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work\UNI610\DOC\Registerformat_20200213\"/>
    </mc:Choice>
  </mc:AlternateContent>
  <bookViews>
    <workbookView xWindow="0" yWindow="0" windowWidth="24165" windowHeight="10755"/>
  </bookViews>
  <sheets>
    <sheet name="Micro_Bit" sheetId="1" r:id="rId1"/>
    <sheet name="SEQ" sheetId="2" r:id="rId2"/>
    <sheet name="ALU" sheetId="3" r:id="rId3"/>
    <sheet name="PSM" sheetId="4" r:id="rId4"/>
    <sheet name="11_RG" sheetId="5" r:id="rId5"/>
    <sheet name="13_PG" sheetId="6" r:id="rId6"/>
    <sheet name="15_PIN_SEL" sheetId="7" r:id="rId7"/>
    <sheet name="BK" sheetId="8" r:id="rId8"/>
    <sheet name="BK_Micro Bits" sheetId="9" r:id="rId9"/>
    <sheet name="BK_ALU" sheetId="10" r:id="rId10"/>
    <sheet name="BK_SEQ" sheetId="11" r:id="rId11"/>
  </sheets>
  <externalReferences>
    <externalReference r:id="rId12"/>
    <externalReference r:id="rId13"/>
    <externalReference r:id="rId14"/>
  </externalReferences>
  <definedNames>
    <definedName name="_1__123Graph_Aｸﾞﾗﾌ_2" hidden="1">[1]A!$AT$5:$AT$16</definedName>
    <definedName name="_2__123Graph_Aｸﾞﾗﾌ_3" hidden="1">[1]A!$AT$64:$AT$75</definedName>
    <definedName name="_3__123Graph_Bｸﾞﾗﾌ_2" hidden="1">[1]A!$AV$5:$AV$16</definedName>
    <definedName name="_4__123Graph_Xｸﾞﾗﾌ_2" hidden="1">[1]A!$AS$5:$AS$16</definedName>
    <definedName name="_5__123Graph_Xｸﾞﾗﾌ_3" hidden="1">[1]A!$AS$64:$AS$75</definedName>
    <definedName name="_Key2" hidden="1">[1]A!$AT$5</definedName>
    <definedName name="_Order1" hidden="1">0</definedName>
    <definedName name="_Order2" hidden="1">0</definedName>
    <definedName name="_Sort" hidden="1">[1]A!$AS$64:$AT$75</definedName>
    <definedName name="Block_DrvOutput">[2]Summary!$R$30</definedName>
    <definedName name="ISMTB">[3]Summary!$R$30</definedName>
    <definedName name="_xlnm.Print_Area" localSheetId="2">ALU!$A$1:$AL$594</definedName>
    <definedName name="_xlnm.Print_Area" localSheetId="9">BK_ALU!$A$1:$AL$536</definedName>
    <definedName name="_xlnm.Print_Area" localSheetId="8">'BK_Micro Bits'!$A$1:$AL$213</definedName>
    <definedName name="_xlnm.Print_Area" localSheetId="10">BK_SEQ!$A$1:$BL$192</definedName>
    <definedName name="_xlnm.Print_Area" localSheetId="0">Micro_Bit!$A$1:$AL$222</definedName>
    <definedName name="_xlnm.Print_Area" localSheetId="3">PSM!$A$1:$O$52</definedName>
    <definedName name="_xlnm.Print_Area" localSheetId="1">SEQ!$A$1:$BL$222</definedName>
    <definedName name="_xlnm.Print_Titles" localSheetId="8">'BK_Micro Bits'!$1:$3</definedName>
    <definedName name="_xlnm.Print_Titles" localSheetId="0">Micro_Bit!$1:$2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24" i="10" l="1"/>
  <c r="E525" i="10" s="1"/>
  <c r="F525" i="10" s="1"/>
  <c r="G525" i="10" s="1"/>
  <c r="H525" i="10" s="1"/>
  <c r="E516" i="10"/>
  <c r="F516" i="10" s="1"/>
  <c r="G516" i="10" s="1"/>
  <c r="H516" i="10" s="1"/>
  <c r="E515" i="10"/>
  <c r="F515" i="10" s="1"/>
  <c r="G515" i="10" s="1"/>
  <c r="H515" i="10" s="1"/>
  <c r="F507" i="10"/>
  <c r="G507" i="10" s="1"/>
  <c r="H507" i="10" s="1"/>
  <c r="I507" i="10" s="1"/>
  <c r="Q502" i="10"/>
  <c r="E502" i="10"/>
  <c r="Q501" i="10"/>
  <c r="E501" i="10"/>
  <c r="E491" i="10"/>
  <c r="F491" i="10" s="1"/>
  <c r="G491" i="10" s="1"/>
  <c r="H491" i="10" s="1"/>
  <c r="E490" i="10"/>
  <c r="F490" i="10" s="1"/>
  <c r="G490" i="10" s="1"/>
  <c r="H490" i="10" s="1"/>
  <c r="R470" i="10"/>
  <c r="S470" i="10" s="1"/>
  <c r="T470" i="10" s="1"/>
  <c r="U470" i="10" s="1"/>
  <c r="Q470" i="10"/>
  <c r="E470" i="10"/>
  <c r="F470" i="10" s="1"/>
  <c r="G470" i="10" s="1"/>
  <c r="H470" i="10" s="1"/>
  <c r="I470" i="10" s="1"/>
  <c r="Q469" i="10"/>
  <c r="R469" i="10" s="1"/>
  <c r="S469" i="10" s="1"/>
  <c r="T469" i="10" s="1"/>
  <c r="U469" i="10" s="1"/>
  <c r="E469" i="10"/>
  <c r="F469" i="10" s="1"/>
  <c r="G469" i="10" s="1"/>
  <c r="H469" i="10" s="1"/>
  <c r="I469" i="10" s="1"/>
  <c r="Q434" i="10"/>
  <c r="R434" i="10" s="1"/>
  <c r="S434" i="10" s="1"/>
  <c r="T434" i="10" s="1"/>
  <c r="U434" i="10" s="1"/>
  <c r="V434" i="10" s="1"/>
  <c r="E434" i="10"/>
  <c r="F434" i="10" s="1"/>
  <c r="G434" i="10" s="1"/>
  <c r="H434" i="10" s="1"/>
  <c r="S433" i="10"/>
  <c r="T433" i="10" s="1"/>
  <c r="U433" i="10" s="1"/>
  <c r="V433" i="10" s="1"/>
  <c r="R433" i="10"/>
  <c r="F433" i="10"/>
  <c r="G433" i="10" s="1"/>
  <c r="H433" i="10" s="1"/>
  <c r="I433" i="10" s="1"/>
  <c r="J433" i="10" s="1"/>
  <c r="E433" i="10"/>
  <c r="R422" i="10"/>
  <c r="S422" i="10" s="1"/>
  <c r="T422" i="10" s="1"/>
  <c r="U422" i="10" s="1"/>
  <c r="V422" i="10" s="1"/>
  <c r="Q422" i="10"/>
  <c r="E422" i="10"/>
  <c r="F422" i="10" s="1"/>
  <c r="G422" i="10" s="1"/>
  <c r="H422" i="10" s="1"/>
  <c r="I422" i="10" s="1"/>
  <c r="J422" i="10" s="1"/>
  <c r="V421" i="10"/>
  <c r="R421" i="10"/>
  <c r="S421" i="10" s="1"/>
  <c r="T421" i="10" s="1"/>
  <c r="U421" i="10" s="1"/>
  <c r="Q421" i="10"/>
  <c r="F421" i="10"/>
  <c r="G421" i="10" s="1"/>
  <c r="H421" i="10" s="1"/>
  <c r="I421" i="10" s="1"/>
  <c r="J421" i="10" s="1"/>
  <c r="E421" i="10"/>
  <c r="AE415" i="10"/>
  <c r="AD415" i="10"/>
  <c r="AC415" i="10"/>
  <c r="S415" i="10"/>
  <c r="R415" i="10"/>
  <c r="Q415" i="10"/>
  <c r="E415" i="10"/>
  <c r="F415" i="10" s="1"/>
  <c r="G415" i="10" s="1"/>
  <c r="AC414" i="10"/>
  <c r="AD414" i="10" s="1"/>
  <c r="AE414" i="10" s="1"/>
  <c r="S414" i="10"/>
  <c r="R414" i="10"/>
  <c r="Q414" i="10"/>
  <c r="F414" i="10"/>
  <c r="G414" i="10" s="1"/>
  <c r="E414" i="10"/>
  <c r="X411" i="10"/>
  <c r="L411" i="10"/>
  <c r="X410" i="10"/>
  <c r="L410" i="10"/>
  <c r="X409" i="10"/>
  <c r="L409" i="10"/>
  <c r="X408" i="10"/>
  <c r="L408" i="10"/>
  <c r="R406" i="10"/>
  <c r="F406" i="10"/>
  <c r="X400" i="10"/>
  <c r="L400" i="10"/>
  <c r="X399" i="10"/>
  <c r="L399" i="10"/>
  <c r="X398" i="10"/>
  <c r="L398" i="10"/>
  <c r="X397" i="10"/>
  <c r="L397" i="10"/>
  <c r="S395" i="10"/>
  <c r="R395" i="10"/>
  <c r="G395" i="10"/>
  <c r="F395" i="10"/>
  <c r="E391" i="10"/>
  <c r="E390" i="10"/>
  <c r="E380" i="10"/>
  <c r="F380" i="10" s="1"/>
  <c r="G380" i="10" s="1"/>
  <c r="G379" i="10"/>
  <c r="F379" i="10"/>
  <c r="E379" i="10"/>
  <c r="X377" i="10"/>
  <c r="K377" i="10"/>
  <c r="X376" i="10"/>
  <c r="K376" i="10"/>
  <c r="X375" i="10"/>
  <c r="K375" i="10"/>
  <c r="X374" i="10"/>
  <c r="K374" i="10"/>
  <c r="X373" i="10"/>
  <c r="K373" i="10"/>
  <c r="X372" i="10"/>
  <c r="K372" i="10"/>
  <c r="X371" i="10"/>
  <c r="K371" i="10"/>
  <c r="X370" i="10"/>
  <c r="K370" i="10"/>
  <c r="X369" i="10"/>
  <c r="K369" i="10"/>
  <c r="X368" i="10"/>
  <c r="K368" i="10"/>
  <c r="X367" i="10"/>
  <c r="K367" i="10"/>
  <c r="X366" i="10"/>
  <c r="K366" i="10"/>
  <c r="X365" i="10"/>
  <c r="K365" i="10"/>
  <c r="X364" i="10"/>
  <c r="K364" i="10"/>
  <c r="X363" i="10"/>
  <c r="K363" i="10"/>
  <c r="X362" i="10"/>
  <c r="K362" i="10"/>
  <c r="X361" i="10"/>
  <c r="K361" i="10"/>
  <c r="X360" i="10"/>
  <c r="K360" i="10"/>
  <c r="V359" i="10"/>
  <c r="R359" i="10"/>
  <c r="S359" i="10" s="1"/>
  <c r="T359" i="10" s="1"/>
  <c r="U359" i="10" s="1"/>
  <c r="Q359" i="10"/>
  <c r="F359" i="10"/>
  <c r="G359" i="10" s="1"/>
  <c r="H359" i="10" s="1"/>
  <c r="I359" i="10" s="1"/>
  <c r="J359" i="10" s="1"/>
  <c r="E359" i="10"/>
  <c r="R358" i="10"/>
  <c r="S358" i="10" s="1"/>
  <c r="T358" i="10" s="1"/>
  <c r="U358" i="10" s="1"/>
  <c r="V358" i="10" s="1"/>
  <c r="Q358" i="10"/>
  <c r="E358" i="10"/>
  <c r="F358" i="10" s="1"/>
  <c r="G358" i="10" s="1"/>
  <c r="H358" i="10" s="1"/>
  <c r="I358" i="10" s="1"/>
  <c r="J358" i="10" s="1"/>
  <c r="X347" i="10"/>
  <c r="L347" i="10"/>
  <c r="X346" i="10"/>
  <c r="L346" i="10"/>
  <c r="X345" i="10"/>
  <c r="L345" i="10"/>
  <c r="X344" i="10"/>
  <c r="L344" i="10"/>
  <c r="X343" i="10"/>
  <c r="L343" i="10"/>
  <c r="X342" i="10"/>
  <c r="L342" i="10"/>
  <c r="X341" i="10"/>
  <c r="L341" i="10"/>
  <c r="X340" i="10"/>
  <c r="L340" i="10"/>
  <c r="S339" i="10"/>
  <c r="Q339" i="10"/>
  <c r="R339" i="10" s="1"/>
  <c r="F339" i="10"/>
  <c r="G339" i="10" s="1"/>
  <c r="E339" i="10"/>
  <c r="Q338" i="10"/>
  <c r="R338" i="10" s="1"/>
  <c r="S338" i="10" s="1"/>
  <c r="E338" i="10"/>
  <c r="F338" i="10" s="1"/>
  <c r="G338" i="10" s="1"/>
  <c r="X336" i="10"/>
  <c r="L336" i="10"/>
  <c r="X335" i="10"/>
  <c r="L335" i="10"/>
  <c r="X334" i="10"/>
  <c r="L334" i="10"/>
  <c r="X333" i="10"/>
  <c r="L333" i="10"/>
  <c r="X332" i="10"/>
  <c r="L332" i="10"/>
  <c r="X331" i="10"/>
  <c r="L331" i="10"/>
  <c r="X330" i="10"/>
  <c r="L330" i="10"/>
  <c r="X329" i="10"/>
  <c r="L329" i="10"/>
  <c r="X328" i="10"/>
  <c r="L328" i="10"/>
  <c r="X327" i="10"/>
  <c r="L327" i="10"/>
  <c r="X326" i="10"/>
  <c r="L326" i="10"/>
  <c r="X325" i="10"/>
  <c r="L325" i="10"/>
  <c r="X324" i="10"/>
  <c r="L324" i="10"/>
  <c r="X323" i="10"/>
  <c r="L323" i="10"/>
  <c r="X322" i="10"/>
  <c r="L322" i="10"/>
  <c r="X321" i="10"/>
  <c r="L321" i="10"/>
  <c r="Q320" i="10"/>
  <c r="R320" i="10" s="1"/>
  <c r="S320" i="10" s="1"/>
  <c r="T320" i="10" s="1"/>
  <c r="U320" i="10" s="1"/>
  <c r="F320" i="10"/>
  <c r="G320" i="10" s="1"/>
  <c r="H320" i="10" s="1"/>
  <c r="I320" i="10" s="1"/>
  <c r="E320" i="10"/>
  <c r="Q319" i="10"/>
  <c r="R319" i="10" s="1"/>
  <c r="S319" i="10" s="1"/>
  <c r="T319" i="10" s="1"/>
  <c r="U319" i="10" s="1"/>
  <c r="E319" i="10"/>
  <c r="F319" i="10" s="1"/>
  <c r="G319" i="10" s="1"/>
  <c r="H319" i="10" s="1"/>
  <c r="I319" i="10" s="1"/>
  <c r="E315" i="10"/>
  <c r="E314" i="10"/>
  <c r="E309" i="10"/>
  <c r="F309" i="10" s="1"/>
  <c r="G309" i="10" s="1"/>
  <c r="E308" i="10"/>
  <c r="F308" i="10" s="1"/>
  <c r="G308" i="10" s="1"/>
  <c r="X306" i="10"/>
  <c r="L306" i="10"/>
  <c r="X305" i="10"/>
  <c r="L305" i="10"/>
  <c r="X304" i="10"/>
  <c r="L304" i="10"/>
  <c r="X303" i="10"/>
  <c r="L303" i="10"/>
  <c r="X302" i="10"/>
  <c r="L302" i="10"/>
  <c r="X301" i="10"/>
  <c r="L301" i="10"/>
  <c r="X300" i="10"/>
  <c r="L300" i="10"/>
  <c r="X299" i="10"/>
  <c r="L299" i="10"/>
  <c r="T298" i="10"/>
  <c r="Q298" i="10"/>
  <c r="R298" i="10" s="1"/>
  <c r="S298" i="10" s="1"/>
  <c r="E298" i="10"/>
  <c r="F298" i="10" s="1"/>
  <c r="G298" i="10" s="1"/>
  <c r="H298" i="10" s="1"/>
  <c r="T297" i="10"/>
  <c r="Q297" i="10"/>
  <c r="R297" i="10" s="1"/>
  <c r="S297" i="10" s="1"/>
  <c r="E297" i="10"/>
  <c r="F297" i="10" s="1"/>
  <c r="G297" i="10" s="1"/>
  <c r="H297" i="10" s="1"/>
  <c r="R290" i="10"/>
  <c r="Q290" i="10"/>
  <c r="E290" i="10"/>
  <c r="F290" i="10" s="1"/>
  <c r="R289" i="10"/>
  <c r="Q289" i="10"/>
  <c r="E289" i="10"/>
  <c r="F289" i="10" s="1"/>
  <c r="R283" i="10"/>
  <c r="Q283" i="10"/>
  <c r="E283" i="10"/>
  <c r="F283" i="10" s="1"/>
  <c r="R282" i="10"/>
  <c r="Q282" i="10"/>
  <c r="E282" i="10"/>
  <c r="F282" i="10" s="1"/>
  <c r="R276" i="10"/>
  <c r="Q276" i="10"/>
  <c r="E276" i="10"/>
  <c r="F276" i="10" s="1"/>
  <c r="R275" i="10"/>
  <c r="Q275" i="10"/>
  <c r="E275" i="10"/>
  <c r="F275" i="10" s="1"/>
  <c r="R269" i="10"/>
  <c r="Q269" i="10"/>
  <c r="E269" i="10"/>
  <c r="F269" i="10" s="1"/>
  <c r="R268" i="10"/>
  <c r="Q268" i="10"/>
  <c r="E268" i="10"/>
  <c r="F268" i="10" s="1"/>
  <c r="Q250" i="10"/>
  <c r="R250" i="10" s="1"/>
  <c r="S250" i="10" s="1"/>
  <c r="T250" i="10" s="1"/>
  <c r="E250" i="10"/>
  <c r="F250" i="10" s="1"/>
  <c r="G250" i="10" s="1"/>
  <c r="H250" i="10" s="1"/>
  <c r="Q249" i="10"/>
  <c r="R249" i="10" s="1"/>
  <c r="S249" i="10" s="1"/>
  <c r="T249" i="10" s="1"/>
  <c r="E249" i="10"/>
  <c r="F249" i="10" s="1"/>
  <c r="G249" i="10" s="1"/>
  <c r="H249" i="10" s="1"/>
  <c r="Y246" i="10"/>
  <c r="L246" i="10"/>
  <c r="Y245" i="10"/>
  <c r="L245" i="10"/>
  <c r="Y244" i="10"/>
  <c r="L244" i="10"/>
  <c r="Y243" i="10"/>
  <c r="L243" i="10"/>
  <c r="Y242" i="10"/>
  <c r="L242" i="10"/>
  <c r="Y241" i="10"/>
  <c r="L241" i="10"/>
  <c r="Y240" i="10"/>
  <c r="L240" i="10"/>
  <c r="Y239" i="10"/>
  <c r="L239" i="10"/>
  <c r="Y238" i="10"/>
  <c r="L238" i="10"/>
  <c r="Y237" i="10"/>
  <c r="L237" i="10"/>
  <c r="Y236" i="10"/>
  <c r="L236" i="10"/>
  <c r="Y235" i="10"/>
  <c r="L235" i="10"/>
  <c r="Y234" i="10"/>
  <c r="L234" i="10"/>
  <c r="Y233" i="10"/>
  <c r="L233" i="10"/>
  <c r="Y232" i="10"/>
  <c r="L232" i="10"/>
  <c r="Y231" i="10"/>
  <c r="L231" i="10"/>
  <c r="Y230" i="10"/>
  <c r="L230" i="10"/>
  <c r="Y229" i="10"/>
  <c r="L229" i="10"/>
  <c r="Y228" i="10"/>
  <c r="L228" i="10"/>
  <c r="Y227" i="10"/>
  <c r="L227" i="10"/>
  <c r="Y226" i="10"/>
  <c r="L226" i="10"/>
  <c r="Y225" i="10"/>
  <c r="L225" i="10"/>
  <c r="Y224" i="10"/>
  <c r="L224" i="10"/>
  <c r="Y223" i="10"/>
  <c r="L223" i="10"/>
  <c r="Y222" i="10"/>
  <c r="L222" i="10"/>
  <c r="T221" i="10"/>
  <c r="U221" i="10" s="1"/>
  <c r="S221" i="10"/>
  <c r="R221" i="10"/>
  <c r="Q221" i="10"/>
  <c r="H221" i="10"/>
  <c r="I221" i="10" s="1"/>
  <c r="G221" i="10"/>
  <c r="F221" i="10"/>
  <c r="E221" i="10"/>
  <c r="S208" i="10"/>
  <c r="R208" i="10"/>
  <c r="Q208" i="10"/>
  <c r="G208" i="10"/>
  <c r="F208" i="10"/>
  <c r="E208" i="10"/>
  <c r="Q198" i="10"/>
  <c r="S198" i="10" s="1"/>
  <c r="E198" i="10"/>
  <c r="S188" i="10"/>
  <c r="R188" i="10"/>
  <c r="Q188" i="10"/>
  <c r="F188" i="10"/>
  <c r="G188" i="10" s="1"/>
  <c r="E188" i="10"/>
  <c r="R177" i="10"/>
  <c r="S177" i="10" s="1"/>
  <c r="Q177" i="10"/>
  <c r="F177" i="10"/>
  <c r="G177" i="10" s="1"/>
  <c r="E177" i="10"/>
  <c r="X174" i="10"/>
  <c r="L174" i="10"/>
  <c r="X173" i="10"/>
  <c r="L173" i="10"/>
  <c r="X172" i="10"/>
  <c r="L172" i="10"/>
  <c r="X171" i="10"/>
  <c r="L171" i="10"/>
  <c r="X170" i="10"/>
  <c r="L170" i="10"/>
  <c r="X169" i="10"/>
  <c r="L169" i="10"/>
  <c r="X168" i="10"/>
  <c r="L168" i="10"/>
  <c r="X167" i="10"/>
  <c r="L167" i="10"/>
  <c r="X166" i="10"/>
  <c r="L166" i="10"/>
  <c r="X165" i="10"/>
  <c r="L165" i="10"/>
  <c r="X164" i="10"/>
  <c r="L164" i="10"/>
  <c r="X163" i="10"/>
  <c r="L163" i="10"/>
  <c r="X162" i="10"/>
  <c r="L162" i="10"/>
  <c r="X161" i="10"/>
  <c r="L161" i="10"/>
  <c r="T160" i="10"/>
  <c r="R160" i="10"/>
  <c r="S160" i="10" s="1"/>
  <c r="Q160" i="10"/>
  <c r="E160" i="10"/>
  <c r="F160" i="10" s="1"/>
  <c r="G160" i="10" s="1"/>
  <c r="H160" i="10" s="1"/>
  <c r="T159" i="10"/>
  <c r="R159" i="10"/>
  <c r="S159" i="10" s="1"/>
  <c r="Q159" i="10"/>
  <c r="E159" i="10"/>
  <c r="F159" i="10" s="1"/>
  <c r="G159" i="10" s="1"/>
  <c r="H159" i="10" s="1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L112" i="10"/>
  <c r="X111" i="10"/>
  <c r="L111" i="10"/>
  <c r="X110" i="10"/>
  <c r="L110" i="10"/>
  <c r="X109" i="10"/>
  <c r="L109" i="10"/>
  <c r="X108" i="10"/>
  <c r="L108" i="10"/>
  <c r="X107" i="10"/>
  <c r="L107" i="10"/>
  <c r="X106" i="10"/>
  <c r="L106" i="10"/>
  <c r="X105" i="10"/>
  <c r="L105" i="10"/>
  <c r="X104" i="10"/>
  <c r="L104" i="10"/>
  <c r="X103" i="10"/>
  <c r="L103" i="10"/>
  <c r="X102" i="10"/>
  <c r="L102" i="10"/>
  <c r="X101" i="10"/>
  <c r="L101" i="10"/>
  <c r="X100" i="10"/>
  <c r="L100" i="10"/>
  <c r="X99" i="10"/>
  <c r="L99" i="10"/>
  <c r="X98" i="10"/>
  <c r="L98" i="10"/>
  <c r="X97" i="10"/>
  <c r="L97" i="10"/>
  <c r="X96" i="10"/>
  <c r="L96" i="10"/>
  <c r="X95" i="10"/>
  <c r="L95" i="10"/>
  <c r="X94" i="10"/>
  <c r="L94" i="10"/>
  <c r="X93" i="10"/>
  <c r="L93" i="10"/>
  <c r="X92" i="10"/>
  <c r="L92" i="10"/>
  <c r="S91" i="10"/>
  <c r="T91" i="10" s="1"/>
  <c r="U91" i="10" s="1"/>
  <c r="V91" i="10" s="1"/>
  <c r="W91" i="10" s="1"/>
  <c r="R91" i="10"/>
  <c r="Q91" i="10"/>
  <c r="E91" i="10"/>
  <c r="F91" i="10" s="1"/>
  <c r="G91" i="10" s="1"/>
  <c r="H91" i="10" s="1"/>
  <c r="I91" i="10" s="1"/>
  <c r="J91" i="10" s="1"/>
  <c r="K91" i="10" s="1"/>
  <c r="Q90" i="10"/>
  <c r="R90" i="10" s="1"/>
  <c r="S90" i="10" s="1"/>
  <c r="T90" i="10" s="1"/>
  <c r="U90" i="10" s="1"/>
  <c r="V90" i="10" s="1"/>
  <c r="W90" i="10" s="1"/>
  <c r="K90" i="10"/>
  <c r="E90" i="10"/>
  <c r="F90" i="10" s="1"/>
  <c r="G90" i="10" s="1"/>
  <c r="H90" i="10" s="1"/>
  <c r="I90" i="10" s="1"/>
  <c r="J90" i="10" s="1"/>
  <c r="X86" i="10"/>
  <c r="L86" i="10"/>
  <c r="X85" i="10"/>
  <c r="L85" i="10"/>
  <c r="X84" i="10"/>
  <c r="L84" i="10"/>
  <c r="X83" i="10"/>
  <c r="L83" i="10"/>
  <c r="X82" i="10"/>
  <c r="L82" i="10"/>
  <c r="X81" i="10"/>
  <c r="L81" i="10"/>
  <c r="X80" i="10"/>
  <c r="L80" i="10"/>
  <c r="X79" i="10"/>
  <c r="L79" i="10"/>
  <c r="X78" i="10"/>
  <c r="L78" i="10"/>
  <c r="X77" i="10"/>
  <c r="L77" i="10"/>
  <c r="X76" i="10"/>
  <c r="L76" i="10"/>
  <c r="X75" i="10"/>
  <c r="L75" i="10"/>
  <c r="S74" i="10"/>
  <c r="T74" i="10" s="1"/>
  <c r="R74" i="10"/>
  <c r="Q74" i="10"/>
  <c r="E74" i="10"/>
  <c r="F74" i="10" s="1"/>
  <c r="G74" i="10" s="1"/>
  <c r="H74" i="10" s="1"/>
  <c r="T73" i="10"/>
  <c r="S73" i="10"/>
  <c r="R73" i="10"/>
  <c r="Q73" i="10"/>
  <c r="E73" i="10"/>
  <c r="F73" i="10" s="1"/>
  <c r="G73" i="10" s="1"/>
  <c r="H73" i="10" s="1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AI36" i="10"/>
  <c r="X36" i="10"/>
  <c r="AI35" i="10"/>
  <c r="X35" i="10"/>
  <c r="AI34" i="10"/>
  <c r="X34" i="10"/>
  <c r="AI33" i="10"/>
  <c r="X33" i="10"/>
  <c r="AI32" i="10"/>
  <c r="X32" i="10"/>
  <c r="AI31" i="10"/>
  <c r="X31" i="10"/>
  <c r="AI30" i="10"/>
  <c r="X30" i="10"/>
  <c r="AI29" i="10"/>
  <c r="X29" i="10"/>
  <c r="AI28" i="10"/>
  <c r="X28" i="10"/>
  <c r="AI27" i="10"/>
  <c r="X27" i="10"/>
  <c r="AI26" i="10"/>
  <c r="X26" i="10"/>
  <c r="L26" i="10"/>
  <c r="AI25" i="10"/>
  <c r="X25" i="10"/>
  <c r="L25" i="10"/>
  <c r="AI24" i="10"/>
  <c r="X24" i="10"/>
  <c r="L24" i="10"/>
  <c r="AI23" i="10"/>
  <c r="X23" i="10"/>
  <c r="L23" i="10"/>
  <c r="AI22" i="10"/>
  <c r="X22" i="10"/>
  <c r="L22" i="10"/>
  <c r="AI21" i="10"/>
  <c r="X21" i="10"/>
  <c r="L21" i="10"/>
  <c r="AI20" i="10"/>
  <c r="X20" i="10"/>
  <c r="L20" i="10"/>
  <c r="AI19" i="10"/>
  <c r="X19" i="10"/>
  <c r="L19" i="10"/>
  <c r="AI18" i="10"/>
  <c r="X18" i="10"/>
  <c r="L18" i="10"/>
  <c r="AI17" i="10"/>
  <c r="X17" i="10"/>
  <c r="L17" i="10"/>
  <c r="AI16" i="10"/>
  <c r="X16" i="10"/>
  <c r="L16" i="10"/>
  <c r="AI15" i="10"/>
  <c r="X15" i="10"/>
  <c r="L15" i="10"/>
  <c r="AI14" i="10"/>
  <c r="X14" i="10"/>
  <c r="L14" i="10"/>
  <c r="AI13" i="10"/>
  <c r="X13" i="10"/>
  <c r="L13" i="10"/>
  <c r="AI12" i="10"/>
  <c r="X12" i="10"/>
  <c r="L12" i="10"/>
  <c r="AI11" i="10"/>
  <c r="X11" i="10"/>
  <c r="L11" i="10"/>
  <c r="AI10" i="10"/>
  <c r="X10" i="10"/>
  <c r="L10" i="10"/>
  <c r="AI9" i="10"/>
  <c r="X9" i="10"/>
  <c r="L9" i="10"/>
  <c r="AI8" i="10"/>
  <c r="X8" i="10"/>
  <c r="L8" i="10"/>
  <c r="AI7" i="10"/>
  <c r="X7" i="10"/>
  <c r="L7" i="10"/>
  <c r="AI6" i="10"/>
  <c r="X6" i="10"/>
  <c r="L6" i="10"/>
  <c r="AI5" i="10"/>
  <c r="X5" i="10"/>
  <c r="L5" i="10"/>
  <c r="AD4" i="10"/>
  <c r="AE4" i="10" s="1"/>
  <c r="AF4" i="10" s="1"/>
  <c r="AG4" i="10" s="1"/>
  <c r="AH4" i="10" s="1"/>
  <c r="AC4" i="10"/>
  <c r="Q4" i="10"/>
  <c r="R4" i="10" s="1"/>
  <c r="S4" i="10" s="1"/>
  <c r="T4" i="10" s="1"/>
  <c r="U4" i="10" s="1"/>
  <c r="V4" i="10" s="1"/>
  <c r="W4" i="10" s="1"/>
  <c r="K4" i="10"/>
  <c r="G4" i="10"/>
  <c r="H4" i="10" s="1"/>
  <c r="I4" i="10" s="1"/>
  <c r="J4" i="10" s="1"/>
  <c r="F4" i="10"/>
  <c r="E4" i="10"/>
  <c r="AH3" i="10"/>
  <c r="AG3" i="10"/>
  <c r="AC3" i="10"/>
  <c r="AD3" i="10" s="1"/>
  <c r="AE3" i="10" s="1"/>
  <c r="AF3" i="10" s="1"/>
  <c r="T3" i="10"/>
  <c r="U3" i="10" s="1"/>
  <c r="V3" i="10" s="1"/>
  <c r="W3" i="10" s="1"/>
  <c r="Q3" i="10"/>
  <c r="R3" i="10" s="1"/>
  <c r="S3" i="10" s="1"/>
  <c r="G3" i="10"/>
  <c r="H3" i="10" s="1"/>
  <c r="I3" i="10" s="1"/>
  <c r="J3" i="10" s="1"/>
  <c r="K3" i="10" s="1"/>
  <c r="F3" i="10"/>
  <c r="E3" i="10"/>
  <c r="AC1012" i="7"/>
  <c r="AG1010" i="7" s="1"/>
  <c r="U1012" i="7"/>
  <c r="X1010" i="7" s="1"/>
  <c r="Q1012" i="7"/>
  <c r="S1010" i="7" s="1"/>
  <c r="AI1010" i="7"/>
  <c r="AH1010" i="7"/>
  <c r="AE1010" i="7"/>
  <c r="AD1010" i="7"/>
  <c r="Z1010" i="7"/>
  <c r="Y1010" i="7"/>
  <c r="U1010" i="7"/>
  <c r="T1010" i="7"/>
  <c r="R1010" i="7"/>
  <c r="Q1010" i="7"/>
  <c r="B1005" i="7"/>
  <c r="B1004" i="7"/>
  <c r="B1003" i="7"/>
  <c r="B1002" i="7"/>
  <c r="B1001" i="7"/>
  <c r="B1000" i="7"/>
  <c r="B999" i="7"/>
  <c r="B998" i="7"/>
  <c r="B997" i="7"/>
  <c r="AC961" i="7"/>
  <c r="AF958" i="7" s="1"/>
  <c r="U961" i="7"/>
  <c r="Q961" i="7"/>
  <c r="T958" i="7" s="1"/>
  <c r="AJ958" i="7"/>
  <c r="AH958" i="7"/>
  <c r="AG958" i="7"/>
  <c r="AE958" i="7"/>
  <c r="AD958" i="7"/>
  <c r="AC958" i="7"/>
  <c r="R958" i="7"/>
  <c r="Q958" i="7"/>
  <c r="B953" i="7"/>
  <c r="AC932" i="7"/>
  <c r="AF930" i="7" s="1"/>
  <c r="U932" i="7"/>
  <c r="X930" i="7" s="1"/>
  <c r="Q932" i="7"/>
  <c r="T930" i="7" s="1"/>
  <c r="AH930" i="7"/>
  <c r="AG930" i="7"/>
  <c r="AE930" i="7"/>
  <c r="AD930" i="7"/>
  <c r="AC930" i="7"/>
  <c r="Z930" i="7"/>
  <c r="Y930" i="7"/>
  <c r="V930" i="7"/>
  <c r="U930" i="7"/>
  <c r="R930" i="7"/>
  <c r="Q930" i="7"/>
  <c r="B924" i="7"/>
  <c r="AC673" i="7"/>
  <c r="AF671" i="7" s="1"/>
  <c r="U673" i="7"/>
  <c r="AB671" i="7" s="1"/>
  <c r="Q673" i="7"/>
  <c r="T671" i="7" s="1"/>
  <c r="AD671" i="7"/>
  <c r="AC671" i="7"/>
  <c r="Z671" i="7"/>
  <c r="Y671" i="7"/>
  <c r="V671" i="7"/>
  <c r="U671" i="7"/>
  <c r="Q671" i="7"/>
  <c r="B666" i="7"/>
  <c r="B665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AC590" i="7"/>
  <c r="U590" i="7"/>
  <c r="Y588" i="7" s="1"/>
  <c r="Q590" i="7"/>
  <c r="R588" i="7" s="1"/>
  <c r="AI588" i="7"/>
  <c r="AF588" i="7"/>
  <c r="AB588" i="7"/>
  <c r="AA588" i="7"/>
  <c r="Z588" i="7"/>
  <c r="X588" i="7"/>
  <c r="W588" i="7"/>
  <c r="V588" i="7"/>
  <c r="U588" i="7"/>
  <c r="T588" i="7"/>
  <c r="S588" i="7"/>
  <c r="B582" i="7"/>
  <c r="B581" i="7"/>
  <c r="B580" i="7"/>
  <c r="AC226" i="7"/>
  <c r="AF224" i="7" s="1"/>
  <c r="U226" i="7"/>
  <c r="AB224" i="7" s="1"/>
  <c r="Q226" i="7"/>
  <c r="AD224" i="7"/>
  <c r="AC224" i="7"/>
  <c r="Z224" i="7"/>
  <c r="Y224" i="7"/>
  <c r="V224" i="7"/>
  <c r="U224" i="7"/>
  <c r="Q224" i="7"/>
  <c r="B218" i="7"/>
  <c r="B217" i="7"/>
  <c r="AC183" i="7"/>
  <c r="AE181" i="7" s="1"/>
  <c r="U183" i="7"/>
  <c r="Q183" i="7"/>
  <c r="T181" i="7" s="1"/>
  <c r="AD181" i="7"/>
  <c r="S181" i="7"/>
  <c r="R181" i="7"/>
  <c r="Q181" i="7"/>
  <c r="B175" i="7"/>
  <c r="B174" i="7"/>
  <c r="AC126" i="7"/>
  <c r="U126" i="7"/>
  <c r="Q126" i="7"/>
  <c r="AF124" i="7"/>
  <c r="T124" i="7"/>
  <c r="S124" i="7"/>
  <c r="R124" i="7"/>
  <c r="Q124" i="7"/>
  <c r="B118" i="7"/>
  <c r="B117" i="7"/>
  <c r="AC68" i="7"/>
  <c r="AE66" i="7" s="1"/>
  <c r="U68" i="7"/>
  <c r="Q68" i="7"/>
  <c r="T66" i="7" s="1"/>
  <c r="AF66" i="7"/>
  <c r="AC66" i="7"/>
  <c r="B60" i="7"/>
  <c r="B59" i="7"/>
  <c r="AC34" i="7"/>
  <c r="U34" i="7"/>
  <c r="Q34" i="7"/>
  <c r="AF32" i="7"/>
  <c r="AE32" i="7"/>
  <c r="AD32" i="7"/>
  <c r="AC32" i="7"/>
  <c r="R32" i="7"/>
  <c r="B26" i="7"/>
  <c r="B25" i="7"/>
  <c r="B24" i="7"/>
  <c r="B23" i="7"/>
  <c r="B22" i="7"/>
  <c r="B21" i="7"/>
  <c r="B20" i="7"/>
  <c r="B19" i="7"/>
  <c r="B18" i="7"/>
  <c r="AC15" i="7"/>
  <c r="U15" i="7"/>
  <c r="Q15" i="7"/>
  <c r="R13" i="7" s="1"/>
  <c r="Q13" i="7"/>
  <c r="AC2010" i="6"/>
  <c r="AI2008" i="6" s="1"/>
  <c r="U2010" i="6"/>
  <c r="U2008" i="6" s="1"/>
  <c r="Q2010" i="6"/>
  <c r="AJ2008" i="6"/>
  <c r="AG2008" i="6"/>
  <c r="AF2008" i="6"/>
  <c r="AE2008" i="6"/>
  <c r="AD2008" i="6"/>
  <c r="AC2008" i="6"/>
  <c r="AB2008" i="6"/>
  <c r="Y2008" i="6"/>
  <c r="X2008" i="6"/>
  <c r="W2008" i="6"/>
  <c r="V2008" i="6"/>
  <c r="T2008" i="6"/>
  <c r="Q2008" i="6"/>
  <c r="B2004" i="6"/>
  <c r="AC1971" i="6"/>
  <c r="AJ1969" i="6" s="1"/>
  <c r="U1971" i="6"/>
  <c r="X1969" i="6" s="1"/>
  <c r="Q1971" i="6"/>
  <c r="AF1969" i="6"/>
  <c r="AE1969" i="6"/>
  <c r="AC1969" i="6"/>
  <c r="AB1969" i="6"/>
  <c r="Y1969" i="6"/>
  <c r="V1969" i="6"/>
  <c r="U1969" i="6"/>
  <c r="B1965" i="6"/>
  <c r="AC1949" i="6"/>
  <c r="U1949" i="6"/>
  <c r="Y1947" i="6" s="1"/>
  <c r="Q1949" i="6"/>
  <c r="AJ1947" i="6"/>
  <c r="AG1947" i="6"/>
  <c r="AC1947" i="6"/>
  <c r="AB1947" i="6"/>
  <c r="X1947" i="6"/>
  <c r="W1947" i="6"/>
  <c r="U1947" i="6"/>
  <c r="T1947" i="6"/>
  <c r="Q1947" i="6"/>
  <c r="B1943" i="6"/>
  <c r="AC1923" i="6"/>
  <c r="U1923" i="6"/>
  <c r="Y1921" i="6" s="1"/>
  <c r="Q1923" i="6"/>
  <c r="AG1921" i="6"/>
  <c r="AF1921" i="6"/>
  <c r="AE1921" i="6"/>
  <c r="AD1921" i="6"/>
  <c r="AC1921" i="6"/>
  <c r="B1917" i="6"/>
  <c r="AC1903" i="6"/>
  <c r="U1903" i="6"/>
  <c r="U1901" i="6" s="1"/>
  <c r="Q1903" i="6"/>
  <c r="AB1901" i="6"/>
  <c r="Y1901" i="6"/>
  <c r="X1901" i="6"/>
  <c r="W1901" i="6"/>
  <c r="V1901" i="6"/>
  <c r="T1901" i="6"/>
  <c r="Q1901" i="6"/>
  <c r="B1897" i="6"/>
  <c r="AC1882" i="6"/>
  <c r="AJ1880" i="6" s="1"/>
  <c r="U1882" i="6"/>
  <c r="X1880" i="6" s="1"/>
  <c r="Q1882" i="6"/>
  <c r="AF1880" i="6"/>
  <c r="AE1880" i="6"/>
  <c r="AC1880" i="6"/>
  <c r="AB1880" i="6"/>
  <c r="Y1880" i="6"/>
  <c r="V1880" i="6"/>
  <c r="U1880" i="6"/>
  <c r="B1876" i="6"/>
  <c r="AC1860" i="6"/>
  <c r="U1860" i="6"/>
  <c r="Y1858" i="6" s="1"/>
  <c r="Q1860" i="6"/>
  <c r="AJ1858" i="6"/>
  <c r="AG1858" i="6"/>
  <c r="AC1858" i="6"/>
  <c r="AB1858" i="6"/>
  <c r="X1858" i="6"/>
  <c r="W1858" i="6"/>
  <c r="U1858" i="6"/>
  <c r="T1858" i="6"/>
  <c r="Q1858" i="6"/>
  <c r="B1854" i="6"/>
  <c r="AC1838" i="6"/>
  <c r="U1838" i="6"/>
  <c r="Q1838" i="6"/>
  <c r="AG1836" i="6"/>
  <c r="AF1836" i="6"/>
  <c r="AE1836" i="6"/>
  <c r="AD1836" i="6"/>
  <c r="AC1836" i="6"/>
  <c r="B1832" i="6"/>
  <c r="AC1815" i="6"/>
  <c r="U1815" i="6"/>
  <c r="Q1815" i="6"/>
  <c r="S1813" i="6" s="1"/>
  <c r="AB1813" i="6"/>
  <c r="Y1813" i="6"/>
  <c r="X1813" i="6"/>
  <c r="W1813" i="6"/>
  <c r="V1813" i="6"/>
  <c r="U1813" i="6"/>
  <c r="T1813" i="6"/>
  <c r="R1813" i="6"/>
  <c r="B1809" i="6"/>
  <c r="AC1790" i="6"/>
  <c r="AG1788" i="6" s="1"/>
  <c r="U1790" i="6"/>
  <c r="Y1788" i="6" s="1"/>
  <c r="Q1790" i="6"/>
  <c r="Q1788" i="6" s="1"/>
  <c r="AI1788" i="6"/>
  <c r="AH1788" i="6"/>
  <c r="AF1788" i="6"/>
  <c r="AE1788" i="6"/>
  <c r="AD1788" i="6"/>
  <c r="AA1788" i="6"/>
  <c r="Z1788" i="6"/>
  <c r="V1788" i="6"/>
  <c r="S1788" i="6"/>
  <c r="R1788" i="6"/>
  <c r="B1783" i="6"/>
  <c r="AC1759" i="6"/>
  <c r="AG1757" i="6" s="1"/>
  <c r="U1759" i="6"/>
  <c r="Y1757" i="6" s="1"/>
  <c r="Q1759" i="6"/>
  <c r="Q1757" i="6" s="1"/>
  <c r="AI1757" i="6"/>
  <c r="AH1757" i="6"/>
  <c r="AF1757" i="6"/>
  <c r="AE1757" i="6"/>
  <c r="AD1757" i="6"/>
  <c r="AA1757" i="6"/>
  <c r="Z1757" i="6"/>
  <c r="V1757" i="6"/>
  <c r="S1757" i="6"/>
  <c r="R1757" i="6"/>
  <c r="B1752" i="6"/>
  <c r="AC1719" i="6"/>
  <c r="AG1717" i="6" s="1"/>
  <c r="U1719" i="6"/>
  <c r="Y1717" i="6" s="1"/>
  <c r="Q1719" i="6"/>
  <c r="Q1717" i="6" s="1"/>
  <c r="AI1717" i="6"/>
  <c r="AH1717" i="6"/>
  <c r="AE1717" i="6"/>
  <c r="AD1717" i="6"/>
  <c r="AA1717" i="6"/>
  <c r="Z1717" i="6"/>
  <c r="V1717" i="6"/>
  <c r="S1717" i="6"/>
  <c r="R1717" i="6"/>
  <c r="B1712" i="6"/>
  <c r="AC1687" i="6"/>
  <c r="AG1685" i="6" s="1"/>
  <c r="U1687" i="6"/>
  <c r="Y1685" i="6" s="1"/>
  <c r="Q1687" i="6"/>
  <c r="Q1685" i="6" s="1"/>
  <c r="AI1685" i="6"/>
  <c r="AH1685" i="6"/>
  <c r="AE1685" i="6"/>
  <c r="AD1685" i="6"/>
  <c r="AA1685" i="6"/>
  <c r="Z1685" i="6"/>
  <c r="V1685" i="6"/>
  <c r="S1685" i="6"/>
  <c r="R1685" i="6"/>
  <c r="B1680" i="6"/>
  <c r="AC1653" i="6"/>
  <c r="AG1651" i="6" s="1"/>
  <c r="U1653" i="6"/>
  <c r="Y1651" i="6" s="1"/>
  <c r="Q1653" i="6"/>
  <c r="Q1651" i="6" s="1"/>
  <c r="AI1651" i="6"/>
  <c r="AH1651" i="6"/>
  <c r="AE1651" i="6"/>
  <c r="AD1651" i="6"/>
  <c r="AA1651" i="6"/>
  <c r="Z1651" i="6"/>
  <c r="V1651" i="6"/>
  <c r="S1651" i="6"/>
  <c r="R1651" i="6"/>
  <c r="B1646" i="6"/>
  <c r="AC1616" i="6"/>
  <c r="AG1614" i="6" s="1"/>
  <c r="U1616" i="6"/>
  <c r="Q1616" i="6"/>
  <c r="Q1614" i="6" s="1"/>
  <c r="AI1614" i="6"/>
  <c r="AH1614" i="6"/>
  <c r="AE1614" i="6"/>
  <c r="AD1614" i="6"/>
  <c r="S1614" i="6"/>
  <c r="R1614" i="6"/>
  <c r="B1609" i="6"/>
  <c r="AC1589" i="6"/>
  <c r="U1589" i="6"/>
  <c r="Q1589" i="6"/>
  <c r="Q1587" i="6" s="1"/>
  <c r="AI1587" i="6"/>
  <c r="AA1587" i="6"/>
  <c r="W1587" i="6"/>
  <c r="V1587" i="6"/>
  <c r="S1587" i="6"/>
  <c r="R1587" i="6"/>
  <c r="B1582" i="6"/>
  <c r="AC1561" i="6"/>
  <c r="U1561" i="6"/>
  <c r="Q1561" i="6"/>
  <c r="S1559" i="6" s="1"/>
  <c r="AI1559" i="6"/>
  <c r="AH1559" i="6"/>
  <c r="AE1559" i="6"/>
  <c r="AD1559" i="6"/>
  <c r="T1559" i="6"/>
  <c r="R1559" i="6"/>
  <c r="Q1559" i="6"/>
  <c r="B1554" i="6"/>
  <c r="AC1524" i="6"/>
  <c r="AF1522" i="6" s="1"/>
  <c r="U1524" i="6"/>
  <c r="Q1524" i="6"/>
  <c r="AH1522" i="6"/>
  <c r="AG1522" i="6"/>
  <c r="AE1522" i="6"/>
  <c r="AD1522" i="6"/>
  <c r="AC1522" i="6"/>
  <c r="V1522" i="6"/>
  <c r="B1517" i="6"/>
  <c r="AC1497" i="6"/>
  <c r="U1497" i="6"/>
  <c r="W1495" i="6" s="1"/>
  <c r="Q1497" i="6"/>
  <c r="AE1495" i="6"/>
  <c r="Z1495" i="6"/>
  <c r="T1495" i="6"/>
  <c r="S1495" i="6"/>
  <c r="R1495" i="6"/>
  <c r="Q1495" i="6"/>
  <c r="B1490" i="6"/>
  <c r="AC1466" i="6"/>
  <c r="U1466" i="6"/>
  <c r="Q1466" i="6"/>
  <c r="AE1464" i="6"/>
  <c r="W1464" i="6"/>
  <c r="T1464" i="6"/>
  <c r="S1464" i="6"/>
  <c r="R1464" i="6"/>
  <c r="Q1464" i="6"/>
  <c r="B1459" i="6"/>
  <c r="AC1442" i="6"/>
  <c r="U1442" i="6"/>
  <c r="Y1440" i="6" s="1"/>
  <c r="Q1442" i="6"/>
  <c r="AJ1440" i="6"/>
  <c r="AE1440" i="6"/>
  <c r="AA1440" i="6"/>
  <c r="Z1440" i="6"/>
  <c r="X1440" i="6"/>
  <c r="W1440" i="6"/>
  <c r="V1440" i="6"/>
  <c r="U1440" i="6"/>
  <c r="T1440" i="6"/>
  <c r="S1440" i="6"/>
  <c r="R1440" i="6"/>
  <c r="Q1440" i="6"/>
  <c r="B1435" i="6"/>
  <c r="AC1405" i="6"/>
  <c r="U1405" i="6"/>
  <c r="Q1405" i="6"/>
  <c r="AH1403" i="6"/>
  <c r="AD1403" i="6"/>
  <c r="W1403" i="6"/>
  <c r="V1403" i="6"/>
  <c r="T1403" i="6"/>
  <c r="S1403" i="6"/>
  <c r="R1403" i="6"/>
  <c r="Q1403" i="6"/>
  <c r="B1398" i="6"/>
  <c r="AC1381" i="6"/>
  <c r="U1381" i="6"/>
  <c r="AB1379" i="6" s="1"/>
  <c r="Q1381" i="6"/>
  <c r="AH1379" i="6"/>
  <c r="AA1379" i="6"/>
  <c r="T1379" i="6"/>
  <c r="S1379" i="6"/>
  <c r="R1379" i="6"/>
  <c r="Q1379" i="6"/>
  <c r="B1374" i="6"/>
  <c r="AC1358" i="6"/>
  <c r="AH1356" i="6" s="1"/>
  <c r="U1358" i="6"/>
  <c r="Q1358" i="6"/>
  <c r="AJ1356" i="6"/>
  <c r="AI1356" i="6"/>
  <c r="AE1356" i="6"/>
  <c r="AD1356" i="6"/>
  <c r="AB1356" i="6"/>
  <c r="AA1356" i="6"/>
  <c r="Z1356" i="6"/>
  <c r="W1356" i="6"/>
  <c r="V1356" i="6"/>
  <c r="T1356" i="6"/>
  <c r="S1356" i="6"/>
  <c r="R1356" i="6"/>
  <c r="Q1356" i="6"/>
  <c r="B1351" i="6"/>
  <c r="AC1330" i="6"/>
  <c r="U1330" i="6"/>
  <c r="Y1328" i="6" s="1"/>
  <c r="Q1330" i="6"/>
  <c r="AJ1328" i="6"/>
  <c r="AI1328" i="6"/>
  <c r="AH1328" i="6"/>
  <c r="AE1328" i="6"/>
  <c r="T1328" i="6"/>
  <c r="S1328" i="6"/>
  <c r="R1328" i="6"/>
  <c r="Q1328" i="6"/>
  <c r="B1323" i="6"/>
  <c r="AC1307" i="6"/>
  <c r="AI1305" i="6" s="1"/>
  <c r="U1307" i="6"/>
  <c r="Q1307" i="6"/>
  <c r="AJ1305" i="6"/>
  <c r="AH1305" i="6"/>
  <c r="AG1305" i="6"/>
  <c r="AF1305" i="6"/>
  <c r="AE1305" i="6"/>
  <c r="AC1305" i="6"/>
  <c r="Z1305" i="6"/>
  <c r="Y1305" i="6"/>
  <c r="X1305" i="6"/>
  <c r="W1305" i="6"/>
  <c r="V1305" i="6"/>
  <c r="U1305" i="6"/>
  <c r="R1305" i="6"/>
  <c r="B1300" i="6"/>
  <c r="AC1279" i="6"/>
  <c r="U1279" i="6"/>
  <c r="Q1279" i="6"/>
  <c r="Q1277" i="6" s="1"/>
  <c r="AI1277" i="6"/>
  <c r="AE1277" i="6"/>
  <c r="AC1277" i="6"/>
  <c r="T1277" i="6"/>
  <c r="S1277" i="6"/>
  <c r="R1277" i="6"/>
  <c r="B1272" i="6"/>
  <c r="AC1255" i="6"/>
  <c r="U1255" i="6"/>
  <c r="X1253" i="6" s="1"/>
  <c r="Q1255" i="6"/>
  <c r="AF1253" i="6"/>
  <c r="AC1253" i="6"/>
  <c r="AA1253" i="6"/>
  <c r="Z1253" i="6"/>
  <c r="Y1253" i="6"/>
  <c r="W1253" i="6"/>
  <c r="V1253" i="6"/>
  <c r="U1253" i="6"/>
  <c r="R1253" i="6"/>
  <c r="Q1253" i="6"/>
  <c r="B1248" i="6"/>
  <c r="AC1221" i="6"/>
  <c r="U1221" i="6"/>
  <c r="Q1221" i="6"/>
  <c r="T1219" i="6" s="1"/>
  <c r="AJ1219" i="6"/>
  <c r="AI1219" i="6"/>
  <c r="AH1219" i="6"/>
  <c r="AG1219" i="6"/>
  <c r="AE1219" i="6"/>
  <c r="AD1219" i="6"/>
  <c r="X1219" i="6"/>
  <c r="W1219" i="6"/>
  <c r="V1219" i="6"/>
  <c r="U1219" i="6"/>
  <c r="S1219" i="6"/>
  <c r="R1219" i="6"/>
  <c r="Q1219" i="6"/>
  <c r="B1214" i="6"/>
  <c r="AC1195" i="6"/>
  <c r="U1195" i="6"/>
  <c r="Q1195" i="6"/>
  <c r="Q1193" i="6" s="1"/>
  <c r="AI1193" i="6"/>
  <c r="AH1193" i="6"/>
  <c r="AF1193" i="6"/>
  <c r="AE1193" i="6"/>
  <c r="AC1193" i="6"/>
  <c r="T1193" i="6"/>
  <c r="S1193" i="6"/>
  <c r="R1193" i="6"/>
  <c r="B1188" i="6"/>
  <c r="AC1164" i="6"/>
  <c r="U1164" i="6"/>
  <c r="Y1162" i="6" s="1"/>
  <c r="Q1164" i="6"/>
  <c r="Q1162" i="6" s="1"/>
  <c r="AJ1162" i="6"/>
  <c r="AI1162" i="6"/>
  <c r="AH1162" i="6"/>
  <c r="AF1162" i="6"/>
  <c r="AC1162" i="6"/>
  <c r="AB1162" i="6"/>
  <c r="AA1162" i="6"/>
  <c r="Z1162" i="6"/>
  <c r="X1162" i="6"/>
  <c r="W1162" i="6"/>
  <c r="V1162" i="6"/>
  <c r="U1162" i="6"/>
  <c r="S1162" i="6"/>
  <c r="R1162" i="6"/>
  <c r="B1157" i="6"/>
  <c r="AC1136" i="6"/>
  <c r="U1136" i="6"/>
  <c r="X1134" i="6" s="1"/>
  <c r="Q1136" i="6"/>
  <c r="AC1134" i="6"/>
  <c r="AA1134" i="6"/>
  <c r="Z1134" i="6"/>
  <c r="Y1134" i="6"/>
  <c r="W1134" i="6"/>
  <c r="V1134" i="6"/>
  <c r="U1134" i="6"/>
  <c r="T1134" i="6"/>
  <c r="S1134" i="6"/>
  <c r="R1134" i="6"/>
  <c r="Q1134" i="6"/>
  <c r="B1129" i="6"/>
  <c r="AC1109" i="6"/>
  <c r="U1109" i="6"/>
  <c r="AB1107" i="6" s="1"/>
  <c r="Q1109" i="6"/>
  <c r="AJ1107" i="6"/>
  <c r="AI1107" i="6"/>
  <c r="AH1107" i="6"/>
  <c r="AG1107" i="6"/>
  <c r="AD1107" i="6"/>
  <c r="W1107" i="6"/>
  <c r="T1107" i="6"/>
  <c r="S1107" i="6"/>
  <c r="R1107" i="6"/>
  <c r="Q1107" i="6"/>
  <c r="B1102" i="6"/>
  <c r="AC999" i="6"/>
  <c r="U999" i="6"/>
  <c r="W997" i="6" s="1"/>
  <c r="Q999" i="6"/>
  <c r="S997" i="6" s="1"/>
  <c r="AD997" i="6"/>
  <c r="T997" i="6"/>
  <c r="R997" i="6"/>
  <c r="Q997" i="6"/>
  <c r="B992" i="6"/>
  <c r="AC891" i="6"/>
  <c r="AG889" i="6" s="1"/>
  <c r="U891" i="6"/>
  <c r="Q891" i="6"/>
  <c r="S889" i="6" s="1"/>
  <c r="W889" i="6"/>
  <c r="Q889" i="6"/>
  <c r="B884" i="6"/>
  <c r="AC862" i="6"/>
  <c r="U862" i="6"/>
  <c r="Q862" i="6"/>
  <c r="AF860" i="6"/>
  <c r="AC860" i="6"/>
  <c r="Y860" i="6"/>
  <c r="X860" i="6"/>
  <c r="W860" i="6"/>
  <c r="V860" i="6"/>
  <c r="U860" i="6"/>
  <c r="T860" i="6"/>
  <c r="AC854" i="6"/>
  <c r="AH852" i="6" s="1"/>
  <c r="U854" i="6"/>
  <c r="Q854" i="6"/>
  <c r="R852" i="6" s="1"/>
  <c r="AJ852" i="6"/>
  <c r="AI852" i="6"/>
  <c r="AG852" i="6"/>
  <c r="AF852" i="6"/>
  <c r="AE852" i="6"/>
  <c r="AD852" i="6"/>
  <c r="AC852" i="6"/>
  <c r="X852" i="6"/>
  <c r="T852" i="6"/>
  <c r="S852" i="6"/>
  <c r="Q852" i="6"/>
  <c r="B847" i="6"/>
  <c r="AC825" i="6"/>
  <c r="AH823" i="6" s="1"/>
  <c r="U825" i="6"/>
  <c r="V823" i="6" s="1"/>
  <c r="Q825" i="6"/>
  <c r="T823" i="6" s="1"/>
  <c r="AJ823" i="6"/>
  <c r="AI823" i="6"/>
  <c r="AG823" i="6"/>
  <c r="AF823" i="6"/>
  <c r="AE823" i="6"/>
  <c r="AD823" i="6"/>
  <c r="AC823" i="6"/>
  <c r="S823" i="6"/>
  <c r="AC817" i="6"/>
  <c r="U817" i="6"/>
  <c r="Q817" i="6"/>
  <c r="S815" i="6" s="1"/>
  <c r="AB815" i="6"/>
  <c r="AA815" i="6"/>
  <c r="Z815" i="6"/>
  <c r="Y815" i="6"/>
  <c r="X815" i="6"/>
  <c r="W815" i="6"/>
  <c r="V815" i="6"/>
  <c r="U815" i="6"/>
  <c r="R815" i="6"/>
  <c r="Q815" i="6"/>
  <c r="B810" i="6"/>
  <c r="AC791" i="6"/>
  <c r="AH789" i="6" s="1"/>
  <c r="U791" i="6"/>
  <c r="Q791" i="6"/>
  <c r="T789" i="6" s="1"/>
  <c r="AJ789" i="6"/>
  <c r="AF789" i="6"/>
  <c r="AE789" i="6"/>
  <c r="AC789" i="6"/>
  <c r="Z789" i="6"/>
  <c r="Y789" i="6"/>
  <c r="X789" i="6"/>
  <c r="W789" i="6"/>
  <c r="V789" i="6"/>
  <c r="U789" i="6"/>
  <c r="S789" i="6"/>
  <c r="R789" i="6"/>
  <c r="AC783" i="6"/>
  <c r="AI781" i="6" s="1"/>
  <c r="U783" i="6"/>
  <c r="Y781" i="6" s="1"/>
  <c r="Q783" i="6"/>
  <c r="S781" i="6" s="1"/>
  <c r="AJ781" i="6"/>
  <c r="AH781" i="6"/>
  <c r="AG781" i="6"/>
  <c r="AF781" i="6"/>
  <c r="AD781" i="6"/>
  <c r="AC781" i="6"/>
  <c r="T781" i="6"/>
  <c r="R781" i="6"/>
  <c r="Q781" i="6"/>
  <c r="B776" i="6"/>
  <c r="AC751" i="6"/>
  <c r="U751" i="6"/>
  <c r="X749" i="6" s="1"/>
  <c r="Q751" i="6"/>
  <c r="AE749" i="6"/>
  <c r="AD749" i="6"/>
  <c r="V749" i="6"/>
  <c r="T749" i="6"/>
  <c r="S749" i="6"/>
  <c r="R749" i="6"/>
  <c r="Q749" i="6"/>
  <c r="AC743" i="6"/>
  <c r="U743" i="6"/>
  <c r="W741" i="6" s="1"/>
  <c r="Q743" i="6"/>
  <c r="AJ741" i="6"/>
  <c r="AI741" i="6"/>
  <c r="AH741" i="6"/>
  <c r="AG741" i="6"/>
  <c r="AF741" i="6"/>
  <c r="AE741" i="6"/>
  <c r="AD741" i="6"/>
  <c r="AC741" i="6"/>
  <c r="AB741" i="6"/>
  <c r="AA741" i="6"/>
  <c r="Z741" i="6"/>
  <c r="Y741" i="6"/>
  <c r="X741" i="6"/>
  <c r="U741" i="6"/>
  <c r="Q741" i="6"/>
  <c r="B736" i="6"/>
  <c r="AC714" i="6"/>
  <c r="U714" i="6"/>
  <c r="Q714" i="6"/>
  <c r="AJ712" i="6"/>
  <c r="AI712" i="6"/>
  <c r="AH712" i="6"/>
  <c r="AG712" i="6"/>
  <c r="AF712" i="6"/>
  <c r="AE712" i="6"/>
  <c r="AD712" i="6"/>
  <c r="AC712" i="6"/>
  <c r="AB712" i="6"/>
  <c r="AA712" i="6"/>
  <c r="Z712" i="6"/>
  <c r="Y712" i="6"/>
  <c r="X712" i="6"/>
  <c r="W712" i="6"/>
  <c r="V712" i="6"/>
  <c r="U712" i="6"/>
  <c r="T712" i="6"/>
  <c r="S712" i="6"/>
  <c r="R712" i="6"/>
  <c r="Q712" i="6"/>
  <c r="B707" i="6"/>
  <c r="AC691" i="6"/>
  <c r="AD689" i="6" s="1"/>
  <c r="U691" i="6"/>
  <c r="Q691" i="6"/>
  <c r="AJ689" i="6"/>
  <c r="AG689" i="6"/>
  <c r="AF689" i="6"/>
  <c r="AE689" i="6"/>
  <c r="AB689" i="6"/>
  <c r="AA689" i="6"/>
  <c r="Z689" i="6"/>
  <c r="Y689" i="6"/>
  <c r="X689" i="6"/>
  <c r="W689" i="6"/>
  <c r="V689" i="6"/>
  <c r="U689" i="6"/>
  <c r="T689" i="6"/>
  <c r="S689" i="6"/>
  <c r="R689" i="6"/>
  <c r="Q689" i="6"/>
  <c r="B684" i="6"/>
  <c r="AC673" i="6"/>
  <c r="AD671" i="6" s="1"/>
  <c r="U673" i="6"/>
  <c r="Q673" i="6"/>
  <c r="AJ671" i="6"/>
  <c r="AG671" i="6"/>
  <c r="AF671" i="6"/>
  <c r="AE671" i="6"/>
  <c r="AB671" i="6"/>
  <c r="AA671" i="6"/>
  <c r="Z671" i="6"/>
  <c r="Y671" i="6"/>
  <c r="X671" i="6"/>
  <c r="W671" i="6"/>
  <c r="V671" i="6"/>
  <c r="U671" i="6"/>
  <c r="T671" i="6"/>
  <c r="S671" i="6"/>
  <c r="R671" i="6"/>
  <c r="Q671" i="6"/>
  <c r="B666" i="6"/>
  <c r="AC650" i="6"/>
  <c r="AD648" i="6" s="1"/>
  <c r="U650" i="6"/>
  <c r="Q650" i="6"/>
  <c r="AJ648" i="6"/>
  <c r="AG648" i="6"/>
  <c r="AF648" i="6"/>
  <c r="AE648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B643" i="6"/>
  <c r="AC627" i="6"/>
  <c r="AD625" i="6" s="1"/>
  <c r="U627" i="6"/>
  <c r="Q627" i="6"/>
  <c r="AJ625" i="6"/>
  <c r="AG625" i="6"/>
  <c r="AF625" i="6"/>
  <c r="AE625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B620" i="6"/>
  <c r="AC592" i="6"/>
  <c r="AD590" i="6" s="1"/>
  <c r="U592" i="6"/>
  <c r="Q592" i="6"/>
  <c r="T590" i="6" s="1"/>
  <c r="AJ590" i="6"/>
  <c r="AG590" i="6"/>
  <c r="AF590" i="6"/>
  <c r="AE590" i="6"/>
  <c r="Z590" i="6"/>
  <c r="Y590" i="6"/>
  <c r="X590" i="6"/>
  <c r="W590" i="6"/>
  <c r="V590" i="6"/>
  <c r="U590" i="6"/>
  <c r="S590" i="6"/>
  <c r="R590" i="6"/>
  <c r="Q590" i="6"/>
  <c r="B585" i="6"/>
  <c r="B584" i="6"/>
  <c r="B583" i="6"/>
  <c r="B582" i="6"/>
  <c r="AC555" i="6"/>
  <c r="U555" i="6"/>
  <c r="Y553" i="6" s="1"/>
  <c r="Q555" i="6"/>
  <c r="AJ553" i="6"/>
  <c r="AI553" i="6"/>
  <c r="AH553" i="6"/>
  <c r="AG553" i="6"/>
  <c r="AF553" i="6"/>
  <c r="AE553" i="6"/>
  <c r="AD553" i="6"/>
  <c r="AC553" i="6"/>
  <c r="X553" i="6"/>
  <c r="W553" i="6"/>
  <c r="V553" i="6"/>
  <c r="U553" i="6"/>
  <c r="R553" i="6"/>
  <c r="B548" i="6"/>
  <c r="AC517" i="6"/>
  <c r="AE515" i="6" s="1"/>
  <c r="U517" i="6"/>
  <c r="Q517" i="6"/>
  <c r="Q515" i="6" s="1"/>
  <c r="AH515" i="6"/>
  <c r="AD515" i="6"/>
  <c r="AC515" i="6"/>
  <c r="S515" i="6"/>
  <c r="R515" i="6"/>
  <c r="B510" i="6"/>
  <c r="B509" i="6"/>
  <c r="B508" i="6"/>
  <c r="AC489" i="6"/>
  <c r="AI487" i="6" s="1"/>
  <c r="U489" i="6"/>
  <c r="Q489" i="6"/>
  <c r="AJ487" i="6"/>
  <c r="AG487" i="6"/>
  <c r="AE487" i="6"/>
  <c r="AD487" i="6"/>
  <c r="AC487" i="6"/>
  <c r="AB487" i="6"/>
  <c r="Y487" i="6"/>
  <c r="V487" i="6"/>
  <c r="U487" i="6"/>
  <c r="T487" i="6"/>
  <c r="Q487" i="6"/>
  <c r="B482" i="6"/>
  <c r="AC461" i="6"/>
  <c r="AI459" i="6" s="1"/>
  <c r="U461" i="6"/>
  <c r="Q461" i="6"/>
  <c r="AJ459" i="6"/>
  <c r="AG459" i="6"/>
  <c r="AE459" i="6"/>
  <c r="AD459" i="6"/>
  <c r="AC459" i="6"/>
  <c r="T459" i="6"/>
  <c r="Q459" i="6"/>
  <c r="B454" i="6"/>
  <c r="AC434" i="6"/>
  <c r="AI432" i="6" s="1"/>
  <c r="U434" i="6"/>
  <c r="AB432" i="6" s="1"/>
  <c r="Q434" i="6"/>
  <c r="Q432" i="6" s="1"/>
  <c r="AJ432" i="6"/>
  <c r="AG432" i="6"/>
  <c r="AE432" i="6"/>
  <c r="AD432" i="6"/>
  <c r="AC432" i="6"/>
  <c r="W432" i="6"/>
  <c r="B427" i="6"/>
  <c r="AC401" i="6"/>
  <c r="U401" i="6"/>
  <c r="AB399" i="6" s="1"/>
  <c r="Q401" i="6"/>
  <c r="T399" i="6" s="1"/>
  <c r="AE399" i="6"/>
  <c r="AD399" i="6"/>
  <c r="AC399" i="6"/>
  <c r="W399" i="6"/>
  <c r="B394" i="6"/>
  <c r="AC363" i="6"/>
  <c r="U363" i="6"/>
  <c r="Q363" i="6"/>
  <c r="T361" i="6" s="1"/>
  <c r="AE361" i="6"/>
  <c r="AD361" i="6"/>
  <c r="AC361" i="6"/>
  <c r="W361" i="6"/>
  <c r="B356" i="6"/>
  <c r="AC338" i="6"/>
  <c r="U338" i="6"/>
  <c r="AB336" i="6" s="1"/>
  <c r="Q338" i="6"/>
  <c r="AE336" i="6"/>
  <c r="AD336" i="6"/>
  <c r="W336" i="6"/>
  <c r="B331" i="6"/>
  <c r="AC316" i="6"/>
  <c r="U316" i="6"/>
  <c r="U314" i="6" s="1"/>
  <c r="Q316" i="6"/>
  <c r="AE314" i="6"/>
  <c r="AD314" i="6"/>
  <c r="W314" i="6"/>
  <c r="B309" i="6"/>
  <c r="AC295" i="6"/>
  <c r="U295" i="6"/>
  <c r="AA293" i="6" s="1"/>
  <c r="Q295" i="6"/>
  <c r="AE293" i="6"/>
  <c r="AD293" i="6"/>
  <c r="V293" i="6"/>
  <c r="B288" i="6"/>
  <c r="B287" i="6"/>
  <c r="AC268" i="6"/>
  <c r="U268" i="6"/>
  <c r="Q268" i="6"/>
  <c r="Q266" i="6" s="1"/>
  <c r="AE266" i="6"/>
  <c r="AD266" i="6"/>
  <c r="U266" i="6"/>
  <c r="B260" i="6"/>
  <c r="B259" i="6"/>
  <c r="AC200" i="6"/>
  <c r="AH198" i="6" s="1"/>
  <c r="U200" i="6"/>
  <c r="U198" i="6" s="1"/>
  <c r="Q200" i="6"/>
  <c r="AJ198" i="6"/>
  <c r="AI198" i="6"/>
  <c r="AF198" i="6"/>
  <c r="AE198" i="6"/>
  <c r="AD198" i="6"/>
  <c r="AC198" i="6"/>
  <c r="V198" i="6"/>
  <c r="B193" i="6"/>
  <c r="AC130" i="6"/>
  <c r="U130" i="6"/>
  <c r="Q130" i="6"/>
  <c r="AI128" i="6"/>
  <c r="AG128" i="6"/>
  <c r="AD128" i="6"/>
  <c r="Z128" i="6"/>
  <c r="X128" i="6"/>
  <c r="W128" i="6"/>
  <c r="V128" i="6"/>
  <c r="U128" i="6"/>
  <c r="T128" i="6"/>
  <c r="S128" i="6"/>
  <c r="R128" i="6"/>
  <c r="Q128" i="6"/>
  <c r="B123" i="6"/>
  <c r="B122" i="6"/>
  <c r="AC68" i="6"/>
  <c r="AD66" i="6" s="1"/>
  <c r="U68" i="6"/>
  <c r="W66" i="6" s="1"/>
  <c r="Q68" i="6"/>
  <c r="T66" i="6"/>
  <c r="S66" i="6"/>
  <c r="R66" i="6"/>
  <c r="Q66" i="6"/>
  <c r="B61" i="6"/>
  <c r="AC46" i="6"/>
  <c r="AF44" i="6" s="1"/>
  <c r="U46" i="6"/>
  <c r="Y44" i="6" s="1"/>
  <c r="Q46" i="6"/>
  <c r="Q44" i="6" s="1"/>
  <c r="AJ44" i="6"/>
  <c r="AI44" i="6"/>
  <c r="AH44" i="6"/>
  <c r="AG44" i="6"/>
  <c r="AE44" i="6"/>
  <c r="AD44" i="6"/>
  <c r="AC44" i="6"/>
  <c r="AB44" i="6"/>
  <c r="B39" i="6"/>
  <c r="AC27" i="6"/>
  <c r="AF25" i="6" s="1"/>
  <c r="U27" i="6"/>
  <c r="X25" i="6" s="1"/>
  <c r="Q27" i="6"/>
  <c r="AJ25" i="6"/>
  <c r="AI25" i="6"/>
  <c r="AH25" i="6"/>
  <c r="AG25" i="6"/>
  <c r="AE25" i="6"/>
  <c r="AD25" i="6"/>
  <c r="AC25" i="6"/>
  <c r="Z25" i="6"/>
  <c r="Y25" i="6"/>
  <c r="U25" i="6"/>
  <c r="T25" i="6"/>
  <c r="S25" i="6"/>
  <c r="R25" i="6"/>
  <c r="Q25" i="6"/>
  <c r="B20" i="6"/>
  <c r="B19" i="6"/>
  <c r="AC14" i="6"/>
  <c r="U14" i="6"/>
  <c r="Q14" i="6"/>
  <c r="AC378" i="5"/>
  <c r="AJ376" i="5" s="1"/>
  <c r="U378" i="5"/>
  <c r="AB376" i="5" s="1"/>
  <c r="Q378" i="5"/>
  <c r="T376" i="5" s="1"/>
  <c r="AI376" i="5"/>
  <c r="AF376" i="5"/>
  <c r="AE376" i="5"/>
  <c r="AD376" i="5"/>
  <c r="AC376" i="5"/>
  <c r="AA376" i="5"/>
  <c r="Z376" i="5"/>
  <c r="W376" i="5"/>
  <c r="V376" i="5"/>
  <c r="Q376" i="5"/>
  <c r="B372" i="5"/>
  <c r="AC332" i="5"/>
  <c r="AJ330" i="5" s="1"/>
  <c r="U332" i="5"/>
  <c r="AB330" i="5" s="1"/>
  <c r="Q332" i="5"/>
  <c r="T330" i="5" s="1"/>
  <c r="AI330" i="5"/>
  <c r="AH330" i="5"/>
  <c r="AG330" i="5"/>
  <c r="AF330" i="5"/>
  <c r="AD330" i="5"/>
  <c r="AC330" i="5"/>
  <c r="X330" i="5"/>
  <c r="W330" i="5"/>
  <c r="S330" i="5"/>
  <c r="R330" i="5"/>
  <c r="B326" i="5"/>
  <c r="AC289" i="5"/>
  <c r="AJ287" i="5" s="1"/>
  <c r="U289" i="5"/>
  <c r="AB287" i="5" s="1"/>
  <c r="Q289" i="5"/>
  <c r="T287" i="5" s="1"/>
  <c r="AD287" i="5"/>
  <c r="AC287" i="5"/>
  <c r="S287" i="5"/>
  <c r="R287" i="5"/>
  <c r="Q287" i="5"/>
  <c r="B283" i="5"/>
  <c r="AC246" i="5"/>
  <c r="AH244" i="5" s="1"/>
  <c r="U246" i="5"/>
  <c r="Z244" i="5" s="1"/>
  <c r="Q246" i="5"/>
  <c r="R244" i="5" s="1"/>
  <c r="AJ244" i="5"/>
  <c r="AI244" i="5"/>
  <c r="AF244" i="5"/>
  <c r="AE244" i="5"/>
  <c r="AB244" i="5"/>
  <c r="AA244" i="5"/>
  <c r="X244" i="5"/>
  <c r="W244" i="5"/>
  <c r="V244" i="5"/>
  <c r="U244" i="5"/>
  <c r="T244" i="5"/>
  <c r="S244" i="5"/>
  <c r="B240" i="5"/>
  <c r="AC177" i="5"/>
  <c r="AH175" i="5" s="1"/>
  <c r="U177" i="5"/>
  <c r="Z175" i="5" s="1"/>
  <c r="Q177" i="5"/>
  <c r="R175" i="5" s="1"/>
  <c r="AJ175" i="5"/>
  <c r="AI175" i="5"/>
  <c r="AF175" i="5"/>
  <c r="AE175" i="5"/>
  <c r="AB175" i="5"/>
  <c r="AA175" i="5"/>
  <c r="X175" i="5"/>
  <c r="W175" i="5"/>
  <c r="V175" i="5"/>
  <c r="U175" i="5"/>
  <c r="T175" i="5"/>
  <c r="S175" i="5"/>
  <c r="B170" i="5"/>
  <c r="AC152" i="5"/>
  <c r="AH150" i="5" s="1"/>
  <c r="U152" i="5"/>
  <c r="Z150" i="5" s="1"/>
  <c r="Q152" i="5"/>
  <c r="R150" i="5" s="1"/>
  <c r="AJ150" i="5"/>
  <c r="AI150" i="5"/>
  <c r="AF150" i="5"/>
  <c r="AE150" i="5"/>
  <c r="AB150" i="5"/>
  <c r="AA150" i="5"/>
  <c r="X150" i="5"/>
  <c r="W150" i="5"/>
  <c r="V150" i="5"/>
  <c r="U150" i="5"/>
  <c r="T150" i="5"/>
  <c r="S150" i="5"/>
  <c r="B145" i="5"/>
  <c r="AC127" i="5"/>
  <c r="AH125" i="5" s="1"/>
  <c r="U127" i="5"/>
  <c r="Z125" i="5" s="1"/>
  <c r="Q127" i="5"/>
  <c r="R125" i="5" s="1"/>
  <c r="AJ125" i="5"/>
  <c r="AI125" i="5"/>
  <c r="AF125" i="5"/>
  <c r="AE125" i="5"/>
  <c r="AB125" i="5"/>
  <c r="AA125" i="5"/>
  <c r="X125" i="5"/>
  <c r="W125" i="5"/>
  <c r="V125" i="5"/>
  <c r="U125" i="5"/>
  <c r="T125" i="5"/>
  <c r="S125" i="5"/>
  <c r="B120" i="5"/>
  <c r="AC97" i="5"/>
  <c r="AH95" i="5" s="1"/>
  <c r="U97" i="5"/>
  <c r="Z95" i="5" s="1"/>
  <c r="Q97" i="5"/>
  <c r="R95" i="5" s="1"/>
  <c r="AJ95" i="5"/>
  <c r="AI95" i="5"/>
  <c r="AF95" i="5"/>
  <c r="AE95" i="5"/>
  <c r="AB95" i="5"/>
  <c r="AA95" i="5"/>
  <c r="X95" i="5"/>
  <c r="W95" i="5"/>
  <c r="V95" i="5"/>
  <c r="U95" i="5"/>
  <c r="T95" i="5"/>
  <c r="S95" i="5"/>
  <c r="B90" i="5"/>
  <c r="AC52" i="5"/>
  <c r="AH50" i="5" s="1"/>
  <c r="U52" i="5"/>
  <c r="Z50" i="5" s="1"/>
  <c r="Q52" i="5"/>
  <c r="R50" i="5" s="1"/>
  <c r="AJ50" i="5"/>
  <c r="AI50" i="5"/>
  <c r="AF50" i="5"/>
  <c r="AE50" i="5"/>
  <c r="AB50" i="5"/>
  <c r="AA50" i="5"/>
  <c r="X50" i="5"/>
  <c r="W50" i="5"/>
  <c r="V50" i="5"/>
  <c r="U50" i="5"/>
  <c r="T50" i="5"/>
  <c r="S50" i="5"/>
  <c r="B45" i="5"/>
  <c r="AC26" i="5"/>
  <c r="AH24" i="5" s="1"/>
  <c r="U26" i="5"/>
  <c r="Z24" i="5" s="1"/>
  <c r="Q26" i="5"/>
  <c r="R24" i="5" s="1"/>
  <c r="AJ24" i="5"/>
  <c r="AI24" i="5"/>
  <c r="AF24" i="5"/>
  <c r="AE24" i="5"/>
  <c r="AB24" i="5"/>
  <c r="AA24" i="5"/>
  <c r="X24" i="5"/>
  <c r="W24" i="5"/>
  <c r="V24" i="5"/>
  <c r="U24" i="5"/>
  <c r="T24" i="5"/>
  <c r="S24" i="5"/>
  <c r="B19" i="5"/>
  <c r="AC15" i="5"/>
  <c r="U15" i="5"/>
  <c r="Q15" i="5"/>
  <c r="L27" i="4"/>
  <c r="M27" i="4" s="1"/>
  <c r="L22" i="4"/>
  <c r="M22" i="4" s="1"/>
  <c r="M21" i="4"/>
  <c r="E16" i="4"/>
  <c r="E15" i="4"/>
  <c r="E2" i="4"/>
  <c r="E3" i="4" s="1"/>
  <c r="F3" i="4" s="1"/>
  <c r="G3" i="4" s="1"/>
  <c r="H3" i="4" s="1"/>
  <c r="I3" i="4" s="1"/>
  <c r="F586" i="3"/>
  <c r="E586" i="3"/>
  <c r="Q585" i="3"/>
  <c r="Q586" i="3" s="1"/>
  <c r="R586" i="3" s="1"/>
  <c r="S586" i="3" s="1"/>
  <c r="F585" i="3"/>
  <c r="E585" i="3"/>
  <c r="E579" i="3"/>
  <c r="F579" i="3" s="1"/>
  <c r="G579" i="3" s="1"/>
  <c r="H579" i="3" s="1"/>
  <c r="Q578" i="3"/>
  <c r="R578" i="3" s="1"/>
  <c r="S578" i="3" s="1"/>
  <c r="E578" i="3"/>
  <c r="F578" i="3" s="1"/>
  <c r="G578" i="3" s="1"/>
  <c r="H578" i="3" s="1"/>
  <c r="E567" i="3"/>
  <c r="E568" i="3" s="1"/>
  <c r="F568" i="3" s="1"/>
  <c r="G568" i="3" s="1"/>
  <c r="H568" i="3" s="1"/>
  <c r="I568" i="3" s="1"/>
  <c r="J568" i="3" s="1"/>
  <c r="K568" i="3" s="1"/>
  <c r="L568" i="3" s="1"/>
  <c r="Q560" i="3"/>
  <c r="E559" i="3"/>
  <c r="E560" i="3" s="1"/>
  <c r="F560" i="3" s="1"/>
  <c r="G560" i="3" s="1"/>
  <c r="H560" i="3" s="1"/>
  <c r="G552" i="3"/>
  <c r="H552" i="3" s="1"/>
  <c r="I552" i="3" s="1"/>
  <c r="E552" i="3"/>
  <c r="G551" i="3"/>
  <c r="H551" i="3" s="1"/>
  <c r="I551" i="3" s="1"/>
  <c r="G548" i="3"/>
  <c r="H548" i="3" s="1"/>
  <c r="I548" i="3" s="1"/>
  <c r="E548" i="3"/>
  <c r="G547" i="3"/>
  <c r="H547" i="3" s="1"/>
  <c r="I547" i="3" s="1"/>
  <c r="Q538" i="3"/>
  <c r="R538" i="3" s="1"/>
  <c r="H538" i="3"/>
  <c r="I538" i="3" s="1"/>
  <c r="J538" i="3" s="1"/>
  <c r="G538" i="3"/>
  <c r="E538" i="3"/>
  <c r="Q537" i="3"/>
  <c r="R537" i="3" s="1"/>
  <c r="G537" i="3"/>
  <c r="H537" i="3" s="1"/>
  <c r="I537" i="3" s="1"/>
  <c r="J537" i="3" s="1"/>
  <c r="Q534" i="3"/>
  <c r="Q533" i="3"/>
  <c r="E530" i="3"/>
  <c r="Q529" i="3"/>
  <c r="Q530" i="3" s="1"/>
  <c r="E529" i="3"/>
  <c r="E526" i="3"/>
  <c r="Q525" i="3"/>
  <c r="Q526" i="3" s="1"/>
  <c r="E525" i="3"/>
  <c r="E522" i="3"/>
  <c r="Q521" i="3"/>
  <c r="Q522" i="3" s="1"/>
  <c r="E521" i="3"/>
  <c r="G510" i="3"/>
  <c r="H510" i="3" s="1"/>
  <c r="F510" i="3"/>
  <c r="E510" i="3"/>
  <c r="F509" i="3"/>
  <c r="G509" i="3" s="1"/>
  <c r="H509" i="3" s="1"/>
  <c r="E509" i="3"/>
  <c r="E489" i="3"/>
  <c r="F489" i="3" s="1"/>
  <c r="G489" i="3" s="1"/>
  <c r="H489" i="3" s="1"/>
  <c r="I489" i="3" s="1"/>
  <c r="Q488" i="3"/>
  <c r="R488" i="3" s="1"/>
  <c r="S488" i="3" s="1"/>
  <c r="T488" i="3" s="1"/>
  <c r="U488" i="3" s="1"/>
  <c r="G488" i="3"/>
  <c r="H488" i="3" s="1"/>
  <c r="I488" i="3" s="1"/>
  <c r="F488" i="3"/>
  <c r="E488" i="3"/>
  <c r="Q452" i="3"/>
  <c r="Q453" i="3" s="1"/>
  <c r="R453" i="3" s="1"/>
  <c r="S453" i="3" s="1"/>
  <c r="T453" i="3" s="1"/>
  <c r="U453" i="3" s="1"/>
  <c r="V453" i="3" s="1"/>
  <c r="G452" i="3"/>
  <c r="H452" i="3" s="1"/>
  <c r="I452" i="3" s="1"/>
  <c r="J452" i="3" s="1"/>
  <c r="F452" i="3"/>
  <c r="E452" i="3"/>
  <c r="E453" i="3" s="1"/>
  <c r="F453" i="3" s="1"/>
  <c r="G453" i="3" s="1"/>
  <c r="H453" i="3" s="1"/>
  <c r="I453" i="3" s="1"/>
  <c r="J453" i="3" s="1"/>
  <c r="AB445" i="3"/>
  <c r="AC445" i="3" s="1"/>
  <c r="AD445" i="3" s="1"/>
  <c r="Q445" i="3"/>
  <c r="R445" i="3" s="1"/>
  <c r="S445" i="3" s="1"/>
  <c r="AC444" i="3"/>
  <c r="AD444" i="3" s="1"/>
  <c r="AB444" i="3"/>
  <c r="R444" i="3"/>
  <c r="S444" i="3" s="1"/>
  <c r="Q444" i="3"/>
  <c r="E444" i="3"/>
  <c r="E445" i="3" s="1"/>
  <c r="F445" i="3" s="1"/>
  <c r="G445" i="3" s="1"/>
  <c r="X436" i="3"/>
  <c r="L436" i="3"/>
  <c r="X435" i="3"/>
  <c r="L435" i="3"/>
  <c r="X434" i="3"/>
  <c r="L434" i="3"/>
  <c r="X433" i="3"/>
  <c r="L433" i="3"/>
  <c r="Q432" i="3"/>
  <c r="R432" i="3" s="1"/>
  <c r="S432" i="3" s="1"/>
  <c r="G432" i="3"/>
  <c r="F432" i="3"/>
  <c r="E432" i="3"/>
  <c r="R431" i="3"/>
  <c r="S431" i="3" s="1"/>
  <c r="G431" i="3"/>
  <c r="F431" i="3"/>
  <c r="X424" i="3"/>
  <c r="L424" i="3"/>
  <c r="X423" i="3"/>
  <c r="L423" i="3"/>
  <c r="X422" i="3"/>
  <c r="L422" i="3"/>
  <c r="X421" i="3"/>
  <c r="L421" i="3"/>
  <c r="R420" i="3"/>
  <c r="S420" i="3" s="1"/>
  <c r="Q420" i="3"/>
  <c r="E420" i="3"/>
  <c r="F420" i="3" s="1"/>
  <c r="G420" i="3" s="1"/>
  <c r="S419" i="3"/>
  <c r="R419" i="3"/>
  <c r="F419" i="3"/>
  <c r="G419" i="3" s="1"/>
  <c r="E415" i="3"/>
  <c r="E414" i="3"/>
  <c r="E404" i="3"/>
  <c r="F404" i="3" s="1"/>
  <c r="G404" i="3" s="1"/>
  <c r="E403" i="3"/>
  <c r="F403" i="3" s="1"/>
  <c r="G403" i="3" s="1"/>
  <c r="X400" i="3"/>
  <c r="K400" i="3"/>
  <c r="X399" i="3"/>
  <c r="K399" i="3"/>
  <c r="X398" i="3"/>
  <c r="K398" i="3"/>
  <c r="X397" i="3"/>
  <c r="K397" i="3"/>
  <c r="X396" i="3"/>
  <c r="K396" i="3"/>
  <c r="X395" i="3"/>
  <c r="K395" i="3"/>
  <c r="X394" i="3"/>
  <c r="K394" i="3"/>
  <c r="X393" i="3"/>
  <c r="K393" i="3"/>
  <c r="X392" i="3"/>
  <c r="K392" i="3"/>
  <c r="X391" i="3"/>
  <c r="K391" i="3"/>
  <c r="X390" i="3"/>
  <c r="K390" i="3"/>
  <c r="X389" i="3"/>
  <c r="K389" i="3"/>
  <c r="X388" i="3"/>
  <c r="K388" i="3"/>
  <c r="X387" i="3"/>
  <c r="K387" i="3"/>
  <c r="X386" i="3"/>
  <c r="K386" i="3"/>
  <c r="X385" i="3"/>
  <c r="K385" i="3"/>
  <c r="X384" i="3"/>
  <c r="K384" i="3"/>
  <c r="X383" i="3"/>
  <c r="K383" i="3"/>
  <c r="S382" i="3"/>
  <c r="T382" i="3" s="1"/>
  <c r="U382" i="3" s="1"/>
  <c r="V382" i="3" s="1"/>
  <c r="R382" i="3"/>
  <c r="Q382" i="3"/>
  <c r="R381" i="3"/>
  <c r="S381" i="3" s="1"/>
  <c r="T381" i="3" s="1"/>
  <c r="U381" i="3" s="1"/>
  <c r="V381" i="3" s="1"/>
  <c r="Q381" i="3"/>
  <c r="E381" i="3"/>
  <c r="E382" i="3" s="1"/>
  <c r="F382" i="3" s="1"/>
  <c r="G382" i="3" s="1"/>
  <c r="H382" i="3" s="1"/>
  <c r="I382" i="3" s="1"/>
  <c r="J382" i="3" s="1"/>
  <c r="V377" i="3"/>
  <c r="U377" i="3"/>
  <c r="I377" i="3"/>
  <c r="J377" i="3" s="1"/>
  <c r="V376" i="3"/>
  <c r="J376" i="3"/>
  <c r="U373" i="3"/>
  <c r="V373" i="3" s="1"/>
  <c r="J373" i="3"/>
  <c r="I373" i="3"/>
  <c r="U372" i="3"/>
  <c r="V372" i="3" s="1"/>
  <c r="J372" i="3"/>
  <c r="X370" i="3"/>
  <c r="L370" i="3"/>
  <c r="X369" i="3"/>
  <c r="L369" i="3"/>
  <c r="X368" i="3"/>
  <c r="L368" i="3"/>
  <c r="X367" i="3"/>
  <c r="L367" i="3"/>
  <c r="X366" i="3"/>
  <c r="L366" i="3"/>
  <c r="X365" i="3"/>
  <c r="L365" i="3"/>
  <c r="X364" i="3"/>
  <c r="L364" i="3"/>
  <c r="X363" i="3"/>
  <c r="L363" i="3"/>
  <c r="Q362" i="3"/>
  <c r="R362" i="3" s="1"/>
  <c r="S362" i="3" s="1"/>
  <c r="S361" i="3"/>
  <c r="R361" i="3"/>
  <c r="Q361" i="3"/>
  <c r="E361" i="3"/>
  <c r="X359" i="3"/>
  <c r="L359" i="3"/>
  <c r="X358" i="3"/>
  <c r="L358" i="3"/>
  <c r="X357" i="3"/>
  <c r="L357" i="3"/>
  <c r="X356" i="3"/>
  <c r="L356" i="3"/>
  <c r="X355" i="3"/>
  <c r="L355" i="3"/>
  <c r="X354" i="3"/>
  <c r="L354" i="3"/>
  <c r="X353" i="3"/>
  <c r="L353" i="3"/>
  <c r="X352" i="3"/>
  <c r="L352" i="3"/>
  <c r="X351" i="3"/>
  <c r="L351" i="3"/>
  <c r="X350" i="3"/>
  <c r="L350" i="3"/>
  <c r="X349" i="3"/>
  <c r="L349" i="3"/>
  <c r="X348" i="3"/>
  <c r="L348" i="3"/>
  <c r="X347" i="3"/>
  <c r="L347" i="3"/>
  <c r="X346" i="3"/>
  <c r="L346" i="3"/>
  <c r="X345" i="3"/>
  <c r="L345" i="3"/>
  <c r="X344" i="3"/>
  <c r="L344" i="3"/>
  <c r="G343" i="3"/>
  <c r="H343" i="3" s="1"/>
  <c r="I343" i="3" s="1"/>
  <c r="Q342" i="3"/>
  <c r="Q343" i="3" s="1"/>
  <c r="R343" i="3" s="1"/>
  <c r="S343" i="3" s="1"/>
  <c r="T343" i="3" s="1"/>
  <c r="U343" i="3" s="1"/>
  <c r="F342" i="3"/>
  <c r="G342" i="3" s="1"/>
  <c r="H342" i="3" s="1"/>
  <c r="I342" i="3" s="1"/>
  <c r="E342" i="3"/>
  <c r="E343" i="3" s="1"/>
  <c r="F343" i="3" s="1"/>
  <c r="E337" i="3"/>
  <c r="E338" i="3" s="1"/>
  <c r="F331" i="3"/>
  <c r="G331" i="3" s="1"/>
  <c r="E331" i="3"/>
  <c r="E332" i="3" s="1"/>
  <c r="F332" i="3" s="1"/>
  <c r="G332" i="3" s="1"/>
  <c r="X329" i="3"/>
  <c r="L329" i="3"/>
  <c r="X328" i="3"/>
  <c r="L328" i="3"/>
  <c r="X327" i="3"/>
  <c r="L327" i="3"/>
  <c r="X326" i="3"/>
  <c r="L326" i="3"/>
  <c r="X325" i="3"/>
  <c r="L325" i="3"/>
  <c r="X324" i="3"/>
  <c r="L324" i="3"/>
  <c r="X323" i="3"/>
  <c r="L323" i="3"/>
  <c r="X322" i="3"/>
  <c r="L322" i="3"/>
  <c r="Q321" i="3"/>
  <c r="R321" i="3" s="1"/>
  <c r="S321" i="3" s="1"/>
  <c r="T321" i="3" s="1"/>
  <c r="Q320" i="3"/>
  <c r="R320" i="3" s="1"/>
  <c r="S320" i="3" s="1"/>
  <c r="T320" i="3" s="1"/>
  <c r="F320" i="3"/>
  <c r="G320" i="3" s="1"/>
  <c r="H320" i="3" s="1"/>
  <c r="E320" i="3"/>
  <c r="E321" i="3" s="1"/>
  <c r="F321" i="3" s="1"/>
  <c r="G321" i="3" s="1"/>
  <c r="H321" i="3" s="1"/>
  <c r="Q309" i="3"/>
  <c r="R309" i="3" s="1"/>
  <c r="S309" i="3" s="1"/>
  <c r="G309" i="3"/>
  <c r="E309" i="3"/>
  <c r="F309" i="3" s="1"/>
  <c r="S308" i="3"/>
  <c r="R308" i="3"/>
  <c r="Q308" i="3"/>
  <c r="E308" i="3"/>
  <c r="F308" i="3" s="1"/>
  <c r="G308" i="3" s="1"/>
  <c r="Q298" i="3"/>
  <c r="R298" i="3" s="1"/>
  <c r="S298" i="3" s="1"/>
  <c r="E298" i="3"/>
  <c r="F298" i="3" s="1"/>
  <c r="G298" i="3" s="1"/>
  <c r="R297" i="3"/>
  <c r="S297" i="3" s="1"/>
  <c r="Q297" i="3"/>
  <c r="F297" i="3"/>
  <c r="G297" i="3" s="1"/>
  <c r="E297" i="3"/>
  <c r="Q287" i="3"/>
  <c r="R287" i="3" s="1"/>
  <c r="S287" i="3" s="1"/>
  <c r="E287" i="3"/>
  <c r="F287" i="3" s="1"/>
  <c r="G287" i="3" s="1"/>
  <c r="S286" i="3"/>
  <c r="R286" i="3"/>
  <c r="Q286" i="3"/>
  <c r="E286" i="3"/>
  <c r="F286" i="3" s="1"/>
  <c r="G286" i="3" s="1"/>
  <c r="Q276" i="3"/>
  <c r="R276" i="3" s="1"/>
  <c r="S276" i="3" s="1"/>
  <c r="E276" i="3"/>
  <c r="F276" i="3" s="1"/>
  <c r="G276" i="3" s="1"/>
  <c r="R275" i="3"/>
  <c r="S275" i="3" s="1"/>
  <c r="Q275" i="3"/>
  <c r="F275" i="3"/>
  <c r="G275" i="3" s="1"/>
  <c r="R256" i="3"/>
  <c r="S256" i="3" s="1"/>
  <c r="T256" i="3" s="1"/>
  <c r="U256" i="3" s="1"/>
  <c r="Q256" i="3"/>
  <c r="G256" i="3"/>
  <c r="H256" i="3" s="1"/>
  <c r="I256" i="3" s="1"/>
  <c r="F256" i="3"/>
  <c r="E256" i="3"/>
  <c r="S255" i="3"/>
  <c r="T255" i="3" s="1"/>
  <c r="U255" i="3" s="1"/>
  <c r="R255" i="3"/>
  <c r="H255" i="3"/>
  <c r="I255" i="3" s="1"/>
  <c r="G255" i="3"/>
  <c r="F255" i="3"/>
  <c r="Y251" i="3"/>
  <c r="L251" i="3"/>
  <c r="Y250" i="3"/>
  <c r="L250" i="3"/>
  <c r="Y249" i="3"/>
  <c r="L249" i="3"/>
  <c r="Y248" i="3"/>
  <c r="L248" i="3"/>
  <c r="Y247" i="3"/>
  <c r="L247" i="3"/>
  <c r="Y246" i="3"/>
  <c r="L246" i="3"/>
  <c r="Y245" i="3"/>
  <c r="L245" i="3"/>
  <c r="Y244" i="3"/>
  <c r="L244" i="3"/>
  <c r="Y243" i="3"/>
  <c r="L243" i="3"/>
  <c r="Y242" i="3"/>
  <c r="L242" i="3"/>
  <c r="Y241" i="3"/>
  <c r="L241" i="3"/>
  <c r="Y240" i="3"/>
  <c r="L240" i="3"/>
  <c r="Y239" i="3"/>
  <c r="L239" i="3"/>
  <c r="Y238" i="3"/>
  <c r="L238" i="3"/>
  <c r="Y237" i="3"/>
  <c r="L237" i="3"/>
  <c r="Y236" i="3"/>
  <c r="L236" i="3"/>
  <c r="Y235" i="3"/>
  <c r="L235" i="3"/>
  <c r="Y234" i="3"/>
  <c r="L234" i="3"/>
  <c r="Y233" i="3"/>
  <c r="L233" i="3"/>
  <c r="Y232" i="3"/>
  <c r="L232" i="3"/>
  <c r="Y231" i="3"/>
  <c r="L231" i="3"/>
  <c r="Y230" i="3"/>
  <c r="L230" i="3"/>
  <c r="Y229" i="3"/>
  <c r="L229" i="3"/>
  <c r="Y228" i="3"/>
  <c r="L228" i="3"/>
  <c r="Y227" i="3"/>
  <c r="L227" i="3"/>
  <c r="U226" i="3"/>
  <c r="T226" i="3"/>
  <c r="R226" i="3"/>
  <c r="Q226" i="3"/>
  <c r="S226" i="3" s="1"/>
  <c r="H226" i="3"/>
  <c r="I226" i="3" s="1"/>
  <c r="G226" i="3"/>
  <c r="F226" i="3"/>
  <c r="E226" i="3"/>
  <c r="T225" i="3"/>
  <c r="U225" i="3" s="1"/>
  <c r="S225" i="3"/>
  <c r="Q225" i="3"/>
  <c r="R225" i="3" s="1"/>
  <c r="H225" i="3"/>
  <c r="I225" i="3" s="1"/>
  <c r="E225" i="3"/>
  <c r="G225" i="3" s="1"/>
  <c r="S212" i="3"/>
  <c r="Q212" i="3"/>
  <c r="R212" i="3" s="1"/>
  <c r="G212" i="3"/>
  <c r="F212" i="3"/>
  <c r="E212" i="3"/>
  <c r="R211" i="3"/>
  <c r="Q211" i="3"/>
  <c r="S211" i="3" s="1"/>
  <c r="E211" i="3"/>
  <c r="G211" i="3" s="1"/>
  <c r="S201" i="3"/>
  <c r="Q201" i="3"/>
  <c r="R201" i="3" s="1"/>
  <c r="G201" i="3"/>
  <c r="F201" i="3"/>
  <c r="E201" i="3"/>
  <c r="Q200" i="3"/>
  <c r="E200" i="3"/>
  <c r="G200" i="3" s="1"/>
  <c r="S190" i="3"/>
  <c r="Q190" i="3"/>
  <c r="R190" i="3" s="1"/>
  <c r="G190" i="3"/>
  <c r="F190" i="3"/>
  <c r="E190" i="3"/>
  <c r="R189" i="3"/>
  <c r="Q189" i="3"/>
  <c r="S189" i="3" s="1"/>
  <c r="E189" i="3"/>
  <c r="F189" i="3" s="1"/>
  <c r="G189" i="3" s="1"/>
  <c r="S178" i="3"/>
  <c r="Q178" i="3"/>
  <c r="R178" i="3" s="1"/>
  <c r="G178" i="3"/>
  <c r="F178" i="3"/>
  <c r="E178" i="3"/>
  <c r="Q177" i="3"/>
  <c r="R177" i="3" s="1"/>
  <c r="S177" i="3" s="1"/>
  <c r="E177" i="3"/>
  <c r="F177" i="3" s="1"/>
  <c r="G177" i="3" s="1"/>
  <c r="X174" i="3"/>
  <c r="L174" i="3"/>
  <c r="X173" i="3"/>
  <c r="L173" i="3"/>
  <c r="X172" i="3"/>
  <c r="L172" i="3"/>
  <c r="X171" i="3"/>
  <c r="L171" i="3"/>
  <c r="X170" i="3"/>
  <c r="L170" i="3"/>
  <c r="X169" i="3"/>
  <c r="L169" i="3"/>
  <c r="X168" i="3"/>
  <c r="L168" i="3"/>
  <c r="X167" i="3"/>
  <c r="L167" i="3"/>
  <c r="X166" i="3"/>
  <c r="L166" i="3"/>
  <c r="X165" i="3"/>
  <c r="L165" i="3"/>
  <c r="X164" i="3"/>
  <c r="L164" i="3"/>
  <c r="X163" i="3"/>
  <c r="L163" i="3"/>
  <c r="X162" i="3"/>
  <c r="L162" i="3"/>
  <c r="X161" i="3"/>
  <c r="L161" i="3"/>
  <c r="T160" i="3"/>
  <c r="Q160" i="3"/>
  <c r="R160" i="3" s="1"/>
  <c r="S160" i="3" s="1"/>
  <c r="E160" i="3"/>
  <c r="F160" i="3" s="1"/>
  <c r="G160" i="3" s="1"/>
  <c r="H160" i="3" s="1"/>
  <c r="Q159" i="3"/>
  <c r="R159" i="3" s="1"/>
  <c r="S159" i="3" s="1"/>
  <c r="T159" i="3" s="1"/>
  <c r="E159" i="3"/>
  <c r="F159" i="3" s="1"/>
  <c r="G159" i="3" s="1"/>
  <c r="H159" i="3" s="1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X122" i="3"/>
  <c r="X121" i="3"/>
  <c r="X120" i="3"/>
  <c r="X119" i="3"/>
  <c r="X118" i="3"/>
  <c r="X117" i="3"/>
  <c r="X116" i="3"/>
  <c r="X115" i="3"/>
  <c r="X114" i="3"/>
  <c r="X113" i="3"/>
  <c r="X112" i="3"/>
  <c r="L112" i="3"/>
  <c r="X111" i="3"/>
  <c r="L111" i="3"/>
  <c r="X110" i="3"/>
  <c r="L110" i="3"/>
  <c r="X109" i="3"/>
  <c r="L109" i="3"/>
  <c r="X108" i="3"/>
  <c r="L108" i="3"/>
  <c r="X107" i="3"/>
  <c r="L107" i="3"/>
  <c r="X106" i="3"/>
  <c r="L106" i="3"/>
  <c r="X105" i="3"/>
  <c r="L105" i="3"/>
  <c r="X104" i="3"/>
  <c r="L104" i="3"/>
  <c r="X103" i="3"/>
  <c r="L103" i="3"/>
  <c r="X102" i="3"/>
  <c r="L102" i="3"/>
  <c r="X101" i="3"/>
  <c r="L101" i="3"/>
  <c r="X100" i="3"/>
  <c r="L100" i="3"/>
  <c r="X99" i="3"/>
  <c r="L99" i="3"/>
  <c r="X98" i="3"/>
  <c r="L98" i="3"/>
  <c r="X97" i="3"/>
  <c r="L97" i="3"/>
  <c r="X96" i="3"/>
  <c r="L96" i="3"/>
  <c r="X95" i="3"/>
  <c r="L95" i="3"/>
  <c r="X94" i="3"/>
  <c r="L94" i="3"/>
  <c r="X93" i="3"/>
  <c r="L93" i="3"/>
  <c r="X92" i="3"/>
  <c r="L92" i="3"/>
  <c r="R91" i="3"/>
  <c r="S91" i="3" s="1"/>
  <c r="T91" i="3" s="1"/>
  <c r="U91" i="3" s="1"/>
  <c r="V91" i="3" s="1"/>
  <c r="W91" i="3" s="1"/>
  <c r="Q91" i="3"/>
  <c r="E91" i="3"/>
  <c r="F91" i="3" s="1"/>
  <c r="G91" i="3" s="1"/>
  <c r="H91" i="3" s="1"/>
  <c r="I91" i="3" s="1"/>
  <c r="J91" i="3" s="1"/>
  <c r="K91" i="3" s="1"/>
  <c r="Q90" i="3"/>
  <c r="R90" i="3" s="1"/>
  <c r="S90" i="3" s="1"/>
  <c r="T90" i="3" s="1"/>
  <c r="U90" i="3" s="1"/>
  <c r="V90" i="3" s="1"/>
  <c r="W90" i="3" s="1"/>
  <c r="E90" i="3"/>
  <c r="F90" i="3" s="1"/>
  <c r="G90" i="3" s="1"/>
  <c r="H90" i="3" s="1"/>
  <c r="I90" i="3" s="1"/>
  <c r="J90" i="3" s="1"/>
  <c r="K90" i="3" s="1"/>
  <c r="X86" i="3"/>
  <c r="L86" i="3"/>
  <c r="X85" i="3"/>
  <c r="L85" i="3"/>
  <c r="X84" i="3"/>
  <c r="L84" i="3"/>
  <c r="X83" i="3"/>
  <c r="L83" i="3"/>
  <c r="X82" i="3"/>
  <c r="L82" i="3"/>
  <c r="X81" i="3"/>
  <c r="L81" i="3"/>
  <c r="X80" i="3"/>
  <c r="L80" i="3"/>
  <c r="X79" i="3"/>
  <c r="L79" i="3"/>
  <c r="X78" i="3"/>
  <c r="L78" i="3"/>
  <c r="X77" i="3"/>
  <c r="L77" i="3"/>
  <c r="X76" i="3"/>
  <c r="L76" i="3"/>
  <c r="X75" i="3"/>
  <c r="L75" i="3"/>
  <c r="Q74" i="3"/>
  <c r="R74" i="3" s="1"/>
  <c r="S74" i="3" s="1"/>
  <c r="T74" i="3" s="1"/>
  <c r="E74" i="3"/>
  <c r="F74" i="3" s="1"/>
  <c r="G74" i="3" s="1"/>
  <c r="H74" i="3" s="1"/>
  <c r="Q73" i="3"/>
  <c r="R73" i="3" s="1"/>
  <c r="S73" i="3" s="1"/>
  <c r="T73" i="3" s="1"/>
  <c r="E73" i="3"/>
  <c r="F73" i="3" s="1"/>
  <c r="G73" i="3" s="1"/>
  <c r="H73" i="3" s="1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AI36" i="3"/>
  <c r="X36" i="3"/>
  <c r="AI35" i="3"/>
  <c r="X35" i="3"/>
  <c r="AI34" i="3"/>
  <c r="X34" i="3"/>
  <c r="AI33" i="3"/>
  <c r="X33" i="3"/>
  <c r="AI32" i="3"/>
  <c r="X32" i="3"/>
  <c r="AI31" i="3"/>
  <c r="X31" i="3"/>
  <c r="AI30" i="3"/>
  <c r="X30" i="3"/>
  <c r="AI29" i="3"/>
  <c r="X29" i="3"/>
  <c r="AI28" i="3"/>
  <c r="X28" i="3"/>
  <c r="AI27" i="3"/>
  <c r="X27" i="3"/>
  <c r="AI26" i="3"/>
  <c r="X26" i="3"/>
  <c r="L26" i="3"/>
  <c r="AI25" i="3"/>
  <c r="X25" i="3"/>
  <c r="L25" i="3"/>
  <c r="AI24" i="3"/>
  <c r="X24" i="3"/>
  <c r="L24" i="3"/>
  <c r="AI23" i="3"/>
  <c r="X23" i="3"/>
  <c r="L23" i="3"/>
  <c r="AI22" i="3"/>
  <c r="X22" i="3"/>
  <c r="L22" i="3"/>
  <c r="AI21" i="3"/>
  <c r="X21" i="3"/>
  <c r="L21" i="3"/>
  <c r="AI20" i="3"/>
  <c r="X20" i="3"/>
  <c r="L20" i="3"/>
  <c r="AI19" i="3"/>
  <c r="X19" i="3"/>
  <c r="L19" i="3"/>
  <c r="AI18" i="3"/>
  <c r="X18" i="3"/>
  <c r="L18" i="3"/>
  <c r="AI17" i="3"/>
  <c r="X17" i="3"/>
  <c r="L17" i="3"/>
  <c r="AI16" i="3"/>
  <c r="X16" i="3"/>
  <c r="L16" i="3"/>
  <c r="AI15" i="3"/>
  <c r="X15" i="3"/>
  <c r="L15" i="3"/>
  <c r="AI14" i="3"/>
  <c r="X14" i="3"/>
  <c r="L14" i="3"/>
  <c r="AI13" i="3"/>
  <c r="X13" i="3"/>
  <c r="L13" i="3"/>
  <c r="AI12" i="3"/>
  <c r="X12" i="3"/>
  <c r="L12" i="3"/>
  <c r="AI11" i="3"/>
  <c r="X11" i="3"/>
  <c r="L11" i="3"/>
  <c r="AI10" i="3"/>
  <c r="X10" i="3"/>
  <c r="L10" i="3"/>
  <c r="AI9" i="3"/>
  <c r="X9" i="3"/>
  <c r="L9" i="3"/>
  <c r="AI8" i="3"/>
  <c r="X8" i="3"/>
  <c r="L8" i="3"/>
  <c r="AI7" i="3"/>
  <c r="X7" i="3"/>
  <c r="L7" i="3"/>
  <c r="AI6" i="3"/>
  <c r="X6" i="3"/>
  <c r="L6" i="3"/>
  <c r="AI5" i="3"/>
  <c r="X5" i="3"/>
  <c r="L5" i="3"/>
  <c r="AC4" i="3"/>
  <c r="AD4" i="3" s="1"/>
  <c r="AE4" i="3" s="1"/>
  <c r="AF4" i="3" s="1"/>
  <c r="AG4" i="3" s="1"/>
  <c r="AH4" i="3" s="1"/>
  <c r="Q4" i="3"/>
  <c r="R4" i="3" s="1"/>
  <c r="S4" i="3" s="1"/>
  <c r="T4" i="3" s="1"/>
  <c r="U4" i="3" s="1"/>
  <c r="V4" i="3" s="1"/>
  <c r="W4" i="3" s="1"/>
  <c r="E4" i="3"/>
  <c r="F4" i="3" s="1"/>
  <c r="G4" i="3" s="1"/>
  <c r="H4" i="3" s="1"/>
  <c r="I4" i="3" s="1"/>
  <c r="J4" i="3" s="1"/>
  <c r="K4" i="3" s="1"/>
  <c r="AD3" i="3"/>
  <c r="AE3" i="3" s="1"/>
  <c r="AF3" i="3" s="1"/>
  <c r="AG3" i="3" s="1"/>
  <c r="AH3" i="3" s="1"/>
  <c r="AC3" i="3"/>
  <c r="T3" i="3"/>
  <c r="U3" i="3" s="1"/>
  <c r="V3" i="3" s="1"/>
  <c r="W3" i="3" s="1"/>
  <c r="Q3" i="3"/>
  <c r="R3" i="3" s="1"/>
  <c r="S3" i="3" s="1"/>
  <c r="E3" i="3"/>
  <c r="F3" i="3" s="1"/>
  <c r="G3" i="3" s="1"/>
  <c r="H3" i="3" s="1"/>
  <c r="I3" i="3" s="1"/>
  <c r="J3" i="3" s="1"/>
  <c r="K3" i="3" s="1"/>
  <c r="E362" i="3" l="1"/>
  <c r="F362" i="3" s="1"/>
  <c r="G362" i="3" s="1"/>
  <c r="F361" i="3"/>
  <c r="G361" i="3" s="1"/>
  <c r="R200" i="3"/>
  <c r="S200" i="3"/>
  <c r="S336" i="6"/>
  <c r="R336" i="6"/>
  <c r="T1522" i="6"/>
  <c r="Q1522" i="6"/>
  <c r="R1522" i="6"/>
  <c r="F559" i="3"/>
  <c r="G559" i="3" s="1"/>
  <c r="H559" i="3" s="1"/>
  <c r="Z266" i="6"/>
  <c r="Y266" i="6"/>
  <c r="V266" i="6"/>
  <c r="AA361" i="6"/>
  <c r="Z361" i="6"/>
  <c r="X361" i="6"/>
  <c r="AI815" i="6"/>
  <c r="AD815" i="6"/>
  <c r="AG815" i="6"/>
  <c r="AF815" i="6"/>
  <c r="AE815" i="6"/>
  <c r="F211" i="3"/>
  <c r="R342" i="3"/>
  <c r="S342" i="3" s="1"/>
  <c r="T342" i="3" s="1"/>
  <c r="U342" i="3" s="1"/>
  <c r="F381" i="3"/>
  <c r="G381" i="3" s="1"/>
  <c r="H381" i="3" s="1"/>
  <c r="I381" i="3" s="1"/>
  <c r="J381" i="3" s="1"/>
  <c r="F444" i="3"/>
  <c r="G444" i="3" s="1"/>
  <c r="R452" i="3"/>
  <c r="S452" i="3" s="1"/>
  <c r="T452" i="3" s="1"/>
  <c r="U452" i="3" s="1"/>
  <c r="V452" i="3" s="1"/>
  <c r="Q489" i="3"/>
  <c r="R489" i="3" s="1"/>
  <c r="S489" i="3" s="1"/>
  <c r="T489" i="3" s="1"/>
  <c r="U489" i="3" s="1"/>
  <c r="F567" i="3"/>
  <c r="G567" i="3" s="1"/>
  <c r="H567" i="3" s="1"/>
  <c r="I567" i="3" s="1"/>
  <c r="J567" i="3" s="1"/>
  <c r="K567" i="3" s="1"/>
  <c r="L567" i="3" s="1"/>
  <c r="R585" i="3"/>
  <c r="S585" i="3" s="1"/>
  <c r="F2" i="4"/>
  <c r="G2" i="4" s="1"/>
  <c r="H2" i="4" s="1"/>
  <c r="I2" i="4" s="1"/>
  <c r="AC24" i="5"/>
  <c r="AC50" i="5"/>
  <c r="AC95" i="5"/>
  <c r="AC125" i="5"/>
  <c r="AC150" i="5"/>
  <c r="AC175" i="5"/>
  <c r="AC244" i="5"/>
  <c r="V287" i="5"/>
  <c r="AE287" i="5"/>
  <c r="Y330" i="5"/>
  <c r="S376" i="5"/>
  <c r="AA25" i="6"/>
  <c r="T44" i="6"/>
  <c r="AA266" i="6"/>
  <c r="AI266" i="6"/>
  <c r="AH266" i="6"/>
  <c r="AF266" i="6"/>
  <c r="AI293" i="6"/>
  <c r="AH293" i="6"/>
  <c r="AF293" i="6"/>
  <c r="AB314" i="6"/>
  <c r="AI314" i="6"/>
  <c r="AH314" i="6"/>
  <c r="AF314" i="6"/>
  <c r="AI336" i="6"/>
  <c r="AH336" i="6"/>
  <c r="AF336" i="6"/>
  <c r="AB361" i="6"/>
  <c r="AI361" i="6"/>
  <c r="AH361" i="6"/>
  <c r="AF361" i="6"/>
  <c r="AI399" i="6"/>
  <c r="AH399" i="6"/>
  <c r="AF399" i="6"/>
  <c r="AI749" i="6"/>
  <c r="AC749" i="6"/>
  <c r="AJ749" i="6"/>
  <c r="AG749" i="6"/>
  <c r="AF749" i="6"/>
  <c r="AC997" i="6"/>
  <c r="AF997" i="6"/>
  <c r="AJ997" i="6"/>
  <c r="AI997" i="6"/>
  <c r="AG997" i="6"/>
  <c r="AE997" i="6"/>
  <c r="AD1134" i="6"/>
  <c r="AG1134" i="6"/>
  <c r="AJ1134" i="6"/>
  <c r="AI1134" i="6"/>
  <c r="AF1134" i="6"/>
  <c r="AE1134" i="6"/>
  <c r="AG1403" i="6"/>
  <c r="AC1403" i="6"/>
  <c r="AJ1403" i="6"/>
  <c r="AI1403" i="6"/>
  <c r="AF1403" i="6"/>
  <c r="AE1403" i="6"/>
  <c r="U66" i="6"/>
  <c r="R293" i="6"/>
  <c r="Q293" i="6"/>
  <c r="AA459" i="6"/>
  <c r="Z459" i="6"/>
  <c r="X459" i="6"/>
  <c r="W459" i="6"/>
  <c r="AC66" i="6"/>
  <c r="AJ66" i="6"/>
  <c r="AH66" i="6"/>
  <c r="AA336" i="6"/>
  <c r="Z336" i="6"/>
  <c r="X336" i="6"/>
  <c r="AA1921" i="6"/>
  <c r="Z1921" i="6"/>
  <c r="X1921" i="6"/>
  <c r="W1921" i="6"/>
  <c r="V1921" i="6"/>
  <c r="U1921" i="6"/>
  <c r="AB1921" i="6"/>
  <c r="AD24" i="5"/>
  <c r="AD50" i="5"/>
  <c r="AD95" i="5"/>
  <c r="AD125" i="5"/>
  <c r="AD150" i="5"/>
  <c r="AD175" i="5"/>
  <c r="AD244" i="5"/>
  <c r="W287" i="5"/>
  <c r="AF287" i="5"/>
  <c r="Q330" i="5"/>
  <c r="Z330" i="5"/>
  <c r="U376" i="5"/>
  <c r="AB25" i="6"/>
  <c r="U44" i="6"/>
  <c r="AE66" i="6"/>
  <c r="AA128" i="6"/>
  <c r="Y128" i="6"/>
  <c r="AC266" i="6"/>
  <c r="AC293" i="6"/>
  <c r="AC314" i="6"/>
  <c r="AC336" i="6"/>
  <c r="U823" i="6"/>
  <c r="V1277" i="6"/>
  <c r="Y1277" i="6"/>
  <c r="U1277" i="6"/>
  <c r="Y1464" i="6"/>
  <c r="V1464" i="6"/>
  <c r="U1464" i="6"/>
  <c r="X1464" i="6"/>
  <c r="Y1614" i="6"/>
  <c r="X1614" i="6"/>
  <c r="U1614" i="6"/>
  <c r="AB1614" i="6"/>
  <c r="V1614" i="6"/>
  <c r="AA1614" i="6"/>
  <c r="S314" i="6"/>
  <c r="R314" i="6"/>
  <c r="AA781" i="6"/>
  <c r="W781" i="6"/>
  <c r="V781" i="6"/>
  <c r="U781" i="6"/>
  <c r="AB781" i="6"/>
  <c r="Z781" i="6"/>
  <c r="S44" i="6"/>
  <c r="Z293" i="6"/>
  <c r="Y293" i="6"/>
  <c r="W293" i="6"/>
  <c r="Y314" i="6"/>
  <c r="AA432" i="6"/>
  <c r="Z432" i="6"/>
  <c r="X432" i="6"/>
  <c r="U1107" i="6"/>
  <c r="X1107" i="6"/>
  <c r="V1107" i="6"/>
  <c r="AA1107" i="6"/>
  <c r="Z1107" i="6"/>
  <c r="S1522" i="6"/>
  <c r="Q579" i="3"/>
  <c r="R579" i="3" s="1"/>
  <c r="S579" i="3" s="1"/>
  <c r="X287" i="5"/>
  <c r="AG287" i="5"/>
  <c r="AA330" i="5"/>
  <c r="V44" i="6"/>
  <c r="AF66" i="6"/>
  <c r="AC128" i="6"/>
  <c r="AJ128" i="6"/>
  <c r="AH128" i="6"/>
  <c r="Q314" i="6"/>
  <c r="Q336" i="6"/>
  <c r="Q361" i="6"/>
  <c r="Q399" i="6"/>
  <c r="AC815" i="6"/>
  <c r="W852" i="6"/>
  <c r="Z852" i="6"/>
  <c r="AB852" i="6"/>
  <c r="AA852" i="6"/>
  <c r="Y852" i="6"/>
  <c r="V852" i="6"/>
  <c r="U852" i="6"/>
  <c r="AC889" i="6"/>
  <c r="AC1464" i="6"/>
  <c r="AJ1464" i="6"/>
  <c r="AG1464" i="6"/>
  <c r="AF1464" i="6"/>
  <c r="AI1464" i="6"/>
  <c r="AH1464" i="6"/>
  <c r="AD1464" i="6"/>
  <c r="W1614" i="6"/>
  <c r="AA1836" i="6"/>
  <c r="Z1836" i="6"/>
  <c r="X1836" i="6"/>
  <c r="W1836" i="6"/>
  <c r="V1836" i="6"/>
  <c r="U1836" i="6"/>
  <c r="AB1836" i="6"/>
  <c r="S432" i="6"/>
  <c r="R432" i="6"/>
  <c r="Y287" i="5"/>
  <c r="AH287" i="5"/>
  <c r="AG66" i="6"/>
  <c r="R266" i="6"/>
  <c r="S293" i="6"/>
  <c r="T314" i="6"/>
  <c r="T336" i="6"/>
  <c r="T432" i="6"/>
  <c r="Y515" i="6"/>
  <c r="X515" i="6"/>
  <c r="V515" i="6"/>
  <c r="U515" i="6"/>
  <c r="T553" i="6"/>
  <c r="S553" i="6"/>
  <c r="Q553" i="6"/>
  <c r="S741" i="6"/>
  <c r="R741" i="6"/>
  <c r="AH815" i="6"/>
  <c r="W823" i="6"/>
  <c r="Y823" i="6"/>
  <c r="X823" i="6"/>
  <c r="W1277" i="6"/>
  <c r="U1379" i="6"/>
  <c r="Y1379" i="6"/>
  <c r="X1379" i="6"/>
  <c r="Z1379" i="6"/>
  <c r="W1379" i="6"/>
  <c r="V1379" i="6"/>
  <c r="X1559" i="6"/>
  <c r="W1559" i="6"/>
  <c r="AA1559" i="6"/>
  <c r="Z1559" i="6"/>
  <c r="Y1559" i="6"/>
  <c r="U1559" i="6"/>
  <c r="Z1614" i="6"/>
  <c r="Y1836" i="6"/>
  <c r="T224" i="7"/>
  <c r="S224" i="7"/>
  <c r="R44" i="6"/>
  <c r="T198" i="6"/>
  <c r="R198" i="6"/>
  <c r="S361" i="6"/>
  <c r="R361" i="6"/>
  <c r="Y459" i="6"/>
  <c r="V1193" i="6"/>
  <c r="Y1193" i="6"/>
  <c r="W1193" i="6"/>
  <c r="U1193" i="6"/>
  <c r="U287" i="5"/>
  <c r="X44" i="6"/>
  <c r="W44" i="6"/>
  <c r="V66" i="6"/>
  <c r="W198" i="6"/>
  <c r="W266" i="6"/>
  <c r="X293" i="6"/>
  <c r="AA399" i="6"/>
  <c r="Z399" i="6"/>
  <c r="X399" i="6"/>
  <c r="Y432" i="6"/>
  <c r="AB459" i="6"/>
  <c r="Y1107" i="6"/>
  <c r="W1328" i="6"/>
  <c r="V1328" i="6"/>
  <c r="Z1328" i="6"/>
  <c r="X1328" i="6"/>
  <c r="U1328" i="6"/>
  <c r="F200" i="3"/>
  <c r="F225" i="3"/>
  <c r="Q24" i="5"/>
  <c r="Y24" i="5"/>
  <c r="AG24" i="5"/>
  <c r="Q50" i="5"/>
  <c r="Y50" i="5"/>
  <c r="AG50" i="5"/>
  <c r="Q95" i="5"/>
  <c r="Y95" i="5"/>
  <c r="AG95" i="5"/>
  <c r="Q125" i="5"/>
  <c r="Y125" i="5"/>
  <c r="AG125" i="5"/>
  <c r="Q150" i="5"/>
  <c r="Y150" i="5"/>
  <c r="AG150" i="5"/>
  <c r="Q175" i="5"/>
  <c r="Y175" i="5"/>
  <c r="AG175" i="5"/>
  <c r="Q244" i="5"/>
  <c r="Y244" i="5"/>
  <c r="AG244" i="5"/>
  <c r="Z287" i="5"/>
  <c r="AI287" i="5"/>
  <c r="U330" i="5"/>
  <c r="X376" i="5"/>
  <c r="AG376" i="5"/>
  <c r="V25" i="6"/>
  <c r="Z44" i="6"/>
  <c r="AI66" i="6"/>
  <c r="AE128" i="6"/>
  <c r="Q198" i="6"/>
  <c r="S266" i="6"/>
  <c r="AG266" i="6"/>
  <c r="T293" i="6"/>
  <c r="AG293" i="6"/>
  <c r="AG314" i="6"/>
  <c r="U336" i="6"/>
  <c r="AG336" i="6"/>
  <c r="U361" i="6"/>
  <c r="AG361" i="6"/>
  <c r="U399" i="6"/>
  <c r="AG399" i="6"/>
  <c r="U432" i="6"/>
  <c r="U459" i="6"/>
  <c r="S487" i="6"/>
  <c r="R487" i="6"/>
  <c r="T515" i="6"/>
  <c r="AJ515" i="6"/>
  <c r="AI515" i="6"/>
  <c r="AG515" i="6"/>
  <c r="AF515" i="6"/>
  <c r="T741" i="6"/>
  <c r="AJ815" i="6"/>
  <c r="S860" i="6"/>
  <c r="R860" i="6"/>
  <c r="Q860" i="6"/>
  <c r="T1253" i="6"/>
  <c r="S1253" i="6"/>
  <c r="X1277" i="6"/>
  <c r="AC1379" i="6"/>
  <c r="AG1379" i="6"/>
  <c r="AF1379" i="6"/>
  <c r="AJ1379" i="6"/>
  <c r="AI1379" i="6"/>
  <c r="AE1379" i="6"/>
  <c r="AD1379" i="6"/>
  <c r="U1495" i="6"/>
  <c r="AB1495" i="6"/>
  <c r="Y1495" i="6"/>
  <c r="X1495" i="6"/>
  <c r="V1495" i="6"/>
  <c r="AA1495" i="6"/>
  <c r="R224" i="7"/>
  <c r="S399" i="6"/>
  <c r="R399" i="6"/>
  <c r="AF889" i="6"/>
  <c r="AI889" i="6"/>
  <c r="AJ889" i="6"/>
  <c r="AH889" i="6"/>
  <c r="AE889" i="6"/>
  <c r="AD889" i="6"/>
  <c r="R376" i="5"/>
  <c r="AA314" i="6"/>
  <c r="Z314" i="6"/>
  <c r="X314" i="6"/>
  <c r="Y336" i="6"/>
  <c r="Y361" i="6"/>
  <c r="Y399" i="6"/>
  <c r="V997" i="6"/>
  <c r="U997" i="6"/>
  <c r="X1193" i="6"/>
  <c r="AA287" i="5"/>
  <c r="V330" i="5"/>
  <c r="AE330" i="5"/>
  <c r="Y376" i="5"/>
  <c r="AH376" i="5"/>
  <c r="W25" i="6"/>
  <c r="AA44" i="6"/>
  <c r="AF128" i="6"/>
  <c r="S198" i="6"/>
  <c r="T266" i="6"/>
  <c r="AJ266" i="6"/>
  <c r="U293" i="6"/>
  <c r="AJ293" i="6"/>
  <c r="V314" i="6"/>
  <c r="AJ314" i="6"/>
  <c r="V336" i="6"/>
  <c r="AJ336" i="6"/>
  <c r="V361" i="6"/>
  <c r="AJ361" i="6"/>
  <c r="V399" i="6"/>
  <c r="AJ399" i="6"/>
  <c r="V432" i="6"/>
  <c r="V459" i="6"/>
  <c r="S459" i="6"/>
  <c r="R459" i="6"/>
  <c r="AA487" i="6"/>
  <c r="Z487" i="6"/>
  <c r="X487" i="6"/>
  <c r="W487" i="6"/>
  <c r="W515" i="6"/>
  <c r="AH749" i="6"/>
  <c r="X781" i="6"/>
  <c r="V889" i="6"/>
  <c r="U889" i="6"/>
  <c r="AH997" i="6"/>
  <c r="AH1134" i="6"/>
  <c r="AC1495" i="6"/>
  <c r="AJ1495" i="6"/>
  <c r="AG1495" i="6"/>
  <c r="AF1495" i="6"/>
  <c r="AI1495" i="6"/>
  <c r="AH1495" i="6"/>
  <c r="AD1495" i="6"/>
  <c r="V1559" i="6"/>
  <c r="AH590" i="6"/>
  <c r="AH625" i="6"/>
  <c r="AH648" i="6"/>
  <c r="AH671" i="6"/>
  <c r="AH689" i="6"/>
  <c r="AG789" i="6"/>
  <c r="AI860" i="6"/>
  <c r="AD860" i="6"/>
  <c r="AD1253" i="6"/>
  <c r="AG1253" i="6"/>
  <c r="AG1277" i="6"/>
  <c r="AJ1277" i="6"/>
  <c r="Q1305" i="6"/>
  <c r="T1305" i="6"/>
  <c r="Y1587" i="6"/>
  <c r="X1587" i="6"/>
  <c r="U1587" i="6"/>
  <c r="AB1587" i="6"/>
  <c r="AI1813" i="6"/>
  <c r="AH1813" i="6"/>
  <c r="AJ1813" i="6"/>
  <c r="AG1813" i="6"/>
  <c r="AF1813" i="6"/>
  <c r="AE1813" i="6"/>
  <c r="AI1901" i="6"/>
  <c r="AH1901" i="6"/>
  <c r="AJ1901" i="6"/>
  <c r="AG1901" i="6"/>
  <c r="AF1901" i="6"/>
  <c r="AE1901" i="6"/>
  <c r="AF432" i="6"/>
  <c r="AF459" i="6"/>
  <c r="AF487" i="6"/>
  <c r="AI590" i="6"/>
  <c r="AI625" i="6"/>
  <c r="AI648" i="6"/>
  <c r="AI671" i="6"/>
  <c r="AI689" i="6"/>
  <c r="U749" i="6"/>
  <c r="T815" i="6"/>
  <c r="AE860" i="6"/>
  <c r="AE1253" i="6"/>
  <c r="AD1277" i="6"/>
  <c r="AH1440" i="6"/>
  <c r="AD1440" i="6"/>
  <c r="AC1440" i="6"/>
  <c r="Z1587" i="6"/>
  <c r="AG1587" i="6"/>
  <c r="AF1587" i="6"/>
  <c r="AC1587" i="6"/>
  <c r="AJ1587" i="6"/>
  <c r="S1836" i="6"/>
  <c r="R1836" i="6"/>
  <c r="T1836" i="6"/>
  <c r="Q1836" i="6"/>
  <c r="S1921" i="6"/>
  <c r="R1921" i="6"/>
  <c r="T1921" i="6"/>
  <c r="Q1921" i="6"/>
  <c r="AG198" i="6"/>
  <c r="AH432" i="6"/>
  <c r="AH459" i="6"/>
  <c r="AH487" i="6"/>
  <c r="AC590" i="6"/>
  <c r="AC625" i="6"/>
  <c r="AC648" i="6"/>
  <c r="AC671" i="6"/>
  <c r="AC689" i="6"/>
  <c r="W749" i="6"/>
  <c r="Q823" i="6"/>
  <c r="AG860" i="6"/>
  <c r="R889" i="6"/>
  <c r="AC1107" i="6"/>
  <c r="AF1107" i="6"/>
  <c r="T1162" i="6"/>
  <c r="AD1162" i="6"/>
  <c r="AG1162" i="6"/>
  <c r="AG1193" i="6"/>
  <c r="AJ1193" i="6"/>
  <c r="AH1253" i="6"/>
  <c r="AF1277" i="6"/>
  <c r="S1305" i="6"/>
  <c r="AC1328" i="6"/>
  <c r="AG1328" i="6"/>
  <c r="AF1328" i="6"/>
  <c r="AF1440" i="6"/>
  <c r="U1522" i="6"/>
  <c r="Y1522" i="6"/>
  <c r="X1522" i="6"/>
  <c r="AG1559" i="6"/>
  <c r="AF1559" i="6"/>
  <c r="AC1559" i="6"/>
  <c r="AJ1559" i="6"/>
  <c r="AD1587" i="6"/>
  <c r="J434" i="10"/>
  <c r="I434" i="10"/>
  <c r="V741" i="6"/>
  <c r="Y749" i="6"/>
  <c r="AE781" i="6"/>
  <c r="Q789" i="6"/>
  <c r="R823" i="6"/>
  <c r="AH860" i="6"/>
  <c r="T889" i="6"/>
  <c r="AE1107" i="6"/>
  <c r="AE1162" i="6"/>
  <c r="AD1193" i="6"/>
  <c r="AC1219" i="6"/>
  <c r="AF1219" i="6"/>
  <c r="AI1253" i="6"/>
  <c r="AH1277" i="6"/>
  <c r="AD1328" i="6"/>
  <c r="U1356" i="6"/>
  <c r="Y1356" i="6"/>
  <c r="X1356" i="6"/>
  <c r="AG1440" i="6"/>
  <c r="W1522" i="6"/>
  <c r="AE1587" i="6"/>
  <c r="AC1813" i="6"/>
  <c r="AC1901" i="6"/>
  <c r="AI789" i="6"/>
  <c r="AD789" i="6"/>
  <c r="AJ860" i="6"/>
  <c r="AJ1253" i="6"/>
  <c r="AC1356" i="6"/>
  <c r="AG1356" i="6"/>
  <c r="AF1356" i="6"/>
  <c r="U1403" i="6"/>
  <c r="X1403" i="6"/>
  <c r="AI1440" i="6"/>
  <c r="AH1587" i="6"/>
  <c r="AD1813" i="6"/>
  <c r="AD1901" i="6"/>
  <c r="AD1305" i="6"/>
  <c r="AI1522" i="6"/>
  <c r="T1587" i="6"/>
  <c r="T1614" i="6"/>
  <c r="AJ1614" i="6"/>
  <c r="T1651" i="6"/>
  <c r="AB1651" i="6"/>
  <c r="AJ1651" i="6"/>
  <c r="T1685" i="6"/>
  <c r="AB1685" i="6"/>
  <c r="AJ1685" i="6"/>
  <c r="T1717" i="6"/>
  <c r="AB1717" i="6"/>
  <c r="AJ1717" i="6"/>
  <c r="T1757" i="6"/>
  <c r="AB1757" i="6"/>
  <c r="AJ1757" i="6"/>
  <c r="T1788" i="6"/>
  <c r="AB1788" i="6"/>
  <c r="AJ1788" i="6"/>
  <c r="AI1836" i="6"/>
  <c r="AH1836" i="6"/>
  <c r="S1858" i="6"/>
  <c r="R1858" i="6"/>
  <c r="W1880" i="6"/>
  <c r="AG1880" i="6"/>
  <c r="AI1921" i="6"/>
  <c r="AH1921" i="6"/>
  <c r="S1947" i="6"/>
  <c r="R1947" i="6"/>
  <c r="W1969" i="6"/>
  <c r="AG1969" i="6"/>
  <c r="Q66" i="7"/>
  <c r="G198" i="10"/>
  <c r="F198" i="10"/>
  <c r="AJ1522" i="6"/>
  <c r="AC1614" i="6"/>
  <c r="U1651" i="6"/>
  <c r="AC1651" i="6"/>
  <c r="U1685" i="6"/>
  <c r="AC1685" i="6"/>
  <c r="U1717" i="6"/>
  <c r="AC1717" i="6"/>
  <c r="U1757" i="6"/>
  <c r="AC1757" i="6"/>
  <c r="U1788" i="6"/>
  <c r="AC1788" i="6"/>
  <c r="AA1858" i="6"/>
  <c r="Z1858" i="6"/>
  <c r="AA1947" i="6"/>
  <c r="Z1947" i="6"/>
  <c r="T13" i="7"/>
  <c r="S13" i="7"/>
  <c r="AD124" i="7"/>
  <c r="AC124" i="7"/>
  <c r="AI1858" i="6"/>
  <c r="AH1858" i="6"/>
  <c r="S1880" i="6"/>
  <c r="R1880" i="6"/>
  <c r="AI1947" i="6"/>
  <c r="AH1947" i="6"/>
  <c r="S1969" i="6"/>
  <c r="R1969" i="6"/>
  <c r="AD588" i="7"/>
  <c r="AC588" i="7"/>
  <c r="AJ588" i="7"/>
  <c r="AH588" i="7"/>
  <c r="AG588" i="7"/>
  <c r="W1651" i="6"/>
  <c r="W1685" i="6"/>
  <c r="W1717" i="6"/>
  <c r="W1757" i="6"/>
  <c r="W1788" i="6"/>
  <c r="AD1858" i="6"/>
  <c r="AA1880" i="6"/>
  <c r="Z1880" i="6"/>
  <c r="AD1947" i="6"/>
  <c r="AA1969" i="6"/>
  <c r="Z1969" i="6"/>
  <c r="T32" i="7"/>
  <c r="S32" i="7"/>
  <c r="AF181" i="7"/>
  <c r="AC181" i="7"/>
  <c r="AF1614" i="6"/>
  <c r="X1651" i="6"/>
  <c r="AF1651" i="6"/>
  <c r="X1685" i="6"/>
  <c r="AF1685" i="6"/>
  <c r="X1717" i="6"/>
  <c r="AF1717" i="6"/>
  <c r="X1757" i="6"/>
  <c r="X1788" i="6"/>
  <c r="AE1858" i="6"/>
  <c r="Q1880" i="6"/>
  <c r="AI1880" i="6"/>
  <c r="AH1880" i="6"/>
  <c r="S1901" i="6"/>
  <c r="R1901" i="6"/>
  <c r="AE1947" i="6"/>
  <c r="Q1969" i="6"/>
  <c r="AI1969" i="6"/>
  <c r="AH1969" i="6"/>
  <c r="S2008" i="6"/>
  <c r="R2008" i="6"/>
  <c r="S66" i="7"/>
  <c r="R66" i="7"/>
  <c r="Q1813" i="6"/>
  <c r="AA1813" i="6"/>
  <c r="Z1813" i="6"/>
  <c r="AJ1836" i="6"/>
  <c r="V1858" i="6"/>
  <c r="AF1858" i="6"/>
  <c r="T1880" i="6"/>
  <c r="AD1880" i="6"/>
  <c r="AA1901" i="6"/>
  <c r="Z1901" i="6"/>
  <c r="AJ1921" i="6"/>
  <c r="V1947" i="6"/>
  <c r="AF1947" i="6"/>
  <c r="T1969" i="6"/>
  <c r="AD1969" i="6"/>
  <c r="AA2008" i="6"/>
  <c r="Z2008" i="6"/>
  <c r="Q32" i="7"/>
  <c r="AE124" i="7"/>
  <c r="AE588" i="7"/>
  <c r="F524" i="10"/>
  <c r="G524" i="10" s="1"/>
  <c r="H524" i="10" s="1"/>
  <c r="AH2008" i="6"/>
  <c r="AD66" i="7"/>
  <c r="W224" i="7"/>
  <c r="AE224" i="7"/>
  <c r="Q588" i="7"/>
  <c r="W671" i="7"/>
  <c r="AE671" i="7"/>
  <c r="S930" i="7"/>
  <c r="AA930" i="7"/>
  <c r="AI930" i="7"/>
  <c r="S958" i="7"/>
  <c r="AI958" i="7"/>
  <c r="AA1010" i="7"/>
  <c r="AJ1010" i="7"/>
  <c r="X224" i="7"/>
  <c r="X671" i="7"/>
  <c r="AB930" i="7"/>
  <c r="AJ930" i="7"/>
  <c r="AC1010" i="7"/>
  <c r="R671" i="7"/>
  <c r="V1010" i="7"/>
  <c r="R198" i="10"/>
  <c r="AA224" i="7"/>
  <c r="S671" i="7"/>
  <c r="AA671" i="7"/>
  <c r="W930" i="7"/>
  <c r="W1010" i="7"/>
  <c r="AF1010" i="7"/>
</calcChain>
</file>

<file path=xl/sharedStrings.xml><?xml version="1.0" encoding="utf-8"?>
<sst xmlns="http://schemas.openxmlformats.org/spreadsheetml/2006/main" count="19854" uniqueCount="6679">
  <si>
    <t>Micro Bit Table  (Procyon)</t>
    <phoneticPr fontId="5"/>
  </si>
  <si>
    <t>Version 4.0  2020/05/28</t>
    <phoneticPr fontId="5"/>
  </si>
  <si>
    <t>Z31</t>
  </si>
  <si>
    <t>Z30</t>
  </si>
  <si>
    <t>Z29</t>
  </si>
  <si>
    <t>Z28</t>
  </si>
  <si>
    <t>Z27</t>
  </si>
  <si>
    <t>Z26</t>
  </si>
  <si>
    <t>Z25</t>
  </si>
  <si>
    <t>Z24</t>
  </si>
  <si>
    <t>Z23</t>
  </si>
  <si>
    <t>Z22</t>
  </si>
  <si>
    <t>Z21</t>
  </si>
  <si>
    <t>Z20</t>
  </si>
  <si>
    <t>Z19</t>
  </si>
  <si>
    <t>Z18</t>
  </si>
  <si>
    <t>Z17</t>
  </si>
  <si>
    <t>Z16</t>
  </si>
  <si>
    <t>Z15</t>
  </si>
  <si>
    <t>Z14</t>
  </si>
  <si>
    <t>Z13</t>
  </si>
  <si>
    <t>Z12</t>
  </si>
  <si>
    <t>Z11</t>
  </si>
  <si>
    <t>Z10</t>
  </si>
  <si>
    <t>Z9</t>
  </si>
  <si>
    <t>Z8</t>
  </si>
  <si>
    <t>Z7</t>
  </si>
  <si>
    <t>Z6</t>
  </si>
  <si>
    <t>Z5</t>
  </si>
  <si>
    <t>Z4</t>
  </si>
  <si>
    <t>Z3</t>
  </si>
  <si>
    <t>Z2</t>
  </si>
  <si>
    <t>Z1</t>
  </si>
  <si>
    <t>Z0</t>
    <phoneticPr fontId="5"/>
  </si>
  <si>
    <r>
      <t>ALPG (</t>
    </r>
    <r>
      <rPr>
        <sz val="10"/>
        <rFont val="MS UI Gothic"/>
        <family val="2"/>
      </rPr>
      <t>P-SEQ</t>
    </r>
    <r>
      <rPr>
        <sz val="10"/>
        <rFont val="MS UI Gothic"/>
        <family val="3"/>
        <charset val="128"/>
      </rPr>
      <t>)</t>
    </r>
    <phoneticPr fontId="5"/>
  </si>
  <si>
    <t>Reserve</t>
    <phoneticPr fontId="9" type="noConversion"/>
  </si>
  <si>
    <t>STBAR</t>
    <phoneticPr fontId="9" type="noConversion"/>
  </si>
  <si>
    <t>STBAR</t>
    <phoneticPr fontId="9" type="noConversion"/>
  </si>
  <si>
    <t>EXINT</t>
    <phoneticPr fontId="5"/>
  </si>
  <si>
    <t>Loop, IDXR  Select</t>
    <phoneticPr fontId="5"/>
  </si>
  <si>
    <t>Reserve</t>
    <phoneticPr fontId="9" type="noConversion"/>
  </si>
  <si>
    <t>STFL</t>
    <phoneticPr fontId="5"/>
  </si>
  <si>
    <t>STPS</t>
    <phoneticPr fontId="5"/>
  </si>
  <si>
    <r>
      <t xml:space="preserve">JLMN, JLML </t>
    </r>
    <r>
      <rPr>
        <sz val="9"/>
        <color theme="0" tint="-0.249977111117893"/>
        <rFont val="MS UI Gothic"/>
        <family val="2"/>
      </rPr>
      <t>,JMFLG</t>
    </r>
    <phoneticPr fontId="5"/>
  </si>
  <si>
    <t>JEXFLG</t>
    <phoneticPr fontId="5"/>
  </si>
  <si>
    <t>JZD</t>
    <phoneticPr fontId="5"/>
  </si>
  <si>
    <t>JRFT</t>
    <phoneticPr fontId="5"/>
  </si>
  <si>
    <t>JET</t>
    <phoneticPr fontId="5"/>
  </si>
  <si>
    <t>JNCn</t>
    <phoneticPr fontId="5"/>
  </si>
  <si>
    <t>JNInD</t>
    <phoneticPr fontId="5"/>
  </si>
  <si>
    <t>JNInI</t>
    <phoneticPr fontId="5"/>
  </si>
  <si>
    <t>JNIn</t>
    <phoneticPr fontId="5"/>
  </si>
  <si>
    <t>IDXIn</t>
    <phoneticPr fontId="5"/>
  </si>
  <si>
    <t>RTN</t>
    <phoneticPr fontId="5"/>
  </si>
  <si>
    <t>JSR</t>
    <phoneticPr fontId="5"/>
  </si>
  <si>
    <t>JMP</t>
    <phoneticPr fontId="5"/>
  </si>
  <si>
    <t>RET</t>
    <phoneticPr fontId="5"/>
  </si>
  <si>
    <t>WAIT</t>
    <phoneticPr fontId="5"/>
  </si>
  <si>
    <t>NOP</t>
    <phoneticPr fontId="5"/>
  </si>
  <si>
    <t>Z63</t>
  </si>
  <si>
    <t>Z62</t>
  </si>
  <si>
    <t>Z61</t>
  </si>
  <si>
    <t>Z60</t>
  </si>
  <si>
    <t>Z59</t>
  </si>
  <si>
    <t>Z58</t>
  </si>
  <si>
    <t>Z57</t>
  </si>
  <si>
    <t>Z56</t>
  </si>
  <si>
    <t>Z55</t>
  </si>
  <si>
    <t>Z54</t>
  </si>
  <si>
    <t>Z53</t>
  </si>
  <si>
    <t>Z52</t>
  </si>
  <si>
    <t>Z51</t>
  </si>
  <si>
    <t>Z50</t>
  </si>
  <si>
    <t>Z49</t>
  </si>
  <si>
    <t>Z48</t>
  </si>
  <si>
    <t>Z47</t>
  </si>
  <si>
    <t>Z46</t>
  </si>
  <si>
    <t>Z45</t>
  </si>
  <si>
    <t>Z44</t>
  </si>
  <si>
    <t>Z43</t>
  </si>
  <si>
    <t>Z42</t>
  </si>
  <si>
    <t>Z41</t>
  </si>
  <si>
    <t>Z40</t>
  </si>
  <si>
    <t>Z39</t>
  </si>
  <si>
    <t>Z38</t>
  </si>
  <si>
    <t>Z37</t>
  </si>
  <si>
    <t>Z36</t>
  </si>
  <si>
    <t>Z35</t>
  </si>
  <si>
    <t>Z34</t>
  </si>
  <si>
    <t>Z33</t>
  </si>
  <si>
    <t>Z32</t>
    <phoneticPr fontId="5"/>
  </si>
  <si>
    <t>IDXLR Select</t>
    <phoneticPr fontId="5"/>
  </si>
  <si>
    <t>Jump Direct Set Value</t>
    <phoneticPr fontId="5"/>
  </si>
  <si>
    <t>Z95</t>
  </si>
  <si>
    <t>Z94</t>
  </si>
  <si>
    <t>Z93</t>
  </si>
  <si>
    <t>Z92</t>
  </si>
  <si>
    <t>Z91</t>
  </si>
  <si>
    <t>Z90</t>
  </si>
  <si>
    <t>Z89</t>
  </si>
  <si>
    <t>Z88</t>
  </si>
  <si>
    <t>Z87</t>
  </si>
  <si>
    <t>Z86</t>
  </si>
  <si>
    <t>Z85</t>
  </si>
  <si>
    <t>Z84</t>
  </si>
  <si>
    <t>Z83</t>
  </si>
  <si>
    <t>Z82</t>
  </si>
  <si>
    <t>Z81</t>
  </si>
  <si>
    <t>Z80</t>
  </si>
  <si>
    <t>Z79</t>
  </si>
  <si>
    <t>Z78</t>
  </si>
  <si>
    <t>Z77</t>
  </si>
  <si>
    <t>Z76</t>
  </si>
  <si>
    <t>Z75</t>
  </si>
  <si>
    <t>Z74</t>
  </si>
  <si>
    <t>Z73</t>
  </si>
  <si>
    <t>Z72</t>
  </si>
  <si>
    <t>Z71</t>
  </si>
  <si>
    <t>Z70</t>
  </si>
  <si>
    <t>Z69</t>
  </si>
  <si>
    <t>Z68</t>
  </si>
  <si>
    <t>Z67</t>
  </si>
  <si>
    <t>Z66</t>
  </si>
  <si>
    <t>Z65</t>
  </si>
  <si>
    <t>Z64</t>
    <phoneticPr fontId="5"/>
  </si>
  <si>
    <t>IDXSETm SET</t>
    <phoneticPr fontId="9" type="noConversion"/>
  </si>
  <si>
    <t>CFLGn Select</t>
    <phoneticPr fontId="5"/>
  </si>
  <si>
    <t>IDXSETm SET</t>
    <phoneticPr fontId="5"/>
  </si>
  <si>
    <t>Z127</t>
    <phoneticPr fontId="5"/>
  </si>
  <si>
    <t>Z126</t>
    <phoneticPr fontId="5"/>
  </si>
  <si>
    <t>Z125</t>
    <phoneticPr fontId="5"/>
  </si>
  <si>
    <t>Z124</t>
    <phoneticPr fontId="5"/>
  </si>
  <si>
    <t>Z123</t>
    <phoneticPr fontId="5"/>
  </si>
  <si>
    <t>Z122</t>
    <phoneticPr fontId="5"/>
  </si>
  <si>
    <t>Z121</t>
    <phoneticPr fontId="5"/>
  </si>
  <si>
    <t>Z120</t>
    <phoneticPr fontId="5"/>
  </si>
  <si>
    <t>Z119</t>
    <phoneticPr fontId="5"/>
  </si>
  <si>
    <t>Z118</t>
    <phoneticPr fontId="5"/>
  </si>
  <si>
    <t>Z117</t>
    <phoneticPr fontId="5"/>
  </si>
  <si>
    <t>Z116</t>
    <phoneticPr fontId="5"/>
  </si>
  <si>
    <t>Z115</t>
    <phoneticPr fontId="5"/>
  </si>
  <si>
    <t>Z114</t>
    <phoneticPr fontId="5"/>
  </si>
  <si>
    <t>Z113</t>
    <phoneticPr fontId="5"/>
  </si>
  <si>
    <t>Z112</t>
    <phoneticPr fontId="5"/>
  </si>
  <si>
    <t>Z111</t>
    <phoneticPr fontId="5"/>
  </si>
  <si>
    <t>Z110</t>
    <phoneticPr fontId="5"/>
  </si>
  <si>
    <t>Z109</t>
    <phoneticPr fontId="5"/>
  </si>
  <si>
    <t>Z108</t>
    <phoneticPr fontId="5"/>
  </si>
  <si>
    <t>Z107</t>
    <phoneticPr fontId="5"/>
  </si>
  <si>
    <t>Z106</t>
    <phoneticPr fontId="5"/>
  </si>
  <si>
    <t>Z105</t>
    <phoneticPr fontId="5"/>
  </si>
  <si>
    <t>Z104</t>
    <phoneticPr fontId="5"/>
  </si>
  <si>
    <t>Z103</t>
    <phoneticPr fontId="5"/>
  </si>
  <si>
    <t>Z102</t>
    <phoneticPr fontId="5"/>
  </si>
  <si>
    <t>Z101</t>
    <phoneticPr fontId="5"/>
  </si>
  <si>
    <t>Z100</t>
    <phoneticPr fontId="5"/>
  </si>
  <si>
    <t>Z99</t>
    <phoneticPr fontId="5"/>
  </si>
  <si>
    <t>Z98</t>
    <phoneticPr fontId="5"/>
  </si>
  <si>
    <t>Z97</t>
    <phoneticPr fontId="5"/>
  </si>
  <si>
    <t>Z96</t>
    <phoneticPr fontId="5"/>
  </si>
  <si>
    <t>Loop Direct Set Value</t>
    <phoneticPr fontId="5"/>
  </si>
  <si>
    <t>Z159</t>
    <phoneticPr fontId="5"/>
  </si>
  <si>
    <t>Z158</t>
  </si>
  <si>
    <t>Z157</t>
  </si>
  <si>
    <t>Z156</t>
  </si>
  <si>
    <t>Z155</t>
  </si>
  <si>
    <t>Z154</t>
  </si>
  <si>
    <t>Z153</t>
  </si>
  <si>
    <t>Z152</t>
  </si>
  <si>
    <t>Z151</t>
  </si>
  <si>
    <t>Z150</t>
  </si>
  <si>
    <t>Z149</t>
  </si>
  <si>
    <t>Z148</t>
  </si>
  <si>
    <t>Z147</t>
  </si>
  <si>
    <t>Z146</t>
  </si>
  <si>
    <t>Z145</t>
  </si>
  <si>
    <t>Z144</t>
  </si>
  <si>
    <t>Z143</t>
  </si>
  <si>
    <t>Z142</t>
  </si>
  <si>
    <t>Z141</t>
  </si>
  <si>
    <t>Z140</t>
  </si>
  <si>
    <t>Z139</t>
  </si>
  <si>
    <t>Z138</t>
  </si>
  <si>
    <t>Z137</t>
  </si>
  <si>
    <t>Z136</t>
  </si>
  <si>
    <t>Z135</t>
  </si>
  <si>
    <t>Z134</t>
  </si>
  <si>
    <t>Z133</t>
  </si>
  <si>
    <t>Z132</t>
  </si>
  <si>
    <t>Z131</t>
  </si>
  <si>
    <t>Z130</t>
  </si>
  <si>
    <t>Z129</t>
  </si>
  <si>
    <t>Z128</t>
    <phoneticPr fontId="5"/>
  </si>
  <si>
    <r>
      <t>ALPG (</t>
    </r>
    <r>
      <rPr>
        <sz val="10"/>
        <rFont val="MS UI Gothic"/>
        <family val="2"/>
      </rPr>
      <t>N-SEQ</t>
    </r>
    <r>
      <rPr>
        <sz val="10"/>
        <rFont val="MS UI Gothic"/>
        <family val="3"/>
        <charset val="128"/>
      </rPr>
      <t>)</t>
    </r>
    <phoneticPr fontId="5"/>
  </si>
  <si>
    <t>EXINT</t>
    <phoneticPr fontId="5"/>
  </si>
  <si>
    <t>Loop, IDXR  Select</t>
    <phoneticPr fontId="5"/>
  </si>
  <si>
    <t>STFL</t>
    <phoneticPr fontId="5"/>
  </si>
  <si>
    <r>
      <t xml:space="preserve">JLMN, JLML </t>
    </r>
    <r>
      <rPr>
        <sz val="9"/>
        <color theme="0" tint="-0.249977111117893"/>
        <rFont val="MS UI Gothic"/>
        <family val="2"/>
      </rPr>
      <t>,JMFLG</t>
    </r>
    <phoneticPr fontId="5"/>
  </si>
  <si>
    <t>JEXFLG</t>
    <phoneticPr fontId="5"/>
  </si>
  <si>
    <t>JRFT</t>
    <phoneticPr fontId="5"/>
  </si>
  <si>
    <t>JNCn</t>
    <phoneticPr fontId="5"/>
  </si>
  <si>
    <t>JNInI</t>
    <phoneticPr fontId="5"/>
  </si>
  <si>
    <t>JNIn</t>
    <phoneticPr fontId="5"/>
  </si>
  <si>
    <t>IDXIn</t>
    <phoneticPr fontId="5"/>
  </si>
  <si>
    <t>RTN</t>
    <phoneticPr fontId="5"/>
  </si>
  <si>
    <t>JSR</t>
    <phoneticPr fontId="5"/>
  </si>
  <si>
    <t>WAIT</t>
    <phoneticPr fontId="5"/>
  </si>
  <si>
    <t>Z191</t>
    <phoneticPr fontId="5"/>
  </si>
  <si>
    <t>Z190</t>
  </si>
  <si>
    <t>Z189</t>
  </si>
  <si>
    <t>Z188</t>
  </si>
  <si>
    <t>Z187</t>
  </si>
  <si>
    <t>Z186</t>
  </si>
  <si>
    <t>Z185</t>
  </si>
  <si>
    <t>Z184</t>
  </si>
  <si>
    <t>Z183</t>
  </si>
  <si>
    <t>Z182</t>
  </si>
  <si>
    <t>Z181</t>
  </si>
  <si>
    <t>Z180</t>
  </si>
  <si>
    <t>Z179</t>
  </si>
  <si>
    <t>Z178</t>
  </si>
  <si>
    <t>Z177</t>
  </si>
  <si>
    <t>Z176</t>
  </si>
  <si>
    <t>Z175</t>
  </si>
  <si>
    <t>Z174</t>
  </si>
  <si>
    <t>Z173</t>
  </si>
  <si>
    <t>Z172</t>
  </si>
  <si>
    <t>Z171</t>
  </si>
  <si>
    <t>Z170</t>
  </si>
  <si>
    <t>Z169</t>
  </si>
  <si>
    <t>Z168</t>
  </si>
  <si>
    <t>Z167</t>
  </si>
  <si>
    <t>Z166</t>
  </si>
  <si>
    <t>Z165</t>
  </si>
  <si>
    <t>Z164</t>
  </si>
  <si>
    <t>Z163</t>
  </si>
  <si>
    <t>Z162</t>
  </si>
  <si>
    <t>Z161</t>
  </si>
  <si>
    <t>Z160</t>
    <phoneticPr fontId="5"/>
  </si>
  <si>
    <t>Z223</t>
    <phoneticPr fontId="5"/>
  </si>
  <si>
    <t>Z222</t>
    <phoneticPr fontId="5"/>
  </si>
  <si>
    <t>Z221</t>
    <phoneticPr fontId="5"/>
  </si>
  <si>
    <t>Z220</t>
    <phoneticPr fontId="5"/>
  </si>
  <si>
    <t>Z219</t>
    <phoneticPr fontId="5"/>
  </si>
  <si>
    <t>Z218</t>
    <phoneticPr fontId="5"/>
  </si>
  <si>
    <t>Z217</t>
    <phoneticPr fontId="5"/>
  </si>
  <si>
    <t>Z216</t>
    <phoneticPr fontId="5"/>
  </si>
  <si>
    <t>Z215</t>
    <phoneticPr fontId="5"/>
  </si>
  <si>
    <t>Z214</t>
    <phoneticPr fontId="5"/>
  </si>
  <si>
    <t>Z213</t>
    <phoneticPr fontId="5"/>
  </si>
  <si>
    <t>Z212</t>
    <phoneticPr fontId="5"/>
  </si>
  <si>
    <t>Z211</t>
    <phoneticPr fontId="5"/>
  </si>
  <si>
    <t>Z210</t>
    <phoneticPr fontId="5"/>
  </si>
  <si>
    <t>Z209</t>
    <phoneticPr fontId="5"/>
  </si>
  <si>
    <t>Z208</t>
    <phoneticPr fontId="5"/>
  </si>
  <si>
    <t>Z207</t>
    <phoneticPr fontId="5"/>
  </si>
  <si>
    <t>Z206</t>
    <phoneticPr fontId="5"/>
  </si>
  <si>
    <t>Z205</t>
    <phoneticPr fontId="5"/>
  </si>
  <si>
    <t>Z204</t>
    <phoneticPr fontId="5"/>
  </si>
  <si>
    <t>Z203</t>
    <phoneticPr fontId="5"/>
  </si>
  <si>
    <t>Z202</t>
    <phoneticPr fontId="5"/>
  </si>
  <si>
    <t>Z201</t>
    <phoneticPr fontId="5"/>
  </si>
  <si>
    <t>Z200</t>
    <phoneticPr fontId="5"/>
  </si>
  <si>
    <t>Z199</t>
    <phoneticPr fontId="5"/>
  </si>
  <si>
    <t>Z198</t>
    <phoneticPr fontId="5"/>
  </si>
  <si>
    <t>Z197</t>
    <phoneticPr fontId="5"/>
  </si>
  <si>
    <t>Z196</t>
    <phoneticPr fontId="5"/>
  </si>
  <si>
    <t>Z195</t>
    <phoneticPr fontId="5"/>
  </si>
  <si>
    <t>Z194</t>
    <phoneticPr fontId="5"/>
  </si>
  <si>
    <t>Z193</t>
    <phoneticPr fontId="5"/>
  </si>
  <si>
    <t>Z192</t>
    <phoneticPr fontId="5"/>
  </si>
  <si>
    <t>Reserve</t>
    <phoneticPr fontId="9" type="noConversion"/>
  </si>
  <si>
    <t>IDXSETm SET</t>
    <phoneticPr fontId="5"/>
  </si>
  <si>
    <t>Z255</t>
  </si>
  <si>
    <t>Z254</t>
  </si>
  <si>
    <t>Z253</t>
  </si>
  <si>
    <t>Z252</t>
  </si>
  <si>
    <t>Z251</t>
  </si>
  <si>
    <t>Z250</t>
  </si>
  <si>
    <t>Z249</t>
  </si>
  <si>
    <t>Z248</t>
  </si>
  <si>
    <t>Z247</t>
  </si>
  <si>
    <t>Z246</t>
  </si>
  <si>
    <t>Z245</t>
  </si>
  <si>
    <t>Z244</t>
  </si>
  <si>
    <t>Z243</t>
  </si>
  <si>
    <t>Z242</t>
  </si>
  <si>
    <t>Z241</t>
  </si>
  <si>
    <t>Z240</t>
  </si>
  <si>
    <t>Z239</t>
    <phoneticPr fontId="5"/>
  </si>
  <si>
    <t>Z238</t>
    <phoneticPr fontId="5"/>
  </si>
  <si>
    <t>Z237</t>
    <phoneticPr fontId="5"/>
  </si>
  <si>
    <t>Z236</t>
    <phoneticPr fontId="5"/>
  </si>
  <si>
    <t>Z235</t>
    <phoneticPr fontId="5"/>
  </si>
  <si>
    <t>Z234</t>
    <phoneticPr fontId="5"/>
  </si>
  <si>
    <t>Z233</t>
    <phoneticPr fontId="5"/>
  </si>
  <si>
    <t>Z232</t>
    <phoneticPr fontId="5"/>
  </si>
  <si>
    <t>Z231</t>
    <phoneticPr fontId="5"/>
  </si>
  <si>
    <t>Z230</t>
    <phoneticPr fontId="5"/>
  </si>
  <si>
    <t>Z229</t>
    <phoneticPr fontId="5"/>
  </si>
  <si>
    <t>Z228</t>
    <phoneticPr fontId="5"/>
  </si>
  <si>
    <t>Z227</t>
    <phoneticPr fontId="5"/>
  </si>
  <si>
    <t>Z226</t>
    <phoneticPr fontId="5"/>
  </si>
  <si>
    <t>Z225</t>
    <phoneticPr fontId="5"/>
  </si>
  <si>
    <t>Z224</t>
    <phoneticPr fontId="5"/>
  </si>
  <si>
    <t>Loop Direct Set Value</t>
    <phoneticPr fontId="5"/>
  </si>
  <si>
    <t>Z287</t>
  </si>
  <si>
    <t>Z286</t>
  </si>
  <si>
    <t>Z285</t>
  </si>
  <si>
    <t>Z284</t>
  </si>
  <si>
    <t>Z283</t>
  </si>
  <si>
    <t>Z282</t>
  </si>
  <si>
    <t>Z281</t>
  </si>
  <si>
    <t>Z280</t>
  </si>
  <si>
    <t>Z279</t>
  </si>
  <si>
    <t>Z278</t>
  </si>
  <si>
    <t>Z277</t>
  </si>
  <si>
    <t>Z276</t>
  </si>
  <si>
    <t>Z275</t>
  </si>
  <si>
    <t>Z274</t>
  </si>
  <si>
    <t>Z273</t>
  </si>
  <si>
    <t>Z272</t>
  </si>
  <si>
    <t>Z271</t>
  </si>
  <si>
    <t>Z270</t>
  </si>
  <si>
    <t>Z269</t>
  </si>
  <si>
    <t>Z268</t>
  </si>
  <si>
    <t>Z267</t>
  </si>
  <si>
    <t>Z266</t>
  </si>
  <si>
    <t>Z265</t>
  </si>
  <si>
    <t>Z264</t>
  </si>
  <si>
    <t>Z263</t>
  </si>
  <si>
    <t>Z262</t>
  </si>
  <si>
    <t>Z261</t>
  </si>
  <si>
    <t>Z260</t>
  </si>
  <si>
    <t>Z259</t>
  </si>
  <si>
    <t>Z258</t>
  </si>
  <si>
    <t>Z257</t>
  </si>
  <si>
    <t>Z256</t>
  </si>
  <si>
    <r>
      <t>ALPG (</t>
    </r>
    <r>
      <rPr>
        <sz val="10"/>
        <rFont val="MS UI Gothic"/>
        <family val="2"/>
      </rPr>
      <t>J-SEQ</t>
    </r>
    <r>
      <rPr>
        <sz val="10"/>
        <rFont val="MS UI Gothic"/>
        <family val="3"/>
        <charset val="128"/>
      </rPr>
      <t>)</t>
    </r>
    <phoneticPr fontId="5"/>
  </si>
  <si>
    <t>STFL</t>
    <phoneticPr fontId="5"/>
  </si>
  <si>
    <t>JNInD</t>
    <phoneticPr fontId="5"/>
  </si>
  <si>
    <t>JNIn</t>
    <phoneticPr fontId="5"/>
  </si>
  <si>
    <t>JSR</t>
    <phoneticPr fontId="5"/>
  </si>
  <si>
    <t>JMP</t>
    <phoneticPr fontId="5"/>
  </si>
  <si>
    <t>Z319</t>
  </si>
  <si>
    <t>Z318</t>
  </si>
  <si>
    <t>Z317</t>
  </si>
  <si>
    <t>Z316</t>
  </si>
  <si>
    <t>Z315</t>
  </si>
  <si>
    <t>Z314</t>
  </si>
  <si>
    <t>Z313</t>
  </si>
  <si>
    <t>Z312</t>
  </si>
  <si>
    <t>Z311</t>
  </si>
  <si>
    <t>Z310</t>
  </si>
  <si>
    <t>Z309</t>
  </si>
  <si>
    <t>Z308</t>
  </si>
  <si>
    <t>Z307</t>
  </si>
  <si>
    <t>Z306</t>
  </si>
  <si>
    <t>Z305</t>
  </si>
  <si>
    <t>Z304</t>
  </si>
  <si>
    <t>Z303</t>
  </si>
  <si>
    <t>Z302</t>
  </si>
  <si>
    <t>Z301</t>
  </si>
  <si>
    <t>Z300</t>
  </si>
  <si>
    <t>Z299</t>
  </si>
  <si>
    <t>Z298</t>
  </si>
  <si>
    <t>Z297</t>
  </si>
  <si>
    <t>Z296</t>
  </si>
  <si>
    <t>Z295</t>
  </si>
  <si>
    <t>Z294</t>
  </si>
  <si>
    <t>Z293</t>
  </si>
  <si>
    <t>Z292</t>
  </si>
  <si>
    <t>Z291</t>
  </si>
  <si>
    <t>Z290</t>
  </si>
  <si>
    <t>Z289</t>
  </si>
  <si>
    <t>Z288</t>
  </si>
  <si>
    <t>Jump Direct Set Value</t>
    <phoneticPr fontId="5"/>
  </si>
  <si>
    <t>Z351</t>
  </si>
  <si>
    <t>Z350</t>
  </si>
  <si>
    <t>Z349</t>
  </si>
  <si>
    <t>Z348</t>
  </si>
  <si>
    <t>Z347</t>
  </si>
  <si>
    <t>Z346</t>
  </si>
  <si>
    <t>Z345</t>
  </si>
  <si>
    <t>Z344</t>
  </si>
  <si>
    <t>Z343</t>
  </si>
  <si>
    <t>Z342</t>
  </si>
  <si>
    <t>Z341</t>
  </si>
  <si>
    <t>Z340</t>
  </si>
  <si>
    <t>Z339</t>
  </si>
  <si>
    <t>Z338</t>
  </si>
  <si>
    <t>Z337</t>
  </si>
  <si>
    <t>Z336</t>
  </si>
  <si>
    <t>Z335</t>
  </si>
  <si>
    <t>Z334</t>
  </si>
  <si>
    <t>Z333</t>
  </si>
  <si>
    <t>Z332</t>
  </si>
  <si>
    <t>Z331</t>
  </si>
  <si>
    <t>Z330</t>
  </si>
  <si>
    <t>Z329</t>
  </si>
  <si>
    <t>Z328</t>
  </si>
  <si>
    <t>Z327</t>
  </si>
  <si>
    <t>Z326</t>
  </si>
  <si>
    <t>Z325</t>
  </si>
  <si>
    <t>Z324</t>
  </si>
  <si>
    <t>Z323</t>
  </si>
  <si>
    <t>Z322</t>
  </si>
  <si>
    <t>Z321</t>
  </si>
  <si>
    <t>Z320</t>
  </si>
  <si>
    <t>Reserve</t>
    <phoneticPr fontId="9" type="noConversion"/>
  </si>
  <si>
    <t>IDXSETm SET</t>
    <phoneticPr fontId="9" type="noConversion"/>
  </si>
  <si>
    <t>Z383</t>
  </si>
  <si>
    <t>Z382</t>
  </si>
  <si>
    <t>Z381</t>
  </si>
  <si>
    <t>Z380</t>
  </si>
  <si>
    <t>Z379</t>
  </si>
  <si>
    <t>Z378</t>
  </si>
  <si>
    <t>Z377</t>
  </si>
  <si>
    <t>Z376</t>
  </si>
  <si>
    <t>Z375</t>
  </si>
  <si>
    <t>Z374</t>
  </si>
  <si>
    <t>Z373</t>
  </si>
  <si>
    <t>Z372</t>
  </si>
  <si>
    <t>Z371</t>
  </si>
  <si>
    <t>Z370</t>
  </si>
  <si>
    <t>Z369</t>
  </si>
  <si>
    <t>Z368</t>
  </si>
  <si>
    <t>Z367</t>
  </si>
  <si>
    <t>Z366</t>
  </si>
  <si>
    <t>Z365</t>
  </si>
  <si>
    <t>Z364</t>
  </si>
  <si>
    <t>Z363</t>
  </si>
  <si>
    <t>Z362</t>
  </si>
  <si>
    <t>Z361</t>
  </si>
  <si>
    <t>Z360</t>
  </si>
  <si>
    <t>Z359</t>
  </si>
  <si>
    <t>Z358</t>
  </si>
  <si>
    <t>Z357</t>
  </si>
  <si>
    <t>Z356</t>
  </si>
  <si>
    <t>Z355</t>
  </si>
  <si>
    <t>Z354</t>
  </si>
  <si>
    <t>Z353</t>
  </si>
  <si>
    <t>Z352</t>
  </si>
  <si>
    <t>Loop Direct Set Value</t>
    <phoneticPr fontId="5"/>
  </si>
  <si>
    <t>Z415</t>
  </si>
  <si>
    <t>Z414</t>
  </si>
  <si>
    <t>Z413</t>
  </si>
  <si>
    <t>Z412</t>
  </si>
  <si>
    <t>Z411</t>
  </si>
  <si>
    <t>Z410</t>
  </si>
  <si>
    <t>Z409</t>
  </si>
  <si>
    <t>Z408</t>
  </si>
  <si>
    <t>Z407</t>
  </si>
  <si>
    <t>Z406</t>
  </si>
  <si>
    <t>Z405</t>
  </si>
  <si>
    <t>Z404</t>
  </si>
  <si>
    <t>Z403</t>
  </si>
  <si>
    <t>Z402</t>
  </si>
  <si>
    <t>Z401</t>
  </si>
  <si>
    <t>Z400</t>
  </si>
  <si>
    <t>Z399</t>
  </si>
  <si>
    <t>Z398</t>
  </si>
  <si>
    <t>Z397</t>
  </si>
  <si>
    <t>Z396</t>
  </si>
  <si>
    <t>Z395</t>
  </si>
  <si>
    <t>Z394</t>
  </si>
  <si>
    <t>Z393</t>
  </si>
  <si>
    <t>Z392</t>
  </si>
  <si>
    <t>Z391</t>
  </si>
  <si>
    <t>Z390</t>
  </si>
  <si>
    <t>Z389</t>
  </si>
  <si>
    <t>Z388</t>
  </si>
  <si>
    <t>Z387</t>
  </si>
  <si>
    <t>Z386</t>
  </si>
  <si>
    <t>Z385</t>
  </si>
  <si>
    <t>Z384</t>
  </si>
  <si>
    <r>
      <t>ALPG (</t>
    </r>
    <r>
      <rPr>
        <sz val="10"/>
        <rFont val="MS UI Gothic"/>
        <family val="2"/>
      </rPr>
      <t>E-SEQ</t>
    </r>
    <r>
      <rPr>
        <sz val="10"/>
        <rFont val="MS UI Gothic"/>
        <family val="3"/>
        <charset val="128"/>
      </rPr>
      <t>)</t>
    </r>
    <phoneticPr fontId="5"/>
  </si>
  <si>
    <t>Split-1way</t>
    <phoneticPr fontId="5"/>
  </si>
  <si>
    <t>MEND</t>
    <phoneticPr fontId="5"/>
  </si>
  <si>
    <t>MSTART</t>
  </si>
  <si>
    <t>Z447</t>
  </si>
  <si>
    <t>Z446</t>
  </si>
  <si>
    <t>Z445</t>
  </si>
  <si>
    <t>Z444</t>
  </si>
  <si>
    <t>Z443</t>
  </si>
  <si>
    <t>Z442</t>
  </si>
  <si>
    <t>Z441</t>
  </si>
  <si>
    <t>Z440</t>
  </si>
  <si>
    <t>Z439</t>
  </si>
  <si>
    <t>Z438</t>
  </si>
  <si>
    <t>Z437</t>
  </si>
  <si>
    <t>Z436</t>
  </si>
  <si>
    <t>Z435</t>
  </si>
  <si>
    <t>Z434</t>
  </si>
  <si>
    <t>Z433</t>
  </si>
  <si>
    <t>Z432</t>
  </si>
  <si>
    <t>Z431</t>
  </si>
  <si>
    <t>Z430</t>
  </si>
  <si>
    <t>Z429</t>
  </si>
  <si>
    <t>Z428</t>
  </si>
  <si>
    <t>Z427</t>
  </si>
  <si>
    <t>Z426</t>
  </si>
  <si>
    <t>Z425</t>
  </si>
  <si>
    <t>Z424</t>
  </si>
  <si>
    <t>Z423</t>
  </si>
  <si>
    <t>Z422</t>
  </si>
  <si>
    <t>Z421</t>
  </si>
  <si>
    <t>Z420</t>
  </si>
  <si>
    <t>Z419</t>
  </si>
  <si>
    <t>Z418</t>
  </si>
  <si>
    <t>Z417</t>
  </si>
  <si>
    <t>Z416</t>
  </si>
  <si>
    <t>Split-2way</t>
    <phoneticPr fontId="5"/>
  </si>
  <si>
    <t>Z479</t>
  </si>
  <si>
    <t>Z478</t>
  </si>
  <si>
    <t>Z477</t>
  </si>
  <si>
    <t>Z476</t>
  </si>
  <si>
    <t>Z475</t>
  </si>
  <si>
    <t>Z474</t>
  </si>
  <si>
    <t>Z473</t>
  </si>
  <si>
    <t>Z472</t>
  </si>
  <si>
    <t>Z471</t>
  </si>
  <si>
    <t>Z470</t>
  </si>
  <si>
    <t>Z469</t>
  </si>
  <si>
    <t>Z468</t>
  </si>
  <si>
    <t>Z467</t>
  </si>
  <si>
    <t>Z466</t>
  </si>
  <si>
    <t>Z465</t>
  </si>
  <si>
    <t>Z464</t>
  </si>
  <si>
    <t>Z463</t>
  </si>
  <si>
    <t>Z462</t>
  </si>
  <si>
    <t>Z461</t>
  </si>
  <si>
    <t>Z460</t>
  </si>
  <si>
    <t>Z459</t>
  </si>
  <si>
    <t>Z458</t>
  </si>
  <si>
    <t>Z457</t>
  </si>
  <si>
    <t>Z456</t>
  </si>
  <si>
    <t>Z455</t>
  </si>
  <si>
    <t>Z454</t>
  </si>
  <si>
    <t>Z453</t>
  </si>
  <si>
    <t>Z452</t>
  </si>
  <si>
    <t>Z451</t>
  </si>
  <si>
    <t>Z450</t>
  </si>
  <si>
    <t>Z449</t>
  </si>
  <si>
    <t>Z448</t>
  </si>
  <si>
    <t>X ALU-1Way</t>
    <phoneticPr fontId="5"/>
  </si>
  <si>
    <t>DSETX_W1</t>
    <phoneticPr fontId="5"/>
  </si>
  <si>
    <t>INDEXX_W1</t>
    <phoneticPr fontId="5"/>
  </si>
  <si>
    <t>Direct Set Select</t>
    <phoneticPr fontId="18" type="noConversion"/>
  </si>
  <si>
    <t>Reserve</t>
  </si>
  <si>
    <t>Direct Set Data</t>
    <phoneticPr fontId="5"/>
  </si>
  <si>
    <t>Z511</t>
  </si>
  <si>
    <t>Z510</t>
  </si>
  <si>
    <t>Z509</t>
  </si>
  <si>
    <t>Z508</t>
  </si>
  <si>
    <t>Z507</t>
  </si>
  <si>
    <t>Z506</t>
  </si>
  <si>
    <t>Z505</t>
  </si>
  <si>
    <t>Z504</t>
  </si>
  <si>
    <t>Z503</t>
  </si>
  <si>
    <t>Z502</t>
  </si>
  <si>
    <t>Z501</t>
  </si>
  <si>
    <t>Z500</t>
  </si>
  <si>
    <t>Z499</t>
  </si>
  <si>
    <t>Z498</t>
  </si>
  <si>
    <t>Z497</t>
  </si>
  <si>
    <t>Z496</t>
  </si>
  <si>
    <t>Z495</t>
  </si>
  <si>
    <t>Z494</t>
  </si>
  <si>
    <t>Z493</t>
  </si>
  <si>
    <t>Z492</t>
  </si>
  <si>
    <t>Z491</t>
  </si>
  <si>
    <t>Z490</t>
  </si>
  <si>
    <t>Z489</t>
  </si>
  <si>
    <t>Z488</t>
  </si>
  <si>
    <t>Z487</t>
  </si>
  <si>
    <t>Z486</t>
  </si>
  <si>
    <t>Z485</t>
  </si>
  <si>
    <t>Z484</t>
  </si>
  <si>
    <t>Z483</t>
  </si>
  <si>
    <t>Z482</t>
  </si>
  <si>
    <t>Z481</t>
  </si>
  <si>
    <t>Z480</t>
  </si>
  <si>
    <t>XCSL_W1</t>
    <phoneticPr fontId="5"/>
  </si>
  <si>
    <t>XSSL_W1</t>
    <phoneticPr fontId="5"/>
  </si>
  <si>
    <t>XKSL_W1</t>
    <phoneticPr fontId="5"/>
  </si>
  <si>
    <t>CDNSELX_W1</t>
    <phoneticPr fontId="5"/>
  </si>
  <si>
    <t>XCALU_W1</t>
    <phoneticPr fontId="5"/>
  </si>
  <si>
    <t>BDNSETX_W1</t>
    <phoneticPr fontId="5"/>
  </si>
  <si>
    <t>XBALU_W1</t>
    <phoneticPr fontId="5"/>
  </si>
  <si>
    <t>XC Reg Input Sel</t>
    <phoneticPr fontId="5"/>
  </si>
  <si>
    <t>XS Reg Input Sel</t>
    <phoneticPr fontId="5"/>
  </si>
  <si>
    <t>XK Reg Input Sel</t>
    <phoneticPr fontId="5"/>
  </si>
  <si>
    <t>XCDn Register Select</t>
    <phoneticPr fontId="5"/>
  </si>
  <si>
    <t>X Current Address Register ALU</t>
    <phoneticPr fontId="5"/>
  </si>
  <si>
    <t>XBDN Register Select</t>
    <phoneticPr fontId="5"/>
  </si>
  <si>
    <t xml:space="preserve">X Base Address Register ALU </t>
    <phoneticPr fontId="5"/>
  </si>
  <si>
    <t>Z543</t>
  </si>
  <si>
    <t>Z542</t>
  </si>
  <si>
    <t>Z541</t>
  </si>
  <si>
    <t>Z540</t>
  </si>
  <si>
    <t>Z539</t>
  </si>
  <si>
    <t>Z538</t>
  </si>
  <si>
    <t>Z537</t>
  </si>
  <si>
    <t>Z536</t>
  </si>
  <si>
    <t>Z535</t>
  </si>
  <si>
    <t>Z534</t>
  </si>
  <si>
    <t>Z533</t>
  </si>
  <si>
    <t>Z532</t>
  </si>
  <si>
    <t>Z531</t>
  </si>
  <si>
    <t>Z530</t>
  </si>
  <si>
    <t>Z529</t>
  </si>
  <si>
    <t>Z528</t>
  </si>
  <si>
    <t>Z527</t>
  </si>
  <si>
    <t>Z526</t>
  </si>
  <si>
    <t>Z525</t>
  </si>
  <si>
    <t>Z524</t>
  </si>
  <si>
    <t>Z523</t>
  </si>
  <si>
    <t>Z522</t>
  </si>
  <si>
    <t>Z521</t>
  </si>
  <si>
    <t>Z520</t>
  </si>
  <si>
    <t>Z519</t>
  </si>
  <si>
    <t>Z518</t>
  </si>
  <si>
    <t>Z517</t>
  </si>
  <si>
    <t>Z516</t>
  </si>
  <si>
    <t>Z515</t>
  </si>
  <si>
    <t>Z514</t>
  </si>
  <si>
    <t>Z513</t>
  </si>
  <si>
    <t>Z512</t>
  </si>
  <si>
    <t>Y ALU-1Way</t>
    <phoneticPr fontId="5"/>
  </si>
  <si>
    <t>DSETY_W1</t>
    <phoneticPr fontId="5"/>
  </si>
  <si>
    <t>INDEXY_W1</t>
    <phoneticPr fontId="5"/>
  </si>
  <si>
    <t>Direct Set Data</t>
    <phoneticPr fontId="5"/>
  </si>
  <si>
    <t>Z575</t>
  </si>
  <si>
    <t>Z574</t>
  </si>
  <si>
    <t>Z573</t>
  </si>
  <si>
    <t>Z572</t>
  </si>
  <si>
    <t>Z571</t>
  </si>
  <si>
    <t>Z570</t>
  </si>
  <si>
    <t>Z569</t>
  </si>
  <si>
    <t>Z568</t>
  </si>
  <si>
    <t>Z567</t>
  </si>
  <si>
    <t>Z566</t>
  </si>
  <si>
    <t>Z565</t>
  </si>
  <si>
    <t>Z564</t>
  </si>
  <si>
    <t>Z563</t>
  </si>
  <si>
    <t>Z562</t>
  </si>
  <si>
    <t>Z561</t>
  </si>
  <si>
    <t>Z560</t>
  </si>
  <si>
    <t>Z559</t>
  </si>
  <si>
    <t>Z558</t>
  </si>
  <si>
    <t>Z557</t>
  </si>
  <si>
    <t>Z556</t>
  </si>
  <si>
    <t>Z555</t>
  </si>
  <si>
    <t>Z554</t>
  </si>
  <si>
    <t>Z553</t>
  </si>
  <si>
    <t>Z552</t>
  </si>
  <si>
    <t>Z551</t>
  </si>
  <si>
    <t>Z550</t>
  </si>
  <si>
    <t>Z549</t>
  </si>
  <si>
    <t>Z548</t>
  </si>
  <si>
    <t>Z547</t>
  </si>
  <si>
    <t>Z546</t>
  </si>
  <si>
    <t>Z545</t>
  </si>
  <si>
    <t>Z544</t>
  </si>
  <si>
    <t>YCSL_W1</t>
    <phoneticPr fontId="18" type="noConversion"/>
  </si>
  <si>
    <t>YSSL_W1</t>
    <phoneticPr fontId="18" type="noConversion"/>
  </si>
  <si>
    <t>YKSL_W1</t>
    <phoneticPr fontId="18" type="noConversion"/>
  </si>
  <si>
    <t>CDNSELY_W1</t>
    <phoneticPr fontId="18" type="noConversion"/>
  </si>
  <si>
    <t>YCALU_W1</t>
    <phoneticPr fontId="18" type="noConversion"/>
  </si>
  <si>
    <t>BDNSETY_W1</t>
    <phoneticPr fontId="5"/>
  </si>
  <si>
    <t>YBALU_W1</t>
    <phoneticPr fontId="5"/>
  </si>
  <si>
    <t>YC Reg Input Sel</t>
  </si>
  <si>
    <t>YS Reg Input Sel</t>
  </si>
  <si>
    <t>YK Reg Input Sel</t>
  </si>
  <si>
    <t>YCDn Register Select</t>
  </si>
  <si>
    <t>Y Current Address Register ALU</t>
  </si>
  <si>
    <t>YBDN Register Select</t>
    <phoneticPr fontId="5"/>
  </si>
  <si>
    <t xml:space="preserve">Y Base Address Register ALU </t>
    <phoneticPr fontId="5"/>
  </si>
  <si>
    <t>Z607</t>
  </si>
  <si>
    <t>Z606</t>
  </si>
  <si>
    <t>Z605</t>
  </si>
  <si>
    <t>Z604</t>
  </si>
  <si>
    <t>Z603</t>
  </si>
  <si>
    <t>Z602</t>
  </si>
  <si>
    <t>Z601</t>
  </si>
  <si>
    <t>Z600</t>
  </si>
  <si>
    <t>Z599</t>
  </si>
  <si>
    <t>Z598</t>
  </si>
  <si>
    <t>Z597</t>
  </si>
  <si>
    <t>Z596</t>
  </si>
  <si>
    <t>Z595</t>
  </si>
  <si>
    <t>Z594</t>
  </si>
  <si>
    <t>Z593</t>
  </si>
  <si>
    <t>Z592</t>
  </si>
  <si>
    <t>Z591</t>
  </si>
  <si>
    <t>Z590</t>
  </si>
  <si>
    <t>Z589</t>
  </si>
  <si>
    <t>Z588</t>
  </si>
  <si>
    <t>Z587</t>
  </si>
  <si>
    <t>Z586</t>
  </si>
  <si>
    <t>Z585</t>
  </si>
  <si>
    <t>Z584</t>
  </si>
  <si>
    <t>Z583</t>
  </si>
  <si>
    <t>Z582</t>
  </si>
  <si>
    <t>Z581</t>
  </si>
  <si>
    <t>Z580</t>
  </si>
  <si>
    <t>Z579</t>
  </si>
  <si>
    <t>Z578</t>
  </si>
  <si>
    <t>Z577</t>
  </si>
  <si>
    <t>Z576</t>
  </si>
  <si>
    <t>X,Y ALU SEL</t>
    <phoneticPr fontId="18" type="noConversion"/>
  </si>
  <si>
    <t>D4 ALU_W1</t>
    <phoneticPr fontId="5"/>
  </si>
  <si>
    <t>D3ALU_W1</t>
    <phoneticPr fontId="5"/>
  </si>
  <si>
    <t>YTEN</t>
    <phoneticPr fontId="9" type="noConversion"/>
  </si>
  <si>
    <t>YSL_W1</t>
  </si>
  <si>
    <t>XTEN</t>
    <phoneticPr fontId="9" type="noConversion"/>
  </si>
  <si>
    <t>XSL_W1</t>
    <phoneticPr fontId="18" type="noConversion"/>
  </si>
  <si>
    <t>ADDSELY_W1</t>
    <phoneticPr fontId="18" type="noConversion"/>
  </si>
  <si>
    <t>ADDSELX_W1</t>
    <phoneticPr fontId="5"/>
  </si>
  <si>
    <t>YTSEL_W1</t>
    <phoneticPr fontId="9" type="noConversion"/>
  </si>
  <si>
    <t>ADDSWAP</t>
    <phoneticPr fontId="5"/>
  </si>
  <si>
    <t>ZINV_W1</t>
    <phoneticPr fontId="18" type="noConversion"/>
  </si>
  <si>
    <t>YINV_W1</t>
    <phoneticPr fontId="18" type="noConversion"/>
  </si>
  <si>
    <t>XINV_W1</t>
    <phoneticPr fontId="5"/>
  </si>
  <si>
    <t>XTSEL_W1</t>
    <phoneticPr fontId="5"/>
  </si>
  <si>
    <t>D4 register ALU</t>
    <phoneticPr fontId="5"/>
  </si>
  <si>
    <t>D3 register ALU</t>
    <phoneticPr fontId="5"/>
  </si>
  <si>
    <t>YT En</t>
    <phoneticPr fontId="5"/>
  </si>
  <si>
    <t>Y Reg Input Sel</t>
  </si>
  <si>
    <t>XT En</t>
    <phoneticPr fontId="5"/>
  </si>
  <si>
    <t>X Reg Input Sel</t>
    <phoneticPr fontId="5"/>
  </si>
  <si>
    <t>Y Output Sel</t>
  </si>
  <si>
    <t>X Output Sel</t>
    <phoneticPr fontId="5"/>
  </si>
  <si>
    <t>YT Output Sel</t>
    <phoneticPr fontId="5"/>
  </si>
  <si>
    <t>L,HAX Swap</t>
    <phoneticPr fontId="5"/>
  </si>
  <si>
    <t>INV</t>
    <phoneticPr fontId="5"/>
  </si>
  <si>
    <t>INV</t>
    <phoneticPr fontId="5"/>
  </si>
  <si>
    <t>XT Output Sel</t>
    <phoneticPr fontId="5"/>
  </si>
  <si>
    <t>Z639</t>
  </si>
  <si>
    <t>Z638</t>
  </si>
  <si>
    <t>Z637</t>
  </si>
  <si>
    <t>Z636</t>
  </si>
  <si>
    <t>Z635</t>
  </si>
  <si>
    <t>Z634</t>
  </si>
  <si>
    <t>Z633</t>
  </si>
  <si>
    <t>Z632</t>
  </si>
  <si>
    <t>Z631</t>
  </si>
  <si>
    <t>Z630</t>
  </si>
  <si>
    <t>Z629</t>
  </si>
  <si>
    <t>Z628</t>
  </si>
  <si>
    <t>Z627</t>
  </si>
  <si>
    <t>Z626</t>
  </si>
  <si>
    <t>Z625</t>
  </si>
  <si>
    <t>Z624</t>
  </si>
  <si>
    <t>Z623</t>
  </si>
  <si>
    <t>Z622</t>
  </si>
  <si>
    <t>Z621</t>
  </si>
  <si>
    <t>Z620</t>
  </si>
  <si>
    <t>Z619</t>
  </si>
  <si>
    <t>Z618</t>
  </si>
  <si>
    <t>Z617</t>
  </si>
  <si>
    <t>Z616</t>
  </si>
  <si>
    <t>Z615</t>
  </si>
  <si>
    <t>Z614</t>
  </si>
  <si>
    <t>Z613</t>
  </si>
  <si>
    <t>Z612</t>
  </si>
  <si>
    <t>Z611</t>
  </si>
  <si>
    <t>Z610</t>
  </si>
  <si>
    <t>Z609</t>
  </si>
  <si>
    <t>Z608</t>
  </si>
  <si>
    <t>YR4SL_W1</t>
  </si>
  <si>
    <t>YR3SL_W1</t>
  </si>
  <si>
    <t>YR2SL_W1</t>
  </si>
  <si>
    <t>YR1SL_W1</t>
    <phoneticPr fontId="9" type="noConversion"/>
  </si>
  <si>
    <t>YASL_W1</t>
    <phoneticPr fontId="5"/>
  </si>
  <si>
    <t>XR4SL_W1</t>
    <phoneticPr fontId="9" type="noConversion"/>
  </si>
  <si>
    <t>XR3SL_W1</t>
    <phoneticPr fontId="9" type="noConversion"/>
  </si>
  <si>
    <t>XR2SL_W1</t>
    <phoneticPr fontId="9" type="noConversion"/>
  </si>
  <si>
    <t>XR1SL_W1</t>
    <phoneticPr fontId="9" type="noConversion"/>
  </si>
  <si>
    <t>XASL_W1</t>
    <phoneticPr fontId="5"/>
  </si>
  <si>
    <t>YR4 Reg Input Sel</t>
  </si>
  <si>
    <t>YR3 Reg Input Sel</t>
  </si>
  <si>
    <t>YR2 Reg Input Sel</t>
  </si>
  <si>
    <t>YR1 Reg Input Sel</t>
  </si>
  <si>
    <t>Reserve</t>
    <phoneticPr fontId="5"/>
  </si>
  <si>
    <t>YC ALU Input Sel</t>
  </si>
  <si>
    <t>XR4 Reg Input Sel</t>
    <phoneticPr fontId="9" type="noConversion"/>
  </si>
  <si>
    <t>XR3 Reg Input Sel</t>
    <phoneticPr fontId="9" type="noConversion"/>
  </si>
  <si>
    <t>XR3 Reg Input Sel</t>
    <phoneticPr fontId="9" type="noConversion"/>
  </si>
  <si>
    <t>XR2 Reg Input Sel</t>
    <phoneticPr fontId="9" type="noConversion"/>
  </si>
  <si>
    <t>XR1 Reg Input Sel</t>
    <phoneticPr fontId="9" type="noConversion"/>
  </si>
  <si>
    <t>XR1 Reg Input Sel</t>
    <phoneticPr fontId="9" type="noConversion"/>
  </si>
  <si>
    <t>XC ALU Input Sel</t>
    <phoneticPr fontId="5"/>
  </si>
  <si>
    <t>Z671</t>
  </si>
  <si>
    <t>Z670</t>
  </si>
  <si>
    <t>Z669</t>
  </si>
  <si>
    <t>Z668</t>
  </si>
  <si>
    <t>Z667</t>
  </si>
  <si>
    <t>Z666</t>
  </si>
  <si>
    <t>Z665</t>
  </si>
  <si>
    <t>Z664</t>
  </si>
  <si>
    <t>Z663</t>
  </si>
  <si>
    <t>Z662</t>
  </si>
  <si>
    <t>Z661</t>
  </si>
  <si>
    <t>Z660</t>
  </si>
  <si>
    <t>Z659</t>
  </si>
  <si>
    <t>Z658</t>
  </si>
  <si>
    <t>Z657</t>
  </si>
  <si>
    <t>Z656</t>
  </si>
  <si>
    <t>Z655</t>
  </si>
  <si>
    <t>Z654</t>
  </si>
  <si>
    <t>Z653</t>
  </si>
  <si>
    <t>Z652</t>
  </si>
  <si>
    <t>Z651</t>
  </si>
  <si>
    <t>Z650</t>
  </si>
  <si>
    <t>Z649</t>
  </si>
  <si>
    <t>Z648</t>
  </si>
  <si>
    <t>Z647</t>
  </si>
  <si>
    <t>Z646</t>
  </si>
  <si>
    <t>Z645</t>
  </si>
  <si>
    <t>Z644</t>
  </si>
  <si>
    <t>Z643</t>
  </si>
  <si>
    <t>Z642</t>
  </si>
  <si>
    <t>Z641</t>
  </si>
  <si>
    <t>Z640</t>
  </si>
  <si>
    <t>Z-ALU</t>
    <phoneticPr fontId="5"/>
  </si>
  <si>
    <t>ZALU_W1</t>
    <phoneticPr fontId="5"/>
  </si>
  <si>
    <t>Reserve</t>
    <phoneticPr fontId="5"/>
  </si>
  <si>
    <t>Z Base Address ALU</t>
    <phoneticPr fontId="5"/>
  </si>
  <si>
    <t>Z703</t>
  </si>
  <si>
    <t>Z702</t>
  </si>
  <si>
    <t>Z701</t>
  </si>
  <si>
    <t>Z700</t>
  </si>
  <si>
    <t>Z699</t>
  </si>
  <si>
    <t>Z698</t>
  </si>
  <si>
    <t>Z697</t>
  </si>
  <si>
    <t>Z696</t>
  </si>
  <si>
    <t>Z695</t>
  </si>
  <si>
    <t>Z694</t>
  </si>
  <si>
    <t>Z693</t>
  </si>
  <si>
    <t>Z692</t>
  </si>
  <si>
    <t>Z691</t>
  </si>
  <si>
    <t>Z690</t>
  </si>
  <si>
    <t>Z689</t>
  </si>
  <si>
    <t>Z688</t>
  </si>
  <si>
    <t>Z687</t>
  </si>
  <si>
    <t>Z686</t>
  </si>
  <si>
    <t>Z685</t>
  </si>
  <si>
    <t>Z684</t>
  </si>
  <si>
    <t>Z683</t>
  </si>
  <si>
    <t>Z682</t>
  </si>
  <si>
    <t>Z681</t>
  </si>
  <si>
    <t>Z680</t>
  </si>
  <si>
    <t>Z679</t>
  </si>
  <si>
    <t>Z678</t>
  </si>
  <si>
    <t>Z677</t>
  </si>
  <si>
    <t>Z676</t>
  </si>
  <si>
    <t>Z675</t>
  </si>
  <si>
    <t>Z674</t>
  </si>
  <si>
    <t>Z673</t>
  </si>
  <si>
    <t>Z672</t>
  </si>
  <si>
    <t>TP ALU-1Way</t>
    <phoneticPr fontId="5"/>
  </si>
  <si>
    <t>TP1BALU_W1</t>
    <phoneticPr fontId="5"/>
  </si>
  <si>
    <r>
      <t>INDEX_TP1_W1[</t>
    </r>
    <r>
      <rPr>
        <sz val="9"/>
        <color rgb="FFFF0000"/>
        <rFont val="MS UI Gothic"/>
        <family val="2"/>
      </rPr>
      <t>17</t>
    </r>
    <r>
      <rPr>
        <sz val="9"/>
        <rFont val="MS UI Gothic"/>
        <family val="3"/>
        <charset val="128"/>
      </rPr>
      <t>:0]</t>
    </r>
    <phoneticPr fontId="5"/>
  </si>
  <si>
    <t>TP1 Base Data Register ALU</t>
    <phoneticPr fontId="5"/>
  </si>
  <si>
    <t>Direct Set Data or DMB Direct Set Data1</t>
    <phoneticPr fontId="5"/>
  </si>
  <si>
    <t>Z735</t>
  </si>
  <si>
    <t>Z734</t>
  </si>
  <si>
    <t>Z733</t>
  </si>
  <si>
    <t>Z732</t>
  </si>
  <si>
    <t>Z731</t>
  </si>
  <si>
    <t>Z730</t>
  </si>
  <si>
    <t>Z729</t>
  </si>
  <si>
    <t>Z728</t>
  </si>
  <si>
    <t>Z727</t>
  </si>
  <si>
    <t>Z726</t>
  </si>
  <si>
    <t>Z725</t>
  </si>
  <si>
    <t>Z724</t>
  </si>
  <si>
    <t>Z723</t>
  </si>
  <si>
    <t>Z722</t>
  </si>
  <si>
    <t>Z721</t>
  </si>
  <si>
    <t>Z720</t>
  </si>
  <si>
    <t>Z719</t>
  </si>
  <si>
    <t>Z718</t>
  </si>
  <si>
    <t>Z717</t>
  </si>
  <si>
    <t>Z716</t>
  </si>
  <si>
    <t>Z715</t>
  </si>
  <si>
    <t>Z714</t>
  </si>
  <si>
    <t>Z713</t>
  </si>
  <si>
    <t>Z712</t>
  </si>
  <si>
    <t>Z711</t>
  </si>
  <si>
    <t>Z710</t>
  </si>
  <si>
    <t>Z709</t>
  </si>
  <si>
    <t>Z708</t>
  </si>
  <si>
    <t>Z707</t>
  </si>
  <si>
    <t>Z706</t>
  </si>
  <si>
    <t>Z705</t>
  </si>
  <si>
    <t>Z704</t>
  </si>
  <si>
    <t>TP2BALU_W1</t>
    <phoneticPr fontId="5"/>
  </si>
  <si>
    <r>
      <t>INDEX_TP2_W1[</t>
    </r>
    <r>
      <rPr>
        <sz val="9"/>
        <color rgb="FFFF0000"/>
        <rFont val="MS UI Gothic"/>
        <family val="2"/>
      </rPr>
      <t>17</t>
    </r>
    <r>
      <rPr>
        <sz val="9"/>
        <rFont val="MS UI Gothic"/>
        <family val="3"/>
        <charset val="128"/>
      </rPr>
      <t>:0]</t>
    </r>
    <phoneticPr fontId="5"/>
  </si>
  <si>
    <t>TP2 Base Data Register ALU</t>
  </si>
  <si>
    <t>Direct Set Data or DMB Direct Set Data2</t>
    <phoneticPr fontId="5"/>
  </si>
  <si>
    <t>Z767</t>
  </si>
  <si>
    <t>Z766</t>
  </si>
  <si>
    <t>Z765</t>
  </si>
  <si>
    <t>Z764</t>
  </si>
  <si>
    <t>Z763</t>
  </si>
  <si>
    <t>Z762</t>
  </si>
  <si>
    <t>Z761</t>
  </si>
  <si>
    <t>Z760</t>
  </si>
  <si>
    <t>Z759</t>
  </si>
  <si>
    <t>Z758</t>
  </si>
  <si>
    <t>Z757</t>
  </si>
  <si>
    <t>Z756</t>
  </si>
  <si>
    <t>Z755</t>
  </si>
  <si>
    <t>Z754</t>
  </si>
  <si>
    <t>Z753</t>
  </si>
  <si>
    <t>Z752</t>
  </si>
  <si>
    <t>Z751</t>
  </si>
  <si>
    <t>Z750</t>
  </si>
  <si>
    <t>Z749</t>
  </si>
  <si>
    <t>Z748</t>
  </si>
  <si>
    <t>Z747</t>
  </si>
  <si>
    <t>Z746</t>
  </si>
  <si>
    <t>Z745</t>
  </si>
  <si>
    <t>Z744</t>
  </si>
  <si>
    <t>Z743</t>
  </si>
  <si>
    <t>Z742</t>
  </si>
  <si>
    <t>Z741</t>
  </si>
  <si>
    <t>Z740</t>
  </si>
  <si>
    <t>Z739</t>
  </si>
  <si>
    <t>Z738</t>
  </si>
  <si>
    <t>Z737</t>
  </si>
  <si>
    <t>Z736</t>
  </si>
  <si>
    <t>D2INV_W1</t>
    <phoneticPr fontId="5"/>
  </si>
  <si>
    <t>DINV_W1</t>
    <phoneticPr fontId="5"/>
  </si>
  <si>
    <t>MPX</t>
    <phoneticPr fontId="5"/>
  </si>
  <si>
    <t>PD</t>
    <phoneticPr fontId="5"/>
  </si>
  <si>
    <t>FPSEL</t>
    <phoneticPr fontId="5"/>
  </si>
  <si>
    <t>CCDALU_W1</t>
    <phoneticPr fontId="5"/>
  </si>
  <si>
    <t>RCDALU_W1</t>
    <phoneticPr fontId="5"/>
  </si>
  <si>
    <t>DSDALU_W1</t>
    <phoneticPr fontId="5"/>
  </si>
  <si>
    <t>TP/FP/DSCR Change</t>
    <phoneticPr fontId="5"/>
  </si>
  <si>
    <t>Data Hold</t>
    <phoneticPr fontId="5"/>
  </si>
  <si>
    <t>Address- Fun　Sel</t>
    <phoneticPr fontId="5"/>
  </si>
  <si>
    <t>CCD Reg ALU</t>
    <phoneticPr fontId="5"/>
  </si>
  <si>
    <t>RCD Reg ALU</t>
    <phoneticPr fontId="5"/>
  </si>
  <si>
    <t>DSD Reg ALU</t>
    <phoneticPr fontId="5"/>
  </si>
  <si>
    <t>Z799</t>
  </si>
  <si>
    <t>Z798</t>
  </si>
  <si>
    <t>Z797</t>
  </si>
  <si>
    <t>Z796</t>
  </si>
  <si>
    <t>Z795</t>
  </si>
  <si>
    <t>Z794</t>
  </si>
  <si>
    <t>Z793</t>
  </si>
  <si>
    <t>Z792</t>
  </si>
  <si>
    <t>Z791</t>
  </si>
  <si>
    <t>Z790</t>
  </si>
  <si>
    <t>Z789</t>
  </si>
  <si>
    <t>Z788</t>
  </si>
  <si>
    <t>Z787</t>
  </si>
  <si>
    <t>Z786</t>
  </si>
  <si>
    <t>Z785</t>
  </si>
  <si>
    <t>Z784</t>
  </si>
  <si>
    <t>Z783</t>
  </si>
  <si>
    <t>Z782</t>
  </si>
  <si>
    <t>Z781</t>
  </si>
  <si>
    <t>Z780</t>
  </si>
  <si>
    <t>Z779</t>
  </si>
  <si>
    <t>Z778</t>
  </si>
  <si>
    <t>Z777</t>
  </si>
  <si>
    <t>Z776</t>
  </si>
  <si>
    <t>Z775</t>
  </si>
  <si>
    <t>Z774</t>
  </si>
  <si>
    <t>Z773</t>
  </si>
  <si>
    <t>Z772</t>
  </si>
  <si>
    <t>Z771</t>
  </si>
  <si>
    <t>Z770</t>
  </si>
  <si>
    <t>Z769</t>
  </si>
  <si>
    <t>Z768</t>
  </si>
  <si>
    <t>DSET_TP2_W1</t>
    <phoneticPr fontId="5"/>
  </si>
  <si>
    <t>D6SL_W1</t>
    <phoneticPr fontId="9" type="noConversion"/>
  </si>
  <si>
    <t>TPH2 Select</t>
    <phoneticPr fontId="9" type="noConversion"/>
  </si>
  <si>
    <t>DSET_TP1_W1</t>
    <phoneticPr fontId="5"/>
  </si>
  <si>
    <t>D5SL_W1</t>
    <phoneticPr fontId="9" type="noConversion"/>
  </si>
  <si>
    <t>TPH1SL_W1</t>
    <phoneticPr fontId="9" type="noConversion"/>
  </si>
  <si>
    <t>Direct Set Register</t>
    <phoneticPr fontId="5"/>
  </si>
  <si>
    <t>D6 Select</t>
    <phoneticPr fontId="9" type="noConversion"/>
  </si>
  <si>
    <t>Direct Set Register</t>
    <phoneticPr fontId="5"/>
  </si>
  <si>
    <t>D5 Select</t>
    <phoneticPr fontId="9" type="noConversion"/>
  </si>
  <si>
    <t>TPH1 Select</t>
    <phoneticPr fontId="9" type="noConversion"/>
  </si>
  <si>
    <t>Z831</t>
  </si>
  <si>
    <t>Z830</t>
  </si>
  <si>
    <t>Z829</t>
  </si>
  <si>
    <t>Z828</t>
  </si>
  <si>
    <t>Z827</t>
  </si>
  <si>
    <t>Z826</t>
  </si>
  <si>
    <t>Z825</t>
  </si>
  <si>
    <t>Z824</t>
  </si>
  <si>
    <t>Z823</t>
  </si>
  <si>
    <t>Z822</t>
  </si>
  <si>
    <t>Z821</t>
  </si>
  <si>
    <t>Z820</t>
  </si>
  <si>
    <t>Z819</t>
  </si>
  <si>
    <t>Z818</t>
  </si>
  <si>
    <t>Z817</t>
  </si>
  <si>
    <t>Z816</t>
  </si>
  <si>
    <t>Z815</t>
  </si>
  <si>
    <t>Z814</t>
  </si>
  <si>
    <t>Z813</t>
  </si>
  <si>
    <t>Z812</t>
  </si>
  <si>
    <t>Z811</t>
  </si>
  <si>
    <t>Z810</t>
  </si>
  <si>
    <t>Z809</t>
  </si>
  <si>
    <t>Z808</t>
  </si>
  <si>
    <t>Z807</t>
  </si>
  <si>
    <t>Z806</t>
  </si>
  <si>
    <t>Z805</t>
  </si>
  <si>
    <t>Z804</t>
  </si>
  <si>
    <t>Z803</t>
  </si>
  <si>
    <t>Z802</t>
  </si>
  <si>
    <t>Z801</t>
  </si>
  <si>
    <t>Z800</t>
  </si>
  <si>
    <t>PSM</t>
    <phoneticPr fontId="18" type="noConversion"/>
  </si>
  <si>
    <t>YASL</t>
    <phoneticPr fontId="5"/>
  </si>
  <si>
    <t>YALD</t>
    <phoneticPr fontId="5"/>
  </si>
  <si>
    <t>YASV</t>
    <phoneticPr fontId="5"/>
  </si>
  <si>
    <t>XALD</t>
    <phoneticPr fontId="5"/>
  </si>
  <si>
    <t>XASV</t>
    <phoneticPr fontId="5"/>
  </si>
  <si>
    <t>PSMEN</t>
    <phoneticPr fontId="5"/>
  </si>
  <si>
    <t>DSET_PSMA_W1</t>
    <phoneticPr fontId="5"/>
  </si>
  <si>
    <t>INDEX_PSMA_W1[14:00]</t>
    <phoneticPr fontId="5"/>
  </si>
  <si>
    <t>YASV</t>
    <phoneticPr fontId="5"/>
  </si>
  <si>
    <t>XALD</t>
    <phoneticPr fontId="5"/>
  </si>
  <si>
    <t>PSMEN</t>
    <phoneticPr fontId="5"/>
  </si>
  <si>
    <t>PSM_ADD ALU</t>
    <phoneticPr fontId="5"/>
  </si>
  <si>
    <t>Direct Set Data</t>
    <phoneticPr fontId="5"/>
  </si>
  <si>
    <t>Z863</t>
  </si>
  <si>
    <t>Z862</t>
  </si>
  <si>
    <t>Z861</t>
  </si>
  <si>
    <t>Z860</t>
  </si>
  <si>
    <t>Z859</t>
  </si>
  <si>
    <t>Z858</t>
  </si>
  <si>
    <t>Z857</t>
  </si>
  <si>
    <t>Z856</t>
  </si>
  <si>
    <t>Z855</t>
  </si>
  <si>
    <t>Z854</t>
  </si>
  <si>
    <t>Z853</t>
  </si>
  <si>
    <t>Z852</t>
  </si>
  <si>
    <t>Z851</t>
  </si>
  <si>
    <t>Z850</t>
  </si>
  <si>
    <t>Z849</t>
  </si>
  <si>
    <t>Z848</t>
  </si>
  <si>
    <t>Z847</t>
  </si>
  <si>
    <t>Z846</t>
  </si>
  <si>
    <t>Z845</t>
  </si>
  <si>
    <t>Z844</t>
  </si>
  <si>
    <t>Z843</t>
  </si>
  <si>
    <t>Z842</t>
  </si>
  <si>
    <t>Z841</t>
  </si>
  <si>
    <t>Z840</t>
  </si>
  <si>
    <t>Z839</t>
  </si>
  <si>
    <t>Z838</t>
  </si>
  <si>
    <t>Z837</t>
  </si>
  <si>
    <t>Z836</t>
  </si>
  <si>
    <t>Z835</t>
  </si>
  <si>
    <t>Z834</t>
  </si>
  <si>
    <t>Z833</t>
  </si>
  <si>
    <t>Z832</t>
  </si>
  <si>
    <t>FC-1Way</t>
    <phoneticPr fontId="5"/>
  </si>
  <si>
    <t>C31-0</t>
    <phoneticPr fontId="5"/>
  </si>
  <si>
    <t>Real Time Bit</t>
    <phoneticPr fontId="5"/>
  </si>
  <si>
    <t>Z895</t>
  </si>
  <si>
    <t>Z894</t>
  </si>
  <si>
    <t>Z893</t>
  </si>
  <si>
    <t>Z892</t>
  </si>
  <si>
    <t>Z891</t>
  </si>
  <si>
    <t>Z890</t>
  </si>
  <si>
    <t>Z889</t>
  </si>
  <si>
    <t>Z888</t>
  </si>
  <si>
    <t>Z887</t>
  </si>
  <si>
    <t>Z886</t>
  </si>
  <si>
    <t>Z885</t>
  </si>
  <si>
    <t>Z884</t>
  </si>
  <si>
    <t>Z883</t>
  </si>
  <si>
    <t>Z882</t>
  </si>
  <si>
    <t>Z881</t>
  </si>
  <si>
    <t>Z880</t>
  </si>
  <si>
    <t>Z879</t>
  </si>
  <si>
    <t>Z878</t>
  </si>
  <si>
    <t>Z877</t>
  </si>
  <si>
    <t>Z876</t>
  </si>
  <si>
    <t>Z875</t>
  </si>
  <si>
    <t>Z874</t>
  </si>
  <si>
    <t>Z873</t>
  </si>
  <si>
    <t>Z872</t>
  </si>
  <si>
    <t>Z871</t>
  </si>
  <si>
    <t>Z870</t>
  </si>
  <si>
    <t>Z869</t>
  </si>
  <si>
    <t>Z868</t>
  </si>
  <si>
    <t>Z867</t>
  </si>
  <si>
    <t>Z866</t>
  </si>
  <si>
    <t>Z865</t>
  </si>
  <si>
    <t>Z864</t>
  </si>
  <si>
    <t>DBMEN</t>
    <phoneticPr fontId="5"/>
  </si>
  <si>
    <t>DSET_DBMA_W1</t>
    <phoneticPr fontId="5"/>
  </si>
  <si>
    <t>R2</t>
    <phoneticPr fontId="9" type="noConversion"/>
  </si>
  <si>
    <t>R</t>
    <phoneticPr fontId="5"/>
  </si>
  <si>
    <t>W2</t>
    <phoneticPr fontId="9" type="noConversion"/>
  </si>
  <si>
    <t>W</t>
    <phoneticPr fontId="9" type="noConversion"/>
  </si>
  <si>
    <t>M1</t>
    <phoneticPr fontId="9" type="noConversion"/>
  </si>
  <si>
    <t>M2</t>
    <phoneticPr fontId="9" type="noConversion"/>
  </si>
  <si>
    <t>C39-32</t>
    <phoneticPr fontId="9" type="noConversion"/>
  </si>
  <si>
    <t>DBM_ADD ALU</t>
    <phoneticPr fontId="5"/>
  </si>
  <si>
    <t>Real Time Bit</t>
    <phoneticPr fontId="9" type="noConversion"/>
  </si>
  <si>
    <t>Z927</t>
  </si>
  <si>
    <t>Z926</t>
  </si>
  <si>
    <t>Z925</t>
  </si>
  <si>
    <t>Z924</t>
  </si>
  <si>
    <t>Z923</t>
  </si>
  <si>
    <t>Z922</t>
  </si>
  <si>
    <t>Z921</t>
  </si>
  <si>
    <t>Z920</t>
  </si>
  <si>
    <t>Z919</t>
  </si>
  <si>
    <t>Z918</t>
  </si>
  <si>
    <t>Z917</t>
  </si>
  <si>
    <t>Z916</t>
  </si>
  <si>
    <t>Z915</t>
  </si>
  <si>
    <t>Z914</t>
  </si>
  <si>
    <t>Z913</t>
  </si>
  <si>
    <t>Z912</t>
  </si>
  <si>
    <t>Z911</t>
  </si>
  <si>
    <t>Z910</t>
  </si>
  <si>
    <t>Z909</t>
  </si>
  <si>
    <t>Z908</t>
  </si>
  <si>
    <t>Z907</t>
  </si>
  <si>
    <t>Z906</t>
  </si>
  <si>
    <t>Z905</t>
  </si>
  <si>
    <t>Z904</t>
  </si>
  <si>
    <t>Z903</t>
  </si>
  <si>
    <t>Z902</t>
  </si>
  <si>
    <t>Z901</t>
  </si>
  <si>
    <t>Z900</t>
  </si>
  <si>
    <t>Z899</t>
  </si>
  <si>
    <t>Z898</t>
  </si>
  <si>
    <t>Z897</t>
  </si>
  <si>
    <t>Z896</t>
  </si>
  <si>
    <t>PSCROFF</t>
    <phoneticPr fontId="5"/>
  </si>
  <si>
    <t>FMSCROFF</t>
    <phoneticPr fontId="5"/>
  </si>
  <si>
    <t>DutSCROFF</t>
    <phoneticPr fontId="5"/>
  </si>
  <si>
    <t>ARIOFF</t>
    <phoneticPr fontId="5"/>
  </si>
  <si>
    <t>RPSA[4:0]</t>
    <phoneticPr fontId="5"/>
  </si>
  <si>
    <t>PSCR Off</t>
    <phoneticPr fontId="5"/>
  </si>
  <si>
    <t>FMSCR Off</t>
    <phoneticPr fontId="5"/>
  </si>
  <si>
    <t>DUTSCR Off</t>
    <phoneticPr fontId="5"/>
  </si>
  <si>
    <t>Ariram Off</t>
    <phoneticPr fontId="5"/>
  </si>
  <si>
    <t>Reserve</t>
    <phoneticPr fontId="9" type="noConversion"/>
  </si>
  <si>
    <t>Reserve</t>
    <phoneticPr fontId="5"/>
  </si>
  <si>
    <t>Real Time Pin Select</t>
    <phoneticPr fontId="5"/>
  </si>
  <si>
    <t>Z959</t>
  </si>
  <si>
    <t>Z958</t>
  </si>
  <si>
    <t>Z957</t>
  </si>
  <si>
    <t>Z956</t>
  </si>
  <si>
    <t>Z955</t>
  </si>
  <si>
    <t>Z954</t>
  </si>
  <si>
    <t>Z953</t>
  </si>
  <si>
    <t>Z952</t>
  </si>
  <si>
    <t>Z951</t>
  </si>
  <si>
    <t>Z950</t>
  </si>
  <si>
    <t>Z949</t>
  </si>
  <si>
    <t>Z948</t>
  </si>
  <si>
    <t>Z947</t>
  </si>
  <si>
    <t>Z946</t>
  </si>
  <si>
    <t>Z945</t>
  </si>
  <si>
    <t>Z944</t>
  </si>
  <si>
    <t>Z943</t>
  </si>
  <si>
    <t>Z942</t>
  </si>
  <si>
    <t>Z941</t>
  </si>
  <si>
    <t>Z940</t>
  </si>
  <si>
    <t>Z939</t>
  </si>
  <si>
    <t>Z938</t>
  </si>
  <si>
    <t>Z937</t>
  </si>
  <si>
    <t>Z936</t>
  </si>
  <si>
    <t>Z935</t>
  </si>
  <si>
    <t>Z934</t>
  </si>
  <si>
    <t>Z933</t>
  </si>
  <si>
    <t>Z932</t>
  </si>
  <si>
    <t>Z931</t>
  </si>
  <si>
    <t>Z930</t>
  </si>
  <si>
    <t>Z929</t>
    <phoneticPr fontId="9" type="noConversion"/>
  </si>
  <si>
    <t>Z928</t>
    <phoneticPr fontId="9" type="noConversion"/>
  </si>
  <si>
    <t>X ALU-2Way</t>
    <phoneticPr fontId="5"/>
  </si>
  <si>
    <t>DSETX_W2</t>
    <phoneticPr fontId="5"/>
  </si>
  <si>
    <t>INDEXX_W2</t>
    <phoneticPr fontId="5"/>
  </si>
  <si>
    <t>Direct Set Select</t>
    <phoneticPr fontId="18" type="noConversion"/>
  </si>
  <si>
    <t>Z991</t>
  </si>
  <si>
    <t>Z990</t>
  </si>
  <si>
    <t>Z989</t>
  </si>
  <si>
    <t>Z988</t>
  </si>
  <si>
    <t>Z987</t>
  </si>
  <si>
    <t>Z986</t>
  </si>
  <si>
    <t>Z985</t>
  </si>
  <si>
    <t>Z984</t>
  </si>
  <si>
    <t>Z983</t>
  </si>
  <si>
    <t>Z982</t>
  </si>
  <si>
    <t>Z981</t>
  </si>
  <si>
    <t>Z980</t>
  </si>
  <si>
    <t>Z979</t>
  </si>
  <si>
    <t>Z978</t>
  </si>
  <si>
    <t>Z977</t>
  </si>
  <si>
    <t>Z976</t>
  </si>
  <si>
    <t>Z975</t>
  </si>
  <si>
    <t>Z974</t>
  </si>
  <si>
    <t>Z973</t>
  </si>
  <si>
    <t>Z972</t>
  </si>
  <si>
    <t>Z971</t>
  </si>
  <si>
    <t>Z970</t>
  </si>
  <si>
    <t>Z969</t>
  </si>
  <si>
    <t>Z968</t>
  </si>
  <si>
    <t>Z967</t>
  </si>
  <si>
    <t>Z966</t>
  </si>
  <si>
    <t>Z965</t>
  </si>
  <si>
    <t>Z964</t>
  </si>
  <si>
    <t>Z963</t>
  </si>
  <si>
    <t>Z962</t>
  </si>
  <si>
    <t>Z961</t>
    <phoneticPr fontId="9" type="noConversion"/>
  </si>
  <si>
    <t>Z960</t>
    <phoneticPr fontId="9" type="noConversion"/>
  </si>
  <si>
    <t>XCSL_W2</t>
    <phoneticPr fontId="5"/>
  </si>
  <si>
    <t>XSSL_W2</t>
    <phoneticPr fontId="5"/>
  </si>
  <si>
    <t>XKSL_W2</t>
    <phoneticPr fontId="5"/>
  </si>
  <si>
    <t>CDNSELX_W2</t>
    <phoneticPr fontId="5"/>
  </si>
  <si>
    <t>XCALU_W2</t>
    <phoneticPr fontId="5"/>
  </si>
  <si>
    <t>BDNSETX_W2</t>
    <phoneticPr fontId="5"/>
  </si>
  <si>
    <t>XBALU_W2</t>
    <phoneticPr fontId="5"/>
  </si>
  <si>
    <t>XC Reg Input Sel</t>
    <phoneticPr fontId="5"/>
  </si>
  <si>
    <t>XK Reg Input Sel</t>
    <phoneticPr fontId="5"/>
  </si>
  <si>
    <t>Z1023</t>
  </si>
  <si>
    <t>Z1022</t>
  </si>
  <si>
    <t>Z1021</t>
  </si>
  <si>
    <t>Z1020</t>
  </si>
  <si>
    <t>Z1019</t>
  </si>
  <si>
    <t>Z1018</t>
  </si>
  <si>
    <t>Z1017</t>
  </si>
  <si>
    <t>Z1016</t>
  </si>
  <si>
    <t>Z1015</t>
  </si>
  <si>
    <t>Z1014</t>
  </si>
  <si>
    <t>Z1013</t>
  </si>
  <si>
    <t>Z1012</t>
  </si>
  <si>
    <t>Z1011</t>
  </si>
  <si>
    <t>Z1010</t>
  </si>
  <si>
    <t>Z1009</t>
  </si>
  <si>
    <t>Z1008</t>
  </si>
  <si>
    <t>Z1007</t>
  </si>
  <si>
    <t>Z1006</t>
  </si>
  <si>
    <t>Z1005</t>
  </si>
  <si>
    <t>Z1004</t>
  </si>
  <si>
    <t>Z1003</t>
  </si>
  <si>
    <t>Z1002</t>
  </si>
  <si>
    <t>Z1001</t>
  </si>
  <si>
    <t>Z1000</t>
  </si>
  <si>
    <t>Z999</t>
  </si>
  <si>
    <t>Z998</t>
  </si>
  <si>
    <t>Z997</t>
  </si>
  <si>
    <t>Z996</t>
  </si>
  <si>
    <t>Z995</t>
  </si>
  <si>
    <t>Z994</t>
  </si>
  <si>
    <t>Z993</t>
    <phoneticPr fontId="9" type="noConversion"/>
  </si>
  <si>
    <t>Z992</t>
    <phoneticPr fontId="9" type="noConversion"/>
  </si>
  <si>
    <t>Y ALU-2Way</t>
    <phoneticPr fontId="5"/>
  </si>
  <si>
    <t>DSETY_W2</t>
    <phoneticPr fontId="5"/>
  </si>
  <si>
    <t>INDEXY_W2</t>
    <phoneticPr fontId="5"/>
  </si>
  <si>
    <t>Direct Set Data</t>
    <phoneticPr fontId="5"/>
  </si>
  <si>
    <t>Z1055</t>
  </si>
  <si>
    <t>Z1054</t>
  </si>
  <si>
    <t>Z1053</t>
  </si>
  <si>
    <t>Z1052</t>
  </si>
  <si>
    <t>Z1051</t>
  </si>
  <si>
    <t>Z1050</t>
  </si>
  <si>
    <t>Z1049</t>
  </si>
  <si>
    <t>Z1048</t>
  </si>
  <si>
    <t>Z1047</t>
  </si>
  <si>
    <t>Z1046</t>
  </si>
  <si>
    <t>Z1045</t>
  </si>
  <si>
    <t>Z1044</t>
  </si>
  <si>
    <t>Z1043</t>
  </si>
  <si>
    <t>Z1042</t>
  </si>
  <si>
    <t>Z1041</t>
  </si>
  <si>
    <t>Z1040</t>
  </si>
  <si>
    <t>Z1039</t>
  </si>
  <si>
    <t>Z1038</t>
  </si>
  <si>
    <t>Z1037</t>
  </si>
  <si>
    <t>Z1036</t>
  </si>
  <si>
    <t>Z1035</t>
  </si>
  <si>
    <t>Z1034</t>
  </si>
  <si>
    <t>Z1033</t>
  </si>
  <si>
    <t>Z1032</t>
  </si>
  <si>
    <t>Z1031</t>
  </si>
  <si>
    <t>Z1030</t>
  </si>
  <si>
    <t>Z1029</t>
  </si>
  <si>
    <t>Z1028</t>
  </si>
  <si>
    <t>Z1027</t>
  </si>
  <si>
    <t>Z1026</t>
  </si>
  <si>
    <t>Z1025</t>
    <phoneticPr fontId="9" type="noConversion"/>
  </si>
  <si>
    <t>Z1024</t>
    <phoneticPr fontId="9" type="noConversion"/>
  </si>
  <si>
    <t>YCSL_W2</t>
    <phoneticPr fontId="18" type="noConversion"/>
  </si>
  <si>
    <t>YSSL_W2</t>
    <phoneticPr fontId="18" type="noConversion"/>
  </si>
  <si>
    <t>YKSL_W2</t>
    <phoneticPr fontId="18" type="noConversion"/>
  </si>
  <si>
    <t>CDNSELY_W2</t>
    <phoneticPr fontId="18" type="noConversion"/>
  </si>
  <si>
    <t>YCALU_W2</t>
    <phoneticPr fontId="18" type="noConversion"/>
  </si>
  <si>
    <t>BDNSETY_W2</t>
    <phoneticPr fontId="5"/>
  </si>
  <si>
    <t>YBALU_W2</t>
    <phoneticPr fontId="5"/>
  </si>
  <si>
    <t>Z1087</t>
  </si>
  <si>
    <t>Z1086</t>
  </si>
  <si>
    <t>Z1085</t>
  </si>
  <si>
    <t>Z1084</t>
  </si>
  <si>
    <t>Z1083</t>
  </si>
  <si>
    <t>Z1082</t>
  </si>
  <si>
    <t>Z1081</t>
  </si>
  <si>
    <t>Z1080</t>
  </si>
  <si>
    <t>Z1079</t>
  </si>
  <si>
    <t>Z1078</t>
  </si>
  <si>
    <t>Z1077</t>
  </si>
  <si>
    <t>Z1076</t>
  </si>
  <si>
    <t>Z1075</t>
  </si>
  <si>
    <t>Z1074</t>
  </si>
  <si>
    <t>Z1073</t>
  </si>
  <si>
    <t>Z1072</t>
  </si>
  <si>
    <t>Z1071</t>
  </si>
  <si>
    <t>Z1070</t>
  </si>
  <si>
    <t>Z1069</t>
  </si>
  <si>
    <t>Z1068</t>
  </si>
  <si>
    <t>Z1067</t>
  </si>
  <si>
    <t>Z1066</t>
  </si>
  <si>
    <t>Z1065</t>
  </si>
  <si>
    <t>Z1064</t>
  </si>
  <si>
    <t>Z1063</t>
  </si>
  <si>
    <t>Z1062</t>
  </si>
  <si>
    <t>Z1061</t>
  </si>
  <si>
    <t>Z1060</t>
  </si>
  <si>
    <t>Z1059</t>
  </si>
  <si>
    <t>Z1058</t>
  </si>
  <si>
    <t>Z1057</t>
    <phoneticPr fontId="9" type="noConversion"/>
  </si>
  <si>
    <t>Z1056</t>
    <phoneticPr fontId="9" type="noConversion"/>
  </si>
  <si>
    <t>X,Y ALU SEL</t>
    <phoneticPr fontId="18" type="noConversion"/>
  </si>
  <si>
    <t>D4 ALU_W2</t>
    <phoneticPr fontId="5"/>
  </si>
  <si>
    <t>D3ALU_W2</t>
    <phoneticPr fontId="5"/>
  </si>
  <si>
    <t>YSL_W2</t>
    <phoneticPr fontId="9" type="noConversion"/>
  </si>
  <si>
    <t>XSL_W2</t>
    <phoneticPr fontId="18" type="noConversion"/>
  </si>
  <si>
    <t>ADDSELY_W2</t>
    <phoneticPr fontId="18" type="noConversion"/>
  </si>
  <si>
    <t>ADDSELX_W2</t>
    <phoneticPr fontId="5"/>
  </si>
  <si>
    <t>YTSEL_W2</t>
    <phoneticPr fontId="9" type="noConversion"/>
  </si>
  <si>
    <t>ADDSWAP</t>
    <phoneticPr fontId="5"/>
  </si>
  <si>
    <t>ZINV_W2</t>
    <phoneticPr fontId="18" type="noConversion"/>
  </si>
  <si>
    <t>YINV_W2</t>
    <phoneticPr fontId="18" type="noConversion"/>
  </si>
  <si>
    <t>XINV_W2</t>
    <phoneticPr fontId="5"/>
  </si>
  <si>
    <t>XTSEL_W2</t>
    <phoneticPr fontId="5"/>
  </si>
  <si>
    <t>D4 register ALU</t>
    <phoneticPr fontId="5"/>
  </si>
  <si>
    <t>D3 register ALU</t>
    <phoneticPr fontId="5"/>
  </si>
  <si>
    <t>YT En</t>
    <phoneticPr fontId="5"/>
  </si>
  <si>
    <t>X Output Sel</t>
    <phoneticPr fontId="5"/>
  </si>
  <si>
    <t>YT Output Sel</t>
    <phoneticPr fontId="5"/>
  </si>
  <si>
    <t>L,HAX Swap</t>
    <phoneticPr fontId="5"/>
  </si>
  <si>
    <t>INV</t>
    <phoneticPr fontId="5"/>
  </si>
  <si>
    <t>XT Output Sel</t>
    <phoneticPr fontId="5"/>
  </si>
  <si>
    <t>Z1119</t>
  </si>
  <si>
    <t>Z1118</t>
  </si>
  <si>
    <t>Z1117</t>
  </si>
  <si>
    <t>Z1116</t>
  </si>
  <si>
    <t>Z1115</t>
  </si>
  <si>
    <t>Z1114</t>
  </si>
  <si>
    <t>Z1113</t>
  </si>
  <si>
    <t>Z1112</t>
  </si>
  <si>
    <t>Z1111</t>
  </si>
  <si>
    <t>Z1110</t>
  </si>
  <si>
    <t>Z1109</t>
  </si>
  <si>
    <t>Z1108</t>
  </si>
  <si>
    <t>Z1107</t>
  </si>
  <si>
    <t>Z1106</t>
  </si>
  <si>
    <t>Z1105</t>
  </si>
  <si>
    <t>Z1104</t>
  </si>
  <si>
    <t>Z1103</t>
  </si>
  <si>
    <t>Z1102</t>
  </si>
  <si>
    <t>Z1101</t>
  </si>
  <si>
    <t>Z1100</t>
  </si>
  <si>
    <t>Z1099</t>
  </si>
  <si>
    <t>Z1098</t>
  </si>
  <si>
    <t>Z1097</t>
  </si>
  <si>
    <t>Z1096</t>
  </si>
  <si>
    <t>Z1095</t>
  </si>
  <si>
    <t>Z1094</t>
  </si>
  <si>
    <t>Z1093</t>
  </si>
  <si>
    <t>Z1092</t>
  </si>
  <si>
    <t>Z1091</t>
  </si>
  <si>
    <t>Z1090</t>
  </si>
  <si>
    <t>Z1089</t>
    <phoneticPr fontId="9" type="noConversion"/>
  </si>
  <si>
    <t>Z1088</t>
    <phoneticPr fontId="9" type="noConversion"/>
  </si>
  <si>
    <t>YR4SL_W2</t>
    <phoneticPr fontId="9" type="noConversion"/>
  </si>
  <si>
    <t>YR3SL_W2</t>
    <phoneticPr fontId="9" type="noConversion"/>
  </si>
  <si>
    <t>YR2SL_W2</t>
    <phoneticPr fontId="9" type="noConversion"/>
  </si>
  <si>
    <t>YR1SL_W2</t>
    <phoneticPr fontId="9" type="noConversion"/>
  </si>
  <si>
    <t>YASL_W2</t>
    <phoneticPr fontId="5"/>
  </si>
  <si>
    <t>XR4SL_W2</t>
    <phoneticPr fontId="9" type="noConversion"/>
  </si>
  <si>
    <t>XR3SL_W2</t>
    <phoneticPr fontId="9" type="noConversion"/>
  </si>
  <si>
    <t>XR2SL_W2</t>
    <phoneticPr fontId="9" type="noConversion"/>
  </si>
  <si>
    <t>XR1SL_W2</t>
    <phoneticPr fontId="9" type="noConversion"/>
  </si>
  <si>
    <t>XASL_W2</t>
    <phoneticPr fontId="5"/>
  </si>
  <si>
    <t>Reserve</t>
    <phoneticPr fontId="5"/>
  </si>
  <si>
    <t>XC ALU Input Sel</t>
    <phoneticPr fontId="5"/>
  </si>
  <si>
    <t>Z1151</t>
  </si>
  <si>
    <t>Z1150</t>
  </si>
  <si>
    <t>Z1149</t>
  </si>
  <si>
    <t>Z1148</t>
  </si>
  <si>
    <t>Z1147</t>
  </si>
  <si>
    <t>Z1146</t>
  </si>
  <si>
    <t>Z1145</t>
  </si>
  <si>
    <t>Z1144</t>
  </si>
  <si>
    <t>Z1143</t>
  </si>
  <si>
    <t>Z1142</t>
  </si>
  <si>
    <t>Z1141</t>
  </si>
  <si>
    <t>Z1140</t>
  </si>
  <si>
    <t>Z1139</t>
  </si>
  <si>
    <t>Z1138</t>
  </si>
  <si>
    <t>Z1137</t>
  </si>
  <si>
    <t>Z1136</t>
  </si>
  <si>
    <t>Z1135</t>
  </si>
  <si>
    <t>Z1134</t>
  </si>
  <si>
    <t>Z1133</t>
  </si>
  <si>
    <t>Z1132</t>
  </si>
  <si>
    <t>Z1131</t>
  </si>
  <si>
    <t>Z1130</t>
  </si>
  <si>
    <t>Z1129</t>
  </si>
  <si>
    <t>Z1128</t>
  </si>
  <si>
    <t>Z1127</t>
  </si>
  <si>
    <t>Z1126</t>
  </si>
  <si>
    <t>Z1125</t>
  </si>
  <si>
    <t>Z1124</t>
  </si>
  <si>
    <t>Z1123</t>
  </si>
  <si>
    <t>Z1122</t>
  </si>
  <si>
    <t>Z1121</t>
    <phoneticPr fontId="9" type="noConversion"/>
  </si>
  <si>
    <t>Z1120</t>
    <phoneticPr fontId="9" type="noConversion"/>
  </si>
  <si>
    <t>BDSL_W2</t>
    <phoneticPr fontId="5"/>
  </si>
  <si>
    <t>BALU_W2</t>
    <phoneticPr fontId="5"/>
  </si>
  <si>
    <t>NDSL_W2</t>
    <phoneticPr fontId="5"/>
  </si>
  <si>
    <t>NALU_W2</t>
    <phoneticPr fontId="5"/>
  </si>
  <si>
    <t>ZALU_W2</t>
    <phoneticPr fontId="5"/>
  </si>
  <si>
    <t>BD Regiser Input Sel</t>
    <phoneticPr fontId="5"/>
  </si>
  <si>
    <t>B register ALU</t>
    <phoneticPr fontId="5"/>
  </si>
  <si>
    <t>Reserve</t>
    <phoneticPr fontId="5"/>
  </si>
  <si>
    <t>ND Regiser Input Sel</t>
    <phoneticPr fontId="5"/>
  </si>
  <si>
    <t>N register ALU</t>
    <phoneticPr fontId="5"/>
  </si>
  <si>
    <t>Z1183</t>
  </si>
  <si>
    <t>Z1182</t>
  </si>
  <si>
    <t>Z1181</t>
  </si>
  <si>
    <t>Z1180</t>
  </si>
  <si>
    <t>Z1179</t>
  </si>
  <si>
    <t>Z1178</t>
  </si>
  <si>
    <t>Z1177</t>
  </si>
  <si>
    <t>Z1176</t>
  </si>
  <si>
    <t>Z1175</t>
  </si>
  <si>
    <t>Z1174</t>
  </si>
  <si>
    <t>Z1173</t>
  </si>
  <si>
    <t>Z1172</t>
  </si>
  <si>
    <t>Z1171</t>
  </si>
  <si>
    <t>Z1170</t>
  </si>
  <si>
    <t>Z1169</t>
  </si>
  <si>
    <t>Z1168</t>
  </si>
  <si>
    <t>Z1167</t>
  </si>
  <si>
    <t>Z1166</t>
  </si>
  <si>
    <t>Z1165</t>
  </si>
  <si>
    <t>Z1164</t>
  </si>
  <si>
    <t>Z1163</t>
  </si>
  <si>
    <t>Z1162</t>
  </si>
  <si>
    <t>Z1161</t>
  </si>
  <si>
    <t>Z1160</t>
  </si>
  <si>
    <t>Z1159</t>
  </si>
  <si>
    <t>Z1158</t>
  </si>
  <si>
    <t>Z1157</t>
  </si>
  <si>
    <t>Z1156</t>
  </si>
  <si>
    <t>Z1155</t>
  </si>
  <si>
    <t>Z1154</t>
  </si>
  <si>
    <t>Z1153</t>
    <phoneticPr fontId="18" type="noConversion"/>
  </si>
  <si>
    <t>Z1152</t>
    <phoneticPr fontId="18" type="noConversion"/>
  </si>
  <si>
    <t>TP ALU-2Way</t>
    <phoneticPr fontId="5"/>
  </si>
  <si>
    <t>TP1BALU_W2</t>
  </si>
  <si>
    <t>INDEX_TP1_W2[23:0]</t>
    <phoneticPr fontId="5"/>
  </si>
  <si>
    <t>Z1215</t>
  </si>
  <si>
    <t>Z1214</t>
  </si>
  <si>
    <t>Z1213</t>
  </si>
  <si>
    <t>Z1212</t>
  </si>
  <si>
    <t>Z1211</t>
  </si>
  <si>
    <t>Z1210</t>
  </si>
  <si>
    <t>Z1209</t>
  </si>
  <si>
    <t>Z1208</t>
  </si>
  <si>
    <t>Z1207</t>
  </si>
  <si>
    <t>Z1206</t>
  </si>
  <si>
    <t>Z1205</t>
  </si>
  <si>
    <t>Z1204</t>
  </si>
  <si>
    <t>Z1203</t>
  </si>
  <si>
    <t>Z1202</t>
  </si>
  <si>
    <t>Z1201</t>
  </si>
  <si>
    <t>Z1200</t>
  </si>
  <si>
    <t>Z1199</t>
  </si>
  <si>
    <t>Z1198</t>
  </si>
  <si>
    <t>Z1197</t>
  </si>
  <si>
    <t>Z1196</t>
  </si>
  <si>
    <t>Z1195</t>
  </si>
  <si>
    <t>Z1194</t>
  </si>
  <si>
    <t>Z1193</t>
  </si>
  <si>
    <t>Z1192</t>
  </si>
  <si>
    <t>Z1191</t>
  </si>
  <si>
    <t>Z1190</t>
  </si>
  <si>
    <t>Z1189</t>
  </si>
  <si>
    <t>Z1188</t>
  </si>
  <si>
    <t>Z1187</t>
  </si>
  <si>
    <t>Z1186</t>
  </si>
  <si>
    <t>Z1185</t>
    <phoneticPr fontId="18" type="noConversion"/>
  </si>
  <si>
    <t>Z1184</t>
    <phoneticPr fontId="18" type="noConversion"/>
  </si>
  <si>
    <t>TP2BALU_W2</t>
  </si>
  <si>
    <t>INDEX_TP2_W2[23:00]</t>
    <phoneticPr fontId="18" type="noConversion"/>
  </si>
  <si>
    <t>Z1247</t>
    <phoneticPr fontId="9" type="noConversion"/>
  </si>
  <si>
    <t>Z1246</t>
    <phoneticPr fontId="9" type="noConversion"/>
  </si>
  <si>
    <t>Z1245</t>
    <phoneticPr fontId="9" type="noConversion"/>
  </si>
  <si>
    <t>Z1244</t>
    <phoneticPr fontId="9" type="noConversion"/>
  </si>
  <si>
    <t>Z1243</t>
    <phoneticPr fontId="9" type="noConversion"/>
  </si>
  <si>
    <t>Z1242</t>
    <phoneticPr fontId="9" type="noConversion"/>
  </si>
  <si>
    <t>Z1241</t>
    <phoneticPr fontId="9" type="noConversion"/>
  </si>
  <si>
    <t>Z1240</t>
    <phoneticPr fontId="9" type="noConversion"/>
  </si>
  <si>
    <t>Z1239</t>
    <phoneticPr fontId="9" type="noConversion"/>
  </si>
  <si>
    <t>Z1238</t>
    <phoneticPr fontId="9" type="noConversion"/>
  </si>
  <si>
    <t>Z1237</t>
    <phoneticPr fontId="9" type="noConversion"/>
  </si>
  <si>
    <t>Z1236</t>
    <phoneticPr fontId="9" type="noConversion"/>
  </si>
  <si>
    <t>Z1235</t>
    <phoneticPr fontId="9" type="noConversion"/>
  </si>
  <si>
    <t>Z1234</t>
    <phoneticPr fontId="9" type="noConversion"/>
  </si>
  <si>
    <t>Z1233</t>
    <phoneticPr fontId="9" type="noConversion"/>
  </si>
  <si>
    <t>Z1232</t>
    <phoneticPr fontId="9" type="noConversion"/>
  </si>
  <si>
    <t>Z1231</t>
    <phoneticPr fontId="9" type="noConversion"/>
  </si>
  <si>
    <t>Z1230</t>
    <phoneticPr fontId="9" type="noConversion"/>
  </si>
  <si>
    <t>Z1229</t>
    <phoneticPr fontId="9" type="noConversion"/>
  </si>
  <si>
    <t>Z1228</t>
    <phoneticPr fontId="9" type="noConversion"/>
  </si>
  <si>
    <t>Z1227</t>
    <phoneticPr fontId="9" type="noConversion"/>
  </si>
  <si>
    <t>Z1226</t>
    <phoneticPr fontId="9" type="noConversion"/>
  </si>
  <si>
    <t>Z1225</t>
    <phoneticPr fontId="9" type="noConversion"/>
  </si>
  <si>
    <t>Z1224</t>
    <phoneticPr fontId="9" type="noConversion"/>
  </si>
  <si>
    <t>Z1223</t>
    <phoneticPr fontId="9" type="noConversion"/>
  </si>
  <si>
    <t>Z1222</t>
    <phoneticPr fontId="9" type="noConversion"/>
  </si>
  <si>
    <t>Z1221</t>
    <phoneticPr fontId="9" type="noConversion"/>
  </si>
  <si>
    <t>Z1220</t>
    <phoneticPr fontId="9" type="noConversion"/>
  </si>
  <si>
    <t>Z1219</t>
    <phoneticPr fontId="9" type="noConversion"/>
  </si>
  <si>
    <t>Z1218</t>
    <phoneticPr fontId="9" type="noConversion"/>
  </si>
  <si>
    <t>Z1217</t>
    <phoneticPr fontId="18" type="noConversion"/>
  </si>
  <si>
    <t>Z1216</t>
    <phoneticPr fontId="18" type="noConversion"/>
  </si>
  <si>
    <t>D2INV_W2</t>
    <phoneticPr fontId="5"/>
  </si>
  <si>
    <t>DINV_W2</t>
  </si>
  <si>
    <t>MPX</t>
    <phoneticPr fontId="5"/>
  </si>
  <si>
    <t>PD</t>
    <phoneticPr fontId="5"/>
  </si>
  <si>
    <t>CCD ALU_W2</t>
    <phoneticPr fontId="5"/>
  </si>
  <si>
    <t>RCDALU_W2</t>
  </si>
  <si>
    <t>DSDALU_W2</t>
  </si>
  <si>
    <t>TP/FP/DSCR Change</t>
    <phoneticPr fontId="5"/>
  </si>
  <si>
    <t>Data Hold</t>
    <phoneticPr fontId="5"/>
  </si>
  <si>
    <t>CCD Reg ALU</t>
    <phoneticPr fontId="5"/>
  </si>
  <si>
    <t>RCD Reg ALU</t>
    <phoneticPr fontId="5"/>
  </si>
  <si>
    <t>Z1279</t>
    <phoneticPr fontId="9" type="noConversion"/>
  </si>
  <si>
    <t>Z1278</t>
    <phoneticPr fontId="9" type="noConversion"/>
  </si>
  <si>
    <t>Z1277</t>
    <phoneticPr fontId="9" type="noConversion"/>
  </si>
  <si>
    <t>Z1276</t>
    <phoneticPr fontId="9" type="noConversion"/>
  </si>
  <si>
    <t>Z1275</t>
    <phoneticPr fontId="9" type="noConversion"/>
  </si>
  <si>
    <t>Z1274</t>
    <phoneticPr fontId="9" type="noConversion"/>
  </si>
  <si>
    <t>Z1273</t>
    <phoneticPr fontId="9" type="noConversion"/>
  </si>
  <si>
    <t>Z1272</t>
    <phoneticPr fontId="9" type="noConversion"/>
  </si>
  <si>
    <t>Z1271</t>
    <phoneticPr fontId="9" type="noConversion"/>
  </si>
  <si>
    <t>Z1270</t>
    <phoneticPr fontId="9" type="noConversion"/>
  </si>
  <si>
    <t>Z1269</t>
    <phoneticPr fontId="9" type="noConversion"/>
  </si>
  <si>
    <t>Z1268</t>
    <phoneticPr fontId="9" type="noConversion"/>
  </si>
  <si>
    <t>Z1267</t>
    <phoneticPr fontId="9" type="noConversion"/>
  </si>
  <si>
    <t>Z1266</t>
    <phoneticPr fontId="9" type="noConversion"/>
  </si>
  <si>
    <t>Z1265</t>
    <phoneticPr fontId="9" type="noConversion"/>
  </si>
  <si>
    <t>Z1264</t>
    <phoneticPr fontId="9" type="noConversion"/>
  </si>
  <si>
    <t>Z1263</t>
    <phoneticPr fontId="9" type="noConversion"/>
  </si>
  <si>
    <t>Z1262</t>
    <phoneticPr fontId="9" type="noConversion"/>
  </si>
  <si>
    <t>Z1261</t>
    <phoneticPr fontId="9" type="noConversion"/>
  </si>
  <si>
    <t>Z1260</t>
    <phoneticPr fontId="9" type="noConversion"/>
  </si>
  <si>
    <t>Z1259</t>
    <phoneticPr fontId="9" type="noConversion"/>
  </si>
  <si>
    <t>Z1258</t>
    <phoneticPr fontId="9" type="noConversion"/>
  </si>
  <si>
    <t>Z1257</t>
    <phoneticPr fontId="9" type="noConversion"/>
  </si>
  <si>
    <t>Z1256</t>
    <phoneticPr fontId="9" type="noConversion"/>
  </si>
  <si>
    <t>Z1255</t>
    <phoneticPr fontId="9" type="noConversion"/>
  </si>
  <si>
    <t>Z1254</t>
    <phoneticPr fontId="9" type="noConversion"/>
  </si>
  <si>
    <t>Z1253</t>
    <phoneticPr fontId="9" type="noConversion"/>
  </si>
  <si>
    <t>Z1252</t>
    <phoneticPr fontId="9" type="noConversion"/>
  </si>
  <si>
    <t>Z1251</t>
    <phoneticPr fontId="9" type="noConversion"/>
  </si>
  <si>
    <t>Z1250</t>
    <phoneticPr fontId="9" type="noConversion"/>
  </si>
  <si>
    <t>Z1249</t>
    <phoneticPr fontId="18" type="noConversion"/>
  </si>
  <si>
    <t>Z1248</t>
    <phoneticPr fontId="18" type="noConversion"/>
  </si>
  <si>
    <t>DSET_TP2_W2</t>
    <phoneticPr fontId="5"/>
  </si>
  <si>
    <t>D6SL_W2</t>
    <phoneticPr fontId="9" type="noConversion"/>
  </si>
  <si>
    <t>TPH1SL_W2</t>
    <phoneticPr fontId="9" type="noConversion"/>
  </si>
  <si>
    <t>D6 Select</t>
    <phoneticPr fontId="9" type="noConversion"/>
  </si>
  <si>
    <t>TPH2 Select</t>
    <phoneticPr fontId="9" type="noConversion"/>
  </si>
  <si>
    <t>Z1311</t>
  </si>
  <si>
    <t>Z1310</t>
  </si>
  <si>
    <t>Z1309</t>
  </si>
  <si>
    <t>Z1308</t>
  </si>
  <si>
    <t>Z1307</t>
  </si>
  <si>
    <t>Z1306</t>
  </si>
  <si>
    <t>Z1305</t>
  </si>
  <si>
    <t>Z1304</t>
  </si>
  <si>
    <t>Z1303</t>
  </si>
  <si>
    <t>Z1302</t>
  </si>
  <si>
    <t>Z1301</t>
  </si>
  <si>
    <t>Z1300</t>
  </si>
  <si>
    <t>Z1299</t>
  </si>
  <si>
    <t>Z1298</t>
  </si>
  <si>
    <t>Z1297</t>
  </si>
  <si>
    <t>Z1296</t>
  </si>
  <si>
    <t>Z1295</t>
  </si>
  <si>
    <t>Z1294</t>
  </si>
  <si>
    <t>Z1293</t>
  </si>
  <si>
    <t>Z1292</t>
  </si>
  <si>
    <t>Z1291</t>
  </si>
  <si>
    <t>Z1290</t>
  </si>
  <si>
    <t>Z1289</t>
  </si>
  <si>
    <t>Z1288</t>
  </si>
  <si>
    <t>Z1287</t>
  </si>
  <si>
    <t>Z1286</t>
  </si>
  <si>
    <t>Z1285</t>
  </si>
  <si>
    <t>Z1284</t>
  </si>
  <si>
    <t>Z1283</t>
  </si>
  <si>
    <t>Z1282</t>
  </si>
  <si>
    <t>Z1281</t>
  </si>
  <si>
    <t>Z1280</t>
  </si>
  <si>
    <t>YALD</t>
    <phoneticPr fontId="5"/>
  </si>
  <si>
    <t>ASCR1-8</t>
    <phoneticPr fontId="9" type="noConversion"/>
  </si>
  <si>
    <t>PSMEN</t>
    <phoneticPr fontId="5"/>
  </si>
  <si>
    <t>DSET_PSMA_W2</t>
    <phoneticPr fontId="5"/>
  </si>
  <si>
    <t>INDEX_PSMA_W2[14:00]</t>
    <phoneticPr fontId="5"/>
  </si>
  <si>
    <t>Address-Scramble Level</t>
    <phoneticPr fontId="5"/>
  </si>
  <si>
    <t>MEND</t>
    <phoneticPr fontId="5"/>
  </si>
  <si>
    <t>MSTART</t>
    <phoneticPr fontId="5"/>
  </si>
  <si>
    <t>Z1343</t>
  </si>
  <si>
    <t>Z1342</t>
  </si>
  <si>
    <t>Z1341</t>
  </si>
  <si>
    <t>Z1340</t>
  </si>
  <si>
    <t>Z1339</t>
  </si>
  <si>
    <t>Z1338</t>
  </si>
  <si>
    <t>Z1337</t>
  </si>
  <si>
    <t>Z1336</t>
  </si>
  <si>
    <t>Z1335</t>
  </si>
  <si>
    <t>Z1334</t>
  </si>
  <si>
    <t>Z1333</t>
  </si>
  <si>
    <t>Z1332</t>
  </si>
  <si>
    <t>Z1331</t>
  </si>
  <si>
    <t>Z1330</t>
  </si>
  <si>
    <t>Z1329</t>
  </si>
  <si>
    <t>Z1328</t>
  </si>
  <si>
    <t>Z1327</t>
  </si>
  <si>
    <t>Z1326</t>
  </si>
  <si>
    <t>Z1325</t>
  </si>
  <si>
    <t>Z1324</t>
  </si>
  <si>
    <t>Z1323</t>
  </si>
  <si>
    <t>Z1322</t>
  </si>
  <si>
    <t>Z1321</t>
  </si>
  <si>
    <t>Z1320</t>
  </si>
  <si>
    <t>Z1319</t>
  </si>
  <si>
    <t>Z1318</t>
  </si>
  <si>
    <t>Z1317</t>
  </si>
  <si>
    <t>Z1316</t>
  </si>
  <si>
    <t>Z1315</t>
  </si>
  <si>
    <t>Z1314</t>
  </si>
  <si>
    <t>Z1313</t>
  </si>
  <si>
    <t>Z1312</t>
  </si>
  <si>
    <t>FC-2Way</t>
    <phoneticPr fontId="5"/>
  </si>
  <si>
    <t>Real Time Bit</t>
    <phoneticPr fontId="5"/>
  </si>
  <si>
    <t>R</t>
    <phoneticPr fontId="5"/>
  </si>
  <si>
    <t>W2</t>
    <phoneticPr fontId="9" type="noConversion"/>
  </si>
  <si>
    <t>M1</t>
    <phoneticPr fontId="9" type="noConversion"/>
  </si>
  <si>
    <t>M2</t>
    <phoneticPr fontId="9" type="noConversion"/>
  </si>
  <si>
    <t>PSCROFF</t>
    <phoneticPr fontId="5"/>
  </si>
  <si>
    <t>FMSCROFF</t>
    <phoneticPr fontId="5"/>
  </si>
  <si>
    <t>ARIOFF</t>
    <phoneticPr fontId="5"/>
  </si>
  <si>
    <t>Burst Signal</t>
    <phoneticPr fontId="5"/>
  </si>
  <si>
    <t>FMOP_W2</t>
    <phoneticPr fontId="18" type="noConversion"/>
  </si>
  <si>
    <t>RPSB[4:0]</t>
    <phoneticPr fontId="5"/>
  </si>
  <si>
    <t>RPSA[4:0]</t>
    <phoneticPr fontId="5"/>
  </si>
  <si>
    <t>PSCR Off</t>
    <phoneticPr fontId="5"/>
  </si>
  <si>
    <t>DUTSCR Off</t>
    <phoneticPr fontId="5"/>
  </si>
  <si>
    <t>Ariram Off</t>
    <phoneticPr fontId="5"/>
  </si>
  <si>
    <t>BUSEL</t>
    <phoneticPr fontId="5"/>
  </si>
  <si>
    <t>BURHLD</t>
    <phoneticPr fontId="5"/>
  </si>
  <si>
    <t>BURINC</t>
    <phoneticPr fontId="5"/>
  </si>
  <si>
    <t>BURST</t>
    <phoneticPr fontId="5"/>
  </si>
  <si>
    <t>BUMSET</t>
    <phoneticPr fontId="5"/>
  </si>
  <si>
    <t>Bushift</t>
    <phoneticPr fontId="5"/>
  </si>
  <si>
    <t>Burst Mode</t>
    <phoneticPr fontId="5"/>
  </si>
  <si>
    <t>Burst Length</t>
    <phoneticPr fontId="5"/>
  </si>
  <si>
    <t>FMOP1</t>
    <phoneticPr fontId="5"/>
  </si>
  <si>
    <t>FMOP0</t>
    <phoneticPr fontId="5"/>
  </si>
  <si>
    <t>TRIG
LOG</t>
    <phoneticPr fontId="5"/>
  </si>
  <si>
    <t>Real Time Pin Select</t>
    <phoneticPr fontId="5"/>
  </si>
  <si>
    <t xml:space="preserve"> </t>
    <phoneticPr fontId="5"/>
  </si>
  <si>
    <t>Code</t>
    <phoneticPr fontId="5"/>
  </si>
  <si>
    <t>Mnemonic</t>
  </si>
  <si>
    <t>Operation</t>
  </si>
  <si>
    <t>Bump Level</t>
    <phoneticPr fontId="5"/>
  </si>
  <si>
    <t>Loop Direct Set</t>
    <phoneticPr fontId="5"/>
  </si>
  <si>
    <t>CFLGn</t>
    <phoneticPr fontId="5"/>
  </si>
  <si>
    <t>LOOP Sel</t>
    <phoneticPr fontId="5"/>
  </si>
  <si>
    <t>Jump Address</t>
    <phoneticPr fontId="5"/>
  </si>
  <si>
    <t>Main Operand</t>
    <phoneticPr fontId="5"/>
  </si>
  <si>
    <t>Memory #1~4 (P)</t>
    <phoneticPr fontId="36"/>
  </si>
  <si>
    <t>Z440 ~ Z435</t>
    <phoneticPr fontId="5"/>
  </si>
  <si>
    <r>
      <t>Z125</t>
    </r>
    <r>
      <rPr>
        <b/>
        <sz val="9"/>
        <color rgb="FFFF0000"/>
        <rFont val="ＭＳ Ｐゴシック"/>
        <family val="3"/>
        <charset val="128"/>
      </rPr>
      <t xml:space="preserve"> ~ </t>
    </r>
    <r>
      <rPr>
        <b/>
        <sz val="9"/>
        <color rgb="FFFF0000"/>
        <rFont val="ＭＳ Ｐゴシック"/>
        <family val="3"/>
        <charset val="128"/>
      </rPr>
      <t>Z96</t>
    </r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</si>
  <si>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7</t>
    </r>
    <r>
      <rPr>
        <b/>
        <sz val="9"/>
        <color rgb="FFFF0000"/>
        <rFont val="ＭＳ Ｐゴシック"/>
        <family val="3"/>
        <charset val="128"/>
      </rPr>
      <t>6 ~ Z</t>
    </r>
    <r>
      <rPr>
        <b/>
        <sz val="9"/>
        <color rgb="FFFF0000"/>
        <rFont val="ＭＳ Ｐゴシック"/>
        <family val="3"/>
        <charset val="128"/>
      </rPr>
      <t>73</t>
    </r>
    <phoneticPr fontId="5"/>
  </si>
  <si>
    <t>Z26 ~ Z23</t>
    <phoneticPr fontId="5"/>
  </si>
  <si>
    <t>Z43 ~ Z32</t>
    <phoneticPr fontId="5"/>
  </si>
  <si>
    <t>Z29</t>
    <phoneticPr fontId="36"/>
  </si>
  <si>
    <t>Z385</t>
    <phoneticPr fontId="5"/>
  </si>
  <si>
    <t>Z384</t>
    <phoneticPr fontId="5"/>
  </si>
  <si>
    <t>Z20</t>
    <phoneticPr fontId="5"/>
  </si>
  <si>
    <t>Z19</t>
    <phoneticPr fontId="5"/>
  </si>
  <si>
    <t>Z18</t>
    <phoneticPr fontId="5"/>
  </si>
  <si>
    <t>Z17</t>
    <phoneticPr fontId="5"/>
  </si>
  <si>
    <t>Z16</t>
    <phoneticPr fontId="5"/>
  </si>
  <si>
    <t>Z15</t>
    <phoneticPr fontId="5"/>
  </si>
  <si>
    <t>Z14</t>
    <phoneticPr fontId="5"/>
  </si>
  <si>
    <t>Z13</t>
    <phoneticPr fontId="5"/>
  </si>
  <si>
    <t>Z12</t>
    <phoneticPr fontId="5"/>
  </si>
  <si>
    <t>Z11</t>
    <phoneticPr fontId="5"/>
  </si>
  <si>
    <t>Z10</t>
    <phoneticPr fontId="5"/>
  </si>
  <si>
    <t>Z9</t>
    <phoneticPr fontId="5"/>
  </si>
  <si>
    <t>Z8</t>
    <phoneticPr fontId="5"/>
  </si>
  <si>
    <t>Z7</t>
    <phoneticPr fontId="5"/>
  </si>
  <si>
    <t>Z6</t>
    <phoneticPr fontId="5"/>
  </si>
  <si>
    <t>Z0</t>
    <phoneticPr fontId="5"/>
  </si>
  <si>
    <t>Memory #5~8 (N)</t>
    <phoneticPr fontId="36"/>
  </si>
  <si>
    <r>
      <t>Z</t>
    </r>
    <r>
      <rPr>
        <b/>
        <sz val="9"/>
        <color rgb="FFFF0000"/>
        <rFont val="ＭＳ Ｐゴシック"/>
        <family val="3"/>
        <charset val="128"/>
      </rPr>
      <t>253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224</t>
    </r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</si>
  <si>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204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201</t>
    </r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</si>
  <si>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154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151</t>
    </r>
    <phoneticPr fontId="5"/>
  </si>
  <si>
    <t>Z171 ~ Z160</t>
    <phoneticPr fontId="5"/>
  </si>
  <si>
    <t>Z157</t>
    <phoneticPr fontId="36"/>
  </si>
  <si>
    <t>Z129</t>
    <phoneticPr fontId="36"/>
  </si>
  <si>
    <t>Z128</t>
    <phoneticPr fontId="5"/>
  </si>
  <si>
    <t>Memory #9~12 (J)</t>
    <phoneticPr fontId="36"/>
  </si>
  <si>
    <r>
      <t>Z</t>
    </r>
    <r>
      <rPr>
        <b/>
        <sz val="9"/>
        <color rgb="FFFF0000"/>
        <rFont val="ＭＳ Ｐゴシック"/>
        <family val="3"/>
        <charset val="128"/>
      </rPr>
      <t>381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352</t>
    </r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</si>
  <si>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332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329</t>
    </r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</si>
  <si>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282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279</t>
    </r>
    <phoneticPr fontId="5"/>
  </si>
  <si>
    <t>Z299 ~ Z288</t>
    <phoneticPr fontId="5"/>
  </si>
  <si>
    <t>Z285</t>
    <phoneticPr fontId="36"/>
  </si>
  <si>
    <t>Z257</t>
    <phoneticPr fontId="36"/>
  </si>
  <si>
    <t>Z256</t>
    <phoneticPr fontId="5"/>
  </si>
  <si>
    <t>-</t>
    <phoneticPr fontId="5"/>
  </si>
  <si>
    <t>-</t>
  </si>
  <si>
    <t>NOP</t>
    <phoneticPr fontId="5"/>
  </si>
  <si>
    <r>
      <t xml:space="preserve">No Operation </t>
    </r>
    <r>
      <rPr>
        <sz val="9"/>
        <rFont val="ＭＳ Ｐゴシック"/>
        <family val="2"/>
      </rPr>
      <t>[ IDXSETn , LDIn M , STIn ]</t>
    </r>
    <phoneticPr fontId="5"/>
  </si>
  <si>
    <t>If Wait-Flag=1 then Wait else NOOP</t>
    <phoneticPr fontId="5"/>
  </si>
  <si>
    <t>RET</t>
    <phoneticPr fontId="5"/>
  </si>
  <si>
    <t>Interrupt Return</t>
    <phoneticPr fontId="5"/>
  </si>
  <si>
    <t>#0～#FFF</t>
    <phoneticPr fontId="5"/>
  </si>
  <si>
    <t>JMP &lt;Label&gt;</t>
    <phoneticPr fontId="5"/>
  </si>
  <si>
    <t>Jump to Label</t>
    <phoneticPr fontId="5"/>
  </si>
  <si>
    <t>JSR &lt;Label&gt;</t>
    <phoneticPr fontId="5"/>
  </si>
  <si>
    <t>Jump Subrutine to Label</t>
    <phoneticPr fontId="5"/>
  </si>
  <si>
    <t>Return Subrutine</t>
  </si>
  <si>
    <t>#0～#FFFFFFFF</t>
    <phoneticPr fontId="5"/>
  </si>
  <si>
    <t>*1 LOOP Select</t>
    <phoneticPr fontId="5"/>
  </si>
  <si>
    <t>IDXIn</t>
    <phoneticPr fontId="5"/>
  </si>
  <si>
    <t>IDXRn Set, IDXRn set used if IDXRn-reg/=0 then Jump else NOOP</t>
    <phoneticPr fontId="5"/>
  </si>
  <si>
    <t>JNIn &lt;Label&gt;</t>
    <phoneticPr fontId="5"/>
  </si>
  <si>
    <t>IDXRn set used if IDXRn-reg/=0 then Jump else NOOP</t>
    <phoneticPr fontId="5"/>
  </si>
  <si>
    <t>JNInI &lt;Label&gt;</t>
    <phoneticPr fontId="5"/>
  </si>
  <si>
    <t>IDXRn set used if IDXRn-reg/=0 then Jump else NOOP, IDXRn-reg +1</t>
    <phoneticPr fontId="5"/>
  </si>
  <si>
    <t>JNInD  &lt;Label&gt;</t>
    <phoneticPr fontId="5"/>
  </si>
  <si>
    <t>IDXRn set used if IDXRn-reg/=0 then Jump else NOOP, IDXRn-reg -1</t>
    <phoneticPr fontId="5"/>
  </si>
  <si>
    <t>*3 CFLGn Select</t>
    <phoneticPr fontId="5"/>
  </si>
  <si>
    <t>JNCn &lt;Label&gt;</t>
    <phoneticPr fontId="5"/>
  </si>
  <si>
    <t>If Condition N -Flag=1 then Jump else NOOP</t>
    <phoneticPr fontId="5"/>
  </si>
  <si>
    <t>JET&lt;Label&gt;</t>
    <phoneticPr fontId="5"/>
  </si>
  <si>
    <t>If Timer N-Flag=0 then Jump else NOOP</t>
    <phoneticPr fontId="5"/>
  </si>
  <si>
    <t>* UNI610 Do not support</t>
    <phoneticPr fontId="36"/>
  </si>
  <si>
    <t>JRFT&lt;Label&gt;</t>
    <phoneticPr fontId="5"/>
  </si>
  <si>
    <t>If RFT-Timer&lt;&gt;0 then jump else noop</t>
    <phoneticPr fontId="5"/>
  </si>
  <si>
    <t>#0～#FFF</t>
    <phoneticPr fontId="5"/>
  </si>
  <si>
    <t>JZD &lt;Label&gt;</t>
    <phoneticPr fontId="5"/>
  </si>
  <si>
    <t>If Data-Inv-Flag=1 then Jump else NOOP</t>
    <phoneticPr fontId="5"/>
  </si>
  <si>
    <t>JEXFLG &lt;Label&gt;</t>
    <phoneticPr fontId="5"/>
  </si>
  <si>
    <t>If External N -Flag=1 then Jump else NOOP</t>
    <phoneticPr fontId="5"/>
  </si>
  <si>
    <t>JMFLG&lt;Label&gt;</t>
    <phoneticPr fontId="5"/>
  </si>
  <si>
    <t>If JMFLG-Flag=1 then Jump else NOOP</t>
    <phoneticPr fontId="5"/>
  </si>
  <si>
    <t>JLML &lt;Label&gt;</t>
    <phoneticPr fontId="5"/>
  </si>
  <si>
    <t>If LM&lt;&gt;0 or JMFLG-Flag=0 then Jump else NOOP</t>
    <phoneticPr fontId="5"/>
  </si>
  <si>
    <t>JLMN m &lt;Label&gt;</t>
    <phoneticPr fontId="5"/>
  </si>
  <si>
    <t>If m&lt;&gt;0 or JMFLG-Flag=0 then Jump else NOOP</t>
    <phoneticPr fontId="5"/>
  </si>
  <si>
    <t>STPS</t>
    <phoneticPr fontId="5"/>
  </si>
  <si>
    <t>Test Stop(Test Pass Stop)</t>
    <phoneticPr fontId="5"/>
  </si>
  <si>
    <t>Test Stop(Test Pass Stop)</t>
    <phoneticPr fontId="5"/>
  </si>
  <si>
    <t>*</t>
    <phoneticPr fontId="5"/>
  </si>
  <si>
    <t>BSBMP</t>
    <phoneticPr fontId="5"/>
  </si>
  <si>
    <t>No Operation &amp; BS Bump Power On</t>
    <phoneticPr fontId="5"/>
  </si>
  <si>
    <t>IOBMP</t>
    <phoneticPr fontId="5"/>
  </si>
  <si>
    <t>No Operation &amp; IO Bump Power On</t>
    <phoneticPr fontId="5"/>
  </si>
  <si>
    <t>*6 BUMP Level</t>
    <phoneticPr fontId="5"/>
  </si>
  <si>
    <t>BSBMPLEV=***</t>
    <phoneticPr fontId="5"/>
  </si>
  <si>
    <t>No Operation &amp; BS Bump Level Set</t>
    <phoneticPr fontId="5"/>
  </si>
  <si>
    <t>*6 BUMP Level</t>
    <phoneticPr fontId="5"/>
  </si>
  <si>
    <t>IOBMPLEV=***</t>
    <phoneticPr fontId="5"/>
  </si>
  <si>
    <t>No Operation &amp; IO Bump Level Set</t>
    <phoneticPr fontId="5"/>
  </si>
  <si>
    <t>STBAR &lt;Label&gt;</t>
    <phoneticPr fontId="36"/>
  </si>
  <si>
    <t>* UNI650 Do not support</t>
    <phoneticPr fontId="36"/>
  </si>
  <si>
    <t>Code</t>
    <phoneticPr fontId="5"/>
  </si>
  <si>
    <t>Operation</t>
    <phoneticPr fontId="5"/>
  </si>
  <si>
    <t>Timer Start</t>
    <phoneticPr fontId="5"/>
  </si>
  <si>
    <t>Memory #1~4 (P)</t>
    <phoneticPr fontId="36"/>
  </si>
  <si>
    <t>Z22</t>
    <phoneticPr fontId="5"/>
  </si>
  <si>
    <t>Z21</t>
    <phoneticPr fontId="5"/>
  </si>
  <si>
    <t>Z150</t>
    <phoneticPr fontId="5"/>
  </si>
  <si>
    <t>Z149</t>
    <phoneticPr fontId="5"/>
  </si>
  <si>
    <t>Memory #9~12 (J)</t>
    <phoneticPr fontId="36"/>
  </si>
  <si>
    <t>Z278</t>
    <phoneticPr fontId="5"/>
  </si>
  <si>
    <t>Z277</t>
    <phoneticPr fontId="5"/>
  </si>
  <si>
    <r>
      <rPr>
        <strike/>
        <sz val="9"/>
        <color theme="0" tint="-0.249977111117893"/>
        <rFont val="ＭＳ Ｐゴシック"/>
        <family val="2"/>
      </rPr>
      <t>TMRIST</t>
    </r>
    <r>
      <rPr>
        <sz val="9"/>
        <color theme="0" tint="-0.249977111117893"/>
        <rFont val="ＭＳ Ｐゴシック"/>
        <family val="3"/>
        <charset val="128"/>
      </rPr>
      <t xml:space="preserve"> -&gt; TMRST -&gt; T3 (Auto Refresh Timer Start and Interrupt)</t>
    </r>
    <phoneticPr fontId="5"/>
  </si>
  <si>
    <r>
      <rPr>
        <strike/>
        <sz val="9"/>
        <color theme="0" tint="-0.249977111117893"/>
        <rFont val="ＭＳ Ｐゴシック"/>
        <family val="2"/>
      </rPr>
      <t>TMRST</t>
    </r>
    <r>
      <rPr>
        <sz val="9"/>
        <color theme="0" tint="-0.249977111117893"/>
        <rFont val="ＭＳ Ｐゴシック"/>
        <family val="3"/>
        <charset val="128"/>
      </rPr>
      <t xml:space="preserve"> -&gt; TMREF -&gt; T2 (Refresh Timer Start)</t>
    </r>
    <phoneticPr fontId="5"/>
  </si>
  <si>
    <r>
      <rPr>
        <strike/>
        <sz val="9"/>
        <color theme="0" tint="-0.249977111117893"/>
        <rFont val="ＭＳ Ｐゴシック"/>
        <family val="2"/>
      </rPr>
      <t>TMTST</t>
    </r>
    <r>
      <rPr>
        <sz val="9"/>
        <color theme="0" tint="-0.249977111117893"/>
        <rFont val="ＭＳ Ｐゴシック"/>
        <family val="2"/>
      </rPr>
      <t xml:space="preserve"> -&gt; TMPAU -&gt; T1 </t>
    </r>
    <r>
      <rPr>
        <sz val="9"/>
        <color theme="0" tint="-0.249977111117893"/>
        <rFont val="ＭＳ Ｐゴシック"/>
        <family val="3"/>
        <charset val="128"/>
      </rPr>
      <t>(Pause Timer Start)</t>
    </r>
    <phoneticPr fontId="5"/>
  </si>
  <si>
    <t>Mnemonic</t>
    <phoneticPr fontId="5"/>
  </si>
  <si>
    <t>INTDS</t>
    <phoneticPr fontId="36"/>
  </si>
  <si>
    <t>Z27</t>
    <phoneticPr fontId="5"/>
  </si>
  <si>
    <t>Z155</t>
    <phoneticPr fontId="5"/>
  </si>
  <si>
    <t>Z283</t>
    <phoneticPr fontId="5"/>
  </si>
  <si>
    <t>No Operation</t>
    <phoneticPr fontId="5"/>
  </si>
  <si>
    <t>INTDS</t>
    <phoneticPr fontId="5"/>
  </si>
  <si>
    <t>Interrtupt Mask</t>
    <phoneticPr fontId="5"/>
  </si>
  <si>
    <t>Operation</t>
    <phoneticPr fontId="5"/>
  </si>
  <si>
    <t>Match Start</t>
    <phoneticPr fontId="5"/>
  </si>
  <si>
    <t>Z72</t>
    <phoneticPr fontId="5"/>
  </si>
  <si>
    <t>Z71</t>
    <phoneticPr fontId="5"/>
  </si>
  <si>
    <t>Z200</t>
    <phoneticPr fontId="5"/>
  </si>
  <si>
    <t>Z328</t>
    <phoneticPr fontId="5"/>
  </si>
  <si>
    <t>Z327</t>
    <phoneticPr fontId="5"/>
  </si>
  <si>
    <t>MSTART</t>
    <phoneticPr fontId="5"/>
  </si>
  <si>
    <t>Match Start</t>
    <phoneticPr fontId="5"/>
  </si>
  <si>
    <t>MEND</t>
    <phoneticPr fontId="5"/>
  </si>
  <si>
    <t>Match End</t>
    <phoneticPr fontId="5"/>
  </si>
  <si>
    <t>Mnemonic</t>
    <phoneticPr fontId="5"/>
  </si>
  <si>
    <t>Operation</t>
    <phoneticPr fontId="5"/>
  </si>
  <si>
    <t>Z0</t>
    <phoneticPr fontId="5"/>
  </si>
  <si>
    <t>Z28</t>
    <phoneticPr fontId="5"/>
  </si>
  <si>
    <t>Z156</t>
    <phoneticPr fontId="5"/>
  </si>
  <si>
    <t>Z284</t>
    <phoneticPr fontId="5"/>
  </si>
  <si>
    <t>No Operation</t>
    <phoneticPr fontId="5"/>
  </si>
  <si>
    <t>EXINT</t>
    <phoneticPr fontId="5"/>
  </si>
  <si>
    <t>EXINT: External Interrupt Set</t>
    <phoneticPr fontId="5"/>
  </si>
  <si>
    <t>NOP SET</t>
    <phoneticPr fontId="5"/>
  </si>
  <si>
    <t>TIMD Select</t>
    <phoneticPr fontId="5"/>
  </si>
  <si>
    <t>Timer Select</t>
    <phoneticPr fontId="5"/>
  </si>
  <si>
    <t>Timer Range</t>
    <phoneticPr fontId="5"/>
  </si>
  <si>
    <t>Timer Direct Set</t>
    <phoneticPr fontId="5"/>
  </si>
  <si>
    <t>Special Operand</t>
    <phoneticPr fontId="5"/>
  </si>
  <si>
    <t>Z434 ~ Z433</t>
    <phoneticPr fontId="5"/>
  </si>
  <si>
    <t>Z432</t>
    <phoneticPr fontId="5"/>
  </si>
  <si>
    <t>Z431</t>
    <phoneticPr fontId="5"/>
  </si>
  <si>
    <t>Z430 ~ Z428</t>
    <phoneticPr fontId="5"/>
  </si>
  <si>
    <t>Z427~ Z416</t>
    <phoneticPr fontId="5"/>
  </si>
  <si>
    <t>Z340</t>
    <phoneticPr fontId="5"/>
  </si>
  <si>
    <t>Z389</t>
    <phoneticPr fontId="5"/>
  </si>
  <si>
    <t>Z388</t>
    <phoneticPr fontId="5"/>
  </si>
  <si>
    <t>Memory #5~8 (N)</t>
    <phoneticPr fontId="36"/>
  </si>
  <si>
    <t>Z434 ~ Z433</t>
    <phoneticPr fontId="36"/>
  </si>
  <si>
    <t>Z432</t>
    <phoneticPr fontId="5"/>
  </si>
  <si>
    <t>Z431</t>
    <phoneticPr fontId="5"/>
  </si>
  <si>
    <t>Z430 ~ Z429</t>
  </si>
  <si>
    <t>Z427~ Z416</t>
    <phoneticPr fontId="5"/>
  </si>
  <si>
    <t>Z340</t>
    <phoneticPr fontId="5"/>
  </si>
  <si>
    <t>Z434 ~ Z433</t>
    <phoneticPr fontId="36"/>
  </si>
  <si>
    <t>Z430 ~ Z430</t>
  </si>
  <si>
    <t>*5 TIMDn Select</t>
    <phoneticPr fontId="5"/>
  </si>
  <si>
    <t>RFT=TIMDn</t>
    <phoneticPr fontId="5"/>
  </si>
  <si>
    <r>
      <t>RFT Load(ex : RFT=TIMD1</t>
    </r>
    <r>
      <rPr>
        <sz val="9"/>
        <color theme="0" tint="-0.249977111117893"/>
        <rFont val="바탕"/>
        <family val="1"/>
        <charset val="129"/>
      </rPr>
      <t>~</t>
    </r>
    <r>
      <rPr>
        <sz val="9"/>
        <color theme="0" tint="-0.249977111117893"/>
        <rFont val="ＭＳ Ｐゴシック"/>
        <family val="3"/>
        <charset val="128"/>
      </rPr>
      <t>4)</t>
    </r>
    <phoneticPr fontId="5"/>
  </si>
  <si>
    <t>PST=TIMDn</t>
    <phoneticPr fontId="5"/>
  </si>
  <si>
    <r>
      <t>PST Load(ex : PST=TIMD1</t>
    </r>
    <r>
      <rPr>
        <sz val="9"/>
        <color theme="0" tint="-0.249977111117893"/>
        <rFont val="바탕"/>
        <family val="1"/>
        <charset val="129"/>
      </rPr>
      <t>~</t>
    </r>
    <r>
      <rPr>
        <sz val="9"/>
        <color theme="0" tint="-0.249977111117893"/>
        <rFont val="ＭＳ Ｐゴシック"/>
        <family val="3"/>
        <charset val="128"/>
      </rPr>
      <t>4)</t>
    </r>
    <phoneticPr fontId="5"/>
  </si>
  <si>
    <t>PAT=TIMDn</t>
    <phoneticPr fontId="5"/>
  </si>
  <si>
    <t>PST Load((ex : PAT=TIMD1~4)</t>
    <phoneticPr fontId="5"/>
  </si>
  <si>
    <t>MATCH=TIMDn</t>
  </si>
  <si>
    <r>
      <t>MATCH Load(ex : MATCH=TIMD1</t>
    </r>
    <r>
      <rPr>
        <strike/>
        <sz val="10"/>
        <color theme="0" tint="-0.249977111117893"/>
        <rFont val="맑은 고딕"/>
        <family val="2"/>
        <charset val="129"/>
      </rPr>
      <t>~</t>
    </r>
    <r>
      <rPr>
        <strike/>
        <sz val="9"/>
        <color theme="0" tint="-0.249977111117893"/>
        <rFont val="맑은 고딕"/>
        <family val="2"/>
        <charset val="129"/>
      </rPr>
      <t>4)</t>
    </r>
  </si>
  <si>
    <t>*4 Range Set</t>
    <phoneticPr fontId="5"/>
  </si>
  <si>
    <t>RFT=****</t>
    <phoneticPr fontId="5"/>
  </si>
  <si>
    <t>RFT Timer Direct Set( RFT = #3FF) - Refresh Timer</t>
    <phoneticPr fontId="5"/>
  </si>
  <si>
    <t>#0～#FFF</t>
    <phoneticPr fontId="5"/>
  </si>
  <si>
    <t>PST=****</t>
    <phoneticPr fontId="5"/>
  </si>
  <si>
    <t>PST Timer Direct Set( RFT = #3FF) - PAUSE Timer</t>
    <phoneticPr fontId="5"/>
  </si>
  <si>
    <t>*4 Range Set</t>
    <phoneticPr fontId="5"/>
  </si>
  <si>
    <t>PAT=****</t>
    <phoneticPr fontId="5"/>
  </si>
  <si>
    <t>PAST Timer Direct Set( PST = #3FF) -PASSAND Timer</t>
    <phoneticPr fontId="5"/>
  </si>
  <si>
    <t>MATCHT=****</t>
    <phoneticPr fontId="5"/>
  </si>
  <si>
    <t>MATCH Timer  Direct Set( MATCHT = #3FF) - Match Timer</t>
    <phoneticPr fontId="5"/>
  </si>
  <si>
    <t>*5 TIMDn Select</t>
    <phoneticPr fontId="5"/>
  </si>
  <si>
    <t>TIMDn=****</t>
    <phoneticPr fontId="5"/>
  </si>
  <si>
    <t>TIMD1 ~ 4 Direct Set(ex : TIMD1= #FFFFFFFF)</t>
    <phoneticPr fontId="5"/>
  </si>
  <si>
    <t>LOOP</t>
    <phoneticPr fontId="5"/>
  </si>
  <si>
    <t>Loop Direct Set</t>
    <phoneticPr fontId="5"/>
  </si>
  <si>
    <t>LDm</t>
    <phoneticPr fontId="5"/>
  </si>
  <si>
    <t>Z26 ~ Z23</t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</si>
  <si>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48</t>
    </r>
    <r>
      <rPr>
        <b/>
        <sz val="9"/>
        <color rgb="FFFF0000"/>
        <rFont val="ＭＳ Ｐゴシック"/>
        <family val="3"/>
        <charset val="128"/>
      </rPr>
      <t xml:space="preserve"> ~ Z4</t>
    </r>
    <r>
      <rPr>
        <b/>
        <sz val="9"/>
        <color rgb="FFFF0000"/>
        <rFont val="ＭＳ Ｐゴシック"/>
        <family val="3"/>
        <charset val="128"/>
      </rPr>
      <t>4</t>
    </r>
    <phoneticPr fontId="5"/>
  </si>
  <si>
    <t>Z79</t>
    <phoneticPr fontId="5"/>
  </si>
  <si>
    <t>Z70</t>
    <phoneticPr fontId="5"/>
  </si>
  <si>
    <t>Z69</t>
    <phoneticPr fontId="36"/>
  </si>
  <si>
    <t>Z154 ~ Z151</t>
    <phoneticPr fontId="5"/>
  </si>
  <si>
    <t>Z176 ~ Z172</t>
    <phoneticPr fontId="5"/>
  </si>
  <si>
    <t>Z207</t>
    <phoneticPr fontId="5"/>
  </si>
  <si>
    <t>Z198</t>
    <phoneticPr fontId="5"/>
  </si>
  <si>
    <t>Z197</t>
    <phoneticPr fontId="36"/>
  </si>
  <si>
    <t>Z282 ~ Z279</t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</si>
  <si>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381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352</t>
    </r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</si>
  <si>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304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300</t>
    </r>
    <phoneticPr fontId="5"/>
  </si>
  <si>
    <t>Z335</t>
    <phoneticPr fontId="5"/>
  </si>
  <si>
    <t>Z326</t>
    <phoneticPr fontId="5"/>
  </si>
  <si>
    <t>Z325</t>
    <phoneticPr fontId="36"/>
  </si>
  <si>
    <t>$0～$3FFFFFFF</t>
    <phoneticPr fontId="5"/>
  </si>
  <si>
    <r>
      <t>*2 IDXLRm[m=1-</t>
    </r>
    <r>
      <rPr>
        <sz val="9"/>
        <rFont val="ＭＳ Ｐゴシック"/>
        <family val="2"/>
      </rPr>
      <t>32</t>
    </r>
    <r>
      <rPr>
        <sz val="9"/>
        <rFont val="ＭＳ Ｐゴシック"/>
        <family val="3"/>
        <charset val="128"/>
      </rPr>
      <t xml:space="preserve">] </t>
    </r>
    <phoneticPr fontId="5"/>
  </si>
  <si>
    <r>
      <rPr>
        <strike/>
        <sz val="9"/>
        <rFont val="ＭＳ Ｐゴシック"/>
        <family val="2"/>
      </rPr>
      <t>IDXSETn</t>
    </r>
    <r>
      <rPr>
        <sz val="9"/>
        <rFont val="ＭＳ Ｐゴシック"/>
        <family val="3"/>
        <charset val="128"/>
      </rPr>
      <t xml:space="preserve">  -&gt; INCn</t>
    </r>
    <phoneticPr fontId="5"/>
  </si>
  <si>
    <r>
      <t xml:space="preserve"> IDXRn +1 (n=1-</t>
    </r>
    <r>
      <rPr>
        <sz val="9"/>
        <rFont val="ＭＳ Ｐゴシック"/>
        <family val="2"/>
      </rPr>
      <t>16</t>
    </r>
    <r>
      <rPr>
        <sz val="9"/>
        <rFont val="ＭＳ Ｐゴシック"/>
        <family val="3"/>
        <charset val="128"/>
      </rPr>
      <t>)</t>
    </r>
    <phoneticPr fontId="5"/>
  </si>
  <si>
    <t>NOP SET</t>
    <phoneticPr fontId="5"/>
  </si>
  <si>
    <r>
      <t>*2 IDXLRm[m=1-</t>
    </r>
    <r>
      <rPr>
        <sz val="9"/>
        <rFont val="ＭＳ Ｐゴシック"/>
        <family val="2"/>
      </rPr>
      <t>32</t>
    </r>
    <r>
      <rPr>
        <sz val="9"/>
        <rFont val="ＭＳ Ｐゴシック"/>
        <family val="3"/>
        <charset val="128"/>
      </rPr>
      <t>]</t>
    </r>
    <phoneticPr fontId="5"/>
  </si>
  <si>
    <t>LDIn M</t>
    <phoneticPr fontId="5"/>
  </si>
  <si>
    <r>
      <t>LDIn m Set (n=1-</t>
    </r>
    <r>
      <rPr>
        <sz val="9"/>
        <rFont val="ＭＳ Ｐゴシック"/>
        <family val="2"/>
      </rPr>
      <t>16</t>
    </r>
    <r>
      <rPr>
        <sz val="9"/>
        <rFont val="ＭＳ Ｐゴシック"/>
        <family val="3"/>
        <charset val="128"/>
      </rPr>
      <t>, m=1-</t>
    </r>
    <r>
      <rPr>
        <sz val="9"/>
        <rFont val="ＭＳ Ｐゴシック"/>
        <family val="2"/>
      </rPr>
      <t>32</t>
    </r>
    <r>
      <rPr>
        <sz val="9"/>
        <rFont val="ＭＳ Ｐゴシック"/>
        <family val="3"/>
        <charset val="128"/>
      </rPr>
      <t>)</t>
    </r>
    <phoneticPr fontId="5"/>
  </si>
  <si>
    <t>*1 LOOP Select</t>
    <phoneticPr fontId="5"/>
  </si>
  <si>
    <t>$0～$3FFFFFFF</t>
    <phoneticPr fontId="5"/>
  </si>
  <si>
    <t>STIn</t>
    <phoneticPr fontId="5"/>
  </si>
  <si>
    <r>
      <t>STIn Set (n1-</t>
    </r>
    <r>
      <rPr>
        <sz val="9"/>
        <rFont val="ＭＳ Ｐゴシック"/>
        <family val="2"/>
      </rPr>
      <t>16</t>
    </r>
    <r>
      <rPr>
        <sz val="9"/>
        <rFont val="ＭＳ Ｐゴシック"/>
        <family val="3"/>
        <charset val="128"/>
      </rPr>
      <t>)</t>
    </r>
    <phoneticPr fontId="5"/>
  </si>
  <si>
    <t xml:space="preserve">*2 IDXLRm[m=1-32] </t>
    <phoneticPr fontId="36"/>
  </si>
  <si>
    <t>DECn</t>
    <phoneticPr fontId="5"/>
  </si>
  <si>
    <t xml:space="preserve"> IDXRn -1 (n=1-16)</t>
    <phoneticPr fontId="5"/>
  </si>
  <si>
    <t>Code *1</t>
    <phoneticPr fontId="5"/>
  </si>
  <si>
    <t>Memory #1~4 (P)</t>
    <phoneticPr fontId="36"/>
  </si>
  <si>
    <t>Z26 ~ Z23</t>
    <phoneticPr fontId="5"/>
  </si>
  <si>
    <t>Memory #5~8 (N)</t>
    <phoneticPr fontId="36"/>
  </si>
  <si>
    <r>
      <t>Z</t>
    </r>
    <r>
      <rPr>
        <b/>
        <sz val="9"/>
        <color rgb="FFFF0000"/>
        <rFont val="ＭＳ Ｐゴシック"/>
        <family val="3"/>
        <charset val="128"/>
      </rPr>
      <t>154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151</t>
    </r>
    <phoneticPr fontId="5"/>
  </si>
  <si>
    <t>LN1</t>
    <phoneticPr fontId="5"/>
  </si>
  <si>
    <t>Loop Count Register1</t>
    <phoneticPr fontId="5"/>
  </si>
  <si>
    <t>LN2</t>
  </si>
  <si>
    <t>Loop Count Register2</t>
  </si>
  <si>
    <t>LN3</t>
  </si>
  <si>
    <t>Loop Count Register3</t>
  </si>
  <si>
    <t>LN4</t>
  </si>
  <si>
    <t>Loop Count Register4</t>
  </si>
  <si>
    <t>LN5</t>
  </si>
  <si>
    <t>Loop Count Register5</t>
  </si>
  <si>
    <t>LN6</t>
  </si>
  <si>
    <t>Loop Count Register6</t>
  </si>
  <si>
    <t>LN7</t>
  </si>
  <si>
    <t>Loop Count Register7</t>
  </si>
  <si>
    <t>LN8</t>
  </si>
  <si>
    <t>Loop Count Register8</t>
  </si>
  <si>
    <t>LN9</t>
  </si>
  <si>
    <t>Loop Count Register9</t>
  </si>
  <si>
    <t>LN10</t>
  </si>
  <si>
    <t>Loop Count Register10</t>
  </si>
  <si>
    <t>LN11</t>
  </si>
  <si>
    <t>Loop Count Register11</t>
  </si>
  <si>
    <t>LN12</t>
  </si>
  <si>
    <t>Loop Count Register12</t>
  </si>
  <si>
    <t>LN13</t>
  </si>
  <si>
    <t>Loop Count Register13</t>
  </si>
  <si>
    <t>LN14</t>
  </si>
  <si>
    <t>Loop Count Register14</t>
  </si>
  <si>
    <t>LN15</t>
  </si>
  <si>
    <t>Loop Count Register15</t>
  </si>
  <si>
    <t>LN16</t>
  </si>
  <si>
    <t>Loop Count Register16</t>
  </si>
  <si>
    <t>Code *2</t>
    <phoneticPr fontId="5"/>
  </si>
  <si>
    <t>LDm Select</t>
    <phoneticPr fontId="5"/>
  </si>
  <si>
    <t>Z176 ~ Z172</t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</si>
  <si>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304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300</t>
    </r>
    <phoneticPr fontId="5"/>
  </si>
  <si>
    <t>IDXR1</t>
    <phoneticPr fontId="5"/>
  </si>
  <si>
    <t>IDXR2</t>
    <phoneticPr fontId="5"/>
  </si>
  <si>
    <t>IDXR3</t>
  </si>
  <si>
    <t>IDXR4</t>
  </si>
  <si>
    <t>IDXR5</t>
  </si>
  <si>
    <t>IDXR6</t>
  </si>
  <si>
    <t>IDXR7</t>
  </si>
  <si>
    <t>IDXR8</t>
  </si>
  <si>
    <t>IDXR9</t>
  </si>
  <si>
    <t>IDXR10</t>
  </si>
  <si>
    <t>IDXR11</t>
  </si>
  <si>
    <t>IDXR12</t>
  </si>
  <si>
    <t>IDXR13</t>
  </si>
  <si>
    <t>IDXR14</t>
  </si>
  <si>
    <t>IDXR15</t>
  </si>
  <si>
    <t>IDXR16</t>
  </si>
  <si>
    <t>IDXR17</t>
  </si>
  <si>
    <t>IDXR18</t>
  </si>
  <si>
    <t>IDXR19</t>
  </si>
  <si>
    <t>IDXR20</t>
  </si>
  <si>
    <t>IDXR21</t>
  </si>
  <si>
    <t>IDXR22</t>
  </si>
  <si>
    <t>IDXR23</t>
  </si>
  <si>
    <t>IDXR24</t>
  </si>
  <si>
    <t>IDXR25</t>
  </si>
  <si>
    <t>IDXR26</t>
  </si>
  <si>
    <t>IDXR27</t>
  </si>
  <si>
    <t>IDXR28</t>
  </si>
  <si>
    <t>IDXR29</t>
  </si>
  <si>
    <t>IDXR30</t>
  </si>
  <si>
    <t>IDXR31</t>
  </si>
  <si>
    <t>IDXR32</t>
  </si>
  <si>
    <t>Code *3</t>
    <phoneticPr fontId="5"/>
  </si>
  <si>
    <r>
      <t>Operation</t>
    </r>
    <r>
      <rPr>
        <sz val="9"/>
        <color rgb="FFFF0000"/>
        <rFont val="ＭＳ Ｐゴシック"/>
        <family val="2"/>
      </rPr>
      <t xml:space="preserve"> (Not Support)</t>
    </r>
    <phoneticPr fontId="5"/>
  </si>
  <si>
    <t>CFLGn Select</t>
    <phoneticPr fontId="5"/>
  </si>
  <si>
    <r>
      <t>Z</t>
    </r>
    <r>
      <rPr>
        <b/>
        <sz val="9"/>
        <color rgb="FFFF0000"/>
        <rFont val="ＭＳ Ｐゴシック"/>
        <family val="3"/>
        <charset val="128"/>
      </rPr>
      <t>204</t>
    </r>
    <r>
      <rPr>
        <b/>
        <sz val="9"/>
        <color rgb="FFFF0000"/>
        <rFont val="ＭＳ Ｐゴシック"/>
        <family val="3"/>
        <charset val="128"/>
      </rPr>
      <t xml:space="preserve"> ~ Z</t>
    </r>
    <r>
      <rPr>
        <b/>
        <sz val="9"/>
        <color rgb="FFFF0000"/>
        <rFont val="ＭＳ Ｐゴシック"/>
        <family val="3"/>
        <charset val="128"/>
      </rPr>
      <t>201</t>
    </r>
    <phoneticPr fontId="5"/>
  </si>
  <si>
    <t>CFLG1</t>
    <phoneticPr fontId="5"/>
  </si>
  <si>
    <t>CFLG2</t>
    <phoneticPr fontId="5"/>
  </si>
  <si>
    <t>CFLG3</t>
    <phoneticPr fontId="5"/>
  </si>
  <si>
    <t>CFLG4</t>
  </si>
  <si>
    <t>CFLG5</t>
  </si>
  <si>
    <t>CFLG6</t>
  </si>
  <si>
    <t>CFLG7</t>
  </si>
  <si>
    <t>CFLG8</t>
  </si>
  <si>
    <t>CFLG9</t>
  </si>
  <si>
    <t>CFLG10</t>
  </si>
  <si>
    <t>CFLG11</t>
  </si>
  <si>
    <t>CFLG12</t>
  </si>
  <si>
    <t>CFLG13</t>
  </si>
  <si>
    <t>CFLG14</t>
  </si>
  <si>
    <t>CFLG15</t>
  </si>
  <si>
    <t>CFLG16</t>
  </si>
  <si>
    <t>Code *4</t>
    <phoneticPr fontId="5"/>
  </si>
  <si>
    <t>Z430 ~ Z428</t>
    <phoneticPr fontId="5"/>
  </si>
  <si>
    <t>100ns</t>
    <phoneticPr fontId="5"/>
  </si>
  <si>
    <t>1us</t>
    <phoneticPr fontId="5"/>
  </si>
  <si>
    <t>10us</t>
    <phoneticPr fontId="5"/>
  </si>
  <si>
    <t>100us</t>
    <phoneticPr fontId="5"/>
  </si>
  <si>
    <t>1ms</t>
    <phoneticPr fontId="5"/>
  </si>
  <si>
    <t>10ms</t>
    <phoneticPr fontId="5"/>
  </si>
  <si>
    <t>100ms</t>
    <phoneticPr fontId="5"/>
  </si>
  <si>
    <t>RATE(Rate Cycle)</t>
    <phoneticPr fontId="5"/>
  </si>
  <si>
    <t>Code *6</t>
    <phoneticPr fontId="5"/>
  </si>
  <si>
    <t>BUMP Level</t>
    <phoneticPr fontId="5"/>
  </si>
  <si>
    <t>Memory #5~8 (N)</t>
    <phoneticPr fontId="36"/>
  </si>
  <si>
    <t>Level 1</t>
    <phoneticPr fontId="5"/>
  </si>
  <si>
    <t>Level 2</t>
    <phoneticPr fontId="5"/>
  </si>
  <si>
    <t>Level 3</t>
  </si>
  <si>
    <t>Level 4</t>
    <phoneticPr fontId="5"/>
  </si>
  <si>
    <t>Level 60</t>
    <phoneticPr fontId="5"/>
  </si>
  <si>
    <t>Level 61</t>
    <phoneticPr fontId="5"/>
  </si>
  <si>
    <t>Level 62</t>
    <phoneticPr fontId="5"/>
  </si>
  <si>
    <t>Level 64</t>
    <phoneticPr fontId="5"/>
  </si>
  <si>
    <t>Code *5</t>
    <phoneticPr fontId="5"/>
  </si>
  <si>
    <t>TIMDn</t>
    <phoneticPr fontId="5"/>
  </si>
  <si>
    <t>Z434</t>
    <phoneticPr fontId="5"/>
  </si>
  <si>
    <t>Z433</t>
    <phoneticPr fontId="5"/>
  </si>
  <si>
    <t>Z433</t>
    <phoneticPr fontId="5"/>
  </si>
  <si>
    <t>Z434</t>
    <phoneticPr fontId="5"/>
  </si>
  <si>
    <t>* UNI610 Do not support</t>
    <phoneticPr fontId="36"/>
  </si>
  <si>
    <t>TIMD1</t>
    <phoneticPr fontId="5"/>
  </si>
  <si>
    <t>TIMD1 Select</t>
    <phoneticPr fontId="5"/>
  </si>
  <si>
    <t>TIMD2</t>
    <phoneticPr fontId="5"/>
  </si>
  <si>
    <t>TIMD2 Select</t>
    <phoneticPr fontId="5"/>
  </si>
  <si>
    <t>TIMD3</t>
    <phoneticPr fontId="5"/>
  </si>
  <si>
    <t>TIMD3 Select</t>
    <phoneticPr fontId="5"/>
  </si>
  <si>
    <t>TIMD4</t>
    <phoneticPr fontId="5"/>
  </si>
  <si>
    <t>TIMD4 Select</t>
    <phoneticPr fontId="5"/>
  </si>
  <si>
    <t>Split-1Way</t>
    <phoneticPr fontId="5"/>
  </si>
  <si>
    <t>Split-2Way</t>
    <phoneticPr fontId="5"/>
  </si>
  <si>
    <t>Z393</t>
    <phoneticPr fontId="36"/>
  </si>
  <si>
    <t>Z392</t>
    <phoneticPr fontId="5"/>
  </si>
  <si>
    <t>Z391</t>
    <phoneticPr fontId="5"/>
  </si>
  <si>
    <t>Z443</t>
    <phoneticPr fontId="5"/>
  </si>
  <si>
    <t>Z442</t>
    <phoneticPr fontId="5"/>
  </si>
  <si>
    <t>Z441</t>
    <phoneticPr fontId="5"/>
  </si>
  <si>
    <t>Z392</t>
    <phoneticPr fontId="5"/>
  </si>
  <si>
    <t>Z391</t>
    <phoneticPr fontId="5"/>
  </si>
  <si>
    <t>Z443</t>
    <phoneticPr fontId="5"/>
  </si>
  <si>
    <t>Z442</t>
    <phoneticPr fontId="5"/>
  </si>
  <si>
    <t>Z443</t>
    <phoneticPr fontId="5"/>
  </si>
  <si>
    <t>Z441</t>
    <phoneticPr fontId="5"/>
  </si>
  <si>
    <t>SPLIT1W[0]</t>
    <phoneticPr fontId="5"/>
  </si>
  <si>
    <t>SPLIT2W[0]</t>
    <phoneticPr fontId="5"/>
  </si>
  <si>
    <t>SPLIT1W[1]</t>
    <phoneticPr fontId="5"/>
  </si>
  <si>
    <t>SPLIT2W[1]</t>
    <phoneticPr fontId="5"/>
  </si>
  <si>
    <t>SPLIT1W[2]</t>
    <phoneticPr fontId="5"/>
  </si>
  <si>
    <t>SPLIT2W[2]</t>
    <phoneticPr fontId="5"/>
  </si>
  <si>
    <t>SPLIT1W[126]</t>
    <phoneticPr fontId="5"/>
  </si>
  <si>
    <t>SPLIT2W[126]</t>
    <phoneticPr fontId="5"/>
  </si>
  <si>
    <t>SPLIT1W[127]</t>
    <phoneticPr fontId="5"/>
  </si>
  <si>
    <t>SPLIT2W[127]</t>
    <phoneticPr fontId="5"/>
  </si>
  <si>
    <r>
      <t>X</t>
    </r>
    <r>
      <rPr>
        <sz val="11"/>
        <color theme="1"/>
        <rFont val="MS UI Gothic"/>
        <family val="2"/>
      </rPr>
      <t xml:space="preserve"> Base Address Field</t>
    </r>
    <phoneticPr fontId="70"/>
  </si>
  <si>
    <t>Y Base Address Field</t>
    <phoneticPr fontId="70"/>
  </si>
  <si>
    <t>Z Base Address Field</t>
    <phoneticPr fontId="70"/>
  </si>
  <si>
    <t>No</t>
    <phoneticPr fontId="70"/>
  </si>
  <si>
    <t>S2</t>
  </si>
  <si>
    <t>XBALU_W1</t>
    <phoneticPr fontId="70"/>
  </si>
  <si>
    <t>No</t>
    <phoneticPr fontId="70"/>
  </si>
  <si>
    <t>YBALU_W1</t>
    <phoneticPr fontId="70"/>
  </si>
  <si>
    <t>No</t>
    <phoneticPr fontId="70"/>
  </si>
  <si>
    <t>ZALU_W1</t>
    <phoneticPr fontId="70"/>
  </si>
  <si>
    <r>
      <t>XBALU_W</t>
    </r>
    <r>
      <rPr>
        <sz val="11"/>
        <color theme="1"/>
        <rFont val="MS UI Gothic"/>
        <family val="2"/>
      </rPr>
      <t>2</t>
    </r>
    <phoneticPr fontId="70"/>
  </si>
  <si>
    <r>
      <t>YBALU_W</t>
    </r>
    <r>
      <rPr>
        <sz val="11"/>
        <color theme="1"/>
        <rFont val="MS UI Gothic"/>
        <family val="2"/>
      </rPr>
      <t>2</t>
    </r>
    <phoneticPr fontId="70"/>
  </si>
  <si>
    <r>
      <t>ZALU_W</t>
    </r>
    <r>
      <rPr>
        <sz val="11"/>
        <color theme="1"/>
        <rFont val="MS UI Gothic"/>
        <family val="2"/>
      </rPr>
      <t>2</t>
    </r>
    <phoneticPr fontId="70"/>
  </si>
  <si>
    <t>○</t>
    <phoneticPr fontId="70"/>
  </si>
  <si>
    <t>XB&lt;XB</t>
    <phoneticPr fontId="70"/>
  </si>
  <si>
    <t>○</t>
    <phoneticPr fontId="70"/>
  </si>
  <si>
    <t>YB&lt;YB</t>
    <phoneticPr fontId="70"/>
  </si>
  <si>
    <t>○</t>
  </si>
  <si>
    <t>Z&lt;Z</t>
    <phoneticPr fontId="70"/>
  </si>
  <si>
    <t>○</t>
    <phoneticPr fontId="70"/>
  </si>
  <si>
    <t>XB&lt;XB+1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</si>
  <si>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</si>
  <si>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○</t>
    <phoneticPr fontId="70"/>
  </si>
  <si>
    <t>YB&lt;YB+1</t>
  </si>
  <si>
    <r>
      <t>*</t>
    </r>
    <r>
      <rPr>
        <sz val="11"/>
        <color theme="1"/>
        <rFont val="MS UI Gothic"/>
        <family val="2"/>
      </rPr>
      <t>1</t>
    </r>
    <phoneticPr fontId="70"/>
  </si>
  <si>
    <t>Z&lt;Z+1</t>
    <phoneticPr fontId="70"/>
  </si>
  <si>
    <r>
      <t>*</t>
    </r>
    <r>
      <rPr>
        <sz val="11"/>
        <color theme="1"/>
        <rFont val="MS UI Gothic"/>
        <family val="2"/>
      </rPr>
      <t>1</t>
    </r>
  </si>
  <si>
    <t>○</t>
    <phoneticPr fontId="70"/>
  </si>
  <si>
    <t>XB&lt;XB-1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</si>
  <si>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</si>
  <si>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YB&lt;YB-1</t>
  </si>
  <si>
    <t>Z&lt;Z-1</t>
    <phoneticPr fontId="70"/>
  </si>
  <si>
    <t>○</t>
    <phoneticPr fontId="70"/>
  </si>
  <si>
    <t>XB&lt;XH</t>
    <phoneticPr fontId="70"/>
  </si>
  <si>
    <t>○</t>
    <phoneticPr fontId="70"/>
  </si>
  <si>
    <t>YB&lt;YH</t>
    <phoneticPr fontId="70"/>
  </si>
  <si>
    <t>Z&lt;ZH</t>
    <phoneticPr fontId="70"/>
  </si>
  <si>
    <t>XB&lt;0</t>
    <phoneticPr fontId="70"/>
  </si>
  <si>
    <t>YB&lt;YB+1^BX</t>
    <phoneticPr fontId="70"/>
  </si>
  <si>
    <t>Z&lt;Z+1^BX</t>
    <phoneticPr fontId="70"/>
  </si>
  <si>
    <t>○</t>
    <phoneticPr fontId="70"/>
  </si>
  <si>
    <t>XB&lt;aX</t>
    <phoneticPr fontId="70"/>
  </si>
  <si>
    <t>YB&lt;YB-1^BX</t>
    <phoneticPr fontId="70"/>
  </si>
  <si>
    <t>Z&lt;Z-1^BX</t>
    <phoneticPr fontId="70"/>
  </si>
  <si>
    <t>XB&lt;XB+aX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</si>
  <si>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</si>
  <si>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○</t>
    <phoneticPr fontId="70"/>
  </si>
  <si>
    <t>YB&lt;YB+1+BX</t>
    <phoneticPr fontId="70"/>
  </si>
  <si>
    <t>×</t>
    <phoneticPr fontId="70"/>
  </si>
  <si>
    <r>
      <t>Z</t>
    </r>
    <r>
      <rPr>
        <sz val="11"/>
        <color theme="1"/>
        <rFont val="MS UI Gothic"/>
        <family val="2"/>
      </rPr>
      <t>&lt;Z+1+BX</t>
    </r>
    <phoneticPr fontId="70"/>
  </si>
  <si>
    <t>XB&lt;XB-aX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</si>
  <si>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</si>
  <si>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○</t>
    <phoneticPr fontId="70"/>
  </si>
  <si>
    <r>
      <t>YB&lt;YB</t>
    </r>
    <r>
      <rPr>
        <sz val="11"/>
        <color theme="1"/>
        <rFont val="MS UI Gothic"/>
        <family val="2"/>
      </rPr>
      <t>-1-BX</t>
    </r>
    <phoneticPr fontId="70"/>
  </si>
  <si>
    <t>×</t>
    <phoneticPr fontId="70"/>
  </si>
  <si>
    <r>
      <t>Z</t>
    </r>
    <r>
      <rPr>
        <sz val="11"/>
        <color theme="1"/>
        <rFont val="MS UI Gothic"/>
        <family val="2"/>
      </rPr>
      <t>&lt;Z-1-BX</t>
    </r>
    <phoneticPr fontId="70"/>
  </si>
  <si>
    <t>XB&lt;/XB</t>
    <phoneticPr fontId="70"/>
  </si>
  <si>
    <t>○</t>
    <phoneticPr fontId="70"/>
  </si>
  <si>
    <t>YB&lt;0</t>
  </si>
  <si>
    <t>Z&lt;0</t>
    <phoneticPr fontId="70"/>
  </si>
  <si>
    <t>XB&lt;H</t>
    <phoneticPr fontId="70"/>
  </si>
  <si>
    <t>○</t>
    <phoneticPr fontId="70"/>
  </si>
  <si>
    <t>YB&lt;aY</t>
    <phoneticPr fontId="70"/>
  </si>
  <si>
    <t>Z&lt;ZD</t>
    <phoneticPr fontId="70"/>
  </si>
  <si>
    <t>XB&lt;XB&amp;aX</t>
    <phoneticPr fontId="70"/>
  </si>
  <si>
    <t>YB&lt;YB+aY</t>
    <phoneticPr fontId="70"/>
  </si>
  <si>
    <t>Z&lt;Z+ZD</t>
    <phoneticPr fontId="70"/>
  </si>
  <si>
    <t>XB&lt;XB'aX</t>
    <phoneticPr fontId="70"/>
  </si>
  <si>
    <t>YB&lt;YB-aY</t>
    <phoneticPr fontId="70"/>
  </si>
  <si>
    <t>Z&lt;Z-ZD</t>
    <phoneticPr fontId="70"/>
  </si>
  <si>
    <t>XB&lt;XB"aX</t>
    <phoneticPr fontId="70"/>
  </si>
  <si>
    <t>○</t>
    <phoneticPr fontId="70"/>
  </si>
  <si>
    <t>YB&lt;YB+aY^BX</t>
    <phoneticPr fontId="70"/>
  </si>
  <si>
    <t>Z&lt;Z+ZD^BX</t>
    <phoneticPr fontId="70"/>
  </si>
  <si>
    <t>XB&lt;/aX</t>
    <phoneticPr fontId="70"/>
  </si>
  <si>
    <t>YB&lt;YB-aY^BX</t>
    <phoneticPr fontId="70"/>
  </si>
  <si>
    <t>Z&lt;Z-ZD^BX</t>
    <phoneticPr fontId="70"/>
  </si>
  <si>
    <t>XB&lt;XB/2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</si>
  <si>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</si>
  <si>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YB&lt;YB+aY^CY</t>
    <phoneticPr fontId="70"/>
  </si>
  <si>
    <t>Z&lt;Z+ZD^CY</t>
    <phoneticPr fontId="70"/>
  </si>
  <si>
    <t>XB&lt;XB*2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</si>
  <si>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</si>
  <si>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×</t>
    <phoneticPr fontId="70"/>
  </si>
  <si>
    <t>YB&lt;YB-aY^CY</t>
    <phoneticPr fontId="70"/>
  </si>
  <si>
    <t>Z&lt;Z-ZD^CY</t>
    <phoneticPr fontId="70"/>
  </si>
  <si>
    <t>XB&lt;XB+2</t>
    <phoneticPr fontId="70"/>
  </si>
  <si>
    <t>*1</t>
    <phoneticPr fontId="70"/>
  </si>
  <si>
    <t>YB&lt;YB+aY+BX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</si>
  <si>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</si>
  <si>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r>
      <t>Z</t>
    </r>
    <r>
      <rPr>
        <sz val="11"/>
        <color theme="1"/>
        <rFont val="MS UI Gothic"/>
        <family val="2"/>
      </rPr>
      <t>&lt;Z+ZD+BX</t>
    </r>
    <phoneticPr fontId="70"/>
  </si>
  <si>
    <t>XB&lt;XB-2</t>
    <phoneticPr fontId="70"/>
  </si>
  <si>
    <t>YB&lt;YB-aY-BX</t>
    <phoneticPr fontId="70"/>
  </si>
  <si>
    <t>×</t>
    <phoneticPr fontId="70"/>
  </si>
  <si>
    <r>
      <t>Z</t>
    </r>
    <r>
      <rPr>
        <sz val="11"/>
        <color theme="1"/>
        <rFont val="MS UI Gothic"/>
        <family val="2"/>
      </rPr>
      <t>&lt;Z-ZD-BX</t>
    </r>
    <phoneticPr fontId="70"/>
  </si>
  <si>
    <t>XB&lt;XB+4</t>
    <phoneticPr fontId="70"/>
  </si>
  <si>
    <r>
      <t>Y</t>
    </r>
    <r>
      <rPr>
        <sz val="11"/>
        <color theme="1"/>
        <rFont val="MS UI Gothic"/>
        <family val="2"/>
      </rPr>
      <t>B&lt;YB+1^CY</t>
    </r>
    <phoneticPr fontId="70"/>
  </si>
  <si>
    <t>Z&lt;Z+1^CY</t>
    <phoneticPr fontId="70"/>
  </si>
  <si>
    <t>XB&lt;XB-4</t>
    <phoneticPr fontId="70"/>
  </si>
  <si>
    <t>*1</t>
    <phoneticPr fontId="70"/>
  </si>
  <si>
    <r>
      <t>Y</t>
    </r>
    <r>
      <rPr>
        <sz val="11"/>
        <color theme="1"/>
        <rFont val="MS UI Gothic"/>
        <family val="2"/>
      </rPr>
      <t>B&lt;YB-1^CY</t>
    </r>
    <phoneticPr fontId="70"/>
  </si>
  <si>
    <t>Z&lt;Z-1^CY</t>
    <phoneticPr fontId="70"/>
  </si>
  <si>
    <t>XB&lt;XB+8</t>
    <phoneticPr fontId="70"/>
  </si>
  <si>
    <t>*1</t>
    <phoneticPr fontId="70"/>
  </si>
  <si>
    <t>△</t>
    <phoneticPr fontId="70"/>
  </si>
  <si>
    <t>YB&lt;/YB</t>
    <phoneticPr fontId="70"/>
  </si>
  <si>
    <t>Z&lt;/Z</t>
    <phoneticPr fontId="70"/>
  </si>
  <si>
    <t>XB&lt;XB-8</t>
    <phoneticPr fontId="70"/>
  </si>
  <si>
    <t>*1</t>
    <phoneticPr fontId="70"/>
  </si>
  <si>
    <t>△</t>
    <phoneticPr fontId="70"/>
  </si>
  <si>
    <t>YB&lt;H</t>
    <phoneticPr fontId="70"/>
  </si>
  <si>
    <t>△</t>
    <phoneticPr fontId="70"/>
  </si>
  <si>
    <t>Z&lt;H</t>
    <phoneticPr fontId="70"/>
  </si>
  <si>
    <t>△</t>
    <phoneticPr fontId="70"/>
  </si>
  <si>
    <t>YB&lt;YB&amp;aY</t>
    <phoneticPr fontId="70"/>
  </si>
  <si>
    <t>△</t>
    <phoneticPr fontId="70"/>
  </si>
  <si>
    <t>Z&lt;Z &amp; ZD(and)</t>
    <phoneticPr fontId="70"/>
  </si>
  <si>
    <t>YB&lt;YB'aY</t>
    <phoneticPr fontId="70"/>
  </si>
  <si>
    <t>Z&lt;Z ' ZD(or)</t>
    <phoneticPr fontId="70"/>
  </si>
  <si>
    <t>YB&lt;YB"aY</t>
    <phoneticPr fontId="70"/>
  </si>
  <si>
    <t>△</t>
    <phoneticPr fontId="70"/>
  </si>
  <si>
    <t>Z&lt;Z"ZD(xor)</t>
    <phoneticPr fontId="70"/>
  </si>
  <si>
    <t>YB&lt;/aY</t>
    <phoneticPr fontId="70"/>
  </si>
  <si>
    <t>Z&lt;/ZD</t>
    <phoneticPr fontId="70"/>
  </si>
  <si>
    <t>YB&lt;YB/2</t>
    <phoneticPr fontId="70"/>
  </si>
  <si>
    <t>Z&lt;Z/2</t>
    <phoneticPr fontId="70"/>
  </si>
  <si>
    <t>YB&lt;YB*2</t>
    <phoneticPr fontId="70"/>
  </si>
  <si>
    <t>Z&lt;Z*2</t>
    <phoneticPr fontId="70"/>
  </si>
  <si>
    <t>YB&lt;YB+1+CY</t>
  </si>
  <si>
    <r>
      <t>Z</t>
    </r>
    <r>
      <rPr>
        <sz val="11"/>
        <color theme="1"/>
        <rFont val="MS UI Gothic"/>
        <family val="2"/>
      </rPr>
      <t>&lt;Z+1+CY</t>
    </r>
    <phoneticPr fontId="70"/>
  </si>
  <si>
    <t>YB&lt;YB-1-CY</t>
  </si>
  <si>
    <t>×</t>
    <phoneticPr fontId="70"/>
  </si>
  <si>
    <r>
      <t>Z</t>
    </r>
    <r>
      <rPr>
        <sz val="11"/>
        <color theme="1"/>
        <rFont val="MS UI Gothic"/>
        <family val="2"/>
      </rPr>
      <t>&lt;Z-1-CY</t>
    </r>
    <phoneticPr fontId="70"/>
  </si>
  <si>
    <r>
      <t>YB&lt;YB+D</t>
    </r>
    <r>
      <rPr>
        <sz val="11"/>
        <color theme="1"/>
        <rFont val="MS UI Gothic"/>
        <family val="2"/>
      </rPr>
      <t>n+CY</t>
    </r>
    <phoneticPr fontId="70"/>
  </si>
  <si>
    <r>
      <t>Z</t>
    </r>
    <r>
      <rPr>
        <sz val="11"/>
        <color theme="1"/>
        <rFont val="MS UI Gothic"/>
        <family val="2"/>
      </rPr>
      <t>&lt;Z+ZD+CY</t>
    </r>
    <phoneticPr fontId="70"/>
  </si>
  <si>
    <r>
      <t>YB&lt;YB-</t>
    </r>
    <r>
      <rPr>
        <sz val="11"/>
        <color theme="1"/>
        <rFont val="MS UI Gothic"/>
        <family val="2"/>
      </rPr>
      <t>Dn-CY</t>
    </r>
    <phoneticPr fontId="70"/>
  </si>
  <si>
    <r>
      <t>Z</t>
    </r>
    <r>
      <rPr>
        <sz val="11"/>
        <color theme="1"/>
        <rFont val="MS UI Gothic"/>
        <family val="2"/>
      </rPr>
      <t>&lt;Z-ZD-CY</t>
    </r>
    <phoneticPr fontId="70"/>
  </si>
  <si>
    <t>YB&lt;YB+2</t>
    <phoneticPr fontId="70"/>
  </si>
  <si>
    <t>YB&lt;YB-2</t>
    <phoneticPr fontId="70"/>
  </si>
  <si>
    <t>*1</t>
    <phoneticPr fontId="70"/>
  </si>
  <si>
    <t>YB&lt;YB+(2^BX)</t>
    <phoneticPr fontId="70"/>
  </si>
  <si>
    <t>YB&lt;YB-(2^BX)</t>
    <phoneticPr fontId="70"/>
  </si>
  <si>
    <t>YB&lt;YB+2+BX</t>
    <phoneticPr fontId="70"/>
  </si>
  <si>
    <t>YB&lt;YB-2-BX</t>
    <phoneticPr fontId="70"/>
  </si>
  <si>
    <t>YB&lt;YB+(2^CY)</t>
    <phoneticPr fontId="70"/>
  </si>
  <si>
    <t>YB&lt;YB-(2^CY)</t>
    <phoneticPr fontId="70"/>
  </si>
  <si>
    <t>YB&lt;YB+2+CY</t>
    <phoneticPr fontId="70"/>
  </si>
  <si>
    <t>YB&lt;YB-2-CY</t>
    <phoneticPr fontId="70"/>
  </si>
  <si>
    <t>*1</t>
    <phoneticPr fontId="70"/>
  </si>
  <si>
    <t>YB&lt;YB+4</t>
    <phoneticPr fontId="70"/>
  </si>
  <si>
    <t>YB&lt;YB-4</t>
    <phoneticPr fontId="70"/>
  </si>
  <si>
    <t>○</t>
    <phoneticPr fontId="70"/>
  </si>
  <si>
    <t>YB&lt;YB+(4^BX)</t>
    <phoneticPr fontId="70"/>
  </si>
  <si>
    <t>YB&lt;YB-(4^BX)</t>
    <phoneticPr fontId="70"/>
  </si>
  <si>
    <t>YB&lt;YB+4+BX</t>
    <phoneticPr fontId="70"/>
  </si>
  <si>
    <t>YB&lt;YB-4-BX</t>
    <phoneticPr fontId="70"/>
  </si>
  <si>
    <t>YB&lt;YB+(4^CY)</t>
    <phoneticPr fontId="70"/>
  </si>
  <si>
    <t>YB&lt;YB-(4^CY)</t>
    <phoneticPr fontId="70"/>
  </si>
  <si>
    <t>YB&lt;YB+4+CY</t>
    <phoneticPr fontId="70"/>
  </si>
  <si>
    <t>*1</t>
    <phoneticPr fontId="70"/>
  </si>
  <si>
    <t>YB&lt;YB-4-CY</t>
    <phoneticPr fontId="70"/>
  </si>
  <si>
    <t>YB&lt;YB+8</t>
    <phoneticPr fontId="70"/>
  </si>
  <si>
    <t>*1</t>
    <phoneticPr fontId="70"/>
  </si>
  <si>
    <t>YB&lt;YB-8</t>
    <phoneticPr fontId="70"/>
  </si>
  <si>
    <t>YB&lt;YB+(8^BX)</t>
    <phoneticPr fontId="70"/>
  </si>
  <si>
    <t>YB&lt;YB-(8^BX)</t>
    <phoneticPr fontId="70"/>
  </si>
  <si>
    <t>YB&lt;YB+8+BX</t>
    <phoneticPr fontId="70"/>
  </si>
  <si>
    <t>YB&lt;YB-8-BX</t>
    <phoneticPr fontId="70"/>
  </si>
  <si>
    <t>YB&lt;YB+(8^CY)</t>
    <phoneticPr fontId="70"/>
  </si>
  <si>
    <t>YB&lt;YB-(8^CY)</t>
    <phoneticPr fontId="70"/>
  </si>
  <si>
    <t>YB&lt;YB+8+CY</t>
    <phoneticPr fontId="70"/>
  </si>
  <si>
    <t>YB&lt;YB-8-CY</t>
    <phoneticPr fontId="70"/>
  </si>
  <si>
    <t>No</t>
    <phoneticPr fontId="70"/>
  </si>
  <si>
    <t>BDNSETX_W1</t>
    <phoneticPr fontId="70"/>
  </si>
  <si>
    <t>BDNSETY_W1</t>
    <phoneticPr fontId="70"/>
  </si>
  <si>
    <r>
      <t>BDNSETX_W</t>
    </r>
    <r>
      <rPr>
        <sz val="11"/>
        <color theme="1"/>
        <rFont val="MS UI Gothic"/>
        <family val="2"/>
      </rPr>
      <t>2</t>
    </r>
    <phoneticPr fontId="70"/>
  </si>
  <si>
    <r>
      <t>BDNSETY_W</t>
    </r>
    <r>
      <rPr>
        <sz val="11"/>
        <color theme="1"/>
        <rFont val="MS UI Gothic"/>
        <family val="2"/>
      </rPr>
      <t>2</t>
    </r>
    <phoneticPr fontId="70"/>
  </si>
  <si>
    <t>aX&lt;D1A(D1)</t>
    <phoneticPr fontId="70"/>
  </si>
  <si>
    <t>○</t>
    <phoneticPr fontId="70"/>
  </si>
  <si>
    <t>aY&lt;D1A</t>
    <phoneticPr fontId="70"/>
  </si>
  <si>
    <t>aX&lt;D1B</t>
    <phoneticPr fontId="70"/>
  </si>
  <si>
    <t>aY&lt;D1B</t>
    <phoneticPr fontId="70"/>
  </si>
  <si>
    <t>aX&lt;D1C</t>
    <phoneticPr fontId="70"/>
  </si>
  <si>
    <t>aY&lt;D1C</t>
    <phoneticPr fontId="70"/>
  </si>
  <si>
    <t>aX&lt;D1D</t>
    <phoneticPr fontId="70"/>
  </si>
  <si>
    <t>aY&lt;D1D</t>
    <phoneticPr fontId="70"/>
  </si>
  <si>
    <t>aX&lt;D1E</t>
    <phoneticPr fontId="70"/>
  </si>
  <si>
    <t>aY&lt;D1E</t>
    <phoneticPr fontId="70"/>
  </si>
  <si>
    <t>aX&lt;D1F</t>
    <phoneticPr fontId="70"/>
  </si>
  <si>
    <t>aY&lt;D1F</t>
    <phoneticPr fontId="70"/>
  </si>
  <si>
    <t>aX&lt;D1G</t>
    <phoneticPr fontId="70"/>
  </si>
  <si>
    <t>aY&lt;D1G</t>
    <phoneticPr fontId="70"/>
  </si>
  <si>
    <t>aX&lt;D1H</t>
    <phoneticPr fontId="70"/>
  </si>
  <si>
    <t>aY&lt;D1H</t>
    <phoneticPr fontId="70"/>
  </si>
  <si>
    <t>aX&lt;D2A(D2)</t>
    <phoneticPr fontId="70"/>
  </si>
  <si>
    <t>aY&lt;D2A</t>
    <phoneticPr fontId="70"/>
  </si>
  <si>
    <t>aX&lt;D2B</t>
    <phoneticPr fontId="70"/>
  </si>
  <si>
    <t>aY&lt;D2B</t>
    <phoneticPr fontId="70"/>
  </si>
  <si>
    <t>aX&lt;D2C</t>
    <phoneticPr fontId="70"/>
  </si>
  <si>
    <t>aY&lt;D2C</t>
    <phoneticPr fontId="70"/>
  </si>
  <si>
    <t>aX&lt;D2D</t>
    <phoneticPr fontId="70"/>
  </si>
  <si>
    <t>aY&lt;D2D</t>
    <phoneticPr fontId="70"/>
  </si>
  <si>
    <t>X Current Address Field</t>
    <phoneticPr fontId="70"/>
  </si>
  <si>
    <t>Y Current Address Field</t>
    <phoneticPr fontId="70"/>
  </si>
  <si>
    <t>XCALU_W1</t>
    <phoneticPr fontId="70"/>
  </si>
  <si>
    <t>YCALU_W1</t>
    <phoneticPr fontId="70"/>
  </si>
  <si>
    <r>
      <t>XCALU_W</t>
    </r>
    <r>
      <rPr>
        <sz val="11"/>
        <color theme="1"/>
        <rFont val="MS UI Gothic"/>
        <family val="2"/>
      </rPr>
      <t>2</t>
    </r>
    <phoneticPr fontId="70"/>
  </si>
  <si>
    <t>YCALU_W2</t>
    <phoneticPr fontId="70"/>
  </si>
  <si>
    <t>fX&lt;aX</t>
    <phoneticPr fontId="70"/>
  </si>
  <si>
    <t>Default</t>
    <phoneticPr fontId="70"/>
  </si>
  <si>
    <t>fY&lt;aY</t>
    <phoneticPr fontId="70"/>
  </si>
  <si>
    <t>fX&lt;aX+1</t>
    <phoneticPr fontId="70"/>
  </si>
  <si>
    <t>○</t>
    <phoneticPr fontId="70"/>
  </si>
  <si>
    <t>fY&lt;aY+1</t>
    <phoneticPr fontId="70"/>
  </si>
  <si>
    <t>fX&lt;aX-1</t>
    <phoneticPr fontId="70"/>
  </si>
  <si>
    <t>fY&lt;aY-1</t>
    <phoneticPr fontId="70"/>
  </si>
  <si>
    <t>fX&lt;aX*2</t>
    <phoneticPr fontId="70"/>
  </si>
  <si>
    <t>fY&lt;aY*2</t>
    <phoneticPr fontId="70"/>
  </si>
  <si>
    <t>fX&lt;/aX</t>
    <phoneticPr fontId="70"/>
  </si>
  <si>
    <t>fY&lt;/aY</t>
    <phoneticPr fontId="70"/>
  </si>
  <si>
    <t>fX&lt;bX</t>
    <phoneticPr fontId="70"/>
  </si>
  <si>
    <t>fY&lt;bY</t>
    <phoneticPr fontId="70"/>
  </si>
  <si>
    <t>fX&lt;aX+bX</t>
    <phoneticPr fontId="70"/>
  </si>
  <si>
    <t>fY&lt;aY+bY</t>
    <phoneticPr fontId="70"/>
  </si>
  <si>
    <t>fX&lt;aX-bX</t>
    <phoneticPr fontId="70"/>
  </si>
  <si>
    <t>fY&lt;aY-bY</t>
    <phoneticPr fontId="70"/>
  </si>
  <si>
    <t>fX&lt;aX&amp;bX</t>
    <phoneticPr fontId="70"/>
  </si>
  <si>
    <t>fY&lt;aY&amp;bY</t>
    <phoneticPr fontId="70"/>
  </si>
  <si>
    <t>fX&lt;aX"bX</t>
    <phoneticPr fontId="70"/>
  </si>
  <si>
    <t>fY&lt;aY"bY</t>
    <phoneticPr fontId="70"/>
  </si>
  <si>
    <t>fX&lt;aX'bX</t>
    <phoneticPr fontId="70"/>
  </si>
  <si>
    <t>fY&lt;aY'bY</t>
    <phoneticPr fontId="70"/>
  </si>
  <si>
    <t>fX&lt;0</t>
    <phoneticPr fontId="70"/>
  </si>
  <si>
    <t>fY&lt;0</t>
    <phoneticPr fontId="70"/>
  </si>
  <si>
    <t>fX&lt;XH</t>
    <phoneticPr fontId="70"/>
  </si>
  <si>
    <t>fY&lt;aY+1+CY</t>
    <phoneticPr fontId="70"/>
  </si>
  <si>
    <t>fX&lt;/bX</t>
    <phoneticPr fontId="70"/>
  </si>
  <si>
    <t>fY&lt;aY-1-CY</t>
    <phoneticPr fontId="70"/>
  </si>
  <si>
    <r>
      <t>f</t>
    </r>
    <r>
      <rPr>
        <sz val="11"/>
        <color theme="1"/>
        <rFont val="MS UI Gothic"/>
        <family val="2"/>
      </rPr>
      <t>X&lt;aX/2</t>
    </r>
    <phoneticPr fontId="70"/>
  </si>
  <si>
    <t>fY&lt;aY+bY+CY</t>
    <phoneticPr fontId="70"/>
  </si>
  <si>
    <t>fX&lt;aX+2</t>
    <phoneticPr fontId="70"/>
  </si>
  <si>
    <t>fY&lt;aY-bY-CY</t>
    <phoneticPr fontId="70"/>
  </si>
  <si>
    <t>fX&lt;aX-2</t>
    <phoneticPr fontId="70"/>
  </si>
  <si>
    <t>fY&lt;aY+1+BX</t>
    <phoneticPr fontId="70"/>
  </si>
  <si>
    <t>fX&lt;aX+4</t>
    <phoneticPr fontId="70"/>
  </si>
  <si>
    <t>fY&lt;aY-1-BX</t>
    <phoneticPr fontId="70"/>
  </si>
  <si>
    <t>fX&lt;aX-4</t>
    <phoneticPr fontId="70"/>
  </si>
  <si>
    <t>fY&lt;aY+bY+BX</t>
    <phoneticPr fontId="70"/>
  </si>
  <si>
    <t>fX&lt;aX+8</t>
    <phoneticPr fontId="70"/>
  </si>
  <si>
    <t>fY&lt;aY-bY-BX</t>
    <phoneticPr fontId="70"/>
  </si>
  <si>
    <t>fX&lt;aX-8</t>
    <phoneticPr fontId="70"/>
  </si>
  <si>
    <t>fY&lt;aY+1^CY</t>
    <phoneticPr fontId="70"/>
  </si>
  <si>
    <t>fY&lt;aY-1^CY</t>
    <phoneticPr fontId="70"/>
  </si>
  <si>
    <t>fY&lt;aY+bY^CY</t>
    <phoneticPr fontId="70"/>
  </si>
  <si>
    <t>fY&lt;aY-bY^CY</t>
    <phoneticPr fontId="70"/>
  </si>
  <si>
    <t>fY&lt;aY+1^BX</t>
    <phoneticPr fontId="70"/>
  </si>
  <si>
    <t>fY&lt;aY-1^BX</t>
    <phoneticPr fontId="70"/>
  </si>
  <si>
    <t>fY&lt;aY+bY^BX</t>
    <phoneticPr fontId="70"/>
  </si>
  <si>
    <t>fY&lt;aY-bY^BX</t>
    <phoneticPr fontId="70"/>
  </si>
  <si>
    <t>fY&lt;YH</t>
    <phoneticPr fontId="70"/>
  </si>
  <si>
    <t>fY&lt;H</t>
    <phoneticPr fontId="70"/>
  </si>
  <si>
    <t>fY&lt;/bY</t>
    <phoneticPr fontId="70"/>
  </si>
  <si>
    <t>fY&lt;aY/2</t>
    <phoneticPr fontId="70"/>
  </si>
  <si>
    <t>fY&lt;aY+2</t>
    <phoneticPr fontId="70"/>
  </si>
  <si>
    <t>fY&lt;aY-2</t>
    <phoneticPr fontId="70"/>
  </si>
  <si>
    <t>fY&lt;aY+2+CY</t>
    <phoneticPr fontId="70"/>
  </si>
  <si>
    <t>fY&lt;aY-2-CY</t>
    <phoneticPr fontId="70"/>
  </si>
  <si>
    <t>fY&lt;aY+2+BX</t>
    <phoneticPr fontId="70"/>
  </si>
  <si>
    <t>fY&lt;aY-2-BX</t>
    <phoneticPr fontId="70"/>
  </si>
  <si>
    <t>fY&lt;aY+2^CY</t>
    <phoneticPr fontId="70"/>
  </si>
  <si>
    <t>fY&lt;aY-2^CY</t>
    <phoneticPr fontId="70"/>
  </si>
  <si>
    <t>fY&lt;aY+2^BX</t>
    <phoneticPr fontId="70"/>
  </si>
  <si>
    <t>fY&lt;aY-2^BX</t>
    <phoneticPr fontId="70"/>
  </si>
  <si>
    <t>fY&lt;aY+4</t>
    <phoneticPr fontId="70"/>
  </si>
  <si>
    <t>fY&lt;aY-4</t>
    <phoneticPr fontId="70"/>
  </si>
  <si>
    <t>fY&lt;aY+4+CY</t>
    <phoneticPr fontId="70"/>
  </si>
  <si>
    <t>fY&lt;aY-4-CY</t>
    <phoneticPr fontId="70"/>
  </si>
  <si>
    <t>fY&lt;aY+4+BX</t>
    <phoneticPr fontId="70"/>
  </si>
  <si>
    <t>fY&lt;aY-4-BX</t>
    <phoneticPr fontId="70"/>
  </si>
  <si>
    <t>fY&lt;aY+4^CY</t>
    <phoneticPr fontId="70"/>
  </si>
  <si>
    <t>fY&lt;aY-4^CY</t>
    <phoneticPr fontId="70"/>
  </si>
  <si>
    <t>fY&lt;aY+4^BX</t>
    <phoneticPr fontId="70"/>
  </si>
  <si>
    <t>fY&lt;aY-4^BX</t>
    <phoneticPr fontId="70"/>
  </si>
  <si>
    <t>fY&lt;aY+8</t>
    <phoneticPr fontId="70"/>
  </si>
  <si>
    <t>fY&lt;aY-8</t>
    <phoneticPr fontId="70"/>
  </si>
  <si>
    <t>fY&lt;aY+8+CY</t>
    <phoneticPr fontId="70"/>
  </si>
  <si>
    <t>fY&lt;aY-8-CY</t>
    <phoneticPr fontId="70"/>
  </si>
  <si>
    <t>fY&lt;aY+8+BX</t>
    <phoneticPr fontId="70"/>
  </si>
  <si>
    <t>fY&lt;aY-8-BX</t>
    <phoneticPr fontId="70"/>
  </si>
  <si>
    <t>fY&lt;aY+8^CY</t>
    <phoneticPr fontId="70"/>
  </si>
  <si>
    <t>fY&lt;aY-8^CY</t>
    <phoneticPr fontId="70"/>
  </si>
  <si>
    <t>fY&lt;aY+8^BX</t>
    <phoneticPr fontId="70"/>
  </si>
  <si>
    <t>fY&lt;aY-8^BX</t>
    <phoneticPr fontId="70"/>
  </si>
  <si>
    <t>CDNSELX_W1</t>
    <phoneticPr fontId="70"/>
  </si>
  <si>
    <r>
      <t>CDNSEL</t>
    </r>
    <r>
      <rPr>
        <sz val="11"/>
        <color theme="1"/>
        <rFont val="MS UI Gothic"/>
        <family val="2"/>
      </rPr>
      <t>Y_W1</t>
    </r>
    <phoneticPr fontId="70"/>
  </si>
  <si>
    <r>
      <t>CDNSELX_W</t>
    </r>
    <r>
      <rPr>
        <sz val="11"/>
        <color theme="1"/>
        <rFont val="MS UI Gothic"/>
        <family val="2"/>
      </rPr>
      <t>2</t>
    </r>
    <phoneticPr fontId="70"/>
  </si>
  <si>
    <r>
      <t>CDNSELY_W</t>
    </r>
    <r>
      <rPr>
        <sz val="11"/>
        <color theme="1"/>
        <rFont val="MS UI Gothic"/>
        <family val="2"/>
      </rPr>
      <t>2</t>
    </r>
    <phoneticPr fontId="70"/>
  </si>
  <si>
    <t>bX&lt;D1A</t>
    <phoneticPr fontId="70"/>
  </si>
  <si>
    <t>bY&lt;D1A</t>
    <phoneticPr fontId="70"/>
  </si>
  <si>
    <t>bX&lt;D1B</t>
    <phoneticPr fontId="70"/>
  </si>
  <si>
    <t>bY&lt;D1B</t>
    <phoneticPr fontId="70"/>
  </si>
  <si>
    <t>bX&lt;D1C</t>
    <phoneticPr fontId="70"/>
  </si>
  <si>
    <t>bY&lt;D1C</t>
    <phoneticPr fontId="70"/>
  </si>
  <si>
    <t>bX&lt;D1D</t>
    <phoneticPr fontId="70"/>
  </si>
  <si>
    <t>bY&lt;D1D</t>
    <phoneticPr fontId="70"/>
  </si>
  <si>
    <t>bX&lt;D1E</t>
    <phoneticPr fontId="70"/>
  </si>
  <si>
    <t>bY&lt;D1E</t>
    <phoneticPr fontId="70"/>
  </si>
  <si>
    <t>bX&lt;D1F</t>
    <phoneticPr fontId="70"/>
  </si>
  <si>
    <t>bY&lt;D1F</t>
    <phoneticPr fontId="70"/>
  </si>
  <si>
    <t>bX&lt;D1G</t>
    <phoneticPr fontId="70"/>
  </si>
  <si>
    <t>bY&lt;D1G</t>
    <phoneticPr fontId="70"/>
  </si>
  <si>
    <t>bX&lt;D1H</t>
    <phoneticPr fontId="70"/>
  </si>
  <si>
    <t>bY&lt;D1H</t>
    <phoneticPr fontId="70"/>
  </si>
  <si>
    <t>bX&lt;D2A</t>
    <phoneticPr fontId="70"/>
  </si>
  <si>
    <t>bY&lt;D2A</t>
    <phoneticPr fontId="70"/>
  </si>
  <si>
    <t>bX&lt;D2B</t>
    <phoneticPr fontId="70"/>
  </si>
  <si>
    <t>bY&lt;D2B</t>
    <phoneticPr fontId="70"/>
  </si>
  <si>
    <t>bX&lt;D2C</t>
    <phoneticPr fontId="70"/>
  </si>
  <si>
    <t>bY&lt;D2C</t>
    <phoneticPr fontId="70"/>
  </si>
  <si>
    <t>bX&lt;D2D</t>
    <phoneticPr fontId="70"/>
  </si>
  <si>
    <t>bY&lt;D2D</t>
    <phoneticPr fontId="70"/>
  </si>
  <si>
    <t>bX&lt;D3</t>
    <phoneticPr fontId="70"/>
  </si>
  <si>
    <t>bY&lt;D3</t>
    <phoneticPr fontId="70"/>
  </si>
  <si>
    <t>bX&lt;D4</t>
    <phoneticPr fontId="70"/>
  </si>
  <si>
    <t>bY&lt;D4</t>
    <phoneticPr fontId="70"/>
  </si>
  <si>
    <t>XASL_W1</t>
    <phoneticPr fontId="70"/>
  </si>
  <si>
    <t>YASL_W1</t>
    <phoneticPr fontId="70"/>
  </si>
  <si>
    <r>
      <t>XASL_W</t>
    </r>
    <r>
      <rPr>
        <sz val="11"/>
        <color theme="1"/>
        <rFont val="MS UI Gothic"/>
        <family val="2"/>
      </rPr>
      <t>2</t>
    </r>
    <phoneticPr fontId="70"/>
  </si>
  <si>
    <r>
      <t>YASL_W</t>
    </r>
    <r>
      <rPr>
        <sz val="11"/>
        <color theme="1"/>
        <rFont val="MS UI Gothic"/>
        <family val="2"/>
      </rPr>
      <t>2</t>
    </r>
    <phoneticPr fontId="70"/>
  </si>
  <si>
    <t>aX&lt;XB</t>
    <phoneticPr fontId="70"/>
  </si>
  <si>
    <t>aY&lt;YB</t>
    <phoneticPr fontId="70"/>
  </si>
  <si>
    <t>aX&lt;XC</t>
    <phoneticPr fontId="70"/>
  </si>
  <si>
    <t>aY&lt;YC</t>
    <phoneticPr fontId="70"/>
  </si>
  <si>
    <t>aX&lt;XS</t>
    <phoneticPr fontId="70"/>
  </si>
  <si>
    <t>aY&lt;YS</t>
    <phoneticPr fontId="70"/>
  </si>
  <si>
    <t>aX&lt;XK</t>
    <phoneticPr fontId="70"/>
  </si>
  <si>
    <t>aY&lt;YK</t>
    <phoneticPr fontId="70"/>
  </si>
  <si>
    <t>aX&lt;XR1</t>
    <phoneticPr fontId="70"/>
  </si>
  <si>
    <t>aY&lt;YR1</t>
    <phoneticPr fontId="70"/>
  </si>
  <si>
    <t>aX&lt;XR2</t>
  </si>
  <si>
    <t>aY&lt;YR2</t>
  </si>
  <si>
    <t>aX&lt;XR3</t>
  </si>
  <si>
    <t>aY&lt;YR3</t>
  </si>
  <si>
    <t>aX&lt;XR4</t>
  </si>
  <si>
    <t>aY&lt;YR4</t>
  </si>
  <si>
    <t>XCSL_W1</t>
    <phoneticPr fontId="70"/>
  </si>
  <si>
    <t>YCSL_W1</t>
  </si>
  <si>
    <r>
      <t>XCSL_W</t>
    </r>
    <r>
      <rPr>
        <sz val="11"/>
        <color theme="1"/>
        <rFont val="MS UI Gothic"/>
        <family val="2"/>
      </rPr>
      <t>2</t>
    </r>
    <phoneticPr fontId="70"/>
  </si>
  <si>
    <r>
      <t>YCSL_W</t>
    </r>
    <r>
      <rPr>
        <sz val="11"/>
        <color theme="1"/>
        <rFont val="MS UI Gothic"/>
        <family val="2"/>
      </rPr>
      <t>2</t>
    </r>
    <phoneticPr fontId="70"/>
  </si>
  <si>
    <r>
      <t>X</t>
    </r>
    <r>
      <rPr>
        <sz val="11"/>
        <color theme="1"/>
        <rFont val="MS UI Gothic"/>
        <family val="2"/>
      </rPr>
      <t>C&lt;XC</t>
    </r>
    <phoneticPr fontId="70"/>
  </si>
  <si>
    <r>
      <t>D</t>
    </r>
    <r>
      <rPr>
        <sz val="11"/>
        <color theme="1"/>
        <rFont val="MS UI Gothic"/>
        <family val="2"/>
      </rPr>
      <t xml:space="preserve">efault(Complier </t>
    </r>
    <r>
      <rPr>
        <sz val="10"/>
        <rFont val="돋움"/>
        <family val="2"/>
        <charset val="129"/>
      </rPr>
      <t>에서</t>
    </r>
    <r>
      <rPr>
        <sz val="11"/>
        <color theme="1"/>
        <rFont val="MS UI Gothic"/>
        <family val="2"/>
      </rPr>
      <t xml:space="preserve"> </t>
    </r>
    <r>
      <rPr>
        <sz val="10"/>
        <rFont val="돋움"/>
        <family val="2"/>
        <charset val="129"/>
      </rPr>
      <t>지정</t>
    </r>
    <r>
      <rPr>
        <sz val="11"/>
        <color theme="1"/>
        <rFont val="MS UI Gothic"/>
        <family val="2"/>
      </rPr>
      <t>)</t>
    </r>
    <phoneticPr fontId="70"/>
  </si>
  <si>
    <t>YC&lt;YC</t>
  </si>
  <si>
    <r>
      <t>X</t>
    </r>
    <r>
      <rPr>
        <sz val="11"/>
        <color theme="1"/>
        <rFont val="MS UI Gothic"/>
        <family val="2"/>
      </rPr>
      <t>C&lt;XS</t>
    </r>
    <phoneticPr fontId="70"/>
  </si>
  <si>
    <t>YC&lt;YS</t>
  </si>
  <si>
    <r>
      <t>X</t>
    </r>
    <r>
      <rPr>
        <sz val="11"/>
        <color theme="1"/>
        <rFont val="MS UI Gothic"/>
        <family val="2"/>
      </rPr>
      <t>C&lt;XK</t>
    </r>
    <phoneticPr fontId="70"/>
  </si>
  <si>
    <t>YC&lt;YK</t>
  </si>
  <si>
    <r>
      <t>X</t>
    </r>
    <r>
      <rPr>
        <sz val="11"/>
        <color theme="1"/>
        <rFont val="MS UI Gothic"/>
        <family val="2"/>
      </rPr>
      <t>C&lt;F</t>
    </r>
    <phoneticPr fontId="70"/>
  </si>
  <si>
    <t>YC&lt;F</t>
  </si>
  <si>
    <r>
      <t>X</t>
    </r>
    <r>
      <rPr>
        <sz val="11"/>
        <color theme="1"/>
        <rFont val="MS UI Gothic"/>
        <family val="2"/>
      </rPr>
      <t>SSL_W1</t>
    </r>
    <phoneticPr fontId="70"/>
  </si>
  <si>
    <t>YSSL_W1</t>
  </si>
  <si>
    <r>
      <t>X</t>
    </r>
    <r>
      <rPr>
        <sz val="11"/>
        <color theme="1"/>
        <rFont val="MS UI Gothic"/>
        <family val="2"/>
      </rPr>
      <t>SSL_W2</t>
    </r>
    <phoneticPr fontId="70"/>
  </si>
  <si>
    <r>
      <t>YSSL_W</t>
    </r>
    <r>
      <rPr>
        <sz val="11"/>
        <color theme="1"/>
        <rFont val="MS UI Gothic"/>
        <family val="2"/>
      </rPr>
      <t>2</t>
    </r>
    <phoneticPr fontId="70"/>
  </si>
  <si>
    <t>○</t>
    <phoneticPr fontId="70"/>
  </si>
  <si>
    <r>
      <t>X</t>
    </r>
    <r>
      <rPr>
        <sz val="11"/>
        <color theme="1"/>
        <rFont val="MS UI Gothic"/>
        <family val="2"/>
      </rPr>
      <t>S&lt;XC</t>
    </r>
    <phoneticPr fontId="70"/>
  </si>
  <si>
    <t>○</t>
    <phoneticPr fontId="70"/>
  </si>
  <si>
    <t>YS&lt;YC</t>
  </si>
  <si>
    <r>
      <t>X</t>
    </r>
    <r>
      <rPr>
        <sz val="11"/>
        <color theme="1"/>
        <rFont val="MS UI Gothic"/>
        <family val="2"/>
      </rPr>
      <t>S&lt;XS</t>
    </r>
    <phoneticPr fontId="70"/>
  </si>
  <si>
    <r>
      <t>D</t>
    </r>
    <r>
      <rPr>
        <sz val="11"/>
        <color theme="1"/>
        <rFont val="MS UI Gothic"/>
        <family val="2"/>
      </rPr>
      <t xml:space="preserve">efault(Complier </t>
    </r>
    <r>
      <rPr>
        <sz val="10"/>
        <rFont val="돋움"/>
        <family val="2"/>
        <charset val="129"/>
      </rPr>
      <t>에서</t>
    </r>
    <r>
      <rPr>
        <sz val="11"/>
        <color theme="1"/>
        <rFont val="MS UI Gothic"/>
        <family val="2"/>
      </rPr>
      <t xml:space="preserve"> </t>
    </r>
    <r>
      <rPr>
        <sz val="10"/>
        <rFont val="돋움"/>
        <family val="2"/>
        <charset val="129"/>
      </rPr>
      <t>지정</t>
    </r>
    <r>
      <rPr>
        <sz val="11"/>
        <color theme="1"/>
        <rFont val="MS UI Gothic"/>
        <family val="2"/>
      </rPr>
      <t>)</t>
    </r>
    <phoneticPr fontId="70"/>
  </si>
  <si>
    <t>YS&lt;YS</t>
  </si>
  <si>
    <r>
      <t>D</t>
    </r>
    <r>
      <rPr>
        <sz val="11"/>
        <color theme="1"/>
        <rFont val="MS UI Gothic"/>
        <family val="2"/>
      </rPr>
      <t xml:space="preserve">efault(Complier </t>
    </r>
    <r>
      <rPr>
        <sz val="10"/>
        <rFont val="돋움"/>
        <family val="2"/>
        <charset val="129"/>
      </rPr>
      <t>에서</t>
    </r>
    <r>
      <rPr>
        <sz val="11"/>
        <color theme="1"/>
        <rFont val="MS UI Gothic"/>
        <family val="2"/>
      </rPr>
      <t xml:space="preserve"> </t>
    </r>
    <r>
      <rPr>
        <sz val="10"/>
        <rFont val="돋움"/>
        <family val="2"/>
        <charset val="129"/>
      </rPr>
      <t>지정</t>
    </r>
    <r>
      <rPr>
        <sz val="11"/>
        <color theme="1"/>
        <rFont val="MS UI Gothic"/>
        <family val="2"/>
      </rPr>
      <t>)</t>
    </r>
    <phoneticPr fontId="70"/>
  </si>
  <si>
    <r>
      <t>X</t>
    </r>
    <r>
      <rPr>
        <sz val="11"/>
        <color theme="1"/>
        <rFont val="MS UI Gothic"/>
        <family val="2"/>
      </rPr>
      <t>S&lt;XK</t>
    </r>
    <phoneticPr fontId="70"/>
  </si>
  <si>
    <t>YS&lt;YK</t>
  </si>
  <si>
    <t>○</t>
    <phoneticPr fontId="70"/>
  </si>
  <si>
    <r>
      <t>X</t>
    </r>
    <r>
      <rPr>
        <sz val="11"/>
        <color theme="1"/>
        <rFont val="MS UI Gothic"/>
        <family val="2"/>
      </rPr>
      <t>S&lt;F</t>
    </r>
    <phoneticPr fontId="70"/>
  </si>
  <si>
    <t>○</t>
    <phoneticPr fontId="70"/>
  </si>
  <si>
    <t>YS&lt;F</t>
  </si>
  <si>
    <t>No</t>
    <phoneticPr fontId="70"/>
  </si>
  <si>
    <r>
      <t>X</t>
    </r>
    <r>
      <rPr>
        <sz val="11"/>
        <color theme="1"/>
        <rFont val="MS UI Gothic"/>
        <family val="2"/>
      </rPr>
      <t>KSL_W1</t>
    </r>
    <phoneticPr fontId="70"/>
  </si>
  <si>
    <t>YKSL_W1</t>
  </si>
  <si>
    <r>
      <t>X</t>
    </r>
    <r>
      <rPr>
        <sz val="11"/>
        <color theme="1"/>
        <rFont val="MS UI Gothic"/>
        <family val="2"/>
      </rPr>
      <t>KSL_W2</t>
    </r>
    <phoneticPr fontId="70"/>
  </si>
  <si>
    <r>
      <t>Y</t>
    </r>
    <r>
      <rPr>
        <sz val="11"/>
        <color theme="1"/>
        <rFont val="MS UI Gothic"/>
        <family val="2"/>
      </rPr>
      <t>KSL_W2</t>
    </r>
    <phoneticPr fontId="70"/>
  </si>
  <si>
    <r>
      <t>X</t>
    </r>
    <r>
      <rPr>
        <sz val="11"/>
        <color theme="1"/>
        <rFont val="MS UI Gothic"/>
        <family val="2"/>
      </rPr>
      <t>K&lt;XC</t>
    </r>
    <phoneticPr fontId="70"/>
  </si>
  <si>
    <t>○</t>
    <phoneticPr fontId="70"/>
  </si>
  <si>
    <t>YK&lt;YC</t>
  </si>
  <si>
    <r>
      <t>X</t>
    </r>
    <r>
      <rPr>
        <sz val="11"/>
        <color theme="1"/>
        <rFont val="MS UI Gothic"/>
        <family val="2"/>
      </rPr>
      <t>K&lt;XS</t>
    </r>
    <phoneticPr fontId="70"/>
  </si>
  <si>
    <t>YK&lt;YS</t>
  </si>
  <si>
    <r>
      <t>X</t>
    </r>
    <r>
      <rPr>
        <sz val="11"/>
        <color theme="1"/>
        <rFont val="MS UI Gothic"/>
        <family val="2"/>
      </rPr>
      <t>K&lt;XK</t>
    </r>
    <phoneticPr fontId="70"/>
  </si>
  <si>
    <r>
      <t>D</t>
    </r>
    <r>
      <rPr>
        <sz val="11"/>
        <color theme="1"/>
        <rFont val="MS UI Gothic"/>
        <family val="2"/>
      </rPr>
      <t xml:space="preserve">efault(Complier </t>
    </r>
    <r>
      <rPr>
        <sz val="10"/>
        <rFont val="돋움"/>
        <family val="2"/>
        <charset val="129"/>
      </rPr>
      <t>에서</t>
    </r>
    <r>
      <rPr>
        <sz val="11"/>
        <color theme="1"/>
        <rFont val="MS UI Gothic"/>
        <family val="2"/>
      </rPr>
      <t xml:space="preserve"> </t>
    </r>
    <r>
      <rPr>
        <sz val="10"/>
        <rFont val="돋움"/>
        <family val="2"/>
        <charset val="129"/>
      </rPr>
      <t>지정</t>
    </r>
    <r>
      <rPr>
        <sz val="11"/>
        <color theme="1"/>
        <rFont val="MS UI Gothic"/>
        <family val="2"/>
      </rPr>
      <t>)</t>
    </r>
    <phoneticPr fontId="70"/>
  </si>
  <si>
    <t>YK&lt;YK</t>
  </si>
  <si>
    <r>
      <t>D</t>
    </r>
    <r>
      <rPr>
        <sz val="11"/>
        <color theme="1"/>
        <rFont val="MS UI Gothic"/>
        <family val="2"/>
      </rPr>
      <t xml:space="preserve">efault(Complier </t>
    </r>
    <r>
      <rPr>
        <sz val="10"/>
        <rFont val="돋움"/>
        <family val="2"/>
        <charset val="129"/>
      </rPr>
      <t>에서</t>
    </r>
    <r>
      <rPr>
        <sz val="11"/>
        <color theme="1"/>
        <rFont val="MS UI Gothic"/>
        <family val="2"/>
      </rPr>
      <t xml:space="preserve"> </t>
    </r>
    <r>
      <rPr>
        <sz val="10"/>
        <rFont val="돋움"/>
        <family val="2"/>
        <charset val="129"/>
      </rPr>
      <t>지정</t>
    </r>
    <r>
      <rPr>
        <sz val="11"/>
        <color theme="1"/>
        <rFont val="MS UI Gothic"/>
        <family val="2"/>
      </rPr>
      <t>)</t>
    </r>
    <phoneticPr fontId="70"/>
  </si>
  <si>
    <r>
      <t>X</t>
    </r>
    <r>
      <rPr>
        <sz val="11"/>
        <color theme="1"/>
        <rFont val="MS UI Gothic"/>
        <family val="2"/>
      </rPr>
      <t>K&lt;F</t>
    </r>
    <phoneticPr fontId="70"/>
  </si>
  <si>
    <t>YK&lt;F</t>
  </si>
  <si>
    <t>ADDSELX_W1</t>
    <phoneticPr fontId="5"/>
  </si>
  <si>
    <t>ADDSELYW1</t>
    <phoneticPr fontId="5"/>
  </si>
  <si>
    <t>No</t>
    <phoneticPr fontId="70"/>
  </si>
  <si>
    <t>XSL_W1</t>
    <phoneticPr fontId="70"/>
  </si>
  <si>
    <t>XSL_W1</t>
    <phoneticPr fontId="70"/>
  </si>
  <si>
    <t>ADDSELX_W1</t>
    <phoneticPr fontId="70"/>
  </si>
  <si>
    <t>No</t>
    <phoneticPr fontId="70"/>
  </si>
  <si>
    <t>YSL_W1</t>
    <phoneticPr fontId="70"/>
  </si>
  <si>
    <t>YSL_W1</t>
    <phoneticPr fontId="70"/>
  </si>
  <si>
    <t>ADDSELYW1</t>
    <phoneticPr fontId="70"/>
  </si>
  <si>
    <t>XSL_W2</t>
    <phoneticPr fontId="70"/>
  </si>
  <si>
    <t>XSL_W2</t>
    <phoneticPr fontId="70"/>
  </si>
  <si>
    <t>ADDSELX_W2</t>
    <phoneticPr fontId="70"/>
  </si>
  <si>
    <t>YSL_W2</t>
    <phoneticPr fontId="70"/>
  </si>
  <si>
    <t>YSL_W2</t>
    <phoneticPr fontId="70"/>
  </si>
  <si>
    <t>ADDSELYW2</t>
    <phoneticPr fontId="70"/>
  </si>
  <si>
    <t>XSL_W1</t>
    <phoneticPr fontId="70"/>
  </si>
  <si>
    <t>YSL_W1</t>
    <phoneticPr fontId="70"/>
  </si>
  <si>
    <r>
      <t>XSL_W</t>
    </r>
    <r>
      <rPr>
        <sz val="11"/>
        <color theme="1"/>
        <rFont val="MS UI Gothic"/>
        <family val="2"/>
      </rPr>
      <t>2</t>
    </r>
    <phoneticPr fontId="70"/>
  </si>
  <si>
    <t>YSL_W2</t>
    <phoneticPr fontId="70"/>
  </si>
  <si>
    <t>X&lt;XB</t>
    <phoneticPr fontId="70"/>
  </si>
  <si>
    <t>Y&lt;YB</t>
  </si>
  <si>
    <t>○</t>
    <phoneticPr fontId="70"/>
  </si>
  <si>
    <t>X&lt;XC</t>
    <phoneticPr fontId="70"/>
  </si>
  <si>
    <t>Y&lt;YC</t>
  </si>
  <si>
    <t>○</t>
    <phoneticPr fontId="70"/>
  </si>
  <si>
    <t>X&lt;XS</t>
    <phoneticPr fontId="70"/>
  </si>
  <si>
    <t>Y&lt;YS</t>
  </si>
  <si>
    <t>○</t>
    <phoneticPr fontId="70"/>
  </si>
  <si>
    <t>X&lt;XK</t>
    <phoneticPr fontId="70"/>
  </si>
  <si>
    <t>Y&lt;YK</t>
  </si>
  <si>
    <t>X&lt;XR1</t>
    <phoneticPr fontId="3" type="noConversion"/>
  </si>
  <si>
    <t>Y&lt;YR1</t>
  </si>
  <si>
    <t>X&lt;XR2</t>
  </si>
  <si>
    <t>Y&lt;YR2</t>
  </si>
  <si>
    <t>X&lt;XR3</t>
  </si>
  <si>
    <t>○</t>
    <phoneticPr fontId="70"/>
  </si>
  <si>
    <t>Y&lt;YR3</t>
  </si>
  <si>
    <t>○</t>
    <phoneticPr fontId="70"/>
  </si>
  <si>
    <t>X&lt;XR4</t>
  </si>
  <si>
    <t>Y&lt;YR4</t>
  </si>
  <si>
    <t>X&lt;YB</t>
    <phoneticPr fontId="70"/>
  </si>
  <si>
    <r>
      <t>Y&lt;</t>
    </r>
    <r>
      <rPr>
        <sz val="11"/>
        <color theme="1"/>
        <rFont val="MS UI Gothic"/>
        <family val="2"/>
      </rPr>
      <t>XB</t>
    </r>
    <phoneticPr fontId="70"/>
  </si>
  <si>
    <t>X&lt;YC</t>
    <phoneticPr fontId="70"/>
  </si>
  <si>
    <r>
      <t>Y&lt;</t>
    </r>
    <r>
      <rPr>
        <sz val="11"/>
        <color theme="1"/>
        <rFont val="MS UI Gothic"/>
        <family val="2"/>
      </rPr>
      <t>XC</t>
    </r>
    <phoneticPr fontId="70"/>
  </si>
  <si>
    <t>X&lt;YS</t>
    <phoneticPr fontId="70"/>
  </si>
  <si>
    <r>
      <t>Y&lt;</t>
    </r>
    <r>
      <rPr>
        <sz val="11"/>
        <color theme="1"/>
        <rFont val="MS UI Gothic"/>
        <family val="2"/>
      </rPr>
      <t>XS</t>
    </r>
    <phoneticPr fontId="70"/>
  </si>
  <si>
    <t>X&lt;YK</t>
    <phoneticPr fontId="70"/>
  </si>
  <si>
    <r>
      <t>Y&lt;</t>
    </r>
    <r>
      <rPr>
        <sz val="11"/>
        <color theme="1"/>
        <rFont val="MS UI Gothic"/>
        <family val="2"/>
      </rPr>
      <t>XK</t>
    </r>
    <phoneticPr fontId="70"/>
  </si>
  <si>
    <t>X&lt;YR1</t>
  </si>
  <si>
    <t>Y&lt;XR1</t>
    <phoneticPr fontId="36"/>
  </si>
  <si>
    <t>X&lt;YR2</t>
  </si>
  <si>
    <t>Y&lt;XR2</t>
    <phoneticPr fontId="36"/>
  </si>
  <si>
    <t>X&lt;YR3</t>
  </si>
  <si>
    <t>Y&lt;XR3</t>
    <phoneticPr fontId="36"/>
  </si>
  <si>
    <t>X&lt;YR4</t>
  </si>
  <si>
    <t>Y&lt;XR4</t>
    <phoneticPr fontId="36"/>
  </si>
  <si>
    <t>○</t>
    <phoneticPr fontId="70"/>
  </si>
  <si>
    <t>X&lt;XB'Z</t>
    <phoneticPr fontId="70"/>
  </si>
  <si>
    <t>Y&lt;XB'Z</t>
    <phoneticPr fontId="70"/>
  </si>
  <si>
    <t>X&lt;XC'Z</t>
    <phoneticPr fontId="70"/>
  </si>
  <si>
    <t>Y&lt;XC'Z</t>
    <phoneticPr fontId="70"/>
  </si>
  <si>
    <t>X&lt;XS'Z</t>
    <phoneticPr fontId="70"/>
  </si>
  <si>
    <t>Y&lt;XS'Z</t>
    <phoneticPr fontId="70"/>
  </si>
  <si>
    <t>X&lt;XK'Z</t>
    <phoneticPr fontId="70"/>
  </si>
  <si>
    <t>Y&lt;XK'Z</t>
    <phoneticPr fontId="70"/>
  </si>
  <si>
    <t>X&lt;XR1'Z</t>
    <phoneticPr fontId="3" type="noConversion"/>
  </si>
  <si>
    <t>Y&lt;XR1'Z</t>
    <phoneticPr fontId="36"/>
  </si>
  <si>
    <t>X&lt;XR2'Z</t>
    <phoneticPr fontId="3" type="noConversion"/>
  </si>
  <si>
    <t>Y&lt;XR2'Z</t>
    <phoneticPr fontId="36"/>
  </si>
  <si>
    <t>X&lt;XR3'Z</t>
    <phoneticPr fontId="3" type="noConversion"/>
  </si>
  <si>
    <t>Y&lt;XR3'Z</t>
    <phoneticPr fontId="36"/>
  </si>
  <si>
    <t>X&lt;XR4'Z</t>
    <phoneticPr fontId="3" type="noConversion"/>
  </si>
  <si>
    <t>Y&lt;XR4'Z</t>
    <phoneticPr fontId="36"/>
  </si>
  <si>
    <t>X&lt;Z</t>
    <phoneticPr fontId="70"/>
  </si>
  <si>
    <t>Y&lt;Z</t>
  </si>
  <si>
    <t>XTEN</t>
    <phoneticPr fontId="36"/>
  </si>
  <si>
    <t>XTSEL*</t>
    <phoneticPr fontId="36"/>
  </si>
  <si>
    <t>YTEN</t>
    <phoneticPr fontId="36"/>
  </si>
  <si>
    <t>YTSEL*</t>
    <phoneticPr fontId="36"/>
  </si>
  <si>
    <t>No</t>
    <phoneticPr fontId="36"/>
  </si>
  <si>
    <t>S2</t>
    <phoneticPr fontId="36"/>
  </si>
  <si>
    <t>XTSEL_W1</t>
    <phoneticPr fontId="70"/>
  </si>
  <si>
    <t>Z595</t>
    <phoneticPr fontId="36"/>
  </si>
  <si>
    <t>No</t>
    <phoneticPr fontId="36"/>
  </si>
  <si>
    <t>YTSEL_W1</t>
    <phoneticPr fontId="70"/>
  </si>
  <si>
    <t>Z599</t>
    <phoneticPr fontId="36"/>
  </si>
  <si>
    <t>XTSEL_W2</t>
    <phoneticPr fontId="70"/>
  </si>
  <si>
    <t>YTSEL_W2</t>
    <phoneticPr fontId="70"/>
  </si>
  <si>
    <t>XT</t>
    <phoneticPr fontId="70"/>
  </si>
  <si>
    <t>YT</t>
    <phoneticPr fontId="36"/>
  </si>
  <si>
    <t>XT1</t>
    <phoneticPr fontId="70"/>
  </si>
  <si>
    <t>YT1</t>
  </si>
  <si>
    <t>XT2</t>
    <phoneticPr fontId="3" type="noConversion"/>
  </si>
  <si>
    <t>YT2</t>
  </si>
  <si>
    <t>XT3</t>
  </si>
  <si>
    <t>YT3</t>
  </si>
  <si>
    <t>XT4</t>
  </si>
  <si>
    <t>YT4</t>
  </si>
  <si>
    <t>XT5</t>
  </si>
  <si>
    <t>YT5</t>
  </si>
  <si>
    <t>XT6</t>
  </si>
  <si>
    <t>YT6</t>
  </si>
  <si>
    <t>XT7</t>
  </si>
  <si>
    <t>YT7</t>
  </si>
  <si>
    <t>XT8</t>
  </si>
  <si>
    <t>YT8</t>
  </si>
  <si>
    <t>○</t>
    <phoneticPr fontId="70"/>
  </si>
  <si>
    <t>XT9</t>
  </si>
  <si>
    <t>YT9</t>
  </si>
  <si>
    <t>XT10</t>
  </si>
  <si>
    <t>YT10</t>
  </si>
  <si>
    <t>XT11</t>
  </si>
  <si>
    <t>YT11</t>
  </si>
  <si>
    <t>XT12</t>
  </si>
  <si>
    <t>YT12</t>
  </si>
  <si>
    <t>XT13</t>
  </si>
  <si>
    <t>YT13</t>
  </si>
  <si>
    <t>XT14</t>
  </si>
  <si>
    <t>YT14</t>
  </si>
  <si>
    <t>XT15</t>
  </si>
  <si>
    <t>YT15</t>
  </si>
  <si>
    <t>XR1SL_W1</t>
    <phoneticPr fontId="70"/>
  </si>
  <si>
    <t>YR1SL_W1</t>
    <phoneticPr fontId="70"/>
  </si>
  <si>
    <t>XR1SL_W2</t>
    <phoneticPr fontId="70"/>
  </si>
  <si>
    <t>YR1SL_W2</t>
    <phoneticPr fontId="70"/>
  </si>
  <si>
    <t>XR1&lt;XR1</t>
    <phoneticPr fontId="36"/>
  </si>
  <si>
    <t>YR1&lt;YR1</t>
    <phoneticPr fontId="36"/>
  </si>
  <si>
    <t>XR1&lt;XR2</t>
    <phoneticPr fontId="36"/>
  </si>
  <si>
    <t>YR1&lt;YR2</t>
    <phoneticPr fontId="36"/>
  </si>
  <si>
    <t>XR1&lt;XR3</t>
    <phoneticPr fontId="36"/>
  </si>
  <si>
    <t>YR1&lt;YR3</t>
    <phoneticPr fontId="36"/>
  </si>
  <si>
    <t>XR1&lt;XR4</t>
    <phoneticPr fontId="36"/>
  </si>
  <si>
    <t>YR1&lt;YR4</t>
    <phoneticPr fontId="36"/>
  </si>
  <si>
    <t>XR1&lt;F</t>
    <phoneticPr fontId="36"/>
  </si>
  <si>
    <t>YR1&lt;F</t>
    <phoneticPr fontId="36"/>
  </si>
  <si>
    <t>XR2SL_W1</t>
    <phoneticPr fontId="70"/>
  </si>
  <si>
    <t>YR2SL_W1</t>
    <phoneticPr fontId="70"/>
  </si>
  <si>
    <t>XR2SL_W2</t>
    <phoneticPr fontId="70"/>
  </si>
  <si>
    <t>YR2SL_W2</t>
    <phoneticPr fontId="70"/>
  </si>
  <si>
    <t>XR2&lt;XR1</t>
    <phoneticPr fontId="36"/>
  </si>
  <si>
    <t>YR2&lt;YR1</t>
    <phoneticPr fontId="36"/>
  </si>
  <si>
    <t>XR2&lt;XR2</t>
    <phoneticPr fontId="36"/>
  </si>
  <si>
    <t>Default(Complier 에서 지정)</t>
  </si>
  <si>
    <t>YR2&lt;YR2</t>
    <phoneticPr fontId="36"/>
  </si>
  <si>
    <t>XR2&lt;XR3</t>
    <phoneticPr fontId="36"/>
  </si>
  <si>
    <t>YR2&lt;YR3</t>
    <phoneticPr fontId="36"/>
  </si>
  <si>
    <t>XR2&lt;XR4</t>
    <phoneticPr fontId="36"/>
  </si>
  <si>
    <t>YR2&lt;YR4</t>
    <phoneticPr fontId="36"/>
  </si>
  <si>
    <t>XR2&lt;F</t>
    <phoneticPr fontId="36"/>
  </si>
  <si>
    <t>YR2&lt;F</t>
    <phoneticPr fontId="36"/>
  </si>
  <si>
    <t>XR3SL_W1</t>
    <phoneticPr fontId="70"/>
  </si>
  <si>
    <t>YR3SL_W1</t>
    <phoneticPr fontId="70"/>
  </si>
  <si>
    <t>XR3SL_W2</t>
    <phoneticPr fontId="70"/>
  </si>
  <si>
    <t>YR3SL_W2</t>
    <phoneticPr fontId="70"/>
  </si>
  <si>
    <t>XR3&lt;XR1</t>
    <phoneticPr fontId="36"/>
  </si>
  <si>
    <t>YR3&lt;YR1</t>
    <phoneticPr fontId="36"/>
  </si>
  <si>
    <t>XR3&lt;XR2</t>
    <phoneticPr fontId="36"/>
  </si>
  <si>
    <t>YR3&lt;YR2</t>
    <phoneticPr fontId="36"/>
  </si>
  <si>
    <t>XR3&lt;XR3</t>
    <phoneticPr fontId="36"/>
  </si>
  <si>
    <t>YR3&lt;YR3</t>
    <phoneticPr fontId="36"/>
  </si>
  <si>
    <r>
      <t xml:space="preserve">Default(Complier </t>
    </r>
    <r>
      <rPr>
        <sz val="10"/>
        <rFont val="돋움"/>
        <family val="3"/>
        <charset val="129"/>
      </rPr>
      <t>에서</t>
    </r>
    <r>
      <rPr>
        <sz val="10"/>
        <rFont val="MS UI Gothic"/>
        <family val="2"/>
      </rPr>
      <t xml:space="preserve"> </t>
    </r>
    <r>
      <rPr>
        <sz val="10"/>
        <rFont val="돋움"/>
        <family val="3"/>
        <charset val="129"/>
      </rPr>
      <t>지정</t>
    </r>
    <r>
      <rPr>
        <sz val="10"/>
        <rFont val="MS UI Gothic"/>
        <family val="2"/>
      </rPr>
      <t>)</t>
    </r>
    <phoneticPr fontId="36"/>
  </si>
  <si>
    <t>XR3&lt;XR4</t>
    <phoneticPr fontId="36"/>
  </si>
  <si>
    <t>YR3&lt;YR4</t>
    <phoneticPr fontId="36"/>
  </si>
  <si>
    <t>XR3&lt;F</t>
    <phoneticPr fontId="36"/>
  </si>
  <si>
    <t>YR3&lt;F</t>
    <phoneticPr fontId="36"/>
  </si>
  <si>
    <t>XR4SL_W1</t>
    <phoneticPr fontId="70"/>
  </si>
  <si>
    <t>YR4SL_W1</t>
    <phoneticPr fontId="70"/>
  </si>
  <si>
    <t>XR4SL_W2</t>
    <phoneticPr fontId="70"/>
  </si>
  <si>
    <t>YR4SL_W2</t>
    <phoneticPr fontId="70"/>
  </si>
  <si>
    <t>XR4&lt;XR1</t>
    <phoneticPr fontId="36"/>
  </si>
  <si>
    <t>YR4&lt;YR1</t>
    <phoneticPr fontId="36"/>
  </si>
  <si>
    <t>XR4&lt;XR2</t>
    <phoneticPr fontId="36"/>
  </si>
  <si>
    <t>YR4&lt;YR2</t>
    <phoneticPr fontId="36"/>
  </si>
  <si>
    <t>XR4&lt;XR3</t>
    <phoneticPr fontId="36"/>
  </si>
  <si>
    <t>YR4&lt;YR3</t>
    <phoneticPr fontId="36"/>
  </si>
  <si>
    <t>XR4&lt;XR4</t>
    <phoneticPr fontId="36"/>
  </si>
  <si>
    <t>YR4&lt;YR4</t>
    <phoneticPr fontId="36"/>
  </si>
  <si>
    <t>XR4&lt;F</t>
    <phoneticPr fontId="36"/>
  </si>
  <si>
    <t>YR4&lt;F</t>
    <phoneticPr fontId="36"/>
  </si>
  <si>
    <t>○</t>
    <phoneticPr fontId="70"/>
  </si>
  <si>
    <t>D3ALU_W1</t>
  </si>
  <si>
    <t>No</t>
    <phoneticPr fontId="70"/>
  </si>
  <si>
    <t>D4ALU_W1</t>
  </si>
  <si>
    <r>
      <t>D3ALU_W</t>
    </r>
    <r>
      <rPr>
        <sz val="11"/>
        <color theme="1"/>
        <rFont val="MS UI Gothic"/>
        <family val="2"/>
      </rPr>
      <t>2</t>
    </r>
    <phoneticPr fontId="70"/>
  </si>
  <si>
    <t>D4ALU_W2</t>
    <phoneticPr fontId="70"/>
  </si>
  <si>
    <t>○</t>
    <phoneticPr fontId="70"/>
  </si>
  <si>
    <t>D3&lt;D3</t>
    <phoneticPr fontId="70"/>
  </si>
  <si>
    <t>○</t>
    <phoneticPr fontId="70"/>
  </si>
  <si>
    <t>D4&lt;D4</t>
  </si>
  <si>
    <t>D3&lt;D3*2</t>
    <phoneticPr fontId="70"/>
  </si>
  <si>
    <t>○</t>
    <phoneticPr fontId="70"/>
  </si>
  <si>
    <t>D4&lt;D4*2</t>
  </si>
  <si>
    <t>×</t>
    <phoneticPr fontId="70"/>
  </si>
  <si>
    <t>D3&lt;D3/2</t>
    <phoneticPr fontId="70"/>
  </si>
  <si>
    <t>D4&lt;D4/2</t>
  </si>
  <si>
    <r>
      <t>*</t>
    </r>
    <r>
      <rPr>
        <sz val="11"/>
        <color theme="1"/>
        <rFont val="MS UI Gothic"/>
        <family val="2"/>
      </rPr>
      <t>1</t>
    </r>
    <phoneticPr fontId="70"/>
  </si>
  <si>
    <t>○</t>
    <phoneticPr fontId="70"/>
  </si>
  <si>
    <t>D3&lt;D3B</t>
    <phoneticPr fontId="70"/>
  </si>
  <si>
    <t>D4&lt;D4B</t>
  </si>
  <si>
    <t>D3&lt;D3*2L</t>
    <phoneticPr fontId="70"/>
  </si>
  <si>
    <t>○</t>
    <phoneticPr fontId="70"/>
  </si>
  <si>
    <t>D4&lt;D4*2L</t>
  </si>
  <si>
    <t>D3&lt;D3+1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</si>
  <si>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</si>
  <si>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D4&lt;D4+1</t>
  </si>
  <si>
    <r>
      <t>*</t>
    </r>
    <r>
      <rPr>
        <sz val="11"/>
        <color theme="1"/>
        <rFont val="MS UI Gothic"/>
        <family val="2"/>
      </rPr>
      <t>1</t>
    </r>
    <phoneticPr fontId="70"/>
  </si>
  <si>
    <t>D3&lt;D3-1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</si>
  <si>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</si>
  <si>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×</t>
    <phoneticPr fontId="70"/>
  </si>
  <si>
    <t>D4&lt;D4-1</t>
  </si>
  <si>
    <r>
      <t>*</t>
    </r>
    <r>
      <rPr>
        <sz val="11"/>
        <color theme="1"/>
        <rFont val="MS UI Gothic"/>
        <family val="2"/>
      </rPr>
      <t>1</t>
    </r>
    <phoneticPr fontId="70"/>
  </si>
  <si>
    <t>D3&lt;0</t>
    <phoneticPr fontId="70"/>
  </si>
  <si>
    <t>D4&lt;0</t>
  </si>
  <si>
    <t>No</t>
    <phoneticPr fontId="70"/>
  </si>
  <si>
    <r>
      <t>I</t>
    </r>
    <r>
      <rPr>
        <sz val="11"/>
        <color theme="1"/>
        <rFont val="MS UI Gothic"/>
        <family val="2"/>
      </rPr>
      <t>NV_W1</t>
    </r>
    <phoneticPr fontId="70"/>
  </si>
  <si>
    <r>
      <t>I</t>
    </r>
    <r>
      <rPr>
        <sz val="11"/>
        <color theme="1"/>
        <rFont val="MS UI Gothic"/>
        <family val="2"/>
      </rPr>
      <t>NV_W2</t>
    </r>
    <phoneticPr fontId="70"/>
  </si>
  <si>
    <t>○</t>
    <phoneticPr fontId="70"/>
  </si>
  <si>
    <t>/X</t>
    <phoneticPr fontId="70"/>
  </si>
  <si>
    <t>*</t>
    <phoneticPr fontId="70"/>
  </si>
  <si>
    <t>*</t>
    <phoneticPr fontId="70"/>
  </si>
  <si>
    <t>/Y</t>
    <phoneticPr fontId="70"/>
  </si>
  <si>
    <t>*</t>
    <phoneticPr fontId="70"/>
  </si>
  <si>
    <t>*</t>
    <phoneticPr fontId="70"/>
  </si>
  <si>
    <t>/Z</t>
    <phoneticPr fontId="70"/>
  </si>
  <si>
    <t>*</t>
    <phoneticPr fontId="70"/>
  </si>
  <si>
    <t>ADDSWAP</t>
    <phoneticPr fontId="70"/>
  </si>
  <si>
    <t>ADDSWAP</t>
    <phoneticPr fontId="70"/>
  </si>
  <si>
    <t>○</t>
    <phoneticPr fontId="70"/>
  </si>
  <si>
    <t>LMAX&lt;&gt;HMAX</t>
    <phoneticPr fontId="70"/>
  </si>
  <si>
    <t>NALU_W1</t>
    <phoneticPr fontId="70"/>
  </si>
  <si>
    <t>* UNI610 Do not support</t>
    <phoneticPr fontId="36"/>
  </si>
  <si>
    <t>BALU_W1</t>
  </si>
  <si>
    <r>
      <t>NALU_W</t>
    </r>
    <r>
      <rPr>
        <sz val="11"/>
        <color theme="0" tint="-0.249977111117893"/>
        <rFont val="MS UI Gothic"/>
        <family val="2"/>
        <charset val="128"/>
      </rPr>
      <t>2</t>
    </r>
    <phoneticPr fontId="70"/>
  </si>
  <si>
    <r>
      <t>BALU_W</t>
    </r>
    <r>
      <rPr>
        <sz val="11"/>
        <color theme="0" tint="-0.249977111117893"/>
        <rFont val="MS UI Gothic"/>
        <family val="2"/>
        <charset val="128"/>
      </rPr>
      <t>2</t>
    </r>
    <phoneticPr fontId="70"/>
  </si>
  <si>
    <t>N&lt;N</t>
    <phoneticPr fontId="70"/>
  </si>
  <si>
    <t>B&lt;B</t>
  </si>
  <si>
    <t>N&lt;NH</t>
    <phoneticPr fontId="70"/>
  </si>
  <si>
    <t>B&lt;BH</t>
  </si>
  <si>
    <t>N&lt;N+1</t>
    <phoneticPr fontId="70"/>
  </si>
  <si>
    <r>
      <t>*</t>
    </r>
    <r>
      <rPr>
        <sz val="11"/>
        <color theme="0" tint="-0.249977111117893"/>
        <rFont val="MS UI Gothic"/>
        <family val="2"/>
        <charset val="128"/>
      </rPr>
      <t>1</t>
    </r>
    <phoneticPr fontId="70"/>
  </si>
  <si>
    <t>B&lt;B+1</t>
  </si>
  <si>
    <r>
      <t>*</t>
    </r>
    <r>
      <rPr>
        <sz val="11"/>
        <color theme="0" tint="-0.249977111117893"/>
        <rFont val="MS UI Gothic"/>
        <family val="2"/>
        <charset val="128"/>
      </rPr>
      <t>1</t>
    </r>
    <phoneticPr fontId="70"/>
  </si>
  <si>
    <t>N&lt;N-1</t>
    <phoneticPr fontId="70"/>
  </si>
  <si>
    <r>
      <t>*</t>
    </r>
    <r>
      <rPr>
        <sz val="11"/>
        <color theme="0" tint="-0.249977111117893"/>
        <rFont val="MS UI Gothic"/>
        <family val="2"/>
        <charset val="128"/>
      </rPr>
      <t>1</t>
    </r>
    <phoneticPr fontId="70"/>
  </si>
  <si>
    <t>B&lt;B-1</t>
  </si>
  <si>
    <t>N&lt;N+A</t>
    <phoneticPr fontId="70"/>
  </si>
  <si>
    <r>
      <t>*</t>
    </r>
    <r>
      <rPr>
        <sz val="11"/>
        <color theme="0" tint="-0.249977111117893"/>
        <rFont val="MS UI Gothic"/>
        <family val="2"/>
        <charset val="128"/>
      </rPr>
      <t>1</t>
    </r>
    <phoneticPr fontId="70"/>
  </si>
  <si>
    <t>B&lt;B+A</t>
  </si>
  <si>
    <r>
      <t>*</t>
    </r>
    <r>
      <rPr>
        <sz val="11"/>
        <color theme="0" tint="-0.249977111117893"/>
        <rFont val="MS UI Gothic"/>
        <family val="2"/>
        <charset val="128"/>
      </rPr>
      <t>1</t>
    </r>
    <phoneticPr fontId="70"/>
  </si>
  <si>
    <t>N&lt;N-A</t>
    <phoneticPr fontId="70"/>
  </si>
  <si>
    <t>B&lt;B-A</t>
  </si>
  <si>
    <t>N&lt;A</t>
    <phoneticPr fontId="70"/>
  </si>
  <si>
    <t>B&lt;A</t>
  </si>
  <si>
    <t>N&lt;/N</t>
    <phoneticPr fontId="70"/>
  </si>
  <si>
    <t>B&lt;/B</t>
  </si>
  <si>
    <t>N&lt;H</t>
    <phoneticPr fontId="70"/>
  </si>
  <si>
    <t>△</t>
    <phoneticPr fontId="70"/>
  </si>
  <si>
    <t>B&lt;H</t>
  </si>
  <si>
    <t>N&lt;N&amp;A</t>
    <phoneticPr fontId="70"/>
  </si>
  <si>
    <t>△</t>
    <phoneticPr fontId="70"/>
  </si>
  <si>
    <t>B&lt;B&amp;A</t>
    <phoneticPr fontId="70"/>
  </si>
  <si>
    <t>△</t>
    <phoneticPr fontId="70"/>
  </si>
  <si>
    <t>N&lt;N'A</t>
    <phoneticPr fontId="70"/>
  </si>
  <si>
    <t>△</t>
    <phoneticPr fontId="70"/>
  </si>
  <si>
    <t>B&lt;B'A</t>
    <phoneticPr fontId="70"/>
  </si>
  <si>
    <t>N&lt;0</t>
    <phoneticPr fontId="70"/>
  </si>
  <si>
    <t>B&lt;0</t>
  </si>
  <si>
    <t>N&lt;/A</t>
    <phoneticPr fontId="70"/>
  </si>
  <si>
    <t>△</t>
    <phoneticPr fontId="70"/>
  </si>
  <si>
    <t>B&lt;/A</t>
    <phoneticPr fontId="70"/>
  </si>
  <si>
    <t>N&lt;N/2</t>
    <phoneticPr fontId="70"/>
  </si>
  <si>
    <t>B&lt;B/2</t>
  </si>
  <si>
    <t>N&lt;N"A</t>
    <phoneticPr fontId="70"/>
  </si>
  <si>
    <t>B&lt;B"A</t>
    <phoneticPr fontId="70"/>
  </si>
  <si>
    <t>N&lt;N*2</t>
    <phoneticPr fontId="70"/>
  </si>
  <si>
    <t>B&lt;B*2</t>
  </si>
  <si>
    <r>
      <t>N</t>
    </r>
    <r>
      <rPr>
        <sz val="11"/>
        <color theme="0" tint="-0.249977111117893"/>
        <rFont val="MS UI Gothic"/>
        <family val="2"/>
        <charset val="128"/>
      </rPr>
      <t>DSL_W1</t>
    </r>
    <phoneticPr fontId="70"/>
  </si>
  <si>
    <r>
      <t>B</t>
    </r>
    <r>
      <rPr>
        <sz val="11"/>
        <color theme="0" tint="-0.249977111117893"/>
        <rFont val="MS UI Gothic"/>
        <family val="2"/>
        <charset val="128"/>
      </rPr>
      <t>DSL_W1</t>
    </r>
    <phoneticPr fontId="70"/>
  </si>
  <si>
    <t>* UNI610 Do not support</t>
    <phoneticPr fontId="36"/>
  </si>
  <si>
    <r>
      <t>NDSL_W</t>
    </r>
    <r>
      <rPr>
        <sz val="11"/>
        <color theme="0" tint="-0.249977111117893"/>
        <rFont val="MS UI Gothic"/>
        <family val="2"/>
        <charset val="128"/>
      </rPr>
      <t>2</t>
    </r>
    <phoneticPr fontId="70"/>
  </si>
  <si>
    <r>
      <t>BDSL_W</t>
    </r>
    <r>
      <rPr>
        <sz val="11"/>
        <color theme="0" tint="-0.249977111117893"/>
        <rFont val="MS UI Gothic"/>
        <family val="2"/>
        <charset val="128"/>
      </rPr>
      <t>2</t>
    </r>
    <phoneticPr fontId="70"/>
  </si>
  <si>
    <r>
      <t>A</t>
    </r>
    <r>
      <rPr>
        <sz val="11"/>
        <color theme="0" tint="-0.249977111117893"/>
        <rFont val="MS UI Gothic"/>
        <family val="2"/>
        <charset val="128"/>
      </rPr>
      <t>&lt;0</t>
    </r>
    <phoneticPr fontId="70"/>
  </si>
  <si>
    <t>A&lt;ND1</t>
    <phoneticPr fontId="70"/>
  </si>
  <si>
    <t>A&lt;BD1</t>
  </si>
  <si>
    <t>A&lt;ND2</t>
  </si>
  <si>
    <t>A&lt;BD2</t>
  </si>
  <si>
    <t>A&lt;ND3</t>
  </si>
  <si>
    <t>A&lt;BD3</t>
  </si>
  <si>
    <t>A&lt;ND4</t>
  </si>
  <si>
    <t>A&lt;BD4</t>
  </si>
  <si>
    <t>A&lt;ND5</t>
  </si>
  <si>
    <t>A&lt;BD5</t>
  </si>
  <si>
    <t>A&lt;ND6</t>
  </si>
  <si>
    <t>A&lt;BD6</t>
  </si>
  <si>
    <t>A&lt;ND7</t>
  </si>
  <si>
    <t>A&lt;BD7</t>
  </si>
  <si>
    <r>
      <t>I</t>
    </r>
    <r>
      <rPr>
        <sz val="11"/>
        <color theme="1"/>
        <rFont val="MS UI Gothic"/>
        <family val="2"/>
      </rPr>
      <t>NDEXX_W1</t>
    </r>
    <phoneticPr fontId="70"/>
  </si>
  <si>
    <t>Z471-448</t>
    <phoneticPr fontId="70"/>
  </si>
  <si>
    <t>No</t>
  </si>
  <si>
    <r>
      <t>I</t>
    </r>
    <r>
      <rPr>
        <sz val="11"/>
        <color theme="1"/>
        <rFont val="MS UI Gothic"/>
        <family val="2"/>
      </rPr>
      <t>NDEXY_W1</t>
    </r>
  </si>
  <si>
    <t>Z535-512</t>
    <phoneticPr fontId="36"/>
  </si>
  <si>
    <r>
      <t>INDEXX_W</t>
    </r>
    <r>
      <rPr>
        <sz val="11"/>
        <color theme="1"/>
        <rFont val="MS UI Gothic"/>
        <family val="2"/>
      </rPr>
      <t>2</t>
    </r>
    <phoneticPr fontId="70"/>
  </si>
  <si>
    <t>Z951-928</t>
    <phoneticPr fontId="70"/>
  </si>
  <si>
    <r>
      <t>I</t>
    </r>
    <r>
      <rPr>
        <sz val="11"/>
        <color theme="1"/>
        <rFont val="MS UI Gothic"/>
        <family val="2"/>
      </rPr>
      <t>NDEXY_W2</t>
    </r>
  </si>
  <si>
    <t>Z1015-992</t>
    <phoneticPr fontId="70"/>
  </si>
  <si>
    <t>INDEXX_W1</t>
    <phoneticPr fontId="70"/>
  </si>
  <si>
    <r>
      <t>V</t>
    </r>
    <r>
      <rPr>
        <sz val="11"/>
        <color theme="1"/>
        <rFont val="MS UI Gothic"/>
        <family val="2"/>
      </rPr>
      <t>alue</t>
    </r>
    <phoneticPr fontId="70"/>
  </si>
  <si>
    <t>INDEXY_W1</t>
  </si>
  <si>
    <r>
      <t>V</t>
    </r>
    <r>
      <rPr>
        <sz val="11"/>
        <color theme="1"/>
        <rFont val="MS UI Gothic"/>
        <family val="2"/>
      </rPr>
      <t>alue</t>
    </r>
  </si>
  <si>
    <r>
      <t>I</t>
    </r>
    <r>
      <rPr>
        <sz val="11"/>
        <color theme="1"/>
        <rFont val="MS UI Gothic"/>
        <family val="2"/>
      </rPr>
      <t>NDEXTP1_W1</t>
    </r>
    <phoneticPr fontId="70"/>
  </si>
  <si>
    <t>Z695-372</t>
    <phoneticPr fontId="70"/>
  </si>
  <si>
    <r>
      <t>I</t>
    </r>
    <r>
      <rPr>
        <sz val="11"/>
        <color theme="1"/>
        <rFont val="MS UI Gothic"/>
        <family val="2"/>
      </rPr>
      <t>NDEXTP2_W1</t>
    </r>
  </si>
  <si>
    <t>Z727-704</t>
    <phoneticPr fontId="70"/>
  </si>
  <si>
    <r>
      <t>I</t>
    </r>
    <r>
      <rPr>
        <sz val="11"/>
        <color theme="1"/>
        <rFont val="MS UI Gothic"/>
        <family val="2"/>
      </rPr>
      <t>NDEXTP1_W2</t>
    </r>
    <phoneticPr fontId="70"/>
  </si>
  <si>
    <t>Z1175-Z1152</t>
    <phoneticPr fontId="70"/>
  </si>
  <si>
    <r>
      <t>I</t>
    </r>
    <r>
      <rPr>
        <sz val="11"/>
        <color theme="1"/>
        <rFont val="MS UI Gothic"/>
        <family val="2"/>
      </rPr>
      <t>NDEXTP2_W2</t>
    </r>
  </si>
  <si>
    <t>Z1207-Z1184</t>
    <phoneticPr fontId="70"/>
  </si>
  <si>
    <r>
      <t>INDEX</t>
    </r>
    <r>
      <rPr>
        <sz val="11"/>
        <color theme="1"/>
        <rFont val="MS UI Gothic"/>
        <family val="2"/>
      </rPr>
      <t>TP1_W1</t>
    </r>
    <phoneticPr fontId="70"/>
  </si>
  <si>
    <r>
      <t>INDEX</t>
    </r>
    <r>
      <rPr>
        <sz val="11"/>
        <color theme="1"/>
        <rFont val="MS UI Gothic"/>
        <family val="2"/>
      </rPr>
      <t>TP2_W1</t>
    </r>
  </si>
  <si>
    <r>
      <t>T</t>
    </r>
    <r>
      <rPr>
        <sz val="11"/>
        <color theme="1"/>
        <rFont val="MS UI Gothic"/>
        <family val="2"/>
      </rPr>
      <t>P1 Data ALU</t>
    </r>
    <phoneticPr fontId="70"/>
  </si>
  <si>
    <r>
      <t>T</t>
    </r>
    <r>
      <rPr>
        <sz val="11"/>
        <color theme="1"/>
        <rFont val="MS UI Gothic"/>
        <family val="2"/>
      </rPr>
      <t>P2 Data ALU</t>
    </r>
    <phoneticPr fontId="70"/>
  </si>
  <si>
    <t>TP1BALU_W1</t>
    <phoneticPr fontId="70"/>
  </si>
  <si>
    <r>
      <t>TP</t>
    </r>
    <r>
      <rPr>
        <sz val="11"/>
        <color theme="1"/>
        <rFont val="MS UI Gothic"/>
        <family val="2"/>
      </rPr>
      <t>2BALU_W1</t>
    </r>
    <phoneticPr fontId="70"/>
  </si>
  <si>
    <r>
      <t>TP1BALU_W</t>
    </r>
    <r>
      <rPr>
        <sz val="11"/>
        <color theme="1"/>
        <rFont val="MS UI Gothic"/>
        <family val="2"/>
      </rPr>
      <t>2</t>
    </r>
    <phoneticPr fontId="70"/>
  </si>
  <si>
    <r>
      <t>TP</t>
    </r>
    <r>
      <rPr>
        <sz val="11"/>
        <color theme="1"/>
        <rFont val="MS UI Gothic"/>
        <family val="2"/>
      </rPr>
      <t>2BALU_W2</t>
    </r>
    <phoneticPr fontId="70"/>
  </si>
  <si>
    <t>TP&lt;TP</t>
    <phoneticPr fontId="70"/>
  </si>
  <si>
    <t>TP2&lt;TP2</t>
    <phoneticPr fontId="70"/>
  </si>
  <si>
    <t>TP&lt;TP*2</t>
    <phoneticPr fontId="70"/>
  </si>
  <si>
    <t>TP2&lt;TP2*2</t>
    <phoneticPr fontId="70"/>
  </si>
  <si>
    <t>TP&lt;TP/2</t>
    <phoneticPr fontId="70"/>
  </si>
  <si>
    <t>TP2&lt;TP2/2</t>
  </si>
  <si>
    <t>TP&lt;/TP</t>
    <phoneticPr fontId="70"/>
  </si>
  <si>
    <t>TP2&lt;/TP2</t>
    <phoneticPr fontId="70"/>
  </si>
  <si>
    <t>TP&lt;0</t>
    <phoneticPr fontId="70"/>
  </si>
  <si>
    <t>TP2&lt;0</t>
  </si>
  <si>
    <t>TP&lt;TP+1</t>
    <phoneticPr fontId="70"/>
  </si>
  <si>
    <t>TP2&lt;TP2+1</t>
  </si>
  <si>
    <t>TP&lt;TP-1</t>
    <phoneticPr fontId="70"/>
  </si>
  <si>
    <t>TP2&lt;TP2-1</t>
  </si>
  <si>
    <t>TP&lt;TPH</t>
    <phoneticPr fontId="70"/>
  </si>
  <si>
    <t>TP2&lt;TPH2</t>
    <phoneticPr fontId="70"/>
  </si>
  <si>
    <t>TP&lt;D5</t>
    <phoneticPr fontId="70"/>
  </si>
  <si>
    <t>TP2&lt;D6</t>
    <phoneticPr fontId="70"/>
  </si>
  <si>
    <t>TP&lt;TP'D5 (or)</t>
    <phoneticPr fontId="70"/>
  </si>
  <si>
    <t>TP2&lt;TP2'D6 (or)</t>
  </si>
  <si>
    <t>TP&lt;TP&amp;D5 (and)</t>
    <phoneticPr fontId="70"/>
  </si>
  <si>
    <t>TP2&lt;TP2&amp;D6 (and)</t>
  </si>
  <si>
    <t>TP&lt;TP"D5 (xor)</t>
    <phoneticPr fontId="70"/>
  </si>
  <si>
    <t>TP2&lt;TP2"D6 (xor)</t>
  </si>
  <si>
    <t>TP&lt;TP+D5</t>
    <phoneticPr fontId="70"/>
  </si>
  <si>
    <t>TP2&lt;TP2+D6</t>
  </si>
  <si>
    <t>TP&lt;TP-D5</t>
    <phoneticPr fontId="70"/>
  </si>
  <si>
    <t>TP2&lt;TP2-D6</t>
  </si>
  <si>
    <t>TP&lt;/D5</t>
    <phoneticPr fontId="70"/>
  </si>
  <si>
    <t>TP2&lt;/D6</t>
    <phoneticPr fontId="70"/>
  </si>
  <si>
    <t>TP&lt;TPS</t>
    <phoneticPr fontId="70"/>
  </si>
  <si>
    <t>TP2&lt;TPS2</t>
    <phoneticPr fontId="70"/>
  </si>
  <si>
    <t>TPS&lt;TP</t>
    <phoneticPr fontId="70"/>
  </si>
  <si>
    <t>TPS2&lt;TP2</t>
    <phoneticPr fontId="70"/>
  </si>
  <si>
    <t>TPS&lt;&gt;TP</t>
    <phoneticPr fontId="70"/>
  </si>
  <si>
    <r>
      <t>TPS2&lt;</t>
    </r>
    <r>
      <rPr>
        <sz val="11"/>
        <color theme="1"/>
        <rFont val="MS UI Gothic"/>
        <family val="2"/>
      </rPr>
      <t>&gt;TP2</t>
    </r>
    <phoneticPr fontId="70"/>
  </si>
  <si>
    <t>Source Data Field</t>
    <phoneticPr fontId="70"/>
  </si>
  <si>
    <r>
      <t>M</t>
    </r>
    <r>
      <rPr>
        <sz val="11"/>
        <color theme="1"/>
        <rFont val="MS UI Gothic"/>
        <family val="2"/>
      </rPr>
      <t>PX_W1</t>
    </r>
    <phoneticPr fontId="70"/>
  </si>
  <si>
    <t>MPX_W2</t>
    <phoneticPr fontId="70"/>
  </si>
  <si>
    <r>
      <t>D</t>
    </r>
    <r>
      <rPr>
        <sz val="11"/>
        <color theme="1"/>
        <rFont val="MS UI Gothic"/>
        <family val="2"/>
      </rPr>
      <t>&lt;TP1</t>
    </r>
    <phoneticPr fontId="70"/>
  </si>
  <si>
    <r>
      <t>D</t>
    </r>
    <r>
      <rPr>
        <sz val="11"/>
        <color theme="1"/>
        <rFont val="MS UI Gothic"/>
        <family val="2"/>
      </rPr>
      <t>&lt;TP2</t>
    </r>
    <phoneticPr fontId="70"/>
  </si>
  <si>
    <t>D&lt;TPXOR</t>
    <phoneticPr fontId="70"/>
  </si>
  <si>
    <t>Data hold field</t>
    <phoneticPr fontId="70"/>
  </si>
  <si>
    <r>
      <t>C</t>
    </r>
    <r>
      <rPr>
        <sz val="11"/>
        <color theme="1"/>
        <rFont val="MS UI Gothic"/>
        <family val="2"/>
      </rPr>
      <t>ontrol Bit_W1</t>
    </r>
    <phoneticPr fontId="70"/>
  </si>
  <si>
    <r>
      <t>C</t>
    </r>
    <r>
      <rPr>
        <sz val="11"/>
        <color theme="1"/>
        <rFont val="MS UI Gothic"/>
        <family val="2"/>
      </rPr>
      <t>ontrol Bit_W2</t>
    </r>
    <phoneticPr fontId="70"/>
  </si>
  <si>
    <t>PD</t>
    <phoneticPr fontId="70"/>
  </si>
  <si>
    <t>TPH1SL_W1</t>
    <phoneticPr fontId="70"/>
  </si>
  <si>
    <t>No</t>
    <phoneticPr fontId="70"/>
  </si>
  <si>
    <t>TPH2SL_W1</t>
    <phoneticPr fontId="70"/>
  </si>
  <si>
    <t>TPH1SL_W2</t>
    <phoneticPr fontId="70"/>
  </si>
  <si>
    <t>TPH2SL_W2</t>
    <phoneticPr fontId="70"/>
  </si>
  <si>
    <t>TPH1&lt;TPH1A</t>
    <phoneticPr fontId="70"/>
  </si>
  <si>
    <t>TPH2&lt;TPH2A</t>
  </si>
  <si>
    <t>TPH1&lt;TPH1B</t>
    <phoneticPr fontId="70"/>
  </si>
  <si>
    <t>TPH2&lt;TPH2B</t>
  </si>
  <si>
    <t>TPH1&lt;TPH1C</t>
    <phoneticPr fontId="70"/>
  </si>
  <si>
    <t>TPH2&lt;TPH2C</t>
  </si>
  <si>
    <t>TPH1&lt;TPH1D</t>
    <phoneticPr fontId="70"/>
  </si>
  <si>
    <t>○</t>
    <phoneticPr fontId="70"/>
  </si>
  <si>
    <t>TPH2&lt;TPH2D</t>
  </si>
  <si>
    <t>No</t>
    <phoneticPr fontId="70"/>
  </si>
  <si>
    <t>D5SL_W1</t>
    <phoneticPr fontId="70"/>
  </si>
  <si>
    <t>D6SL_W1</t>
    <phoneticPr fontId="70"/>
  </si>
  <si>
    <t>D5SL_W2</t>
    <phoneticPr fontId="70"/>
  </si>
  <si>
    <t>D6SL_W2</t>
    <phoneticPr fontId="70"/>
  </si>
  <si>
    <t>D5&lt;D5A</t>
    <phoneticPr fontId="70"/>
  </si>
  <si>
    <t>○</t>
    <phoneticPr fontId="70"/>
  </si>
  <si>
    <t>D6&lt;D6A</t>
  </si>
  <si>
    <t>D5&lt;D5B</t>
    <phoneticPr fontId="70"/>
  </si>
  <si>
    <t>D6&lt;D6B</t>
  </si>
  <si>
    <t>D5&lt;D5C</t>
    <phoneticPr fontId="3" type="noConversion"/>
  </si>
  <si>
    <t>○</t>
    <phoneticPr fontId="70"/>
  </si>
  <si>
    <t>D6&lt;D6C</t>
  </si>
  <si>
    <t>D5&lt;D5D</t>
    <phoneticPr fontId="70"/>
  </si>
  <si>
    <t>D6&lt;D6D</t>
  </si>
  <si>
    <r>
      <t>D</t>
    </r>
    <r>
      <rPr>
        <sz val="11"/>
        <color theme="1"/>
        <rFont val="MS UI Gothic"/>
        <family val="2"/>
      </rPr>
      <t>SD ALU Field</t>
    </r>
    <phoneticPr fontId="70"/>
  </si>
  <si>
    <t>RCD ALU Field</t>
  </si>
  <si>
    <t>CCD ALU Field</t>
  </si>
  <si>
    <t>No</t>
    <phoneticPr fontId="70"/>
  </si>
  <si>
    <r>
      <t>D</t>
    </r>
    <r>
      <rPr>
        <sz val="11"/>
        <color theme="1"/>
        <rFont val="MS UI Gothic"/>
        <family val="2"/>
      </rPr>
      <t>SDALU_W1</t>
    </r>
    <phoneticPr fontId="70"/>
  </si>
  <si>
    <r>
      <t>R</t>
    </r>
    <r>
      <rPr>
        <sz val="11"/>
        <color theme="1"/>
        <rFont val="MS UI Gothic"/>
        <family val="2"/>
      </rPr>
      <t>CDALU_W1</t>
    </r>
    <phoneticPr fontId="70"/>
  </si>
  <si>
    <r>
      <t>C</t>
    </r>
    <r>
      <rPr>
        <sz val="11"/>
        <color theme="1"/>
        <rFont val="MS UI Gothic"/>
        <family val="2"/>
      </rPr>
      <t>CDALU_W1</t>
    </r>
    <phoneticPr fontId="70"/>
  </si>
  <si>
    <r>
      <t>D</t>
    </r>
    <r>
      <rPr>
        <sz val="11"/>
        <color theme="1"/>
        <rFont val="MS UI Gothic"/>
        <family val="2"/>
      </rPr>
      <t>SDALU_W2</t>
    </r>
    <phoneticPr fontId="70"/>
  </si>
  <si>
    <r>
      <t>R</t>
    </r>
    <r>
      <rPr>
        <sz val="11"/>
        <color theme="1"/>
        <rFont val="MS UI Gothic"/>
        <family val="2"/>
      </rPr>
      <t>CDALU_W2</t>
    </r>
    <phoneticPr fontId="70"/>
  </si>
  <si>
    <r>
      <t>C</t>
    </r>
    <r>
      <rPr>
        <sz val="11"/>
        <color theme="1"/>
        <rFont val="MS UI Gothic"/>
        <family val="2"/>
      </rPr>
      <t>CDALU_W2</t>
    </r>
    <phoneticPr fontId="70"/>
  </si>
  <si>
    <r>
      <t>D</t>
    </r>
    <r>
      <rPr>
        <sz val="11"/>
        <color theme="1"/>
        <rFont val="MS UI Gothic"/>
        <family val="2"/>
      </rPr>
      <t>SD&lt;DSD</t>
    </r>
    <phoneticPr fontId="70"/>
  </si>
  <si>
    <t>RCD&lt;RCD</t>
  </si>
  <si>
    <t>CCD&lt;CCD</t>
  </si>
  <si>
    <r>
      <t>D</t>
    </r>
    <r>
      <rPr>
        <sz val="11"/>
        <color theme="1"/>
        <rFont val="MS UI Gothic"/>
        <family val="2"/>
      </rPr>
      <t>SD&lt;DSD+1</t>
    </r>
    <phoneticPr fontId="70"/>
  </si>
  <si>
    <t>RCD&lt;RCD+1</t>
  </si>
  <si>
    <t>CCD&lt;CCD+1</t>
  </si>
  <si>
    <r>
      <t>D</t>
    </r>
    <r>
      <rPr>
        <sz val="11"/>
        <color theme="1"/>
        <rFont val="MS UI Gothic"/>
        <family val="2"/>
      </rPr>
      <t>SD&lt;DSD-1</t>
    </r>
    <phoneticPr fontId="70"/>
  </si>
  <si>
    <t>RCD&lt;RCD-1</t>
  </si>
  <si>
    <t>CCD&lt;CCD-1</t>
  </si>
  <si>
    <t>DSD &lt; 0</t>
    <phoneticPr fontId="70"/>
  </si>
  <si>
    <t>RCD &lt; 0</t>
  </si>
  <si>
    <t>CCD &lt; 0</t>
  </si>
  <si>
    <t>DSETX_W1</t>
    <phoneticPr fontId="70"/>
  </si>
  <si>
    <r>
      <t>DSET</t>
    </r>
    <r>
      <rPr>
        <sz val="11"/>
        <color theme="1"/>
        <rFont val="MS UI Gothic"/>
        <family val="2"/>
      </rPr>
      <t>Y_W1</t>
    </r>
    <phoneticPr fontId="70"/>
  </si>
  <si>
    <r>
      <t>DSETX_W</t>
    </r>
    <r>
      <rPr>
        <sz val="11"/>
        <color theme="1"/>
        <rFont val="MS UI Gothic"/>
        <family val="2"/>
      </rPr>
      <t>2</t>
    </r>
    <phoneticPr fontId="70"/>
  </si>
  <si>
    <r>
      <t>DSETY_W</t>
    </r>
    <r>
      <rPr>
        <sz val="11"/>
        <color theme="1"/>
        <rFont val="MS UI Gothic"/>
        <family val="2"/>
      </rPr>
      <t>2</t>
    </r>
    <phoneticPr fontId="70"/>
  </si>
  <si>
    <t>XH</t>
    <phoneticPr fontId="70"/>
  </si>
  <si>
    <t>YH</t>
    <phoneticPr fontId="70"/>
  </si>
  <si>
    <t>D1A</t>
    <phoneticPr fontId="70"/>
  </si>
  <si>
    <r>
      <t>D</t>
    </r>
    <r>
      <rPr>
        <sz val="11"/>
        <color theme="1"/>
        <rFont val="MS UI Gothic"/>
        <family val="2"/>
      </rPr>
      <t>2A</t>
    </r>
    <phoneticPr fontId="70"/>
  </si>
  <si>
    <t>D3B</t>
    <phoneticPr fontId="70"/>
  </si>
  <si>
    <r>
      <t>D</t>
    </r>
    <r>
      <rPr>
        <sz val="11"/>
        <color theme="1"/>
        <rFont val="MS UI Gothic"/>
        <family val="2"/>
      </rPr>
      <t>4B</t>
    </r>
    <phoneticPr fontId="70"/>
  </si>
  <si>
    <t>XOS</t>
    <phoneticPr fontId="70"/>
  </si>
  <si>
    <t>YOS</t>
    <phoneticPr fontId="70"/>
  </si>
  <si>
    <t>ZD</t>
    <phoneticPr fontId="70"/>
  </si>
  <si>
    <r>
      <t>Z</t>
    </r>
    <r>
      <rPr>
        <sz val="11"/>
        <color theme="1"/>
        <rFont val="MS UI Gothic"/>
        <family val="2"/>
      </rPr>
      <t>H</t>
    </r>
    <phoneticPr fontId="70"/>
  </si>
  <si>
    <t>NH</t>
    <phoneticPr fontId="70"/>
  </si>
  <si>
    <t>BH</t>
    <phoneticPr fontId="70"/>
  </si>
  <si>
    <t>ND1</t>
    <phoneticPr fontId="70"/>
  </si>
  <si>
    <t>BD1</t>
    <phoneticPr fontId="70"/>
  </si>
  <si>
    <t>YT</t>
    <phoneticPr fontId="70"/>
  </si>
  <si>
    <t>-</t>
    <phoneticPr fontId="36"/>
  </si>
  <si>
    <r>
      <t>Z</t>
    </r>
    <r>
      <rPr>
        <sz val="11"/>
        <color theme="1"/>
        <rFont val="MS UI Gothic"/>
        <family val="2"/>
      </rPr>
      <t>OP</t>
    </r>
    <phoneticPr fontId="70"/>
  </si>
  <si>
    <t>D1B</t>
  </si>
  <si>
    <t>D2B</t>
    <phoneticPr fontId="36"/>
  </si>
  <si>
    <t>D1C</t>
  </si>
  <si>
    <t>D2C</t>
    <phoneticPr fontId="36"/>
  </si>
  <si>
    <t>D1D</t>
  </si>
  <si>
    <t>D2D</t>
    <phoneticPr fontId="36"/>
  </si>
  <si>
    <t>D1E</t>
  </si>
  <si>
    <t>D3B</t>
    <phoneticPr fontId="36"/>
  </si>
  <si>
    <t>D1F</t>
  </si>
  <si>
    <t>D1G</t>
  </si>
  <si>
    <t>D1H</t>
  </si>
  <si>
    <t>XT1</t>
  </si>
  <si>
    <t>YT1</t>
    <phoneticPr fontId="36"/>
  </si>
  <si>
    <t>XT2</t>
  </si>
  <si>
    <t>○</t>
    <phoneticPr fontId="36"/>
  </si>
  <si>
    <t>(Set Bit)</t>
    <phoneticPr fontId="36"/>
  </si>
  <si>
    <t>DSET_TP1_W1</t>
    <phoneticPr fontId="70"/>
  </si>
  <si>
    <r>
      <t>DSET_TP</t>
    </r>
    <r>
      <rPr>
        <sz val="11"/>
        <color theme="1"/>
        <rFont val="MS UI Gothic"/>
        <family val="2"/>
      </rPr>
      <t>2_W1</t>
    </r>
    <phoneticPr fontId="70"/>
  </si>
  <si>
    <r>
      <t>DSET_TP1_W</t>
    </r>
    <r>
      <rPr>
        <sz val="11"/>
        <color theme="1"/>
        <rFont val="MS UI Gothic"/>
        <family val="2"/>
      </rPr>
      <t>2</t>
    </r>
    <phoneticPr fontId="70"/>
  </si>
  <si>
    <r>
      <t>DSET_TP</t>
    </r>
    <r>
      <rPr>
        <sz val="11"/>
        <color theme="1"/>
        <rFont val="MS UI Gothic"/>
        <family val="2"/>
      </rPr>
      <t>2_W2</t>
    </r>
    <phoneticPr fontId="70"/>
  </si>
  <si>
    <r>
      <t>T</t>
    </r>
    <r>
      <rPr>
        <sz val="11"/>
        <color rgb="FFFF0000"/>
        <rFont val="MS UI Gothic"/>
        <family val="2"/>
        <charset val="128"/>
      </rPr>
      <t>PH1A</t>
    </r>
    <phoneticPr fontId="70"/>
  </si>
  <si>
    <r>
      <t>T</t>
    </r>
    <r>
      <rPr>
        <sz val="11"/>
        <rFont val="MS UI Gothic"/>
        <family val="2"/>
        <charset val="128"/>
      </rPr>
      <t>PH2A</t>
    </r>
    <phoneticPr fontId="70"/>
  </si>
  <si>
    <r>
      <t>D</t>
    </r>
    <r>
      <rPr>
        <sz val="11"/>
        <color theme="1"/>
        <rFont val="MS UI Gothic"/>
        <family val="2"/>
      </rPr>
      <t>5</t>
    </r>
    <phoneticPr fontId="70"/>
  </si>
  <si>
    <r>
      <t>D</t>
    </r>
    <r>
      <rPr>
        <sz val="11"/>
        <color theme="1"/>
        <rFont val="MS UI Gothic"/>
        <family val="2"/>
      </rPr>
      <t>6</t>
    </r>
    <phoneticPr fontId="70"/>
  </si>
  <si>
    <r>
      <t>T</t>
    </r>
    <r>
      <rPr>
        <sz val="11"/>
        <color theme="1"/>
        <rFont val="MS UI Gothic"/>
        <family val="2"/>
      </rPr>
      <t>P1</t>
    </r>
    <phoneticPr fontId="70"/>
  </si>
  <si>
    <r>
      <t>T</t>
    </r>
    <r>
      <rPr>
        <sz val="11"/>
        <color theme="1"/>
        <rFont val="MS UI Gothic"/>
        <family val="2"/>
      </rPr>
      <t>P2</t>
    </r>
    <phoneticPr fontId="70"/>
  </si>
  <si>
    <t>DCMR1</t>
    <phoneticPr fontId="70"/>
  </si>
  <si>
    <r>
      <t>DCMR</t>
    </r>
    <r>
      <rPr>
        <sz val="11"/>
        <color theme="1"/>
        <rFont val="MS UI Gothic"/>
        <family val="2"/>
      </rPr>
      <t>2</t>
    </r>
    <phoneticPr fontId="70"/>
  </si>
  <si>
    <t>XMASK</t>
    <phoneticPr fontId="70"/>
  </si>
  <si>
    <t>YMASK</t>
    <phoneticPr fontId="70"/>
  </si>
  <si>
    <t>RCD</t>
    <phoneticPr fontId="70"/>
  </si>
  <si>
    <r>
      <t>C</t>
    </r>
    <r>
      <rPr>
        <sz val="11"/>
        <color theme="1"/>
        <rFont val="MS UI Gothic"/>
        <family val="2"/>
      </rPr>
      <t>CD</t>
    </r>
    <phoneticPr fontId="70"/>
  </si>
  <si>
    <t>DSD</t>
    <phoneticPr fontId="70"/>
  </si>
  <si>
    <t>TPH1B</t>
    <phoneticPr fontId="36"/>
  </si>
  <si>
    <t>TPH2B</t>
  </si>
  <si>
    <t>TPH1C</t>
    <phoneticPr fontId="36"/>
  </si>
  <si>
    <t>TPH2C</t>
  </si>
  <si>
    <t>TPH1D</t>
    <phoneticPr fontId="36"/>
  </si>
  <si>
    <t>TPH2D</t>
  </si>
  <si>
    <t>D5A</t>
    <phoneticPr fontId="36"/>
  </si>
  <si>
    <t>D6A</t>
  </si>
  <si>
    <t>D5B</t>
    <phoneticPr fontId="36"/>
  </si>
  <si>
    <t>D6B</t>
  </si>
  <si>
    <t>D5C</t>
    <phoneticPr fontId="36"/>
  </si>
  <si>
    <t>D6C</t>
  </si>
  <si>
    <t>D5D</t>
    <phoneticPr fontId="36"/>
  </si>
  <si>
    <t>D6D</t>
  </si>
  <si>
    <r>
      <t xml:space="preserve">Address </t>
    </r>
    <r>
      <rPr>
        <sz val="11"/>
        <color theme="1"/>
        <rFont val="MS UI Gothic"/>
        <family val="2"/>
      </rPr>
      <t xml:space="preserve"> Function </t>
    </r>
    <phoneticPr fontId="70"/>
  </si>
  <si>
    <t>FPSEL_W1</t>
    <phoneticPr fontId="70"/>
  </si>
  <si>
    <t>FPSEL_W2</t>
    <phoneticPr fontId="70"/>
  </si>
  <si>
    <t>FP0(FIX-Low)</t>
    <phoneticPr fontId="70"/>
  </si>
  <si>
    <t>FP1(Checker)</t>
    <phoneticPr fontId="70"/>
  </si>
  <si>
    <t>FP3(Diagonal)</t>
    <phoneticPr fontId="70"/>
  </si>
  <si>
    <t>FP7(Mask Parity)</t>
    <phoneticPr fontId="70"/>
  </si>
  <si>
    <t>FP8(Row-Bar)</t>
    <phoneticPr fontId="70"/>
  </si>
  <si>
    <t>FP9(Colum-Bar)</t>
    <phoneticPr fontId="70"/>
  </si>
  <si>
    <r>
      <t>F</t>
    </r>
    <r>
      <rPr>
        <sz val="11"/>
        <color theme="1"/>
        <rFont val="MS UI Gothic"/>
        <family val="2"/>
      </rPr>
      <t>PX</t>
    </r>
    <phoneticPr fontId="70"/>
  </si>
  <si>
    <r>
      <t>I</t>
    </r>
    <r>
      <rPr>
        <sz val="11"/>
        <color theme="1"/>
        <rFont val="MS UI Gothic"/>
        <family val="2"/>
      </rPr>
      <t>nvert Field</t>
    </r>
    <phoneticPr fontId="70"/>
  </si>
  <si>
    <r>
      <t>D</t>
    </r>
    <r>
      <rPr>
        <sz val="11"/>
        <color theme="1"/>
        <rFont val="MS UI Gothic"/>
        <family val="2"/>
      </rPr>
      <t>INV_W1</t>
    </r>
    <phoneticPr fontId="70"/>
  </si>
  <si>
    <r>
      <t>D</t>
    </r>
    <r>
      <rPr>
        <sz val="11"/>
        <color theme="1"/>
        <rFont val="MS UI Gothic"/>
        <family val="2"/>
      </rPr>
      <t>2INV_W1</t>
    </r>
    <phoneticPr fontId="70"/>
  </si>
  <si>
    <r>
      <t>D</t>
    </r>
    <r>
      <rPr>
        <sz val="11"/>
        <color theme="1"/>
        <rFont val="MS UI Gothic"/>
        <family val="2"/>
      </rPr>
      <t>INV_W2</t>
    </r>
    <phoneticPr fontId="70"/>
  </si>
  <si>
    <r>
      <t>D</t>
    </r>
    <r>
      <rPr>
        <sz val="11"/>
        <color theme="1"/>
        <rFont val="MS UI Gothic"/>
        <family val="2"/>
      </rPr>
      <t>2INV_W2</t>
    </r>
    <phoneticPr fontId="70"/>
  </si>
  <si>
    <r>
      <t>/</t>
    </r>
    <r>
      <rPr>
        <sz val="11"/>
        <color theme="1"/>
        <rFont val="MS UI Gothic"/>
        <family val="2"/>
      </rPr>
      <t>D</t>
    </r>
    <phoneticPr fontId="70"/>
  </si>
  <si>
    <r>
      <t>/</t>
    </r>
    <r>
      <rPr>
        <sz val="11"/>
        <color theme="1"/>
        <rFont val="MS UI Gothic"/>
        <family val="2"/>
      </rPr>
      <t>D2</t>
    </r>
    <phoneticPr fontId="70"/>
  </si>
  <si>
    <r>
      <t>X</t>
    </r>
    <r>
      <rPr>
        <sz val="11"/>
        <color theme="1"/>
        <rFont val="MS UI Gothic"/>
        <family val="2"/>
      </rPr>
      <t>ASV_W1</t>
    </r>
    <phoneticPr fontId="70"/>
  </si>
  <si>
    <r>
      <t>Y</t>
    </r>
    <r>
      <rPr>
        <sz val="11"/>
        <color theme="1"/>
        <rFont val="MS UI Gothic"/>
        <family val="2"/>
      </rPr>
      <t>ASV_W1</t>
    </r>
    <phoneticPr fontId="70"/>
  </si>
  <si>
    <r>
      <t>X</t>
    </r>
    <r>
      <rPr>
        <sz val="11"/>
        <color theme="1"/>
        <rFont val="MS UI Gothic"/>
        <family val="2"/>
      </rPr>
      <t>ASV_W2</t>
    </r>
    <phoneticPr fontId="70"/>
  </si>
  <si>
    <r>
      <t>Y</t>
    </r>
    <r>
      <rPr>
        <sz val="11"/>
        <color theme="1"/>
        <rFont val="MS UI Gothic"/>
        <family val="2"/>
      </rPr>
      <t>ASV_W2</t>
    </r>
    <phoneticPr fontId="70"/>
  </si>
  <si>
    <r>
      <t>X</t>
    </r>
    <r>
      <rPr>
        <sz val="11"/>
        <color theme="1"/>
        <rFont val="MS UI Gothic"/>
        <family val="2"/>
      </rPr>
      <t>ASV</t>
    </r>
    <phoneticPr fontId="70"/>
  </si>
  <si>
    <t>○</t>
    <phoneticPr fontId="70"/>
  </si>
  <si>
    <r>
      <t>Y</t>
    </r>
    <r>
      <rPr>
        <sz val="11"/>
        <color theme="1"/>
        <rFont val="MS UI Gothic"/>
        <family val="2"/>
      </rPr>
      <t>ASV</t>
    </r>
    <phoneticPr fontId="70"/>
  </si>
  <si>
    <r>
      <t>X</t>
    </r>
    <r>
      <rPr>
        <sz val="11"/>
        <color theme="1"/>
        <rFont val="MS UI Gothic"/>
        <family val="2"/>
      </rPr>
      <t>ALD_W1</t>
    </r>
    <phoneticPr fontId="70"/>
  </si>
  <si>
    <r>
      <t>Y</t>
    </r>
    <r>
      <rPr>
        <sz val="11"/>
        <color theme="1"/>
        <rFont val="MS UI Gothic"/>
        <family val="2"/>
      </rPr>
      <t>ALD_W1</t>
    </r>
    <phoneticPr fontId="70"/>
  </si>
  <si>
    <r>
      <t>X</t>
    </r>
    <r>
      <rPr>
        <sz val="11"/>
        <color theme="1"/>
        <rFont val="MS UI Gothic"/>
        <family val="2"/>
      </rPr>
      <t>ALD_W2</t>
    </r>
    <phoneticPr fontId="70"/>
  </si>
  <si>
    <r>
      <t>Y</t>
    </r>
    <r>
      <rPr>
        <sz val="11"/>
        <color theme="1"/>
        <rFont val="MS UI Gothic"/>
        <family val="2"/>
      </rPr>
      <t>ALD_W2</t>
    </r>
    <phoneticPr fontId="70"/>
  </si>
  <si>
    <r>
      <t>X</t>
    </r>
    <r>
      <rPr>
        <sz val="11"/>
        <color theme="1"/>
        <rFont val="MS UI Gothic"/>
        <family val="2"/>
      </rPr>
      <t>ALD</t>
    </r>
    <phoneticPr fontId="70"/>
  </si>
  <si>
    <t>YALD</t>
    <phoneticPr fontId="70"/>
  </si>
  <si>
    <r>
      <t>Y</t>
    </r>
    <r>
      <rPr>
        <sz val="11"/>
        <color theme="1"/>
        <rFont val="MS UI Gothic"/>
        <family val="2"/>
      </rPr>
      <t>ASL_W1</t>
    </r>
    <phoneticPr fontId="70"/>
  </si>
  <si>
    <r>
      <t>Y</t>
    </r>
    <r>
      <rPr>
        <sz val="11"/>
        <color theme="1"/>
        <rFont val="MS UI Gothic"/>
        <family val="2"/>
      </rPr>
      <t>ASL_W2</t>
    </r>
    <phoneticPr fontId="70"/>
  </si>
  <si>
    <t>YASL</t>
    <phoneticPr fontId="70"/>
  </si>
  <si>
    <t>No</t>
    <phoneticPr fontId="70"/>
  </si>
  <si>
    <r>
      <t>C</t>
    </r>
    <r>
      <rPr>
        <sz val="11"/>
        <color theme="0" tint="-0.249977111117893"/>
        <rFont val="MS UI Gothic"/>
        <family val="2"/>
        <charset val="128"/>
      </rPr>
      <t>ontrol Bit_W1</t>
    </r>
    <phoneticPr fontId="70"/>
  </si>
  <si>
    <r>
      <t>C</t>
    </r>
    <r>
      <rPr>
        <sz val="11"/>
        <color theme="1"/>
        <rFont val="MS UI Gothic"/>
        <family val="2"/>
      </rPr>
      <t>ontrol Bit_W2</t>
    </r>
    <phoneticPr fontId="70"/>
  </si>
  <si>
    <r>
      <t>C</t>
    </r>
    <r>
      <rPr>
        <sz val="11"/>
        <color theme="0" tint="-0.249977111117893"/>
        <rFont val="MS UI Gothic"/>
        <family val="2"/>
        <charset val="128"/>
      </rPr>
      <t>ontrol Bit_W2</t>
    </r>
    <phoneticPr fontId="70"/>
  </si>
  <si>
    <t>R2</t>
    <phoneticPr fontId="70"/>
  </si>
  <si>
    <t>MSTART</t>
    <phoneticPr fontId="70"/>
  </si>
  <si>
    <t>*</t>
    <phoneticPr fontId="70"/>
  </si>
  <si>
    <t>R</t>
    <phoneticPr fontId="70"/>
  </si>
  <si>
    <t>MEND</t>
    <phoneticPr fontId="70"/>
  </si>
  <si>
    <r>
      <t>W</t>
    </r>
    <r>
      <rPr>
        <sz val="11"/>
        <color theme="1"/>
        <rFont val="MS UI Gothic"/>
        <family val="2"/>
      </rPr>
      <t>2</t>
    </r>
    <phoneticPr fontId="70"/>
  </si>
  <si>
    <t>W</t>
    <phoneticPr fontId="70"/>
  </si>
  <si>
    <t>M1</t>
    <phoneticPr fontId="70"/>
  </si>
  <si>
    <t>M2</t>
    <phoneticPr fontId="70"/>
  </si>
  <si>
    <r>
      <t>C</t>
    </r>
    <r>
      <rPr>
        <sz val="11"/>
        <color theme="1"/>
        <rFont val="MS UI Gothic"/>
        <family val="2"/>
      </rPr>
      <t>ontrol Bit_W1</t>
    </r>
    <phoneticPr fontId="70"/>
  </si>
  <si>
    <t>CPY1-16 (CPYA1-32)</t>
    <phoneticPr fontId="70"/>
  </si>
  <si>
    <r>
      <t>C</t>
    </r>
    <r>
      <rPr>
        <sz val="11"/>
        <color theme="0" tint="-0.249977111117893"/>
        <rFont val="MS UI Gothic"/>
        <family val="2"/>
        <charset val="128"/>
      </rPr>
      <t>ontrol Bit_W2</t>
    </r>
    <phoneticPr fontId="70"/>
  </si>
  <si>
    <t>CPY1-32 (CPYB1-32)</t>
    <phoneticPr fontId="70"/>
  </si>
  <si>
    <t>Z871-864</t>
    <phoneticPr fontId="70"/>
  </si>
  <si>
    <t>Z863-832</t>
    <phoneticPr fontId="70"/>
  </si>
  <si>
    <t>Z1351-1344</t>
    <phoneticPr fontId="70"/>
  </si>
  <si>
    <t>Z1343-1312</t>
    <phoneticPr fontId="70"/>
  </si>
  <si>
    <t>C39-0</t>
    <phoneticPr fontId="70"/>
  </si>
  <si>
    <t>C39-C32</t>
    <phoneticPr fontId="36"/>
  </si>
  <si>
    <t>C31-C0</t>
    <phoneticPr fontId="36"/>
  </si>
  <si>
    <r>
      <t>C</t>
    </r>
    <r>
      <rPr>
        <sz val="11"/>
        <color theme="0" tint="-0.249977111117893"/>
        <rFont val="MS UI Gothic"/>
        <family val="2"/>
        <charset val="128"/>
      </rPr>
      <t>ontrol Bit_W1</t>
    </r>
    <phoneticPr fontId="70"/>
  </si>
  <si>
    <r>
      <t>A</t>
    </r>
    <r>
      <rPr>
        <sz val="11"/>
        <color theme="0" tint="-0.249977111117893"/>
        <rFont val="MS UI Gothic"/>
        <family val="2"/>
        <charset val="128"/>
      </rPr>
      <t>RIOFF</t>
    </r>
    <phoneticPr fontId="70"/>
  </si>
  <si>
    <t>*</t>
    <phoneticPr fontId="70"/>
  </si>
  <si>
    <t>TRIGLOG</t>
    <phoneticPr fontId="70"/>
  </si>
  <si>
    <r>
      <t>S</t>
    </r>
    <r>
      <rPr>
        <sz val="11"/>
        <color theme="0" tint="-0.249977111117893"/>
        <rFont val="MS UI Gothic"/>
        <family val="2"/>
        <charset val="128"/>
      </rPr>
      <t>CROFF</t>
    </r>
    <phoneticPr fontId="70"/>
  </si>
  <si>
    <t>DUTSCROFF</t>
    <phoneticPr fontId="70"/>
  </si>
  <si>
    <r>
      <t>F</t>
    </r>
    <r>
      <rPr>
        <sz val="11"/>
        <color theme="0" tint="-0.249977111117893"/>
        <rFont val="MS UI Gothic"/>
        <family val="2"/>
        <charset val="128"/>
      </rPr>
      <t>MSCROFF</t>
    </r>
    <phoneticPr fontId="70"/>
  </si>
  <si>
    <r>
      <t>P</t>
    </r>
    <r>
      <rPr>
        <sz val="11"/>
        <color theme="0" tint="-0.249977111117893"/>
        <rFont val="MS UI Gothic"/>
        <family val="2"/>
        <charset val="128"/>
      </rPr>
      <t>SCROFF</t>
    </r>
    <phoneticPr fontId="70"/>
  </si>
  <si>
    <r>
      <t>Burst Signal</t>
    </r>
    <r>
      <rPr>
        <sz val="11"/>
        <color theme="0" tint="-0.249977111117893"/>
        <rFont val="MS UI Gothic"/>
        <family val="2"/>
        <charset val="128"/>
      </rPr>
      <t>_W1</t>
    </r>
    <phoneticPr fontId="70"/>
  </si>
  <si>
    <r>
      <t>Burst Signal</t>
    </r>
    <r>
      <rPr>
        <sz val="11"/>
        <color theme="0" tint="-0.249977111117893"/>
        <rFont val="MS UI Gothic"/>
        <family val="2"/>
        <charset val="128"/>
      </rPr>
      <t>_W2</t>
    </r>
    <phoneticPr fontId="70"/>
  </si>
  <si>
    <t>BL2</t>
  </si>
  <si>
    <t>BL4</t>
  </si>
  <si>
    <t>BL8</t>
  </si>
  <si>
    <t>BL16</t>
  </si>
  <si>
    <t>WPTSQ</t>
  </si>
  <si>
    <t>*</t>
  </si>
  <si>
    <t>WPTIL</t>
  </si>
  <si>
    <t>BURSHDIS</t>
    <phoneticPr fontId="36"/>
  </si>
  <si>
    <t>BURSHEN</t>
    <phoneticPr fontId="36"/>
  </si>
  <si>
    <r>
      <t>C</t>
    </r>
    <r>
      <rPr>
        <sz val="11"/>
        <color theme="0" tint="-0.249977111117893"/>
        <rFont val="MS UI Gothic"/>
        <family val="2"/>
        <charset val="128"/>
      </rPr>
      <t>ontrol Bit_W1</t>
    </r>
    <phoneticPr fontId="70"/>
  </si>
  <si>
    <r>
      <t>B</t>
    </r>
    <r>
      <rPr>
        <sz val="11"/>
        <color theme="0" tint="-0.249977111117893"/>
        <rFont val="MS UI Gothic"/>
        <family val="2"/>
        <charset val="128"/>
      </rPr>
      <t>URSTA</t>
    </r>
    <phoneticPr fontId="70"/>
  </si>
  <si>
    <t>ASCR1-8</t>
    <phoneticPr fontId="70"/>
  </si>
  <si>
    <t>(0-7)</t>
    <phoneticPr fontId="36"/>
  </si>
  <si>
    <r>
      <t>B</t>
    </r>
    <r>
      <rPr>
        <sz val="11"/>
        <color theme="0" tint="-0.249977111117893"/>
        <rFont val="MS UI Gothic"/>
        <family val="2"/>
        <charset val="128"/>
      </rPr>
      <t>URINC</t>
    </r>
    <phoneticPr fontId="70"/>
  </si>
  <si>
    <t>( Defualt )</t>
    <phoneticPr fontId="36"/>
  </si>
  <si>
    <r>
      <t>B</t>
    </r>
    <r>
      <rPr>
        <sz val="11"/>
        <color theme="0" tint="-0.249977111117893"/>
        <rFont val="MS UI Gothic"/>
        <family val="2"/>
        <charset val="128"/>
      </rPr>
      <t>URHLD</t>
    </r>
    <phoneticPr fontId="70"/>
  </si>
  <si>
    <r>
      <t>B</t>
    </r>
    <r>
      <rPr>
        <sz val="11"/>
        <color theme="0" tint="-0.249977111117893"/>
        <rFont val="MS UI Gothic"/>
        <family val="2"/>
        <charset val="128"/>
      </rPr>
      <t>USEL</t>
    </r>
    <phoneticPr fontId="70"/>
  </si>
  <si>
    <t>Control Bit_W1</t>
    <phoneticPr fontId="70"/>
  </si>
  <si>
    <t>Control Bit_W2</t>
    <phoneticPr fontId="70"/>
  </si>
  <si>
    <t>FMOP0</t>
    <phoneticPr fontId="70"/>
  </si>
  <si>
    <t>DSCR1-8</t>
    <phoneticPr fontId="70"/>
  </si>
  <si>
    <t>(0-7)</t>
    <phoneticPr fontId="36"/>
  </si>
  <si>
    <t>FMOP1</t>
    <phoneticPr fontId="70"/>
  </si>
  <si>
    <t>( Defualt )</t>
    <phoneticPr fontId="36"/>
  </si>
  <si>
    <t>FMOP2</t>
    <phoneticPr fontId="70"/>
  </si>
  <si>
    <t>FMOP3</t>
    <phoneticPr fontId="70"/>
  </si>
  <si>
    <t>XX9</t>
  </si>
  <si>
    <r>
      <t>P</t>
    </r>
    <r>
      <rPr>
        <sz val="11"/>
        <color theme="1"/>
        <rFont val="MS UI Gothic"/>
        <family val="2"/>
      </rPr>
      <t>SMALU_W1</t>
    </r>
    <phoneticPr fontId="70"/>
  </si>
  <si>
    <r>
      <t>PSM</t>
    </r>
    <r>
      <rPr>
        <sz val="11"/>
        <color theme="1"/>
        <rFont val="MS UI Gothic"/>
        <family val="2"/>
      </rPr>
      <t>ALU_W2</t>
    </r>
    <phoneticPr fontId="70"/>
  </si>
  <si>
    <t>○</t>
    <phoneticPr fontId="70"/>
  </si>
  <si>
    <t>PAMA&lt;PSMA</t>
    <phoneticPr fontId="70"/>
  </si>
  <si>
    <t>default</t>
    <phoneticPr fontId="5"/>
  </si>
  <si>
    <t>PSMA&lt;PSMA+1</t>
  </si>
  <si>
    <t>PSMA&lt;PSMA-1</t>
  </si>
  <si>
    <r>
      <t>P</t>
    </r>
    <r>
      <rPr>
        <sz val="11"/>
        <color theme="1"/>
        <rFont val="MS UI Gothic"/>
        <family val="2"/>
      </rPr>
      <t>SMA&lt;INDEX</t>
    </r>
    <phoneticPr fontId="5"/>
  </si>
  <si>
    <t>PSMA &lt; 0</t>
    <phoneticPr fontId="5"/>
  </si>
  <si>
    <r>
      <t>PSM</t>
    </r>
    <r>
      <rPr>
        <sz val="11"/>
        <color theme="1"/>
        <rFont val="MS UI Gothic"/>
        <family val="2"/>
      </rPr>
      <t>A&lt;INIT_REG1</t>
    </r>
    <phoneticPr fontId="5"/>
  </si>
  <si>
    <r>
      <t>PSM</t>
    </r>
    <r>
      <rPr>
        <sz val="11"/>
        <color theme="1"/>
        <rFont val="MS UI Gothic"/>
        <family val="2"/>
      </rPr>
      <t>A&lt;INIT_REG2</t>
    </r>
    <phoneticPr fontId="5"/>
  </si>
  <si>
    <r>
      <t>PSM</t>
    </r>
    <r>
      <rPr>
        <sz val="11"/>
        <color theme="1"/>
        <rFont val="MS UI Gothic"/>
        <family val="2"/>
      </rPr>
      <t>A&lt;INIT_REG3</t>
    </r>
    <phoneticPr fontId="5"/>
  </si>
  <si>
    <r>
      <t>PSM</t>
    </r>
    <r>
      <rPr>
        <sz val="11"/>
        <color theme="1"/>
        <rFont val="MS UI Gothic"/>
        <family val="2"/>
      </rPr>
      <t>A&lt;INIT_REG4</t>
    </r>
    <phoneticPr fontId="5"/>
  </si>
  <si>
    <r>
      <t>P</t>
    </r>
    <r>
      <rPr>
        <sz val="11"/>
        <color theme="1"/>
        <rFont val="MS UI Gothic"/>
        <family val="2"/>
      </rPr>
      <t>SMEN_W1</t>
    </r>
    <phoneticPr fontId="70"/>
  </si>
  <si>
    <r>
      <t>PSM</t>
    </r>
    <r>
      <rPr>
        <sz val="11"/>
        <color theme="1"/>
        <rFont val="MS UI Gothic"/>
        <family val="2"/>
      </rPr>
      <t>EN_W2</t>
    </r>
    <phoneticPr fontId="70"/>
  </si>
  <si>
    <r>
      <t>P</t>
    </r>
    <r>
      <rPr>
        <sz val="11"/>
        <color theme="1"/>
        <rFont val="MS UI Gothic"/>
        <family val="2"/>
      </rPr>
      <t>SMEN</t>
    </r>
    <phoneticPr fontId="70"/>
  </si>
  <si>
    <t>* UNI650 PSMA Index Support 15bit</t>
    <phoneticPr fontId="36"/>
  </si>
  <si>
    <r>
      <t>I</t>
    </r>
    <r>
      <rPr>
        <sz val="11"/>
        <color theme="1"/>
        <rFont val="MS UI Gothic"/>
        <family val="2"/>
      </rPr>
      <t>NDEXPSMA_W1</t>
    </r>
    <phoneticPr fontId="5"/>
  </si>
  <si>
    <t>Z814-800</t>
    <phoneticPr fontId="70"/>
  </si>
  <si>
    <r>
      <t>I</t>
    </r>
    <r>
      <rPr>
        <sz val="11"/>
        <color theme="1"/>
        <rFont val="MS UI Gothic"/>
        <family val="2"/>
      </rPr>
      <t>NDEXPSMA_W2</t>
    </r>
    <phoneticPr fontId="5"/>
  </si>
  <si>
    <t>Z1294-Z1280</t>
    <phoneticPr fontId="70"/>
  </si>
  <si>
    <r>
      <t>INDEX</t>
    </r>
    <r>
      <rPr>
        <sz val="11"/>
        <color theme="1"/>
        <rFont val="MS UI Gothic"/>
        <family val="2"/>
      </rPr>
      <t>TPSMA</t>
    </r>
    <phoneticPr fontId="5"/>
  </si>
  <si>
    <t>* UNI610 PSMA Index Support 29bit</t>
    <phoneticPr fontId="36"/>
  </si>
  <si>
    <r>
      <rPr>
        <sz val="10"/>
        <color rgb="FFFF0000"/>
        <rFont val="MS UI Gothic"/>
        <family val="2"/>
      </rPr>
      <t>INDEX_TP1_W1</t>
    </r>
    <r>
      <rPr>
        <sz val="10"/>
        <rFont val="MS UI Gothic"/>
        <family val="2"/>
      </rPr>
      <t xml:space="preserve">
I</t>
    </r>
    <r>
      <rPr>
        <sz val="11"/>
        <color theme="1"/>
        <rFont val="MS UI Gothic"/>
        <family val="2"/>
      </rPr>
      <t>NDEXPSMA_W1</t>
    </r>
    <phoneticPr fontId="5"/>
  </si>
  <si>
    <r>
      <t xml:space="preserve">Z685 - 672 : </t>
    </r>
    <r>
      <rPr>
        <sz val="9"/>
        <rFont val="MS UI Gothic"/>
        <family val="2"/>
      </rPr>
      <t>Z814-800</t>
    </r>
    <phoneticPr fontId="70"/>
  </si>
  <si>
    <r>
      <rPr>
        <sz val="10"/>
        <color rgb="FFFF0000"/>
        <rFont val="MS UI Gothic"/>
        <family val="2"/>
      </rPr>
      <t>INDEX_TP1_W2</t>
    </r>
    <r>
      <rPr>
        <sz val="10"/>
        <rFont val="MS UI Gothic"/>
        <family val="2"/>
      </rPr>
      <t xml:space="preserve">
I</t>
    </r>
    <r>
      <rPr>
        <sz val="11"/>
        <color theme="1"/>
        <rFont val="MS UI Gothic"/>
        <family val="2"/>
      </rPr>
      <t>NDEXPSMA_W2</t>
    </r>
    <phoneticPr fontId="5"/>
  </si>
  <si>
    <r>
      <t>Z1165 - Z1151 :</t>
    </r>
    <r>
      <rPr>
        <sz val="9"/>
        <rFont val="MS UI Gothic"/>
        <family val="2"/>
      </rPr>
      <t xml:space="preserve"> Z1294-Z1280</t>
    </r>
    <phoneticPr fontId="70"/>
  </si>
  <si>
    <t>(</t>
    <phoneticPr fontId="95" type="noConversion"/>
  </si>
  <si>
    <t>11</t>
    <phoneticPr fontId="70"/>
  </si>
  <si>
    <t>)</t>
    <phoneticPr fontId="95" type="noConversion"/>
  </si>
  <si>
    <t>Rate Generator Section</t>
    <phoneticPr fontId="70"/>
  </si>
  <si>
    <t xml:space="preserve">Version ; </t>
    <phoneticPr fontId="97"/>
  </si>
  <si>
    <t>20/06/25</t>
    <phoneticPr fontId="97"/>
  </si>
  <si>
    <r>
      <t xml:space="preserve">* </t>
    </r>
    <r>
      <rPr>
        <sz val="9"/>
        <rFont val="돋움"/>
        <family val="3"/>
        <charset val="129"/>
      </rPr>
      <t>본</t>
    </r>
    <r>
      <rPr>
        <sz val="9"/>
        <rFont val="MS UI Gothic"/>
        <family val="3"/>
        <charset val="128"/>
      </rPr>
      <t xml:space="preserve"> Section</t>
    </r>
    <r>
      <rPr>
        <sz val="9"/>
        <rFont val="돋움"/>
        <family val="3"/>
        <charset val="129"/>
      </rPr>
      <t>에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사용하는</t>
    </r>
    <r>
      <rPr>
        <sz val="9"/>
        <rFont val="MS UI Gothic"/>
        <family val="3"/>
        <charset val="128"/>
      </rPr>
      <t xml:space="preserve"> Op-Code</t>
    </r>
    <r>
      <rPr>
        <sz val="9"/>
        <rFont val="돋움"/>
        <family val="3"/>
        <charset val="129"/>
      </rPr>
      <t>의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범위는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다음과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같다</t>
    </r>
    <r>
      <rPr>
        <sz val="9"/>
        <rFont val="MS UI Gothic"/>
        <family val="3"/>
        <charset val="128"/>
      </rPr>
      <t>.</t>
    </r>
    <rPh sb="2" eb="3">
      <t>ホン</t>
    </rPh>
    <rPh sb="11" eb="13">
      <t>シヨウ</t>
    </rPh>
    <rPh sb="23" eb="25">
      <t>ハンイ</t>
    </rPh>
    <rPh sb="26" eb="28">
      <t>イカ</t>
    </rPh>
    <rPh sb="29" eb="30">
      <t>シメ</t>
    </rPh>
    <phoneticPr fontId="5"/>
  </si>
  <si>
    <t>&lt;V0.9&gt;</t>
    <phoneticPr fontId="3" type="noConversion"/>
  </si>
  <si>
    <t>ADH =</t>
    <phoneticPr fontId="5"/>
  </si>
  <si>
    <t>OPC =</t>
    <phoneticPr fontId="70"/>
  </si>
  <si>
    <t xml:space="preserve"> $60 - $7F</t>
    <phoneticPr fontId="5"/>
  </si>
  <si>
    <t>Rank =</t>
    <phoneticPr fontId="5"/>
  </si>
  <si>
    <t xml:space="preserve"> $00 - $FF</t>
    <phoneticPr fontId="5"/>
  </si>
  <si>
    <t>* Address</t>
    <phoneticPr fontId="70"/>
  </si>
  <si>
    <t>(MSB)</t>
    <phoneticPr fontId="70"/>
  </si>
  <si>
    <t>(LSB)</t>
    <phoneticPr fontId="70"/>
  </si>
  <si>
    <t>*</t>
    <phoneticPr fontId="5"/>
  </si>
  <si>
    <t>*</t>
    <phoneticPr fontId="5"/>
  </si>
  <si>
    <t>ADH=$</t>
  </si>
  <si>
    <t>1</t>
    <phoneticPr fontId="5"/>
  </si>
  <si>
    <t>Rank=$</t>
    <phoneticPr fontId="5"/>
  </si>
  <si>
    <t>00-FF</t>
    <phoneticPr fontId="5"/>
  </si>
  <si>
    <t>OPC=$</t>
    <phoneticPr fontId="70"/>
  </si>
  <si>
    <t>60-7F</t>
    <phoneticPr fontId="5"/>
  </si>
  <si>
    <t>- 1.</t>
    <phoneticPr fontId="70"/>
  </si>
  <si>
    <t>RG Background Split Setting Register (RG_BGSPL)</t>
    <phoneticPr fontId="5"/>
  </si>
  <si>
    <t>&lt; BGRST &gt;</t>
    <phoneticPr fontId="5"/>
  </si>
  <si>
    <t>* Address</t>
    <phoneticPr fontId="70"/>
  </si>
  <si>
    <t>&lt;OUT0/IN0&gt;</t>
    <phoneticPr fontId="5"/>
  </si>
  <si>
    <t>(MSB)</t>
    <phoneticPr fontId="70"/>
  </si>
  <si>
    <t>(LSB)</t>
    <phoneticPr fontId="70"/>
  </si>
  <si>
    <t>RG_BGSPL</t>
    <phoneticPr fontId="3" type="noConversion"/>
  </si>
  <si>
    <t>Rank=$</t>
    <phoneticPr fontId="5"/>
  </si>
  <si>
    <t>00</t>
    <phoneticPr fontId="5"/>
  </si>
  <si>
    <t>60</t>
    <phoneticPr fontId="5"/>
  </si>
  <si>
    <t>* Data</t>
    <phoneticPr fontId="70"/>
  </si>
  <si>
    <t>x</t>
    <phoneticPr fontId="5"/>
  </si>
  <si>
    <t>x</t>
    <phoneticPr fontId="5"/>
  </si>
  <si>
    <t>BG-Split 0</t>
    <phoneticPr fontId="5"/>
  </si>
  <si>
    <t>-</t>
    <phoneticPr fontId="3" type="noConversion"/>
  </si>
  <si>
    <t>@</t>
    <phoneticPr fontId="5"/>
  </si>
  <si>
    <t>|</t>
    <phoneticPr fontId="5"/>
  </si>
  <si>
    <t>BG-Split 15</t>
    <phoneticPr fontId="5"/>
  </si>
  <si>
    <r>
      <t xml:space="preserve">- </t>
    </r>
    <r>
      <rPr>
        <sz val="9"/>
        <rFont val="돋움"/>
        <family val="3"/>
        <charset val="129"/>
      </rPr>
      <t>본</t>
    </r>
    <r>
      <rPr>
        <sz val="9"/>
        <rFont val="MS UI Gothic"/>
        <family val="3"/>
        <charset val="128"/>
      </rPr>
      <t xml:space="preserve"> Opcode</t>
    </r>
    <r>
      <rPr>
        <sz val="9"/>
        <rFont val="돋움"/>
        <family val="3"/>
        <charset val="129"/>
      </rPr>
      <t>에</t>
    </r>
    <r>
      <rPr>
        <sz val="9"/>
        <rFont val="MS UI Gothic"/>
        <family val="3"/>
        <charset val="128"/>
      </rPr>
      <t xml:space="preserve"> Clock-Genrator</t>
    </r>
    <r>
      <rPr>
        <sz val="9"/>
        <rFont val="돋움"/>
        <family val="3"/>
        <charset val="129"/>
      </rPr>
      <t>의</t>
    </r>
    <r>
      <rPr>
        <sz val="9"/>
        <rFont val="MS UI Gothic"/>
        <family val="3"/>
        <charset val="128"/>
      </rPr>
      <t xml:space="preserve"> Split</t>
    </r>
    <r>
      <rPr>
        <sz val="9"/>
        <rFont val="돋움"/>
        <family val="3"/>
        <charset val="129"/>
      </rPr>
      <t>도</t>
    </r>
    <r>
      <rPr>
        <sz val="9"/>
        <rFont val="MS UI Gothic"/>
        <family val="3"/>
        <charset val="128"/>
      </rPr>
      <t xml:space="preserve"> Setting</t>
    </r>
    <r>
      <rPr>
        <sz val="9"/>
        <rFont val="돋움"/>
        <family val="3"/>
        <charset val="129"/>
      </rPr>
      <t>한다</t>
    </r>
    <r>
      <rPr>
        <sz val="9"/>
        <rFont val="MS UI Gothic"/>
        <family val="3"/>
        <charset val="128"/>
      </rPr>
      <t>.</t>
    </r>
    <rPh sb="2" eb="3">
      <t>ホン</t>
    </rPh>
    <phoneticPr fontId="5"/>
  </si>
  <si>
    <t>- 2.</t>
    <phoneticPr fontId="70"/>
  </si>
  <si>
    <t>Rate Timing Setting (RG_TIME_SET)</t>
    <phoneticPr fontId="5"/>
  </si>
  <si>
    <t>&lt; --- &gt;</t>
    <phoneticPr fontId="5"/>
  </si>
  <si>
    <t>&lt;OUT0/IN0&gt;</t>
    <phoneticPr fontId="5"/>
  </si>
  <si>
    <t>*</t>
    <phoneticPr fontId="5"/>
  </si>
  <si>
    <t>RG_TIME_SET</t>
  </si>
  <si>
    <t>00</t>
    <phoneticPr fontId="5"/>
  </si>
  <si>
    <t>OPC=$</t>
    <phoneticPr fontId="70"/>
  </si>
  <si>
    <t>61</t>
    <phoneticPr fontId="5"/>
  </si>
  <si>
    <t>* Data</t>
    <phoneticPr fontId="70"/>
  </si>
  <si>
    <t>10.24uS</t>
    <phoneticPr fontId="103" type="noConversion"/>
  </si>
  <si>
    <t>5.12uS</t>
    <phoneticPr fontId="103" type="noConversion"/>
  </si>
  <si>
    <t>2.56uS</t>
    <phoneticPr fontId="103" type="noConversion"/>
  </si>
  <si>
    <t>1.28uS</t>
    <phoneticPr fontId="103" type="noConversion"/>
  </si>
  <si>
    <t>640uS</t>
    <phoneticPr fontId="103" type="noConversion"/>
  </si>
  <si>
    <t>320nS</t>
    <phoneticPr fontId="103" type="noConversion"/>
  </si>
  <si>
    <t>160nS</t>
    <phoneticPr fontId="103" type="noConversion"/>
  </si>
  <si>
    <t>80nS</t>
    <phoneticPr fontId="103" type="noConversion"/>
  </si>
  <si>
    <t>40nS</t>
    <phoneticPr fontId="103" type="noConversion"/>
  </si>
  <si>
    <t>20nS</t>
    <phoneticPr fontId="103" type="noConversion"/>
  </si>
  <si>
    <t>10nS</t>
    <phoneticPr fontId="103" type="noConversion"/>
  </si>
  <si>
    <t>5nS</t>
    <phoneticPr fontId="103" type="noConversion"/>
  </si>
  <si>
    <t>2.5nS</t>
    <phoneticPr fontId="103" type="noConversion"/>
  </si>
  <si>
    <t>1.25nS</t>
    <phoneticPr fontId="103" type="noConversion"/>
  </si>
  <si>
    <t>1.024nS</t>
    <phoneticPr fontId="103" type="noConversion"/>
  </si>
  <si>
    <t>512pS</t>
    <phoneticPr fontId="3" type="noConversion"/>
  </si>
  <si>
    <t>256pS</t>
    <phoneticPr fontId="3" type="noConversion"/>
  </si>
  <si>
    <t>128pS</t>
    <phoneticPr fontId="3" type="noConversion"/>
  </si>
  <si>
    <t>64pS</t>
    <phoneticPr fontId="3" type="noConversion"/>
  </si>
  <si>
    <t>32pS</t>
    <phoneticPr fontId="3" type="noConversion"/>
  </si>
  <si>
    <t>16pS</t>
    <phoneticPr fontId="3" type="noConversion"/>
  </si>
  <si>
    <t>8pS</t>
    <phoneticPr fontId="3" type="noConversion"/>
  </si>
  <si>
    <t>4pS</t>
    <phoneticPr fontId="3" type="noConversion"/>
  </si>
  <si>
    <t>INH-Flag           1: INH</t>
    <phoneticPr fontId="5"/>
  </si>
  <si>
    <t xml:space="preserve">  1: INH(Mask) </t>
    <phoneticPr fontId="5"/>
  </si>
  <si>
    <t xml:space="preserve">  0：Enable</t>
    <phoneticPr fontId="5"/>
  </si>
  <si>
    <t>0nS</t>
    <phoneticPr fontId="5"/>
  </si>
  <si>
    <t>5nS</t>
    <phoneticPr fontId="5"/>
  </si>
  <si>
    <t>|</t>
    <phoneticPr fontId="9" type="noConversion"/>
  </si>
  <si>
    <t>|</t>
    <phoneticPr fontId="9" type="noConversion"/>
  </si>
  <si>
    <t>9995nS</t>
    <phoneticPr fontId="3" type="noConversion"/>
  </si>
  <si>
    <t>7CF</t>
    <phoneticPr fontId="3" type="noConversion"/>
  </si>
  <si>
    <t xml:space="preserve"> Max.</t>
    <phoneticPr fontId="103" type="noConversion"/>
  </si>
  <si>
    <t>0nS</t>
    <phoneticPr fontId="103" type="noConversion"/>
  </si>
  <si>
    <t>@</t>
    <phoneticPr fontId="5"/>
  </si>
  <si>
    <t>3.75nS</t>
    <phoneticPr fontId="103" type="noConversion"/>
  </si>
  <si>
    <t>0pS</t>
    <phoneticPr fontId="5"/>
  </si>
  <si>
    <t>4pS</t>
    <phoneticPr fontId="5"/>
  </si>
  <si>
    <t>1.248nS</t>
    <phoneticPr fontId="5"/>
  </si>
  <si>
    <t xml:space="preserve"> Max.</t>
    <phoneticPr fontId="103" type="noConversion"/>
  </si>
  <si>
    <t>-5.</t>
    <phoneticPr fontId="70"/>
  </si>
  <si>
    <t>Interupt Rate Setting Error Read (RG_INTRD_DRPn)</t>
    <phoneticPr fontId="5"/>
  </si>
  <si>
    <t>&lt; BGRST &gt;</t>
    <phoneticPr fontId="5"/>
  </si>
  <si>
    <t>&lt;IN0&gt;</t>
    <phoneticPr fontId="5"/>
  </si>
  <si>
    <t>RG_INTRD_DRP1</t>
    <phoneticPr fontId="103" type="noConversion"/>
  </si>
  <si>
    <t>1</t>
    <phoneticPr fontId="5"/>
  </si>
  <si>
    <t>Rank=$</t>
    <phoneticPr fontId="5"/>
  </si>
  <si>
    <t>63</t>
    <phoneticPr fontId="5"/>
  </si>
  <si>
    <t>* Data</t>
    <phoneticPr fontId="70"/>
  </si>
  <si>
    <t>&lt;IN0&gt;</t>
    <phoneticPr fontId="5"/>
  </si>
  <si>
    <t>(MSB)</t>
    <phoneticPr fontId="70"/>
  </si>
  <si>
    <t>(LSB)</t>
    <phoneticPr fontId="70"/>
  </si>
  <si>
    <t>x</t>
    <phoneticPr fontId="5"/>
  </si>
  <si>
    <t>x</t>
    <phoneticPr fontId="5"/>
  </si>
  <si>
    <t>x</t>
    <phoneticPr fontId="5"/>
  </si>
  <si>
    <t>x</t>
    <phoneticPr fontId="5"/>
  </si>
  <si>
    <t>x</t>
    <phoneticPr fontId="5"/>
  </si>
  <si>
    <t>x</t>
    <phoneticPr fontId="5"/>
  </si>
  <si>
    <t>*</t>
    <phoneticPr fontId="5"/>
  </si>
  <si>
    <t>-</t>
    <phoneticPr fontId="9" type="noConversion"/>
  </si>
  <si>
    <t>-</t>
    <phoneticPr fontId="9" type="noConversion"/>
  </si>
  <si>
    <t>FIFO Empty Flag</t>
    <phoneticPr fontId="9" type="noConversion"/>
  </si>
  <si>
    <t>FIFO Full Flag</t>
    <phoneticPr fontId="9" type="noConversion"/>
  </si>
  <si>
    <t>Rate_Gen Error</t>
    <phoneticPr fontId="9" type="noConversion"/>
  </si>
  <si>
    <t>Non-Setting Rate Access Error</t>
    <phoneticPr fontId="5"/>
  </si>
  <si>
    <t>(Non-Error)</t>
    <phoneticPr fontId="5"/>
  </si>
  <si>
    <r>
      <t>- Rate</t>
    </r>
    <r>
      <rPr>
        <sz val="9"/>
        <rFont val="돋움"/>
        <family val="3"/>
        <charset val="129"/>
      </rPr>
      <t>가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설정되지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않은</t>
    </r>
    <r>
      <rPr>
        <sz val="9"/>
        <rFont val="MS UI Gothic"/>
        <family val="3"/>
        <charset val="128"/>
      </rPr>
      <t xml:space="preserve"> Split</t>
    </r>
    <r>
      <rPr>
        <sz val="9"/>
        <rFont val="돋움"/>
        <family val="3"/>
        <charset val="129"/>
      </rPr>
      <t>를</t>
    </r>
    <r>
      <rPr>
        <sz val="9"/>
        <rFont val="MS UI Gothic"/>
        <family val="3"/>
        <charset val="128"/>
      </rPr>
      <t xml:space="preserve"> Micro-Pattern</t>
    </r>
    <r>
      <rPr>
        <sz val="9"/>
        <rFont val="돋움"/>
        <family val="3"/>
        <charset val="129"/>
      </rPr>
      <t>으로</t>
    </r>
    <r>
      <rPr>
        <sz val="9"/>
        <rFont val="MS UI Gothic"/>
        <family val="3"/>
        <charset val="128"/>
      </rPr>
      <t xml:space="preserve"> Access</t>
    </r>
    <r>
      <rPr>
        <sz val="9"/>
        <rFont val="돋움"/>
        <family val="3"/>
        <charset val="129"/>
      </rPr>
      <t>할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경우</t>
    </r>
    <r>
      <rPr>
        <sz val="9"/>
        <rFont val="MS UI Gothic"/>
        <family val="3"/>
        <charset val="128"/>
      </rPr>
      <t xml:space="preserve"> Rate-Error(INT1)</t>
    </r>
    <r>
      <rPr>
        <sz val="9"/>
        <rFont val="돋움"/>
        <family val="3"/>
        <charset val="129"/>
      </rPr>
      <t>를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발생한다</t>
    </r>
    <r>
      <rPr>
        <sz val="9"/>
        <rFont val="MS UI Gothic"/>
        <family val="3"/>
        <charset val="128"/>
      </rPr>
      <t>.</t>
    </r>
    <rPh sb="7" eb="9">
      <t>セッテイ</t>
    </rPh>
    <rPh sb="63" eb="65">
      <t>ハッセイ</t>
    </rPh>
    <phoneticPr fontId="5"/>
  </si>
  <si>
    <t>-14.</t>
    <phoneticPr fontId="70"/>
  </si>
  <si>
    <t>Interupt Rate Error Mask (RG_INT_MASK)</t>
    <phoneticPr fontId="5"/>
  </si>
  <si>
    <t>&lt; PWRST &gt;</t>
    <phoneticPr fontId="5"/>
  </si>
  <si>
    <t>&lt;OUT0/IN0&gt;</t>
    <phoneticPr fontId="5"/>
  </si>
  <si>
    <t>RG_INT_MASK</t>
    <phoneticPr fontId="3" type="noConversion"/>
  </si>
  <si>
    <t>1</t>
    <phoneticPr fontId="5"/>
  </si>
  <si>
    <t>Rank=$</t>
    <phoneticPr fontId="5"/>
  </si>
  <si>
    <t>OPC=$</t>
    <phoneticPr fontId="70"/>
  </si>
  <si>
    <t>64</t>
    <phoneticPr fontId="5"/>
  </si>
  <si>
    <t>Rate Access Error Mask</t>
    <phoneticPr fontId="5"/>
  </si>
  <si>
    <t>(Non-Operate)</t>
    <phoneticPr fontId="5"/>
  </si>
  <si>
    <t>-15.</t>
    <phoneticPr fontId="70"/>
  </si>
  <si>
    <t>Interupt Rate Error Clear (RG_INT_CLEAR)</t>
    <phoneticPr fontId="5"/>
  </si>
  <si>
    <t>(DRP Move / Procyon)</t>
    <phoneticPr fontId="5"/>
  </si>
  <si>
    <t>&lt;OUT0&gt;</t>
    <phoneticPr fontId="5"/>
  </si>
  <si>
    <t>1</t>
    <phoneticPr fontId="5"/>
  </si>
  <si>
    <t>Rank=$</t>
    <phoneticPr fontId="5"/>
  </si>
  <si>
    <t>00</t>
    <phoneticPr fontId="5"/>
  </si>
  <si>
    <t>65</t>
    <phoneticPr fontId="5"/>
  </si>
  <si>
    <t>&lt;OUT0&gt;</t>
    <phoneticPr fontId="5"/>
  </si>
  <si>
    <t>(MSB)</t>
    <phoneticPr fontId="70"/>
  </si>
  <si>
    <t>x</t>
    <phoneticPr fontId="5"/>
  </si>
  <si>
    <t>x</t>
    <phoneticPr fontId="5"/>
  </si>
  <si>
    <t>x</t>
    <phoneticPr fontId="5"/>
  </si>
  <si>
    <t>x</t>
    <phoneticPr fontId="5"/>
  </si>
  <si>
    <t>*</t>
    <phoneticPr fontId="5"/>
  </si>
  <si>
    <t>Rate Access Error Reset</t>
    <phoneticPr fontId="5"/>
  </si>
  <si>
    <t>-16.</t>
    <phoneticPr fontId="70"/>
  </si>
  <si>
    <t>Free Run Timing Setting (FRUN_TIME_SET)</t>
    <phoneticPr fontId="5"/>
  </si>
  <si>
    <t>&lt;BGRST&gt;</t>
    <phoneticPr fontId="5"/>
  </si>
  <si>
    <t>* Address</t>
    <phoneticPr fontId="70"/>
  </si>
  <si>
    <t>(LSB)</t>
    <phoneticPr fontId="70"/>
  </si>
  <si>
    <t>Free Run Timing Setting (FRUN_TIME_SET)</t>
  </si>
  <si>
    <t>1</t>
    <phoneticPr fontId="5"/>
  </si>
  <si>
    <t>OPC=$</t>
    <phoneticPr fontId="70"/>
  </si>
  <si>
    <t>66</t>
    <phoneticPr fontId="5"/>
  </si>
  <si>
    <t>(MSB)</t>
    <phoneticPr fontId="70"/>
  </si>
  <si>
    <t>(LSB)</t>
    <phoneticPr fontId="70"/>
  </si>
  <si>
    <t>*</t>
    <phoneticPr fontId="5"/>
  </si>
  <si>
    <t>*</t>
    <phoneticPr fontId="5"/>
  </si>
  <si>
    <t>*</t>
    <phoneticPr fontId="5"/>
  </si>
  <si>
    <t>*</t>
    <phoneticPr fontId="5"/>
  </si>
  <si>
    <t>*</t>
    <phoneticPr fontId="5"/>
  </si>
  <si>
    <t>*</t>
    <phoneticPr fontId="5"/>
  </si>
  <si>
    <t>*</t>
    <phoneticPr fontId="5"/>
  </si>
  <si>
    <t>*</t>
    <phoneticPr fontId="5"/>
  </si>
  <si>
    <t>2.56uS</t>
    <phoneticPr fontId="103" type="noConversion"/>
  </si>
  <si>
    <t>1.28uS</t>
    <phoneticPr fontId="103" type="noConversion"/>
  </si>
  <si>
    <t>80nS</t>
    <phoneticPr fontId="103" type="noConversion"/>
  </si>
  <si>
    <t>64pS</t>
    <phoneticPr fontId="3" type="noConversion"/>
  </si>
  <si>
    <t>0nS</t>
    <phoneticPr fontId="5"/>
  </si>
  <si>
    <t xml:space="preserve"> Max.</t>
    <phoneticPr fontId="103" type="noConversion"/>
  </si>
  <si>
    <t>FRUN</t>
    <phoneticPr fontId="103" type="noConversion"/>
  </si>
  <si>
    <t>(40ns)</t>
    <phoneticPr fontId="103" type="noConversion"/>
  </si>
  <si>
    <t>(20ns),  Minimum</t>
    <phoneticPr fontId="103" type="noConversion"/>
  </si>
  <si>
    <t>4.194304ms</t>
  </si>
  <si>
    <t>2.097152ms</t>
  </si>
  <si>
    <t>1.048576ms</t>
  </si>
  <si>
    <t>524.288uS</t>
  </si>
  <si>
    <t>262.144uS</t>
  </si>
  <si>
    <t>131.072uS</t>
  </si>
  <si>
    <t>65.536uS</t>
  </si>
  <si>
    <t>32.768uS</t>
  </si>
  <si>
    <t>16.384uS</t>
  </si>
  <si>
    <t>8.192uS</t>
  </si>
  <si>
    <t>4.096uS</t>
  </si>
  <si>
    <t>2.048uS</t>
  </si>
  <si>
    <t>1.024uS</t>
  </si>
  <si>
    <t>512nS</t>
  </si>
  <si>
    <t>256nS</t>
  </si>
  <si>
    <t>128nS</t>
  </si>
  <si>
    <t>64nS</t>
  </si>
  <si>
    <t>32nS</t>
  </si>
  <si>
    <t>16nS</t>
  </si>
  <si>
    <t>8nS</t>
  </si>
  <si>
    <t>4nS</t>
  </si>
  <si>
    <t>2nS</t>
  </si>
  <si>
    <t>1nS</t>
  </si>
  <si>
    <t>640pS</t>
    <phoneticPr fontId="3" type="noConversion"/>
  </si>
  <si>
    <t>320pS</t>
    <phoneticPr fontId="3" type="noConversion"/>
  </si>
  <si>
    <t>160pS</t>
    <phoneticPr fontId="3" type="noConversion"/>
  </si>
  <si>
    <t>80pS</t>
    <phoneticPr fontId="3" type="noConversion"/>
  </si>
  <si>
    <t>40pS</t>
    <phoneticPr fontId="3" type="noConversion"/>
  </si>
  <si>
    <t>20pS</t>
    <phoneticPr fontId="3" type="noConversion"/>
  </si>
  <si>
    <t>10pS</t>
    <phoneticPr fontId="3" type="noConversion"/>
  </si>
  <si>
    <t>5pS</t>
    <phoneticPr fontId="3" type="noConversion"/>
  </si>
  <si>
    <t>ASYNC</t>
    <phoneticPr fontId="103" type="noConversion"/>
  </si>
  <si>
    <t>(639ns)</t>
    <phoneticPr fontId="103" type="noConversion"/>
  </si>
  <si>
    <t>- Readは、DRP-Read-Position Selectで選択されたDRP#(1-4)からReadする。</t>
    <phoneticPr fontId="9" type="noConversion"/>
  </si>
  <si>
    <t>- 17.</t>
    <phoneticPr fontId="70"/>
  </si>
  <si>
    <t>B-Edge Timing Setting (EDGEB)</t>
    <phoneticPr fontId="5"/>
  </si>
  <si>
    <t>B-Edge Timing Setting (EDGEB)</t>
    <phoneticPr fontId="103" type="noConversion"/>
  </si>
  <si>
    <t>67</t>
    <phoneticPr fontId="5"/>
  </si>
  <si>
    <t>20.48uS</t>
    <phoneticPr fontId="103" type="noConversion"/>
  </si>
  <si>
    <t xml:space="preserve">  0：Enable</t>
    <phoneticPr fontId="5"/>
  </si>
  <si>
    <t>19995nS</t>
    <phoneticPr fontId="3" type="noConversion"/>
  </si>
  <si>
    <t>F9F</t>
    <phoneticPr fontId="3" type="noConversion"/>
  </si>
  <si>
    <t>- 18.</t>
    <phoneticPr fontId="70"/>
  </si>
  <si>
    <t>C-Edge Timing Setting (EDGEC)</t>
    <phoneticPr fontId="5"/>
  </si>
  <si>
    <t>C-Edge Timing Setting (EDGEC)</t>
    <phoneticPr fontId="103" type="noConversion"/>
  </si>
  <si>
    <t>1</t>
    <phoneticPr fontId="5"/>
  </si>
  <si>
    <t>00</t>
    <phoneticPr fontId="5"/>
  </si>
  <si>
    <t>OPC=$</t>
    <phoneticPr fontId="70"/>
  </si>
  <si>
    <t>68</t>
    <phoneticPr fontId="5"/>
  </si>
  <si>
    <t>&lt;OUT0/IN0&gt;</t>
    <phoneticPr fontId="5"/>
  </si>
  <si>
    <t>*</t>
    <phoneticPr fontId="5"/>
  </si>
  <si>
    <t>*</t>
    <phoneticPr fontId="5"/>
  </si>
  <si>
    <t>*</t>
    <phoneticPr fontId="5"/>
  </si>
  <si>
    <t>*</t>
    <phoneticPr fontId="5"/>
  </si>
  <si>
    <t>20.48uS</t>
    <phoneticPr fontId="103" type="noConversion"/>
  </si>
  <si>
    <t>5.12uS</t>
    <phoneticPr fontId="103" type="noConversion"/>
  </si>
  <si>
    <t>1.28uS</t>
    <phoneticPr fontId="103" type="noConversion"/>
  </si>
  <si>
    <t>10nS</t>
    <phoneticPr fontId="103" type="noConversion"/>
  </si>
  <si>
    <t>1.25nS</t>
    <phoneticPr fontId="103" type="noConversion"/>
  </si>
  <si>
    <t>512pS</t>
    <phoneticPr fontId="3" type="noConversion"/>
  </si>
  <si>
    <t>256pS</t>
    <phoneticPr fontId="3" type="noConversion"/>
  </si>
  <si>
    <t>128pS</t>
    <phoneticPr fontId="3" type="noConversion"/>
  </si>
  <si>
    <t>16pS</t>
    <phoneticPr fontId="3" type="noConversion"/>
  </si>
  <si>
    <t>INH-Flag           1: INH</t>
    <phoneticPr fontId="5"/>
  </si>
  <si>
    <t>@</t>
    <phoneticPr fontId="5"/>
  </si>
  <si>
    <t>5nS</t>
    <phoneticPr fontId="5"/>
  </si>
  <si>
    <t>1.25nS</t>
    <phoneticPr fontId="103" type="noConversion"/>
  </si>
  <si>
    <t>3.75nS</t>
    <phoneticPr fontId="103" type="noConversion"/>
  </si>
  <si>
    <t>4pS</t>
    <phoneticPr fontId="5"/>
  </si>
  <si>
    <t>- 19.</t>
    <phoneticPr fontId="70"/>
  </si>
  <si>
    <t>Strob1-4 Timing Setting (STRB1-4_TIM_SET)</t>
    <phoneticPr fontId="5"/>
  </si>
  <si>
    <t>(LSB)</t>
    <phoneticPr fontId="70"/>
  </si>
  <si>
    <t>STRB1_TIME_SET</t>
    <phoneticPr fontId="103" type="noConversion"/>
  </si>
  <si>
    <t>69</t>
    <phoneticPr fontId="5"/>
  </si>
  <si>
    <t>STRB2_TIME_SET</t>
  </si>
  <si>
    <t>00</t>
    <phoneticPr fontId="5"/>
  </si>
  <si>
    <t>6A</t>
    <phoneticPr fontId="5"/>
  </si>
  <si>
    <t>STRB3_TIME_SET</t>
  </si>
  <si>
    <t>6B</t>
    <phoneticPr fontId="103" type="noConversion"/>
  </si>
  <si>
    <t>STRB4_TIME_SET</t>
  </si>
  <si>
    <t>Rank=$</t>
    <phoneticPr fontId="5"/>
  </si>
  <si>
    <t>6C</t>
    <phoneticPr fontId="103" type="noConversion"/>
  </si>
  <si>
    <t>39995nS</t>
    <phoneticPr fontId="3" type="noConversion"/>
  </si>
  <si>
    <t>1F3F</t>
    <phoneticPr fontId="3" type="noConversion"/>
  </si>
  <si>
    <t>- 33.</t>
    <phoneticPr fontId="70"/>
  </si>
  <si>
    <t>Time Delay Carry for System Speed (TDLY_CARRY_SET)</t>
    <phoneticPr fontId="5"/>
  </si>
  <si>
    <t>OPC=$</t>
    <phoneticPr fontId="70"/>
  </si>
  <si>
    <t>77</t>
    <phoneticPr fontId="5"/>
  </si>
  <si>
    <t>x</t>
    <phoneticPr fontId="5"/>
  </si>
  <si>
    <t>x</t>
    <phoneticPr fontId="5"/>
  </si>
  <si>
    <t>*</t>
    <phoneticPr fontId="5"/>
  </si>
  <si>
    <t>1.024nS</t>
    <phoneticPr fontId="103" type="noConversion"/>
  </si>
  <si>
    <t>64pS</t>
    <phoneticPr fontId="3" type="noConversion"/>
  </si>
  <si>
    <t>16pS</t>
    <phoneticPr fontId="3" type="noConversion"/>
  </si>
  <si>
    <t>200MHz (1.250ns)</t>
    <phoneticPr fontId="3" type="noConversion"/>
  </si>
  <si>
    <t>:</t>
    <phoneticPr fontId="3" type="noConversion"/>
  </si>
  <si>
    <t>@</t>
    <phoneticPr fontId="3" type="noConversion"/>
  </si>
  <si>
    <t>(</t>
    <phoneticPr fontId="95" type="noConversion"/>
  </si>
  <si>
    <r>
      <t>1</t>
    </r>
    <r>
      <rPr>
        <b/>
        <sz val="9"/>
        <rFont val="MS UI Gothic"/>
        <family val="3"/>
        <charset val="128"/>
      </rPr>
      <t>3</t>
    </r>
    <phoneticPr fontId="70"/>
  </si>
  <si>
    <t>)</t>
    <phoneticPr fontId="95" type="noConversion"/>
  </si>
  <si>
    <t>PG Section</t>
    <phoneticPr fontId="70"/>
  </si>
  <si>
    <t xml:space="preserve">Version ; </t>
    <phoneticPr fontId="97"/>
  </si>
  <si>
    <t>20/03/26</t>
    <phoneticPr fontId="97"/>
  </si>
  <si>
    <r>
      <t xml:space="preserve">* </t>
    </r>
    <r>
      <rPr>
        <sz val="9"/>
        <color theme="1"/>
        <rFont val="돋움"/>
        <family val="3"/>
        <charset val="129"/>
      </rPr>
      <t>본</t>
    </r>
    <r>
      <rPr>
        <sz val="9"/>
        <color theme="1"/>
        <rFont val="MS UI Gothic"/>
        <family val="2"/>
      </rPr>
      <t xml:space="preserve"> Section</t>
    </r>
    <r>
      <rPr>
        <sz val="9"/>
        <color theme="1"/>
        <rFont val="돋움"/>
        <family val="3"/>
        <charset val="129"/>
      </rPr>
      <t>에</t>
    </r>
    <r>
      <rPr>
        <sz val="9"/>
        <color theme="1"/>
        <rFont val="MS UI Gothic"/>
        <family val="2"/>
      </rPr>
      <t xml:space="preserve"> </t>
    </r>
    <r>
      <rPr>
        <sz val="9"/>
        <color theme="1"/>
        <rFont val="돋움"/>
        <family val="3"/>
        <charset val="129"/>
      </rPr>
      <t>사용하는</t>
    </r>
    <r>
      <rPr>
        <sz val="9"/>
        <color theme="1"/>
        <rFont val="MS UI Gothic"/>
        <family val="2"/>
      </rPr>
      <t xml:space="preserve"> Op-Code</t>
    </r>
    <r>
      <rPr>
        <sz val="9"/>
        <color theme="1"/>
        <rFont val="돋움"/>
        <family val="3"/>
        <charset val="129"/>
      </rPr>
      <t>의</t>
    </r>
    <r>
      <rPr>
        <sz val="9"/>
        <color theme="1"/>
        <rFont val="MS UI Gothic"/>
        <family val="2"/>
      </rPr>
      <t xml:space="preserve"> </t>
    </r>
    <r>
      <rPr>
        <sz val="9"/>
        <color theme="1"/>
        <rFont val="돋움"/>
        <family val="3"/>
        <charset val="129"/>
      </rPr>
      <t>범위는</t>
    </r>
    <r>
      <rPr>
        <sz val="9"/>
        <color theme="1"/>
        <rFont val="MS UI Gothic"/>
        <family val="2"/>
      </rPr>
      <t xml:space="preserve"> </t>
    </r>
    <r>
      <rPr>
        <sz val="9"/>
        <color theme="1"/>
        <rFont val="돋움"/>
        <family val="3"/>
        <charset val="129"/>
      </rPr>
      <t>다음과</t>
    </r>
    <r>
      <rPr>
        <sz val="9"/>
        <color theme="1"/>
        <rFont val="MS UI Gothic"/>
        <family val="2"/>
      </rPr>
      <t xml:space="preserve"> </t>
    </r>
    <r>
      <rPr>
        <sz val="9"/>
        <color theme="1"/>
        <rFont val="돋움"/>
        <family val="3"/>
        <charset val="129"/>
      </rPr>
      <t>같다</t>
    </r>
    <r>
      <rPr>
        <sz val="9"/>
        <color theme="1"/>
        <rFont val="MS UI Gothic"/>
        <family val="2"/>
      </rPr>
      <t>.</t>
    </r>
    <rPh sb="2" eb="3">
      <t>ホン</t>
    </rPh>
    <rPh sb="11" eb="13">
      <t>シヨウ</t>
    </rPh>
    <rPh sb="23" eb="25">
      <t>ハンイ</t>
    </rPh>
    <rPh sb="26" eb="28">
      <t>イカ</t>
    </rPh>
    <rPh sb="29" eb="30">
      <t>シメ</t>
    </rPh>
    <phoneticPr fontId="5"/>
  </si>
  <si>
    <t>&lt;V1.0&gt;</t>
  </si>
  <si>
    <t>ADH =</t>
    <phoneticPr fontId="5"/>
  </si>
  <si>
    <t>OPC =</t>
    <phoneticPr fontId="70"/>
  </si>
  <si>
    <r>
      <t xml:space="preserve"> $01 - $</t>
    </r>
    <r>
      <rPr>
        <sz val="9"/>
        <rFont val="MS UI Gothic"/>
        <family val="3"/>
        <charset val="128"/>
      </rPr>
      <t>5</t>
    </r>
    <r>
      <rPr>
        <sz val="9"/>
        <rFont val="MS UI Gothic"/>
        <family val="3"/>
        <charset val="128"/>
      </rPr>
      <t>F</t>
    </r>
    <phoneticPr fontId="5"/>
  </si>
  <si>
    <t>Rank =</t>
    <phoneticPr fontId="5"/>
  </si>
  <si>
    <t xml:space="preserve"> $00 - $FF</t>
    <phoneticPr fontId="5"/>
  </si>
  <si>
    <t>* Address</t>
    <phoneticPr fontId="70"/>
  </si>
  <si>
    <t>(MSB)</t>
    <phoneticPr fontId="70"/>
  </si>
  <si>
    <t>(LSB)</t>
    <phoneticPr fontId="70"/>
  </si>
  <si>
    <t>*</t>
    <phoneticPr fontId="97"/>
  </si>
  <si>
    <t>*</t>
    <phoneticPr fontId="5"/>
  </si>
  <si>
    <t>２段Register</t>
    <rPh sb="1" eb="2">
      <t>ダン</t>
    </rPh>
    <phoneticPr fontId="5"/>
  </si>
  <si>
    <t>Sequnce Control</t>
    <phoneticPr fontId="97"/>
  </si>
  <si>
    <t>1</t>
    <phoneticPr fontId="5"/>
  </si>
  <si>
    <t>00-FF</t>
    <phoneticPr fontId="5"/>
  </si>
  <si>
    <t>01-1F</t>
    <phoneticPr fontId="5"/>
  </si>
  <si>
    <t>ALU Control</t>
    <phoneticPr fontId="97"/>
  </si>
  <si>
    <t>Rank=$</t>
    <phoneticPr fontId="5"/>
  </si>
  <si>
    <t>OPC=$</t>
    <phoneticPr fontId="70"/>
  </si>
  <si>
    <t>20-3F</t>
    <phoneticPr fontId="5"/>
  </si>
  <si>
    <t>-1.</t>
    <phoneticPr fontId="97"/>
  </si>
  <si>
    <t>Function Test Start (FUN_TEST_START)</t>
    <phoneticPr fontId="97"/>
  </si>
  <si>
    <t>-2.</t>
    <phoneticPr fontId="97"/>
  </si>
  <si>
    <t>Function Test Stop (FUN_TEST_STOP)</t>
    <phoneticPr fontId="97"/>
  </si>
  <si>
    <t>&lt; --- &gt;</t>
    <phoneticPr fontId="5"/>
  </si>
  <si>
    <t>* Address</t>
    <phoneticPr fontId="118"/>
  </si>
  <si>
    <t>&lt;OUT0&gt;</t>
    <phoneticPr fontId="97"/>
  </si>
  <si>
    <t>(MSB)</t>
    <phoneticPr fontId="118"/>
  </si>
  <si>
    <t>(LSB)</t>
    <phoneticPr fontId="118"/>
  </si>
  <si>
    <t>TESTSTART</t>
    <phoneticPr fontId="97"/>
  </si>
  <si>
    <r>
      <t>0</t>
    </r>
    <r>
      <rPr>
        <sz val="9"/>
        <color theme="1"/>
        <rFont val="MS UI Gothic"/>
        <family val="2"/>
      </rPr>
      <t>0</t>
    </r>
    <phoneticPr fontId="5"/>
  </si>
  <si>
    <t>0F</t>
    <phoneticPr fontId="5"/>
  </si>
  <si>
    <t>TESTSTOP</t>
    <phoneticPr fontId="97"/>
  </si>
  <si>
    <t>01</t>
    <phoneticPr fontId="5"/>
  </si>
  <si>
    <t xml:space="preserve">* Data   </t>
    <phoneticPr fontId="118"/>
  </si>
  <si>
    <t>&lt;OUT0&gt;</t>
    <phoneticPr fontId="97"/>
  </si>
  <si>
    <t>(LSB)</t>
    <phoneticPr fontId="118"/>
  </si>
  <si>
    <t>x</t>
    <phoneticPr fontId="97"/>
  </si>
  <si>
    <t>x</t>
    <phoneticPr fontId="97"/>
  </si>
  <si>
    <t>x</t>
    <phoneticPr fontId="97"/>
  </si>
  <si>
    <t>x</t>
    <phoneticPr fontId="97"/>
  </si>
  <si>
    <r>
      <t>- Data-bit</t>
    </r>
    <r>
      <rPr>
        <sz val="9"/>
        <rFont val="돋움"/>
        <family val="3"/>
        <charset val="129"/>
      </rPr>
      <t>는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사용하지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않는다</t>
    </r>
    <r>
      <rPr>
        <sz val="9"/>
        <rFont val="MS UI Gothic"/>
        <family val="3"/>
        <charset val="128"/>
      </rPr>
      <t>. OUTSTB0</t>
    </r>
    <r>
      <rPr>
        <sz val="9"/>
        <rFont val="돋움"/>
        <family val="3"/>
        <charset val="129"/>
      </rPr>
      <t>에서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발생한다</t>
    </r>
    <r>
      <rPr>
        <sz val="9"/>
        <rFont val="MS UI Gothic"/>
        <family val="3"/>
        <charset val="128"/>
      </rPr>
      <t>.</t>
    </r>
    <rPh sb="11" eb="13">
      <t>シヨウ</t>
    </rPh>
    <rPh sb="25" eb="27">
      <t>ハッセイ</t>
    </rPh>
    <phoneticPr fontId="97"/>
  </si>
  <si>
    <t>-2-1.</t>
    <phoneticPr fontId="97"/>
  </si>
  <si>
    <t>Function Test Repeat (TEST_REPEAT)</t>
    <phoneticPr fontId="97"/>
  </si>
  <si>
    <t>&lt;OUT0/IN0&gt;</t>
    <phoneticPr fontId="97"/>
  </si>
  <si>
    <t>(MSB)</t>
    <phoneticPr fontId="118"/>
  </si>
  <si>
    <t>*</t>
    <phoneticPr fontId="18" type="noConversion"/>
  </si>
  <si>
    <t>00</t>
    <phoneticPr fontId="5"/>
  </si>
  <si>
    <t>0D</t>
    <phoneticPr fontId="18" type="noConversion"/>
  </si>
  <si>
    <t xml:space="preserve">* Data   </t>
    <phoneticPr fontId="118"/>
  </si>
  <si>
    <t>&lt;OUT0/IN0&gt;</t>
    <phoneticPr fontId="97"/>
  </si>
  <si>
    <t>x</t>
    <phoneticPr fontId="5"/>
  </si>
  <si>
    <t>*</t>
    <phoneticPr fontId="97"/>
  </si>
  <si>
    <t xml:space="preserve"> Set</t>
    <phoneticPr fontId="97"/>
  </si>
  <si>
    <t>Reset</t>
    <phoneticPr fontId="97"/>
  </si>
  <si>
    <t>@</t>
    <phoneticPr fontId="97"/>
  </si>
  <si>
    <t>-3.</t>
    <phoneticPr fontId="97"/>
  </si>
  <si>
    <t>ALPG Memory01-28 Direct Set (ALPG_MEM_WRn)</t>
    <phoneticPr fontId="97"/>
  </si>
  <si>
    <t>*</t>
    <phoneticPr fontId="18" type="noConversion"/>
  </si>
  <si>
    <t>SEQ 1</t>
    <phoneticPr fontId="97"/>
  </si>
  <si>
    <t>Memory 01 [Z031-Z000]</t>
    <phoneticPr fontId="97"/>
  </si>
  <si>
    <t>01</t>
    <phoneticPr fontId="18" type="noConversion"/>
  </si>
  <si>
    <t>SEQ 2</t>
    <phoneticPr fontId="97"/>
  </si>
  <si>
    <t>Memory 02 [Z063-Z032]</t>
    <phoneticPr fontId="97"/>
  </si>
  <si>
    <t>ADH=$</t>
    <phoneticPr fontId="97"/>
  </si>
  <si>
    <t>1</t>
    <phoneticPr fontId="97"/>
  </si>
  <si>
    <t>Rank=$</t>
  </si>
  <si>
    <t>01</t>
  </si>
  <si>
    <t>OPC=$</t>
    <phoneticPr fontId="118"/>
  </si>
  <si>
    <t>01</t>
    <phoneticPr fontId="18" type="noConversion"/>
  </si>
  <si>
    <t>SEQ 3</t>
  </si>
  <si>
    <t>Memory 03 [Z095-Z064]</t>
    <phoneticPr fontId="97"/>
  </si>
  <si>
    <t>1</t>
    <phoneticPr fontId="97"/>
  </si>
  <si>
    <t>02</t>
  </si>
  <si>
    <t>SEQ 4</t>
  </si>
  <si>
    <t>Memory 04 [Z127-Z096]</t>
    <phoneticPr fontId="97"/>
  </si>
  <si>
    <t>03</t>
  </si>
  <si>
    <t>OPC=$</t>
    <phoneticPr fontId="118"/>
  </si>
  <si>
    <t>SEQ 5</t>
  </si>
  <si>
    <t>Memory 05 [Z159-Z128]</t>
    <phoneticPr fontId="97"/>
  </si>
  <si>
    <t>04</t>
  </si>
  <si>
    <t>SEQ 6</t>
  </si>
  <si>
    <t>Memory 06 [Z191-Z160]</t>
    <phoneticPr fontId="97"/>
  </si>
  <si>
    <t>05</t>
  </si>
  <si>
    <t>SEQ 7</t>
  </si>
  <si>
    <t>Memory 07 [Z223-Z192]</t>
    <phoneticPr fontId="97"/>
  </si>
  <si>
    <t>06</t>
  </si>
  <si>
    <t>SEQ 8</t>
  </si>
  <si>
    <t>Memory 08 [Z255-Z224]</t>
    <phoneticPr fontId="97"/>
  </si>
  <si>
    <t>07</t>
  </si>
  <si>
    <t>SEQ 9</t>
  </si>
  <si>
    <t>Memory 09 [Z287-Z256]</t>
    <phoneticPr fontId="97"/>
  </si>
  <si>
    <t>08</t>
  </si>
  <si>
    <t>SEQ 10</t>
  </si>
  <si>
    <t>Memory 10 [Z319-Z288]</t>
    <phoneticPr fontId="97"/>
  </si>
  <si>
    <t>09</t>
  </si>
  <si>
    <t>SEQ 11</t>
  </si>
  <si>
    <t>Memory 11 [Z351-Z320]</t>
    <phoneticPr fontId="97"/>
  </si>
  <si>
    <t>0A</t>
    <phoneticPr fontId="97"/>
  </si>
  <si>
    <t>SEQ 12</t>
  </si>
  <si>
    <t>Memory 12 [Z383-Z352]</t>
    <phoneticPr fontId="97"/>
  </si>
  <si>
    <t>0B</t>
    <phoneticPr fontId="97"/>
  </si>
  <si>
    <t>SEQ 13</t>
  </si>
  <si>
    <t>Memory 13 [Z415-Z384]</t>
    <phoneticPr fontId="97"/>
  </si>
  <si>
    <t>0C</t>
    <phoneticPr fontId="97"/>
  </si>
  <si>
    <t>SEQ 14</t>
  </si>
  <si>
    <t>Memory 14 [Z447-Z416]</t>
    <phoneticPr fontId="97"/>
  </si>
  <si>
    <t>ADH=$</t>
    <phoneticPr fontId="97"/>
  </si>
  <si>
    <t>0D</t>
    <phoneticPr fontId="97"/>
  </si>
  <si>
    <t>ALU 15</t>
    <phoneticPr fontId="97"/>
  </si>
  <si>
    <t>Memory 15 [Z479-Z448]</t>
    <phoneticPr fontId="97"/>
  </si>
  <si>
    <t>0E</t>
    <phoneticPr fontId="97"/>
  </si>
  <si>
    <t>ALU 16</t>
    <phoneticPr fontId="97"/>
  </si>
  <si>
    <t>Memory 16 [Z511-Z480]</t>
    <phoneticPr fontId="97"/>
  </si>
  <si>
    <t>0F</t>
    <phoneticPr fontId="97"/>
  </si>
  <si>
    <t>ALU 17</t>
    <phoneticPr fontId="97"/>
  </si>
  <si>
    <t>Memory 17 [Z543-Z512]</t>
    <phoneticPr fontId="97"/>
  </si>
  <si>
    <t>10</t>
    <phoneticPr fontId="97"/>
  </si>
  <si>
    <t>ALU 18</t>
    <phoneticPr fontId="97"/>
  </si>
  <si>
    <t>Memory 18 [Z575-Z544]</t>
    <phoneticPr fontId="97"/>
  </si>
  <si>
    <t>11</t>
  </si>
  <si>
    <t>ALU 19</t>
    <phoneticPr fontId="9" type="noConversion"/>
  </si>
  <si>
    <t>Memory 19 [Z607-Z576]</t>
    <phoneticPr fontId="97"/>
  </si>
  <si>
    <t>12</t>
  </si>
  <si>
    <t>ALU 20</t>
    <phoneticPr fontId="9" type="noConversion"/>
  </si>
  <si>
    <t>ALU 20</t>
    <phoneticPr fontId="9" type="noConversion"/>
  </si>
  <si>
    <t>Memory 20 [Z639-Z608]</t>
    <phoneticPr fontId="97"/>
  </si>
  <si>
    <t>13</t>
  </si>
  <si>
    <r>
      <t>ALU 2</t>
    </r>
    <r>
      <rPr>
        <sz val="9"/>
        <rFont val="MS UI Gothic"/>
        <family val="3"/>
        <charset val="128"/>
      </rPr>
      <t>1</t>
    </r>
    <phoneticPr fontId="9" type="noConversion"/>
  </si>
  <si>
    <t>Memory 21 [Z671-Z640]</t>
    <phoneticPr fontId="97"/>
  </si>
  <si>
    <r>
      <t>1</t>
    </r>
    <r>
      <rPr>
        <sz val="9"/>
        <rFont val="MS UI Gothic"/>
        <family val="3"/>
        <charset val="128"/>
      </rPr>
      <t>4</t>
    </r>
    <phoneticPr fontId="9" type="noConversion"/>
  </si>
  <si>
    <t>FC 22</t>
    <phoneticPr fontId="97"/>
  </si>
  <si>
    <t>Memory 22 [Z703-Z672]</t>
    <phoneticPr fontId="97"/>
  </si>
  <si>
    <t>14</t>
  </si>
  <si>
    <t>FC 23</t>
    <phoneticPr fontId="9" type="noConversion"/>
  </si>
  <si>
    <t>FC 23</t>
    <phoneticPr fontId="9" type="noConversion"/>
  </si>
  <si>
    <t>Memory 23 [Z735-Z704]</t>
    <phoneticPr fontId="97"/>
  </si>
  <si>
    <t>15</t>
  </si>
  <si>
    <t>FC 24</t>
    <phoneticPr fontId="9" type="noConversion"/>
  </si>
  <si>
    <t>FC 24</t>
    <phoneticPr fontId="9" type="noConversion"/>
  </si>
  <si>
    <t>Memory 24 [Z767-Z736]</t>
    <phoneticPr fontId="97"/>
  </si>
  <si>
    <t>16</t>
  </si>
  <si>
    <t>FC 25</t>
    <phoneticPr fontId="9" type="noConversion"/>
  </si>
  <si>
    <t>FC 25</t>
    <phoneticPr fontId="9" type="noConversion"/>
  </si>
  <si>
    <t>Memory 25 [Z799-Z768]</t>
    <phoneticPr fontId="97"/>
  </si>
  <si>
    <t>17</t>
  </si>
  <si>
    <t>FC 26</t>
    <phoneticPr fontId="9" type="noConversion"/>
  </si>
  <si>
    <t>FC 26</t>
    <phoneticPr fontId="9" type="noConversion"/>
  </si>
  <si>
    <t>Memory 26 [Z831-Z800]</t>
    <phoneticPr fontId="97"/>
  </si>
  <si>
    <t>18</t>
  </si>
  <si>
    <r>
      <t>FC 2</t>
    </r>
    <r>
      <rPr>
        <sz val="9"/>
        <rFont val="MS UI Gothic"/>
        <family val="3"/>
        <charset val="128"/>
      </rPr>
      <t>7</t>
    </r>
    <phoneticPr fontId="9" type="noConversion"/>
  </si>
  <si>
    <t>Memory 27 [Z863-Z832]</t>
    <phoneticPr fontId="97"/>
  </si>
  <si>
    <r>
      <t>1</t>
    </r>
    <r>
      <rPr>
        <sz val="9"/>
        <rFont val="MS UI Gothic"/>
        <family val="3"/>
        <charset val="128"/>
      </rPr>
      <t>9</t>
    </r>
    <phoneticPr fontId="9" type="noConversion"/>
  </si>
  <si>
    <r>
      <t>FC 2</t>
    </r>
    <r>
      <rPr>
        <sz val="9"/>
        <rFont val="MS UI Gothic"/>
        <family val="3"/>
        <charset val="128"/>
      </rPr>
      <t>8</t>
    </r>
    <phoneticPr fontId="9" type="noConversion"/>
  </si>
  <si>
    <r>
      <t>FC 2</t>
    </r>
    <r>
      <rPr>
        <sz val="9"/>
        <rFont val="MS UI Gothic"/>
        <family val="3"/>
        <charset val="128"/>
      </rPr>
      <t>8</t>
    </r>
    <phoneticPr fontId="9" type="noConversion"/>
  </si>
  <si>
    <t>Memory 28 [Z895-Z864]</t>
    <phoneticPr fontId="97"/>
  </si>
  <si>
    <r>
      <t>1</t>
    </r>
    <r>
      <rPr>
        <sz val="9"/>
        <rFont val="MS UI Gothic"/>
        <family val="3"/>
        <charset val="128"/>
      </rPr>
      <t>A</t>
    </r>
    <phoneticPr fontId="9" type="noConversion"/>
  </si>
  <si>
    <t>ALU 29</t>
    <phoneticPr fontId="9" type="noConversion"/>
  </si>
  <si>
    <r>
      <t>Memory 2</t>
    </r>
    <r>
      <rPr>
        <sz val="9"/>
        <rFont val="MS UI Gothic"/>
        <family val="3"/>
        <charset val="128"/>
      </rPr>
      <t>9</t>
    </r>
    <r>
      <rPr>
        <sz val="9"/>
        <rFont val="MS UI Gothic"/>
        <family val="3"/>
        <charset val="128"/>
      </rPr>
      <t xml:space="preserve"> [Z927-Z896]</t>
    </r>
    <phoneticPr fontId="9" type="noConversion"/>
  </si>
  <si>
    <r>
      <t>1</t>
    </r>
    <r>
      <rPr>
        <sz val="9"/>
        <rFont val="MS UI Gothic"/>
        <family val="3"/>
        <charset val="128"/>
      </rPr>
      <t>B</t>
    </r>
    <phoneticPr fontId="9" type="noConversion"/>
  </si>
  <si>
    <t>ALU 30</t>
    <phoneticPr fontId="9" type="noConversion"/>
  </si>
  <si>
    <t>ALU 30</t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</si>
  <si>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30</t>
    </r>
    <r>
      <rPr>
        <sz val="9"/>
        <rFont val="MS UI Gothic"/>
        <family val="3"/>
        <charset val="128"/>
      </rPr>
      <t xml:space="preserve"> [Z959-Z928]</t>
    </r>
    <phoneticPr fontId="9" type="noConversion"/>
  </si>
  <si>
    <r>
      <t>1</t>
    </r>
    <r>
      <rPr>
        <sz val="9"/>
        <rFont val="MS UI Gothic"/>
        <family val="3"/>
        <charset val="128"/>
      </rPr>
      <t>C</t>
    </r>
    <phoneticPr fontId="18" type="noConversion"/>
  </si>
  <si>
    <t>ALU 31</t>
    <phoneticPr fontId="9" type="noConversion"/>
  </si>
  <si>
    <t>ALU 31</t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</si>
  <si>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31</t>
    </r>
    <r>
      <rPr>
        <sz val="9"/>
        <rFont val="MS UI Gothic"/>
        <family val="3"/>
        <charset val="128"/>
      </rPr>
      <t xml:space="preserve"> [Z991-Z960]</t>
    </r>
    <phoneticPr fontId="9" type="noConversion"/>
  </si>
  <si>
    <r>
      <t>1</t>
    </r>
    <r>
      <rPr>
        <sz val="9"/>
        <rFont val="MS UI Gothic"/>
        <family val="3"/>
        <charset val="128"/>
      </rPr>
      <t>D</t>
    </r>
    <phoneticPr fontId="18" type="noConversion"/>
  </si>
  <si>
    <t>ALU 32</t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</si>
  <si>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32</t>
    </r>
    <r>
      <rPr>
        <sz val="9"/>
        <rFont val="MS UI Gothic"/>
        <family val="3"/>
        <charset val="128"/>
      </rPr>
      <t xml:space="preserve"> [Z1023-Z992]</t>
    </r>
    <phoneticPr fontId="9" type="noConversion"/>
  </si>
  <si>
    <r>
      <t>1</t>
    </r>
    <r>
      <rPr>
        <sz val="9"/>
        <rFont val="MS UI Gothic"/>
        <family val="3"/>
        <charset val="128"/>
      </rPr>
      <t>E</t>
    </r>
    <phoneticPr fontId="9" type="noConversion"/>
  </si>
  <si>
    <r>
      <t>ALU 3</t>
    </r>
    <r>
      <rPr>
        <sz val="9"/>
        <rFont val="MS UI Gothic"/>
        <family val="3"/>
        <charset val="128"/>
      </rPr>
      <t>3</t>
    </r>
    <phoneticPr fontId="9" type="noConversion"/>
  </si>
  <si>
    <r>
      <t>ALU 3</t>
    </r>
    <r>
      <rPr>
        <sz val="9"/>
        <rFont val="MS UI Gothic"/>
        <family val="3"/>
        <charset val="128"/>
      </rPr>
      <t>3</t>
    </r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</si>
  <si>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33</t>
    </r>
    <r>
      <rPr>
        <sz val="9"/>
        <rFont val="MS UI Gothic"/>
        <family val="3"/>
        <charset val="128"/>
      </rPr>
      <t xml:space="preserve"> [Z1055-Z1024]</t>
    </r>
    <phoneticPr fontId="9" type="noConversion"/>
  </si>
  <si>
    <r>
      <t>1</t>
    </r>
    <r>
      <rPr>
        <sz val="9"/>
        <rFont val="MS UI Gothic"/>
        <family val="3"/>
        <charset val="128"/>
      </rPr>
      <t>F</t>
    </r>
    <phoneticPr fontId="9" type="noConversion"/>
  </si>
  <si>
    <r>
      <t>ALU 3</t>
    </r>
    <r>
      <rPr>
        <sz val="9"/>
        <rFont val="MS UI Gothic"/>
        <family val="3"/>
        <charset val="128"/>
      </rPr>
      <t>4</t>
    </r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</si>
  <si>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34</t>
    </r>
    <r>
      <rPr>
        <sz val="9"/>
        <rFont val="MS UI Gothic"/>
        <family val="3"/>
        <charset val="128"/>
      </rPr>
      <t xml:space="preserve"> [Z1087-Z1056]</t>
    </r>
    <phoneticPr fontId="9" type="noConversion"/>
  </si>
  <si>
    <r>
      <t>2</t>
    </r>
    <r>
      <rPr>
        <sz val="9"/>
        <rFont val="MS UI Gothic"/>
        <family val="3"/>
        <charset val="128"/>
      </rPr>
      <t>0</t>
    </r>
    <phoneticPr fontId="9" type="noConversion"/>
  </si>
  <si>
    <t>ALU 35</t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</si>
  <si>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35</t>
    </r>
    <r>
      <rPr>
        <sz val="9"/>
        <rFont val="MS UI Gothic"/>
        <family val="3"/>
        <charset val="128"/>
      </rPr>
      <t xml:space="preserve"> [Z1</t>
    </r>
    <r>
      <rPr>
        <sz val="9"/>
        <rFont val="MS UI Gothic"/>
        <family val="3"/>
        <charset val="128"/>
      </rPr>
      <t>119</t>
    </r>
    <r>
      <rPr>
        <sz val="9"/>
        <rFont val="MS UI Gothic"/>
        <family val="3"/>
        <charset val="128"/>
      </rPr>
      <t>-Z10</t>
    </r>
    <r>
      <rPr>
        <sz val="9"/>
        <rFont val="MS UI Gothic"/>
        <family val="3"/>
        <charset val="128"/>
      </rPr>
      <t>88</t>
    </r>
    <r>
      <rPr>
        <sz val="9"/>
        <rFont val="MS UI Gothic"/>
        <family val="3"/>
        <charset val="128"/>
      </rPr>
      <t>]</t>
    </r>
    <phoneticPr fontId="9" type="noConversion"/>
  </si>
  <si>
    <r>
      <t>2</t>
    </r>
    <r>
      <rPr>
        <sz val="9"/>
        <rFont val="MS UI Gothic"/>
        <family val="3"/>
        <charset val="128"/>
      </rPr>
      <t>1</t>
    </r>
    <phoneticPr fontId="9" type="noConversion"/>
  </si>
  <si>
    <r>
      <t>FC 3</t>
    </r>
    <r>
      <rPr>
        <sz val="9"/>
        <rFont val="MS UI Gothic"/>
        <family val="3"/>
        <charset val="128"/>
      </rPr>
      <t>6</t>
    </r>
    <phoneticPr fontId="97"/>
  </si>
  <si>
    <r>
      <t xml:space="preserve">Memory </t>
    </r>
    <r>
      <rPr>
        <sz val="9"/>
        <rFont val="MS UI Gothic"/>
        <family val="3"/>
        <charset val="128"/>
      </rPr>
      <t>36</t>
    </r>
    <r>
      <rPr>
        <sz val="9"/>
        <rFont val="MS UI Gothic"/>
        <family val="3"/>
        <charset val="128"/>
      </rPr>
      <t xml:space="preserve"> [Z11</t>
    </r>
    <r>
      <rPr>
        <sz val="9"/>
        <rFont val="MS UI Gothic"/>
        <family val="3"/>
        <charset val="128"/>
      </rPr>
      <t>51</t>
    </r>
    <r>
      <rPr>
        <sz val="9"/>
        <rFont val="MS UI Gothic"/>
        <family val="3"/>
        <charset val="128"/>
      </rPr>
      <t>-Z1</t>
    </r>
    <r>
      <rPr>
        <sz val="9"/>
        <rFont val="MS UI Gothic"/>
        <family val="3"/>
        <charset val="128"/>
      </rPr>
      <t>120</t>
    </r>
    <r>
      <rPr>
        <sz val="9"/>
        <rFont val="MS UI Gothic"/>
        <family val="3"/>
        <charset val="128"/>
      </rPr>
      <t>]</t>
    </r>
    <phoneticPr fontId="9" type="noConversion"/>
  </si>
  <si>
    <r>
      <t>2</t>
    </r>
    <r>
      <rPr>
        <sz val="9"/>
        <rFont val="MS UI Gothic"/>
        <family val="3"/>
        <charset val="128"/>
      </rPr>
      <t>2</t>
    </r>
    <phoneticPr fontId="9" type="noConversion"/>
  </si>
  <si>
    <r>
      <t>FC 3</t>
    </r>
    <r>
      <rPr>
        <sz val="9"/>
        <rFont val="MS UI Gothic"/>
        <family val="3"/>
        <charset val="128"/>
      </rPr>
      <t>7</t>
    </r>
    <phoneticPr fontId="97"/>
  </si>
  <si>
    <r>
      <t>Memory 37</t>
    </r>
    <r>
      <rPr>
        <sz val="9"/>
        <rFont val="MS UI Gothic"/>
        <family val="3"/>
        <charset val="128"/>
      </rPr>
      <t xml:space="preserve"> [Z11</t>
    </r>
    <r>
      <rPr>
        <sz val="9"/>
        <rFont val="MS UI Gothic"/>
        <family val="3"/>
        <charset val="128"/>
      </rPr>
      <t>83</t>
    </r>
    <r>
      <rPr>
        <sz val="9"/>
        <rFont val="MS UI Gothic"/>
        <family val="3"/>
        <charset val="128"/>
      </rPr>
      <t>-Z11</t>
    </r>
    <r>
      <rPr>
        <sz val="9"/>
        <rFont val="MS UI Gothic"/>
        <family val="3"/>
        <charset val="128"/>
      </rPr>
      <t>52</t>
    </r>
    <r>
      <rPr>
        <sz val="9"/>
        <rFont val="MS UI Gothic"/>
        <family val="3"/>
        <charset val="128"/>
      </rPr>
      <t>]</t>
    </r>
    <phoneticPr fontId="9" type="noConversion"/>
  </si>
  <si>
    <r>
      <t>2</t>
    </r>
    <r>
      <rPr>
        <sz val="9"/>
        <rFont val="MS UI Gothic"/>
        <family val="3"/>
        <charset val="128"/>
      </rPr>
      <t>3</t>
    </r>
    <phoneticPr fontId="9" type="noConversion"/>
  </si>
  <si>
    <r>
      <t>FC 3</t>
    </r>
    <r>
      <rPr>
        <sz val="9"/>
        <rFont val="MS UI Gothic"/>
        <family val="3"/>
        <charset val="128"/>
      </rPr>
      <t>8</t>
    </r>
    <phoneticPr fontId="9" type="noConversion"/>
  </si>
  <si>
    <t>Memory 38 [Z1215-Z1184]</t>
    <phoneticPr fontId="9" type="noConversion"/>
  </si>
  <si>
    <r>
      <t>2</t>
    </r>
    <r>
      <rPr>
        <sz val="9"/>
        <rFont val="MS UI Gothic"/>
        <family val="3"/>
        <charset val="128"/>
      </rPr>
      <t>4</t>
    </r>
    <phoneticPr fontId="9" type="noConversion"/>
  </si>
  <si>
    <r>
      <t>FC 3</t>
    </r>
    <r>
      <rPr>
        <sz val="9"/>
        <rFont val="MS UI Gothic"/>
        <family val="3"/>
        <charset val="128"/>
      </rPr>
      <t>9</t>
    </r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</si>
  <si>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39</t>
    </r>
    <r>
      <rPr>
        <sz val="9"/>
        <rFont val="MS UI Gothic"/>
        <family val="3"/>
        <charset val="128"/>
      </rPr>
      <t xml:space="preserve"> [Z12</t>
    </r>
    <r>
      <rPr>
        <sz val="9"/>
        <rFont val="MS UI Gothic"/>
        <family val="3"/>
        <charset val="128"/>
      </rPr>
      <t>47</t>
    </r>
    <r>
      <rPr>
        <sz val="9"/>
        <rFont val="MS UI Gothic"/>
        <family val="3"/>
        <charset val="128"/>
      </rPr>
      <t>-Z1</t>
    </r>
    <r>
      <rPr>
        <sz val="9"/>
        <rFont val="MS UI Gothic"/>
        <family val="3"/>
        <charset val="128"/>
      </rPr>
      <t>216</t>
    </r>
    <r>
      <rPr>
        <sz val="9"/>
        <rFont val="MS UI Gothic"/>
        <family val="3"/>
        <charset val="128"/>
      </rPr>
      <t>]</t>
    </r>
    <phoneticPr fontId="9" type="noConversion"/>
  </si>
  <si>
    <r>
      <t>2</t>
    </r>
    <r>
      <rPr>
        <sz val="9"/>
        <rFont val="MS UI Gothic"/>
        <family val="3"/>
        <charset val="128"/>
      </rPr>
      <t>5</t>
    </r>
    <phoneticPr fontId="9" type="noConversion"/>
  </si>
  <si>
    <r>
      <t xml:space="preserve">FC </t>
    </r>
    <r>
      <rPr>
        <sz val="9"/>
        <rFont val="MS UI Gothic"/>
        <family val="3"/>
        <charset val="128"/>
      </rPr>
      <t>40</t>
    </r>
    <phoneticPr fontId="9" type="noConversion"/>
  </si>
  <si>
    <r>
      <t xml:space="preserve">FC </t>
    </r>
    <r>
      <rPr>
        <sz val="9"/>
        <rFont val="MS UI Gothic"/>
        <family val="3"/>
        <charset val="128"/>
      </rPr>
      <t>40</t>
    </r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</si>
  <si>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40</t>
    </r>
    <r>
      <rPr>
        <sz val="9"/>
        <rFont val="MS UI Gothic"/>
        <family val="3"/>
        <charset val="128"/>
      </rPr>
      <t xml:space="preserve"> [Z12</t>
    </r>
    <r>
      <rPr>
        <sz val="9"/>
        <rFont val="MS UI Gothic"/>
        <family val="3"/>
        <charset val="128"/>
      </rPr>
      <t>79</t>
    </r>
    <r>
      <rPr>
        <sz val="9"/>
        <rFont val="MS UI Gothic"/>
        <family val="3"/>
        <charset val="128"/>
      </rPr>
      <t>-Z1</t>
    </r>
    <r>
      <rPr>
        <sz val="9"/>
        <rFont val="MS UI Gothic"/>
        <family val="3"/>
        <charset val="128"/>
      </rPr>
      <t>248</t>
    </r>
    <r>
      <rPr>
        <sz val="9"/>
        <rFont val="MS UI Gothic"/>
        <family val="3"/>
        <charset val="128"/>
      </rPr>
      <t>]</t>
    </r>
    <phoneticPr fontId="9" type="noConversion"/>
  </si>
  <si>
    <r>
      <t>2</t>
    </r>
    <r>
      <rPr>
        <sz val="9"/>
        <rFont val="MS UI Gothic"/>
        <family val="3"/>
        <charset val="128"/>
      </rPr>
      <t>6</t>
    </r>
    <phoneticPr fontId="9" type="noConversion"/>
  </si>
  <si>
    <r>
      <t xml:space="preserve">FC </t>
    </r>
    <r>
      <rPr>
        <sz val="9"/>
        <rFont val="MS UI Gothic"/>
        <family val="3"/>
        <charset val="128"/>
      </rPr>
      <t>41</t>
    </r>
    <phoneticPr fontId="9" type="noConversion"/>
  </si>
  <si>
    <r>
      <t xml:space="preserve">FC </t>
    </r>
    <r>
      <rPr>
        <sz val="9"/>
        <rFont val="MS UI Gothic"/>
        <family val="3"/>
        <charset val="128"/>
      </rPr>
      <t>41</t>
    </r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</si>
  <si>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41</t>
    </r>
    <r>
      <rPr>
        <sz val="9"/>
        <rFont val="MS UI Gothic"/>
        <family val="3"/>
        <charset val="128"/>
      </rPr>
      <t xml:space="preserve"> [Z1</t>
    </r>
    <r>
      <rPr>
        <sz val="9"/>
        <rFont val="MS UI Gothic"/>
        <family val="3"/>
        <charset val="128"/>
      </rPr>
      <t>311</t>
    </r>
    <r>
      <rPr>
        <sz val="9"/>
        <rFont val="MS UI Gothic"/>
        <family val="3"/>
        <charset val="128"/>
      </rPr>
      <t>-Z1</t>
    </r>
    <r>
      <rPr>
        <sz val="9"/>
        <rFont val="MS UI Gothic"/>
        <family val="3"/>
        <charset val="128"/>
      </rPr>
      <t>2</t>
    </r>
    <r>
      <rPr>
        <sz val="9"/>
        <rFont val="MS UI Gothic"/>
        <family val="3"/>
        <charset val="128"/>
      </rPr>
      <t>8</t>
    </r>
    <r>
      <rPr>
        <sz val="9"/>
        <rFont val="MS UI Gothic"/>
        <family val="3"/>
        <charset val="128"/>
      </rPr>
      <t>0</t>
    </r>
    <r>
      <rPr>
        <sz val="9"/>
        <rFont val="MS UI Gothic"/>
        <family val="3"/>
        <charset val="128"/>
      </rPr>
      <t>]</t>
    </r>
    <phoneticPr fontId="9" type="noConversion"/>
  </si>
  <si>
    <r>
      <t>2</t>
    </r>
    <r>
      <rPr>
        <sz val="9"/>
        <rFont val="MS UI Gothic"/>
        <family val="3"/>
        <charset val="128"/>
      </rPr>
      <t>7</t>
    </r>
    <phoneticPr fontId="9" type="noConversion"/>
  </si>
  <si>
    <r>
      <t xml:space="preserve">FC </t>
    </r>
    <r>
      <rPr>
        <sz val="9"/>
        <rFont val="MS UI Gothic"/>
        <family val="3"/>
        <charset val="128"/>
      </rPr>
      <t>42</t>
    </r>
    <phoneticPr fontId="9" type="noConversion"/>
  </si>
  <si>
    <r>
      <t xml:space="preserve">FC </t>
    </r>
    <r>
      <rPr>
        <sz val="9"/>
        <rFont val="MS UI Gothic"/>
        <family val="3"/>
        <charset val="128"/>
      </rPr>
      <t>42</t>
    </r>
    <phoneticPr fontId="9" type="noConversion"/>
  </si>
  <si>
    <r>
      <t xml:space="preserve">Memory </t>
    </r>
    <r>
      <rPr>
        <sz val="9"/>
        <rFont val="MS UI Gothic"/>
        <family val="3"/>
        <charset val="128"/>
      </rPr>
      <t>42</t>
    </r>
    <r>
      <rPr>
        <sz val="9"/>
        <rFont val="MS UI Gothic"/>
        <family val="3"/>
        <charset val="128"/>
      </rPr>
      <t xml:space="preserve"> [Z1</t>
    </r>
    <r>
      <rPr>
        <sz val="9"/>
        <rFont val="MS UI Gothic"/>
        <family val="3"/>
        <charset val="128"/>
      </rPr>
      <t>343</t>
    </r>
    <r>
      <rPr>
        <sz val="9"/>
        <rFont val="MS UI Gothic"/>
        <family val="3"/>
        <charset val="128"/>
      </rPr>
      <t>-Z1</t>
    </r>
    <r>
      <rPr>
        <sz val="9"/>
        <rFont val="MS UI Gothic"/>
        <family val="3"/>
        <charset val="128"/>
      </rPr>
      <t>312</t>
    </r>
    <r>
      <rPr>
        <sz val="9"/>
        <rFont val="MS UI Gothic"/>
        <family val="3"/>
        <charset val="128"/>
      </rPr>
      <t>]</t>
    </r>
    <phoneticPr fontId="9" type="noConversion"/>
  </si>
  <si>
    <r>
      <t>2</t>
    </r>
    <r>
      <rPr>
        <sz val="9"/>
        <rFont val="MS UI Gothic"/>
        <family val="3"/>
        <charset val="128"/>
      </rPr>
      <t>8</t>
    </r>
    <phoneticPr fontId="9" type="noConversion"/>
  </si>
  <si>
    <t>Data 32Bits</t>
    <phoneticPr fontId="97"/>
  </si>
  <si>
    <t>-4.</t>
    <phoneticPr fontId="97"/>
  </si>
  <si>
    <t>ALPG Memory Write Execute (ALPG_MEM_WEXC)</t>
    <phoneticPr fontId="97"/>
  </si>
  <si>
    <t>-5.</t>
    <phoneticPr fontId="97"/>
  </si>
  <si>
    <t>ALPG Memory Read Execute (ALPG_MEM_REXC)</t>
    <phoneticPr fontId="97"/>
  </si>
  <si>
    <t>&lt;OUT0 or IN0&gt;</t>
    <phoneticPr fontId="97"/>
  </si>
  <si>
    <t>Execute Write</t>
    <phoneticPr fontId="97"/>
  </si>
  <si>
    <t>02</t>
    <phoneticPr fontId="18" type="noConversion"/>
  </si>
  <si>
    <t>Execute Read</t>
    <phoneticPr fontId="97"/>
  </si>
  <si>
    <t>02</t>
    <phoneticPr fontId="5"/>
  </si>
  <si>
    <t>* Data</t>
    <phoneticPr fontId="118"/>
  </si>
  <si>
    <r>
      <t>- 2Way-Mode</t>
    </r>
    <r>
      <rPr>
        <sz val="9"/>
        <rFont val="돋움"/>
        <family val="3"/>
        <charset val="129"/>
      </rPr>
      <t>시는</t>
    </r>
    <r>
      <rPr>
        <sz val="9"/>
        <rFont val="MS UI Gothic"/>
        <family val="3"/>
        <charset val="128"/>
      </rPr>
      <t xml:space="preserve"> 42 </t>
    </r>
    <r>
      <rPr>
        <sz val="9"/>
        <rFont val="돋움"/>
        <family val="3"/>
        <charset val="129"/>
      </rPr>
      <t>회에서</t>
    </r>
    <r>
      <rPr>
        <sz val="9"/>
        <rFont val="MS UI Gothic"/>
        <family val="3"/>
        <charset val="128"/>
      </rPr>
      <t xml:space="preserve"> 1Way-Mode</t>
    </r>
    <r>
      <rPr>
        <sz val="9"/>
        <rFont val="돋움"/>
        <family val="3"/>
        <charset val="129"/>
      </rPr>
      <t>시는</t>
    </r>
    <r>
      <rPr>
        <sz val="9"/>
        <rFont val="MS UI Gothic"/>
        <family val="3"/>
        <charset val="128"/>
      </rPr>
      <t xml:space="preserve"> 28 </t>
    </r>
    <r>
      <rPr>
        <sz val="9"/>
        <rFont val="돋움"/>
        <family val="3"/>
        <charset val="129"/>
      </rPr>
      <t>회에서</t>
    </r>
    <r>
      <rPr>
        <sz val="9"/>
        <rFont val="MS UI Gothic"/>
        <family val="3"/>
        <charset val="128"/>
      </rPr>
      <t xml:space="preserve"> 1Word</t>
    </r>
    <r>
      <rPr>
        <sz val="9"/>
        <rFont val="돋움"/>
        <family val="3"/>
        <charset val="129"/>
      </rPr>
      <t>에서</t>
    </r>
    <r>
      <rPr>
        <sz val="9"/>
        <rFont val="MS UI Gothic"/>
        <family val="3"/>
        <charset val="128"/>
      </rPr>
      <t xml:space="preserve"> OUTSTB0 </t>
    </r>
    <r>
      <rPr>
        <sz val="9"/>
        <rFont val="돋움"/>
        <family val="3"/>
        <charset val="129"/>
      </rPr>
      <t>또는</t>
    </r>
    <r>
      <rPr>
        <sz val="9"/>
        <rFont val="MS UI Gothic"/>
        <family val="3"/>
        <charset val="128"/>
      </rPr>
      <t xml:space="preserve"> INSTB0</t>
    </r>
    <r>
      <rPr>
        <sz val="9"/>
        <rFont val="돋움"/>
        <family val="3"/>
        <charset val="129"/>
      </rPr>
      <t>을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연속해서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전송한다</t>
    </r>
    <r>
      <rPr>
        <sz val="9"/>
        <rFont val="MS UI Gothic"/>
        <family val="3"/>
        <charset val="128"/>
      </rPr>
      <t>.</t>
    </r>
    <rPh sb="11" eb="12">
      <t>ジ</t>
    </rPh>
    <rPh sb="16" eb="17">
      <t>カイ</t>
    </rPh>
    <rPh sb="28" eb="29">
      <t>ジ</t>
    </rPh>
    <rPh sb="33" eb="34">
      <t>カイ</t>
    </rPh>
    <rPh sb="58" eb="60">
      <t>レンゾク</t>
    </rPh>
    <rPh sb="62" eb="64">
      <t>テンソウ</t>
    </rPh>
    <phoneticPr fontId="97"/>
  </si>
  <si>
    <t xml:space="preserve">    ex.) 2Way-Mode 42(Memory) * 4096(Max Address) = 172,032‬</t>
    <phoneticPr fontId="97"/>
  </si>
  <si>
    <t xml:space="preserve">    ex.) 1Way-Mode 28(Memory) * 4096(Max Address) = 114,688</t>
    <phoneticPr fontId="97"/>
  </si>
  <si>
    <r>
      <t>- Memory</t>
    </r>
    <r>
      <rPr>
        <sz val="9"/>
        <rFont val="돋움"/>
        <family val="3"/>
        <charset val="129"/>
      </rPr>
      <t>의</t>
    </r>
    <r>
      <rPr>
        <sz val="9"/>
        <rFont val="MS UI Gothic"/>
        <family val="3"/>
        <charset val="128"/>
      </rPr>
      <t xml:space="preserve"> Address-Pointer</t>
    </r>
    <r>
      <rPr>
        <sz val="9"/>
        <rFont val="돋움"/>
        <family val="3"/>
        <charset val="129"/>
      </rPr>
      <t>는</t>
    </r>
    <r>
      <rPr>
        <sz val="9"/>
        <rFont val="MS UI Gothic"/>
        <family val="3"/>
        <charset val="128"/>
      </rPr>
      <t xml:space="preserve"> 2Way</t>
    </r>
    <r>
      <rPr>
        <sz val="9"/>
        <rFont val="돋움"/>
        <family val="3"/>
        <charset val="129"/>
      </rPr>
      <t>시는</t>
    </r>
    <r>
      <rPr>
        <sz val="9"/>
        <rFont val="MS UI Gothic"/>
        <family val="3"/>
        <charset val="128"/>
      </rPr>
      <t xml:space="preserve"> 42 </t>
    </r>
    <r>
      <rPr>
        <sz val="9"/>
        <rFont val="돋움"/>
        <family val="3"/>
        <charset val="129"/>
      </rPr>
      <t>회마다</t>
    </r>
    <r>
      <rPr>
        <sz val="9"/>
        <rFont val="MS UI Gothic"/>
        <family val="3"/>
        <charset val="128"/>
      </rPr>
      <t xml:space="preserve"> (1Way 28 </t>
    </r>
    <r>
      <rPr>
        <sz val="9"/>
        <rFont val="돋움"/>
        <family val="3"/>
        <charset val="129"/>
      </rPr>
      <t>회</t>
    </r>
    <r>
      <rPr>
        <sz val="9"/>
        <rFont val="MS UI Gothic"/>
        <family val="3"/>
        <charset val="128"/>
      </rPr>
      <t>)</t>
    </r>
    <r>
      <rPr>
        <sz val="9"/>
        <rFont val="돋움"/>
        <family val="3"/>
        <charset val="129"/>
      </rPr>
      <t>마다</t>
    </r>
    <r>
      <rPr>
        <sz val="9"/>
        <rFont val="MS UI Gothic"/>
        <family val="3"/>
        <charset val="128"/>
      </rPr>
      <t xml:space="preserve"> Hardware</t>
    </r>
    <r>
      <rPr>
        <sz val="9"/>
        <rFont val="돋움"/>
        <family val="3"/>
        <charset val="129"/>
      </rPr>
      <t>에서</t>
    </r>
    <r>
      <rPr>
        <sz val="9"/>
        <rFont val="MS UI Gothic"/>
        <family val="3"/>
        <charset val="128"/>
      </rPr>
      <t xml:space="preserve"> </t>
    </r>
    <r>
      <rPr>
        <sz val="9"/>
        <rFont val="돋움"/>
        <family val="3"/>
        <charset val="129"/>
      </rPr>
      <t>자동으로</t>
    </r>
    <r>
      <rPr>
        <sz val="9"/>
        <rFont val="MS UI Gothic"/>
        <family val="3"/>
        <charset val="128"/>
      </rPr>
      <t xml:space="preserve"> Incriment (+1)</t>
    </r>
    <r>
      <rPr>
        <sz val="9"/>
        <rFont val="돋움"/>
        <family val="3"/>
        <charset val="129"/>
      </rPr>
      <t>한다</t>
    </r>
    <r>
      <rPr>
        <sz val="9"/>
        <rFont val="MS UI Gothic"/>
        <family val="3"/>
        <charset val="128"/>
      </rPr>
      <t>.</t>
    </r>
    <rPh sb="30" eb="31">
      <t>ジ</t>
    </rPh>
    <rPh sb="35" eb="36">
      <t>カイ</t>
    </rPh>
    <rPh sb="36" eb="37">
      <t>ゴト</t>
    </rPh>
    <rPh sb="45" eb="46">
      <t>カイ</t>
    </rPh>
    <rPh sb="46" eb="47">
      <t>ゴト</t>
    </rPh>
    <rPh sb="58" eb="61">
      <t>ジドウテキ</t>
    </rPh>
    <phoneticPr fontId="97"/>
  </si>
  <si>
    <t>time</t>
    <phoneticPr fontId="97"/>
  </si>
  <si>
    <t>Memory bit</t>
    <phoneticPr fontId="97"/>
  </si>
  <si>
    <t>1 time</t>
    <phoneticPr fontId="97"/>
  </si>
  <si>
    <t>Memory 01 [Z031-Z000]</t>
  </si>
  <si>
    <t>2 time</t>
  </si>
  <si>
    <t>Memory 02 [Z063-Z032]</t>
  </si>
  <si>
    <t>3 time</t>
  </si>
  <si>
    <t>Memory 03 [Z095-Z064]</t>
  </si>
  <si>
    <t>4 time</t>
  </si>
  <si>
    <t>Memory 04 [Z127-Z096]</t>
  </si>
  <si>
    <t>5 time</t>
  </si>
  <si>
    <t>Memory 05 [Z159-Z128]</t>
  </si>
  <si>
    <t>6 time</t>
  </si>
  <si>
    <t>Memory 06 [Z191-Z160]</t>
  </si>
  <si>
    <t>7 time</t>
  </si>
  <si>
    <t>Memory 07 [Z223-Z192]</t>
  </si>
  <si>
    <t>8 time</t>
  </si>
  <si>
    <t>Memory 08 [Z255-Z224]</t>
  </si>
  <si>
    <t>9 time</t>
  </si>
  <si>
    <t>Memory 09 [Z287-Z256]</t>
  </si>
  <si>
    <t>10 time</t>
  </si>
  <si>
    <t>Memory 10 [Z319-Z288]</t>
  </si>
  <si>
    <t>11 time</t>
  </si>
  <si>
    <t>Memory 11 [Z351-Z320]</t>
  </si>
  <si>
    <t>12 time</t>
  </si>
  <si>
    <t>Memory 12 [Z383-Z352]</t>
  </si>
  <si>
    <t>13 time</t>
  </si>
  <si>
    <t>Memory 13 [Z415-Z384]</t>
  </si>
  <si>
    <t>1Way-Mode</t>
    <phoneticPr fontId="97"/>
  </si>
  <si>
    <t>14 time</t>
  </si>
  <si>
    <t>Memory 14 [Z447-Z416]</t>
  </si>
  <si>
    <t>ALU 15</t>
    <phoneticPr fontId="97"/>
  </si>
  <si>
    <t>15 time</t>
  </si>
  <si>
    <t>Memory 15 [Z479-Z448]</t>
  </si>
  <si>
    <t>ALU 16</t>
    <phoneticPr fontId="97"/>
  </si>
  <si>
    <t>16 time</t>
  </si>
  <si>
    <t>Memory 16 [Z511-Z480]</t>
  </si>
  <si>
    <t>ALU 17</t>
    <phoneticPr fontId="97"/>
  </si>
  <si>
    <t>17 time</t>
  </si>
  <si>
    <t>Memory 17 [Z543-Z512]</t>
  </si>
  <si>
    <t>ALU 18</t>
    <phoneticPr fontId="97"/>
  </si>
  <si>
    <t>18 time</t>
  </si>
  <si>
    <t>Memory 18 [Z575-Z544]</t>
  </si>
  <si>
    <t>ALU 19</t>
    <phoneticPr fontId="9" type="noConversion"/>
  </si>
  <si>
    <t>19 time</t>
  </si>
  <si>
    <t>Memory 19 [Z607-Z576]</t>
  </si>
  <si>
    <t>2Way-Mode</t>
    <phoneticPr fontId="97"/>
  </si>
  <si>
    <t>20 time</t>
  </si>
  <si>
    <t>Memory 20 [Z639-Z608]</t>
  </si>
  <si>
    <r>
      <t>ALU 2</t>
    </r>
    <r>
      <rPr>
        <sz val="9"/>
        <rFont val="MS UI Gothic"/>
        <family val="3"/>
        <charset val="128"/>
      </rPr>
      <t>1</t>
    </r>
    <phoneticPr fontId="9" type="noConversion"/>
  </si>
  <si>
    <t>21 time</t>
  </si>
  <si>
    <t>Memory 21 [Z671-Z640]</t>
  </si>
  <si>
    <t>FC 22</t>
    <phoneticPr fontId="97"/>
  </si>
  <si>
    <t>22 time</t>
  </si>
  <si>
    <t>Memory 22 [Z703-Z672]</t>
  </si>
  <si>
    <t>23 time</t>
  </si>
  <si>
    <t>Memory 23 [Z735-Z704]</t>
  </si>
  <si>
    <t>24 time</t>
  </si>
  <si>
    <t>Memory 24 [Z767-Z736]</t>
  </si>
  <si>
    <t>25 time</t>
  </si>
  <si>
    <t>Memory 25 [Z799-Z768]</t>
  </si>
  <si>
    <t>26 time</t>
  </si>
  <si>
    <t>Memory 26 [Z831-Z800]</t>
  </si>
  <si>
    <r>
      <t>FC 2</t>
    </r>
    <r>
      <rPr>
        <sz val="9"/>
        <rFont val="MS UI Gothic"/>
        <family val="3"/>
        <charset val="128"/>
      </rPr>
      <t>7</t>
    </r>
    <phoneticPr fontId="9" type="noConversion"/>
  </si>
  <si>
    <t>27 time</t>
  </si>
  <si>
    <t>Memory 27 [Z863-Z832]</t>
  </si>
  <si>
    <t>28 time</t>
  </si>
  <si>
    <t>Memory 28 [Z895-Z864]</t>
  </si>
  <si>
    <t>ALU 29</t>
    <phoneticPr fontId="9" type="noConversion"/>
  </si>
  <si>
    <t>29 time</t>
  </si>
  <si>
    <t>Memory 29 [Z927-Z896]</t>
  </si>
  <si>
    <t>30 time</t>
  </si>
  <si>
    <t>Memory 30 [Z959-Z928]</t>
  </si>
  <si>
    <t>31 time</t>
  </si>
  <si>
    <t>Memory 31 [Z991-Z960]</t>
  </si>
  <si>
    <t>ALU 32</t>
    <phoneticPr fontId="9" type="noConversion"/>
  </si>
  <si>
    <t>32 time</t>
  </si>
  <si>
    <t>Memory 32 [Z1023-Z992]</t>
  </si>
  <si>
    <t>33 time</t>
  </si>
  <si>
    <t>Memory 33 [Z1055-Z1024]</t>
  </si>
  <si>
    <r>
      <t>ALU 3</t>
    </r>
    <r>
      <rPr>
        <sz val="9"/>
        <rFont val="MS UI Gothic"/>
        <family val="3"/>
        <charset val="128"/>
      </rPr>
      <t>4</t>
    </r>
    <phoneticPr fontId="9" type="noConversion"/>
  </si>
  <si>
    <t>34 time</t>
  </si>
  <si>
    <t>Memory 34 [Z1087-Z1056]</t>
  </si>
  <si>
    <t>ALU 35</t>
    <phoneticPr fontId="9" type="noConversion"/>
  </si>
  <si>
    <t>35 time</t>
  </si>
  <si>
    <t>Memory 35 [Z1119-Z1088]</t>
  </si>
  <si>
    <r>
      <t>FC 3</t>
    </r>
    <r>
      <rPr>
        <sz val="9"/>
        <rFont val="MS UI Gothic"/>
        <family val="3"/>
        <charset val="128"/>
      </rPr>
      <t>6</t>
    </r>
    <phoneticPr fontId="97"/>
  </si>
  <si>
    <t>36 time</t>
  </si>
  <si>
    <t>Memory 36 [Z1151-Z1120]</t>
  </si>
  <si>
    <r>
      <t>FC 3</t>
    </r>
    <r>
      <rPr>
        <sz val="9"/>
        <rFont val="MS UI Gothic"/>
        <family val="3"/>
        <charset val="128"/>
      </rPr>
      <t>7</t>
    </r>
    <phoneticPr fontId="97"/>
  </si>
  <si>
    <t>37 time</t>
  </si>
  <si>
    <t>Memory 37 [Z1183-Z1152]</t>
  </si>
  <si>
    <r>
      <t>FC 3</t>
    </r>
    <r>
      <rPr>
        <sz val="9"/>
        <rFont val="MS UI Gothic"/>
        <family val="3"/>
        <charset val="128"/>
      </rPr>
      <t>8</t>
    </r>
    <phoneticPr fontId="9" type="noConversion"/>
  </si>
  <si>
    <t>38 time</t>
  </si>
  <si>
    <t>Memory 38 [Z1215-Z1184]</t>
  </si>
  <si>
    <r>
      <t>FC 3</t>
    </r>
    <r>
      <rPr>
        <sz val="9"/>
        <rFont val="MS UI Gothic"/>
        <family val="3"/>
        <charset val="128"/>
      </rPr>
      <t>9</t>
    </r>
    <phoneticPr fontId="9" type="noConversion"/>
  </si>
  <si>
    <t>39 time</t>
  </si>
  <si>
    <t>Memory 39 [Z1247-Z1216]</t>
  </si>
  <si>
    <t>40 time</t>
  </si>
  <si>
    <t>Memory 40 [Z1279-Z1248]</t>
  </si>
  <si>
    <t>41 time</t>
  </si>
  <si>
    <t>Memory 41 [Z1311-Z1280]</t>
  </si>
  <si>
    <t>42 time</t>
  </si>
  <si>
    <t>Memory 42 [Z1343-Z1312]</t>
  </si>
  <si>
    <t>-7.</t>
    <phoneticPr fontId="97"/>
  </si>
  <si>
    <r>
      <t>ALPG IDXn Register (SEQ_IDX</t>
    </r>
    <r>
      <rPr>
        <sz val="9"/>
        <color rgb="FF0070C0"/>
        <rFont val="MS UI Gothic"/>
        <family val="2"/>
      </rPr>
      <t>0</t>
    </r>
    <r>
      <rPr>
        <sz val="9"/>
        <color theme="1"/>
        <rFont val="MS UI Gothic"/>
        <family val="2"/>
      </rPr>
      <t>1~IDX16</t>
    </r>
    <r>
      <rPr>
        <sz val="9"/>
        <color rgb="FF0070C0"/>
        <rFont val="MS UI Gothic"/>
        <family val="2"/>
      </rPr>
      <t>~IDX32</t>
    </r>
    <r>
      <rPr>
        <sz val="9"/>
        <color theme="1"/>
        <rFont val="MS UI Gothic"/>
        <family val="2"/>
      </rPr>
      <t>), (SEQ_IDXR</t>
    </r>
    <r>
      <rPr>
        <sz val="9"/>
        <color rgb="FF0070C0"/>
        <rFont val="MS UI Gothic"/>
        <family val="2"/>
      </rPr>
      <t>0</t>
    </r>
    <r>
      <rPr>
        <sz val="9"/>
        <color theme="1"/>
        <rFont val="MS UI Gothic"/>
        <family val="2"/>
      </rPr>
      <t>1~IDXR</t>
    </r>
    <r>
      <rPr>
        <sz val="9"/>
        <color rgb="FF0070C0"/>
        <rFont val="MS UI Gothic"/>
        <family val="2"/>
      </rPr>
      <t>0</t>
    </r>
    <r>
      <rPr>
        <sz val="9"/>
        <color theme="1"/>
        <rFont val="MS UI Gothic"/>
        <family val="2"/>
      </rPr>
      <t>8</t>
    </r>
    <r>
      <rPr>
        <sz val="9"/>
        <color rgb="FF0070C0"/>
        <rFont val="MS UI Gothic"/>
        <family val="2"/>
      </rPr>
      <t>~IDXR16</t>
    </r>
    <r>
      <rPr>
        <sz val="9"/>
        <color theme="1"/>
        <rFont val="MS UI Gothic"/>
        <family val="2"/>
      </rPr>
      <t>)</t>
    </r>
    <phoneticPr fontId="97"/>
  </si>
  <si>
    <t>&lt; BGRST &gt;</t>
    <phoneticPr fontId="5"/>
  </si>
  <si>
    <t>Ver 0.9</t>
    <phoneticPr fontId="9" type="noConversion"/>
  </si>
  <si>
    <t>* Address</t>
    <phoneticPr fontId="118"/>
  </si>
  <si>
    <t>&lt;OUT0/IN0&gt;</t>
    <phoneticPr fontId="97"/>
  </si>
  <si>
    <t>(MSB)</t>
    <phoneticPr fontId="118"/>
  </si>
  <si>
    <t>(LSB)</t>
    <phoneticPr fontId="118"/>
  </si>
  <si>
    <t>IDX1 Register</t>
    <phoneticPr fontId="97"/>
  </si>
  <si>
    <r>
      <t>0</t>
    </r>
    <r>
      <rPr>
        <sz val="11"/>
        <color theme="1"/>
        <rFont val="맑은 고딕"/>
        <family val="3"/>
        <charset val="128"/>
        <scheme val="minor"/>
      </rPr>
      <t>0</t>
    </r>
    <phoneticPr fontId="5"/>
  </si>
  <si>
    <t>03</t>
    <phoneticPr fontId="18" type="noConversion"/>
  </si>
  <si>
    <t>IDX2 Register</t>
    <phoneticPr fontId="97"/>
  </si>
  <si>
    <t>03</t>
    <phoneticPr fontId="97"/>
  </si>
  <si>
    <t>IDX3 Register</t>
    <phoneticPr fontId="97"/>
  </si>
  <si>
    <t>IDX4 Register</t>
    <phoneticPr fontId="97"/>
  </si>
  <si>
    <t>ADH=$</t>
    <phoneticPr fontId="97"/>
  </si>
  <si>
    <t>IDX5 Register</t>
    <phoneticPr fontId="97"/>
  </si>
  <si>
    <t>IDX6 Register</t>
    <phoneticPr fontId="97"/>
  </si>
  <si>
    <t>1</t>
    <phoneticPr fontId="97"/>
  </si>
  <si>
    <t>IDX7 Register</t>
    <phoneticPr fontId="97"/>
  </si>
  <si>
    <t>OPC=$</t>
    <phoneticPr fontId="118"/>
  </si>
  <si>
    <t>IDX8 Register</t>
    <phoneticPr fontId="97"/>
  </si>
  <si>
    <t>OPC=$</t>
    <phoneticPr fontId="118"/>
  </si>
  <si>
    <t>IDX9 Register</t>
    <phoneticPr fontId="97"/>
  </si>
  <si>
    <t>IDX10 Register</t>
    <phoneticPr fontId="97"/>
  </si>
  <si>
    <t>IDX11 Register</t>
    <phoneticPr fontId="97"/>
  </si>
  <si>
    <t>0A</t>
    <phoneticPr fontId="97"/>
  </si>
  <si>
    <t>IDX12 Register</t>
    <phoneticPr fontId="97"/>
  </si>
  <si>
    <t>0B</t>
    <phoneticPr fontId="97"/>
  </si>
  <si>
    <t>IDX13 Register</t>
    <phoneticPr fontId="97"/>
  </si>
  <si>
    <t>0C</t>
    <phoneticPr fontId="97"/>
  </si>
  <si>
    <t>IDX14 Register</t>
    <phoneticPr fontId="97"/>
  </si>
  <si>
    <t>IDX15 Register</t>
    <phoneticPr fontId="97"/>
  </si>
  <si>
    <t>0E</t>
    <phoneticPr fontId="97"/>
  </si>
  <si>
    <t>IDX16 Register</t>
    <phoneticPr fontId="97"/>
  </si>
  <si>
    <t>IDX17 Register</t>
  </si>
  <si>
    <t>1</t>
    <phoneticPr fontId="9" type="noConversion"/>
  </si>
  <si>
    <t>10</t>
    <phoneticPr fontId="9" type="noConversion"/>
  </si>
  <si>
    <t>03</t>
    <phoneticPr fontId="9" type="noConversion"/>
  </si>
  <si>
    <t>03</t>
    <phoneticPr fontId="9" type="noConversion"/>
  </si>
  <si>
    <t>IDX18 Register</t>
  </si>
  <si>
    <t>1</t>
    <phoneticPr fontId="9" type="noConversion"/>
  </si>
  <si>
    <t>1</t>
    <phoneticPr fontId="9" type="noConversion"/>
  </si>
  <si>
    <t>11</t>
    <phoneticPr fontId="9" type="noConversion"/>
  </si>
  <si>
    <t>IDX19 Register</t>
  </si>
  <si>
    <t>12</t>
    <phoneticPr fontId="9" type="noConversion"/>
  </si>
  <si>
    <t>IDX20 Register</t>
  </si>
  <si>
    <t>13</t>
    <phoneticPr fontId="9" type="noConversion"/>
  </si>
  <si>
    <t>13</t>
    <phoneticPr fontId="9" type="noConversion"/>
  </si>
  <si>
    <t>03</t>
    <phoneticPr fontId="9" type="noConversion"/>
  </si>
  <si>
    <t>IDX21 Register</t>
  </si>
  <si>
    <t>IDX22 Register</t>
  </si>
  <si>
    <t>IDX23 Register</t>
  </si>
  <si>
    <t>IDX24 Register</t>
  </si>
  <si>
    <t>IDX25 Register</t>
  </si>
  <si>
    <t>18</t>
    <phoneticPr fontId="9" type="noConversion"/>
  </si>
  <si>
    <t>IDX26 Register</t>
  </si>
  <si>
    <t>19</t>
    <phoneticPr fontId="9" type="noConversion"/>
  </si>
  <si>
    <t>IDX27 Register</t>
  </si>
  <si>
    <t>1A</t>
    <phoneticPr fontId="9" type="noConversion"/>
  </si>
  <si>
    <t>IDX28 Register</t>
  </si>
  <si>
    <t>1B</t>
    <phoneticPr fontId="9" type="noConversion"/>
  </si>
  <si>
    <t>IDX29 Register</t>
  </si>
  <si>
    <t>1C</t>
    <phoneticPr fontId="9" type="noConversion"/>
  </si>
  <si>
    <t>IDX30 Register</t>
  </si>
  <si>
    <t>1</t>
    <phoneticPr fontId="9" type="noConversion"/>
  </si>
  <si>
    <t>1D</t>
    <phoneticPr fontId="9" type="noConversion"/>
  </si>
  <si>
    <t>IDX31 Register</t>
  </si>
  <si>
    <t>1E</t>
    <phoneticPr fontId="9" type="noConversion"/>
  </si>
  <si>
    <t>1E</t>
    <phoneticPr fontId="9" type="noConversion"/>
  </si>
  <si>
    <t>IDX32 Register</t>
  </si>
  <si>
    <t>1F</t>
    <phoneticPr fontId="9" type="noConversion"/>
  </si>
  <si>
    <t>IDXR1 Register</t>
    <phoneticPr fontId="97"/>
  </si>
  <si>
    <t>20</t>
    <phoneticPr fontId="97"/>
  </si>
  <si>
    <t>IDXR2 Register</t>
    <phoneticPr fontId="97"/>
  </si>
  <si>
    <t>21</t>
    <phoneticPr fontId="97"/>
  </si>
  <si>
    <t>IDXR3 Register</t>
    <phoneticPr fontId="97"/>
  </si>
  <si>
    <t>ADH=$</t>
    <phoneticPr fontId="97"/>
  </si>
  <si>
    <t>22</t>
    <phoneticPr fontId="97"/>
  </si>
  <si>
    <t>IDXR4 Register</t>
    <phoneticPr fontId="97"/>
  </si>
  <si>
    <t>23</t>
    <phoneticPr fontId="97"/>
  </si>
  <si>
    <t>IDXR5 Register</t>
    <phoneticPr fontId="97"/>
  </si>
  <si>
    <t>24</t>
    <phoneticPr fontId="97"/>
  </si>
  <si>
    <t>IDXR6 Register</t>
    <phoneticPr fontId="97"/>
  </si>
  <si>
    <t>25</t>
    <phoneticPr fontId="97"/>
  </si>
  <si>
    <t>IDXR7 Register</t>
    <phoneticPr fontId="97"/>
  </si>
  <si>
    <t>26</t>
    <phoneticPr fontId="97"/>
  </si>
  <si>
    <t xml:space="preserve"> IDXR1~16(Only Read)</t>
    <phoneticPr fontId="97"/>
  </si>
  <si>
    <t>IDXR8 Register</t>
    <phoneticPr fontId="97"/>
  </si>
  <si>
    <t>27</t>
    <phoneticPr fontId="97"/>
  </si>
  <si>
    <t>IDXR9 Register</t>
  </si>
  <si>
    <t>28</t>
    <phoneticPr fontId="97"/>
  </si>
  <si>
    <t>IDXR10 Register</t>
  </si>
  <si>
    <t>29</t>
    <phoneticPr fontId="97"/>
  </si>
  <si>
    <t>IDXR11 Register</t>
  </si>
  <si>
    <t>2A</t>
    <phoneticPr fontId="97"/>
  </si>
  <si>
    <t>IDXR12 Register</t>
  </si>
  <si>
    <t>2B</t>
    <phoneticPr fontId="97"/>
  </si>
  <si>
    <t>IDXR13 Register</t>
  </si>
  <si>
    <t>2C</t>
    <phoneticPr fontId="97"/>
  </si>
  <si>
    <t>IDXR14 Register</t>
  </si>
  <si>
    <t>2D</t>
    <phoneticPr fontId="97"/>
  </si>
  <si>
    <t>IDXR15 Register</t>
  </si>
  <si>
    <t>2E</t>
    <phoneticPr fontId="97"/>
  </si>
  <si>
    <t>IDXR16 Register</t>
  </si>
  <si>
    <t>2F</t>
    <phoneticPr fontId="97"/>
  </si>
  <si>
    <t>*</t>
    <phoneticPr fontId="97"/>
  </si>
  <si>
    <t>Data 30Bits</t>
    <phoneticPr fontId="97"/>
  </si>
  <si>
    <t xml:space="preserve">-8. </t>
    <phoneticPr fontId="97"/>
  </si>
  <si>
    <t>BG PC Set Register (BG_PC)</t>
    <phoneticPr fontId="97"/>
  </si>
  <si>
    <t>-9.</t>
    <phoneticPr fontId="97"/>
  </si>
  <si>
    <r>
      <t xml:space="preserve">Start PC </t>
    </r>
    <r>
      <rPr>
        <sz val="9"/>
        <color rgb="FF0070C0"/>
        <rFont val="MS UI Gothic"/>
        <family val="2"/>
      </rPr>
      <t>Set</t>
    </r>
    <r>
      <rPr>
        <sz val="9"/>
        <color theme="1"/>
        <rFont val="MS UI Gothic"/>
        <family val="2"/>
      </rPr>
      <t xml:space="preserve"> Register (START_PC)</t>
    </r>
    <phoneticPr fontId="97"/>
  </si>
  <si>
    <t>BG PC Read Register (BGPC_RB_FC)</t>
    <phoneticPr fontId="97"/>
  </si>
  <si>
    <r>
      <t>BG</t>
    </r>
    <r>
      <rPr>
        <sz val="9"/>
        <rFont val="MS UI Gothic"/>
        <family val="3"/>
        <charset val="128"/>
      </rPr>
      <t>_</t>
    </r>
    <r>
      <rPr>
        <sz val="9"/>
        <rFont val="MS UI Gothic"/>
        <family val="3"/>
        <charset val="128"/>
      </rPr>
      <t>PC</t>
    </r>
    <phoneticPr fontId="97"/>
  </si>
  <si>
    <t>04</t>
    <phoneticPr fontId="18" type="noConversion"/>
  </si>
  <si>
    <t>PCSTRADR</t>
    <phoneticPr fontId="97"/>
  </si>
  <si>
    <t>04</t>
    <phoneticPr fontId="5"/>
  </si>
  <si>
    <t>BG_PC_RB_DRP1(Read Only)</t>
    <phoneticPr fontId="97"/>
  </si>
  <si>
    <t>10</t>
    <phoneticPr fontId="5"/>
  </si>
  <si>
    <t>BG_PC_RB_DRP2(Read Only)</t>
    <phoneticPr fontId="97"/>
  </si>
  <si>
    <t>50</t>
    <phoneticPr fontId="5"/>
  </si>
  <si>
    <t>BG_PC_RB_DRP3(Read Only)</t>
    <phoneticPr fontId="97"/>
  </si>
  <si>
    <t>90</t>
    <phoneticPr fontId="5"/>
  </si>
  <si>
    <t>BG_PC_RB_DRP4(Read Only)</t>
    <phoneticPr fontId="97"/>
  </si>
  <si>
    <t>D0</t>
    <phoneticPr fontId="5"/>
  </si>
  <si>
    <t>x</t>
    <phoneticPr fontId="5"/>
  </si>
  <si>
    <t>*</t>
    <phoneticPr fontId="97"/>
  </si>
  <si>
    <t>Data 12Bits</t>
    <phoneticPr fontId="97"/>
  </si>
  <si>
    <t xml:space="preserve">-10. </t>
    <phoneticPr fontId="97"/>
  </si>
  <si>
    <r>
      <t>Interrupt PC Address Register (I</t>
    </r>
    <r>
      <rPr>
        <b/>
        <sz val="9"/>
        <rFont val="MS UI Gothic"/>
        <family val="3"/>
        <charset val="128"/>
      </rPr>
      <t>NTADR_PC</t>
    </r>
    <r>
      <rPr>
        <b/>
        <sz val="9"/>
        <rFont val="MS UI Gothic"/>
        <family val="3"/>
        <charset val="128"/>
      </rPr>
      <t>)</t>
    </r>
    <phoneticPr fontId="97"/>
  </si>
  <si>
    <t>-11</t>
    <phoneticPr fontId="97"/>
  </si>
  <si>
    <t>Synchronous. PC Register Set (SYNC_PC)</t>
    <phoneticPr fontId="97"/>
  </si>
  <si>
    <r>
      <t>INTADR</t>
    </r>
    <r>
      <rPr>
        <sz val="9"/>
        <rFont val="MS UI Gothic"/>
        <family val="3"/>
        <charset val="128"/>
      </rPr>
      <t>_PC</t>
    </r>
    <phoneticPr fontId="97"/>
  </si>
  <si>
    <t>1</t>
    <phoneticPr fontId="5"/>
  </si>
  <si>
    <r>
      <t>0</t>
    </r>
    <r>
      <rPr>
        <sz val="9"/>
        <color theme="1"/>
        <rFont val="MS UI Gothic"/>
        <family val="2"/>
      </rPr>
      <t>2</t>
    </r>
    <phoneticPr fontId="5"/>
  </si>
  <si>
    <t>OPC=$</t>
    <phoneticPr fontId="70"/>
  </si>
  <si>
    <t>04</t>
    <phoneticPr fontId="18" type="noConversion"/>
  </si>
  <si>
    <t>PCSYNC</t>
    <phoneticPr fontId="97"/>
  </si>
  <si>
    <t>Rank=$</t>
    <phoneticPr fontId="5"/>
  </si>
  <si>
    <t>03</t>
    <phoneticPr fontId="5"/>
  </si>
  <si>
    <t xml:space="preserve">* Data   </t>
    <phoneticPr fontId="118"/>
  </si>
  <si>
    <t>&lt;OUT0/IN0&gt;</t>
    <phoneticPr fontId="97"/>
  </si>
  <si>
    <t>(MSB)</t>
    <phoneticPr fontId="118"/>
  </si>
  <si>
    <t>x</t>
    <phoneticPr fontId="5"/>
  </si>
  <si>
    <t>x</t>
    <phoneticPr fontId="5"/>
  </si>
  <si>
    <t>x</t>
    <phoneticPr fontId="5"/>
  </si>
  <si>
    <t>x</t>
    <phoneticPr fontId="5"/>
  </si>
  <si>
    <t>x</t>
    <phoneticPr fontId="5"/>
  </si>
  <si>
    <t>*</t>
    <phoneticPr fontId="97"/>
  </si>
  <si>
    <t>*</t>
    <phoneticPr fontId="97"/>
  </si>
  <si>
    <t>*</t>
    <phoneticPr fontId="97"/>
  </si>
  <si>
    <t xml:space="preserve">-12. </t>
    <phoneticPr fontId="97"/>
  </si>
  <si>
    <t>ALPG Main PC Read (MAIN_PC_GET)</t>
    <phoneticPr fontId="97"/>
  </si>
  <si>
    <t>&lt; FGRST &gt;</t>
    <phoneticPr fontId="5"/>
  </si>
  <si>
    <t>* Address</t>
    <phoneticPr fontId="118"/>
  </si>
  <si>
    <t>&lt;IN0&gt;</t>
    <phoneticPr fontId="97"/>
  </si>
  <si>
    <t>(MSB)</t>
    <phoneticPr fontId="118"/>
  </si>
  <si>
    <t>1</t>
    <phoneticPr fontId="5"/>
  </si>
  <si>
    <t>Rank=$</t>
    <phoneticPr fontId="5"/>
  </si>
  <si>
    <t>04</t>
    <phoneticPr fontId="18" type="noConversion"/>
  </si>
  <si>
    <t>&lt;IN0&gt;</t>
    <phoneticPr fontId="97"/>
  </si>
  <si>
    <t>(MSB)</t>
    <phoneticPr fontId="118"/>
  </si>
  <si>
    <t>*</t>
    <phoneticPr fontId="97"/>
  </si>
  <si>
    <t>-13.</t>
    <phoneticPr fontId="97"/>
  </si>
  <si>
    <t>ALPG WAIT Flag Set (SEQ_WAIT_FLAG)</t>
    <phoneticPr fontId="97"/>
  </si>
  <si>
    <t>&lt; BGRST &gt;</t>
    <phoneticPr fontId="5"/>
  </si>
  <si>
    <t>(LSB)</t>
    <phoneticPr fontId="118"/>
  </si>
  <si>
    <t>05</t>
    <phoneticPr fontId="18" type="noConversion"/>
  </si>
  <si>
    <t>x</t>
    <phoneticPr fontId="5"/>
  </si>
  <si>
    <t>(Default) Set</t>
    <phoneticPr fontId="97"/>
  </si>
  <si>
    <t>@</t>
    <phoneticPr fontId="97"/>
  </si>
  <si>
    <t>Reset</t>
    <phoneticPr fontId="97"/>
  </si>
  <si>
    <t xml:space="preserve">-14. </t>
    <phoneticPr fontId="97"/>
  </si>
  <si>
    <t>ALPG Condition Flag-n Set Register (SEQ_COND_FLGn)</t>
    <phoneticPr fontId="97"/>
  </si>
  <si>
    <t>1</t>
    <phoneticPr fontId="5"/>
  </si>
  <si>
    <t>01</t>
    <phoneticPr fontId="5"/>
  </si>
  <si>
    <t>OPC=$</t>
    <phoneticPr fontId="70"/>
  </si>
  <si>
    <t>05</t>
    <phoneticPr fontId="18" type="noConversion"/>
  </si>
  <si>
    <t>&lt;OUT0/IN0&gt;</t>
    <phoneticPr fontId="97"/>
  </si>
  <si>
    <t>x</t>
    <phoneticPr fontId="5"/>
  </si>
  <si>
    <t>*</t>
    <phoneticPr fontId="97"/>
  </si>
  <si>
    <t>*</t>
    <phoneticPr fontId="97"/>
  </si>
  <si>
    <t>*</t>
    <phoneticPr fontId="97"/>
  </si>
  <si>
    <t>CONFLG16</t>
    <phoneticPr fontId="97"/>
  </si>
  <si>
    <t>CONFLG15</t>
    <phoneticPr fontId="97"/>
  </si>
  <si>
    <t>CONFLG14</t>
    <phoneticPr fontId="97"/>
  </si>
  <si>
    <t>CONFLG13</t>
    <phoneticPr fontId="97"/>
  </si>
  <si>
    <t>CONFLG12</t>
    <phoneticPr fontId="97"/>
  </si>
  <si>
    <t>CONFLG11</t>
    <phoneticPr fontId="97"/>
  </si>
  <si>
    <t>CONFLG10</t>
    <phoneticPr fontId="97"/>
  </si>
  <si>
    <t>Set : 1</t>
    <phoneticPr fontId="97"/>
  </si>
  <si>
    <t>CONFLG9</t>
    <phoneticPr fontId="97"/>
  </si>
  <si>
    <t>(Defult) Reset : 0</t>
    <phoneticPr fontId="97"/>
  </si>
  <si>
    <t>CONFLG8</t>
    <phoneticPr fontId="97"/>
  </si>
  <si>
    <t>CONFLG7</t>
    <phoneticPr fontId="97"/>
  </si>
  <si>
    <t>CONFLG6</t>
    <phoneticPr fontId="97"/>
  </si>
  <si>
    <t>CONFLG5</t>
    <phoneticPr fontId="97"/>
  </si>
  <si>
    <t>CONFLG4</t>
    <phoneticPr fontId="97"/>
  </si>
  <si>
    <t>CONFLG3</t>
    <phoneticPr fontId="97"/>
  </si>
  <si>
    <t>CONFLG2</t>
    <phoneticPr fontId="97"/>
  </si>
  <si>
    <t>CONFLG1</t>
    <phoneticPr fontId="97"/>
  </si>
  <si>
    <t>-15.</t>
    <phoneticPr fontId="97"/>
  </si>
  <si>
    <t>ALPG TIMDn Register (SEQ_TIMD1~TIMD4)</t>
    <phoneticPr fontId="97"/>
  </si>
  <si>
    <t>TIMD1 Register</t>
    <phoneticPr fontId="97"/>
  </si>
  <si>
    <t>06</t>
    <phoneticPr fontId="18" type="noConversion"/>
  </si>
  <si>
    <t>TIMD2 Register</t>
  </si>
  <si>
    <t>1</t>
    <phoneticPr fontId="97"/>
  </si>
  <si>
    <t>06</t>
    <phoneticPr fontId="97"/>
  </si>
  <si>
    <t>TIMD3 Register</t>
  </si>
  <si>
    <t>TIMD4 Register</t>
  </si>
  <si>
    <t>Data 24Bits</t>
    <phoneticPr fontId="97"/>
  </si>
  <si>
    <t>&lt;Timer Range&gt;</t>
    <phoneticPr fontId="97"/>
  </si>
  <si>
    <t>100nS</t>
    <phoneticPr fontId="97"/>
  </si>
  <si>
    <t>1uS</t>
    <phoneticPr fontId="97"/>
  </si>
  <si>
    <t>10uS</t>
    <phoneticPr fontId="97"/>
  </si>
  <si>
    <t>100uS</t>
    <phoneticPr fontId="97"/>
  </si>
  <si>
    <t>1mS</t>
    <phoneticPr fontId="97"/>
  </si>
  <si>
    <t>10mS</t>
    <phoneticPr fontId="97"/>
  </si>
  <si>
    <t>100mS</t>
    <phoneticPr fontId="97"/>
  </si>
  <si>
    <t>Cycle Rate</t>
    <phoneticPr fontId="97"/>
  </si>
  <si>
    <t xml:space="preserve">-16. </t>
    <phoneticPr fontId="97"/>
  </si>
  <si>
    <t>ALPG Interrupt要因 Read (SEQ_INT_READ)</t>
    <rPh sb="14" eb="16">
      <t>ヨウイン</t>
    </rPh>
    <phoneticPr fontId="97"/>
  </si>
  <si>
    <t>&lt; FGRST &gt;</t>
    <phoneticPr fontId="5"/>
  </si>
  <si>
    <t>* Address</t>
    <phoneticPr fontId="118"/>
  </si>
  <si>
    <t>&lt;IN0&gt;</t>
    <phoneticPr fontId="97"/>
  </si>
  <si>
    <t>(MSB)</t>
    <phoneticPr fontId="118"/>
  </si>
  <si>
    <t>(LSB)</t>
    <phoneticPr fontId="118"/>
  </si>
  <si>
    <t>Rank=$</t>
    <phoneticPr fontId="5"/>
  </si>
  <si>
    <r>
      <t>0</t>
    </r>
    <r>
      <rPr>
        <sz val="9"/>
        <color theme="1"/>
        <rFont val="MS UI Gothic"/>
        <family val="2"/>
      </rPr>
      <t>0</t>
    </r>
    <phoneticPr fontId="5"/>
  </si>
  <si>
    <t>OPC=$</t>
    <phoneticPr fontId="70"/>
  </si>
  <si>
    <t>07</t>
    <phoneticPr fontId="18" type="noConversion"/>
  </si>
  <si>
    <t>&lt;IN0&gt;</t>
    <phoneticPr fontId="97"/>
  </si>
  <si>
    <t>(MSB)</t>
    <phoneticPr fontId="118"/>
  </si>
  <si>
    <t>x</t>
    <phoneticPr fontId="5"/>
  </si>
  <si>
    <t>x</t>
    <phoneticPr fontId="5"/>
  </si>
  <si>
    <t>WAIT_Interrupt</t>
    <phoneticPr fontId="18" type="noConversion"/>
  </si>
  <si>
    <r>
      <t xml:space="preserve">Interrupt </t>
    </r>
    <r>
      <rPr>
        <sz val="9"/>
        <rFont val="돋움"/>
        <family val="3"/>
        <charset val="129"/>
      </rPr>
      <t>有</t>
    </r>
    <r>
      <rPr>
        <sz val="9"/>
        <rFont val="MS UI Gothic"/>
        <family val="3"/>
        <charset val="128"/>
      </rPr>
      <t>:1</t>
    </r>
    <rPh sb="0" eb="2">
      <t>ヨウイン</t>
    </rPh>
    <rPh sb="2" eb="3">
      <t>ア</t>
    </rPh>
    <phoneticPr fontId="97"/>
  </si>
  <si>
    <t>Stack Interrupt</t>
    <phoneticPr fontId="97"/>
  </si>
  <si>
    <t>Interrupt 無：０</t>
    <rPh sb="0" eb="2">
      <t>ヨウイン</t>
    </rPh>
    <rPh sb="2" eb="3">
      <t>ナ</t>
    </rPh>
    <phoneticPr fontId="97"/>
  </si>
  <si>
    <t>External Interrupt</t>
    <phoneticPr fontId="97"/>
  </si>
  <si>
    <t>STFL Interrupt</t>
    <phoneticPr fontId="97"/>
  </si>
  <si>
    <t>STPS Interrupt</t>
    <phoneticPr fontId="97"/>
  </si>
  <si>
    <t>-17.</t>
    <phoneticPr fontId="97"/>
  </si>
  <si>
    <t>ALPG Interrupt Clear (SEQ_INT_CLEAR)</t>
    <phoneticPr fontId="97"/>
  </si>
  <si>
    <t>01</t>
    <phoneticPr fontId="5"/>
  </si>
  <si>
    <t>&lt;V4.2.&gt;</t>
    <phoneticPr fontId="5"/>
  </si>
  <si>
    <t>x</t>
    <phoneticPr fontId="5"/>
  </si>
  <si>
    <t>WAIT Interrupt</t>
    <phoneticPr fontId="97"/>
  </si>
  <si>
    <t>Interrupt Clear：１</t>
    <phoneticPr fontId="97"/>
  </si>
  <si>
    <t>External Interrupt</t>
    <phoneticPr fontId="97"/>
  </si>
  <si>
    <t>(Non Clear) ：０</t>
    <phoneticPr fontId="97"/>
  </si>
  <si>
    <t>STFL Interrupt</t>
    <phoneticPr fontId="97"/>
  </si>
  <si>
    <t>STPS Interrupt</t>
    <phoneticPr fontId="97"/>
  </si>
  <si>
    <t>-18.</t>
    <phoneticPr fontId="97"/>
  </si>
  <si>
    <t>ALPG Interrupt Mask Register (SEQ_INT_MASK)</t>
    <phoneticPr fontId="97"/>
  </si>
  <si>
    <t>07</t>
    <phoneticPr fontId="18" type="noConversion"/>
  </si>
  <si>
    <t>x</t>
    <phoneticPr fontId="5"/>
  </si>
  <si>
    <t>*</t>
    <phoneticPr fontId="5"/>
  </si>
  <si>
    <t>WAIT Interrupt Mask</t>
    <phoneticPr fontId="97"/>
  </si>
  <si>
    <t>Stack Interrupt Mask</t>
    <phoneticPr fontId="97"/>
  </si>
  <si>
    <t>Mask set：１</t>
    <phoneticPr fontId="97"/>
  </si>
  <si>
    <t>External Interrupt Mask</t>
    <phoneticPr fontId="97"/>
  </si>
  <si>
    <t>(Non Mask) ：０</t>
    <phoneticPr fontId="97"/>
  </si>
  <si>
    <t>STFL Interrupt Mask</t>
    <phoneticPr fontId="97"/>
  </si>
  <si>
    <t>STPS Interrupt Mask</t>
    <phoneticPr fontId="97"/>
  </si>
  <si>
    <t>-19.</t>
    <phoneticPr fontId="97"/>
  </si>
  <si>
    <t>ALPG STACKn Register Read (SEQ_STACKn_READ)</t>
    <phoneticPr fontId="97"/>
  </si>
  <si>
    <t>&lt; FGRST &gt;</t>
    <phoneticPr fontId="5"/>
  </si>
  <si>
    <t>-20.</t>
  </si>
  <si>
    <t>ALPG Interrupt Stack Register Read (SEQ_ISTK_READ)</t>
    <phoneticPr fontId="97"/>
  </si>
  <si>
    <t>-21.</t>
    <phoneticPr fontId="18" type="noConversion"/>
  </si>
  <si>
    <t>ALPG Stack Error Register Read (SEQ_STKERR_READ)</t>
    <phoneticPr fontId="97"/>
  </si>
  <si>
    <t>*</t>
    <phoneticPr fontId="18" type="noConversion"/>
  </si>
  <si>
    <t>*</t>
    <phoneticPr fontId="18" type="noConversion"/>
  </si>
  <si>
    <t>STACK01</t>
    <phoneticPr fontId="97"/>
  </si>
  <si>
    <t>OPC=$</t>
    <phoneticPr fontId="70"/>
  </si>
  <si>
    <t>08</t>
    <phoneticPr fontId="18" type="noConversion"/>
  </si>
  <si>
    <t>STACK02</t>
    <phoneticPr fontId="97"/>
  </si>
  <si>
    <t>ADH=$</t>
    <phoneticPr fontId="97"/>
  </si>
  <si>
    <t>08</t>
    <phoneticPr fontId="97"/>
  </si>
  <si>
    <t>STACK03</t>
    <phoneticPr fontId="9" type="noConversion"/>
  </si>
  <si>
    <t>ADH=$</t>
    <phoneticPr fontId="97"/>
  </si>
  <si>
    <t>OPC=$</t>
    <phoneticPr fontId="118"/>
  </si>
  <si>
    <t>08</t>
    <phoneticPr fontId="97"/>
  </si>
  <si>
    <t>STACK04</t>
    <phoneticPr fontId="9" type="noConversion"/>
  </si>
  <si>
    <t>STACK05</t>
    <phoneticPr fontId="9" type="noConversion"/>
  </si>
  <si>
    <t>STACK06</t>
    <phoneticPr fontId="9" type="noConversion"/>
  </si>
  <si>
    <t>OPC=$</t>
    <phoneticPr fontId="118"/>
  </si>
  <si>
    <t>08</t>
    <phoneticPr fontId="97"/>
  </si>
  <si>
    <t>STACK07</t>
    <phoneticPr fontId="9" type="noConversion"/>
  </si>
  <si>
    <t>1</t>
    <phoneticPr fontId="97"/>
  </si>
  <si>
    <t>OPC=$</t>
    <phoneticPr fontId="118"/>
  </si>
  <si>
    <t>STACK08</t>
    <phoneticPr fontId="9" type="noConversion"/>
  </si>
  <si>
    <t>1</t>
    <phoneticPr fontId="97"/>
  </si>
  <si>
    <t>STACK09</t>
    <phoneticPr fontId="9" type="noConversion"/>
  </si>
  <si>
    <t>STACK10</t>
  </si>
  <si>
    <t>STACK11</t>
  </si>
  <si>
    <t>0A</t>
    <phoneticPr fontId="9" type="noConversion"/>
  </si>
  <si>
    <t>STACK12</t>
  </si>
  <si>
    <t>0B</t>
    <phoneticPr fontId="9" type="noConversion"/>
  </si>
  <si>
    <t>0B</t>
    <phoneticPr fontId="9" type="noConversion"/>
  </si>
  <si>
    <t>STACK13</t>
  </si>
  <si>
    <t>ADH=$</t>
    <phoneticPr fontId="97"/>
  </si>
  <si>
    <t>0C</t>
    <phoneticPr fontId="9" type="noConversion"/>
  </si>
  <si>
    <t>STACK14</t>
  </si>
  <si>
    <t>0D</t>
    <phoneticPr fontId="9" type="noConversion"/>
  </si>
  <si>
    <t>STACK15</t>
    <phoneticPr fontId="9" type="noConversion"/>
  </si>
  <si>
    <t>0E</t>
    <phoneticPr fontId="5"/>
  </si>
  <si>
    <t>08</t>
    <phoneticPr fontId="5"/>
  </si>
  <si>
    <t>STACK16</t>
    <phoneticPr fontId="9" type="noConversion"/>
  </si>
  <si>
    <t>0F</t>
    <phoneticPr fontId="5"/>
  </si>
  <si>
    <t>ISTK</t>
    <phoneticPr fontId="97"/>
  </si>
  <si>
    <t>10</t>
    <phoneticPr fontId="5"/>
  </si>
  <si>
    <t>STKERR</t>
    <phoneticPr fontId="97"/>
  </si>
  <si>
    <t>11</t>
    <phoneticPr fontId="5"/>
  </si>
  <si>
    <t>&lt;IN0&gt;</t>
    <phoneticPr fontId="97"/>
  </si>
  <si>
    <t>-22.</t>
    <phoneticPr fontId="97"/>
  </si>
  <si>
    <t>ALPG LNn Loop Register Read (SEQ_LNn_READ)</t>
    <phoneticPr fontId="97"/>
  </si>
  <si>
    <t>Ver 0.2</t>
    <phoneticPr fontId="9" type="noConversion"/>
  </si>
  <si>
    <t>LN01 Register</t>
    <phoneticPr fontId="97"/>
  </si>
  <si>
    <r>
      <t>0</t>
    </r>
    <r>
      <rPr>
        <sz val="11"/>
        <color theme="1"/>
        <rFont val="맑은 고딕"/>
        <family val="3"/>
        <charset val="128"/>
        <scheme val="minor"/>
      </rPr>
      <t>0</t>
    </r>
    <phoneticPr fontId="5"/>
  </si>
  <si>
    <t>09</t>
    <phoneticPr fontId="18" type="noConversion"/>
  </si>
  <si>
    <t>LN02 Register</t>
  </si>
  <si>
    <t>09</t>
    <phoneticPr fontId="97"/>
  </si>
  <si>
    <t>LN03 Register</t>
  </si>
  <si>
    <t>LN04 Register</t>
  </si>
  <si>
    <t>LN05 Register</t>
  </si>
  <si>
    <t>LN06 Register</t>
  </si>
  <si>
    <t>LN07 Register</t>
  </si>
  <si>
    <t>LN08 Register</t>
  </si>
  <si>
    <t>LN09 Register</t>
    <phoneticPr fontId="9" type="noConversion"/>
  </si>
  <si>
    <t>LN10 Register</t>
  </si>
  <si>
    <t>LN11 Register</t>
  </si>
  <si>
    <t>0A</t>
    <phoneticPr fontId="9" type="noConversion"/>
  </si>
  <si>
    <t>LN12 Register</t>
  </si>
  <si>
    <t>LN13 Register</t>
  </si>
  <si>
    <t>LN14 Register</t>
  </si>
  <si>
    <t>0D</t>
    <phoneticPr fontId="9" type="noConversion"/>
  </si>
  <si>
    <t>LN15 Register</t>
  </si>
  <si>
    <t>0E</t>
    <phoneticPr fontId="9" type="noConversion"/>
  </si>
  <si>
    <t>OPC=$</t>
    <phoneticPr fontId="118"/>
  </si>
  <si>
    <t>LN16 Register</t>
  </si>
  <si>
    <t>0F</t>
    <phoneticPr fontId="9" type="noConversion"/>
  </si>
  <si>
    <t>-23.</t>
    <phoneticPr fontId="97"/>
  </si>
  <si>
    <t>ALPG Refresh Timer Register  (SEQ_REF_TIMER)</t>
    <phoneticPr fontId="97"/>
  </si>
  <si>
    <t>-24.</t>
    <phoneticPr fontId="97"/>
  </si>
  <si>
    <t>ALPG Pause Timer Register (SEQ_PAUSE_TIMER)</t>
    <phoneticPr fontId="97"/>
  </si>
  <si>
    <t>-25.</t>
  </si>
  <si>
    <r>
      <t>ALPG PASSAND Timer Register  (SEQ_PAS</t>
    </r>
    <r>
      <rPr>
        <sz val="11"/>
        <color theme="1"/>
        <rFont val="맑은 고딕"/>
        <family val="3"/>
        <charset val="128"/>
        <scheme val="minor"/>
      </rPr>
      <t>T</t>
    </r>
    <r>
      <rPr>
        <sz val="11"/>
        <color theme="1"/>
        <rFont val="맑은 고딕"/>
        <family val="3"/>
        <charset val="128"/>
        <scheme val="minor"/>
      </rPr>
      <t>_TIMER)</t>
    </r>
    <phoneticPr fontId="97"/>
  </si>
  <si>
    <t>-26.</t>
  </si>
  <si>
    <t>ALPG MATCH Timer Register  (SEQ_MATCH_TIMER)</t>
    <phoneticPr fontId="97"/>
  </si>
  <si>
    <t>*</t>
    <phoneticPr fontId="18" type="noConversion"/>
  </si>
  <si>
    <t>Refresh Timer</t>
    <phoneticPr fontId="97"/>
  </si>
  <si>
    <r>
      <t>0</t>
    </r>
    <r>
      <rPr>
        <sz val="11"/>
        <color theme="0" tint="-0.14999847407452621"/>
        <rFont val="맑은 고딕"/>
        <family val="3"/>
        <charset val="128"/>
        <scheme val="minor"/>
      </rPr>
      <t>0</t>
    </r>
    <phoneticPr fontId="5"/>
  </si>
  <si>
    <t>0A</t>
    <phoneticPr fontId="18" type="noConversion"/>
  </si>
  <si>
    <t>Pause Timer</t>
    <phoneticPr fontId="97"/>
  </si>
  <si>
    <t>01</t>
    <phoneticPr fontId="5"/>
  </si>
  <si>
    <t>0A</t>
    <phoneticPr fontId="5"/>
  </si>
  <si>
    <r>
      <t>PAS</t>
    </r>
    <r>
      <rPr>
        <sz val="11"/>
        <color theme="1"/>
        <rFont val="맑은 고딕"/>
        <family val="3"/>
        <charset val="128"/>
        <scheme val="minor"/>
      </rPr>
      <t>T</t>
    </r>
    <r>
      <rPr>
        <sz val="11"/>
        <color theme="1"/>
        <rFont val="맑은 고딕"/>
        <family val="3"/>
        <charset val="128"/>
        <scheme val="minor"/>
      </rPr>
      <t xml:space="preserve"> Timer</t>
    </r>
    <phoneticPr fontId="97"/>
  </si>
  <si>
    <t>0A</t>
    <phoneticPr fontId="97"/>
  </si>
  <si>
    <t>MATCH Timer</t>
    <phoneticPr fontId="97"/>
  </si>
  <si>
    <t>ADH=$</t>
    <phoneticPr fontId="97"/>
  </si>
  <si>
    <t>0A</t>
    <phoneticPr fontId="97"/>
  </si>
  <si>
    <t>&lt;OUT0/IN0&gt;</t>
    <phoneticPr fontId="97"/>
  </si>
  <si>
    <t>Data 24Bits</t>
    <phoneticPr fontId="97"/>
  </si>
  <si>
    <t>1uS</t>
    <phoneticPr fontId="97"/>
  </si>
  <si>
    <t>100uS</t>
    <phoneticPr fontId="97"/>
  </si>
  <si>
    <t>100mS</t>
    <phoneticPr fontId="97"/>
  </si>
  <si>
    <t>Cycle Rate</t>
    <phoneticPr fontId="97"/>
  </si>
  <si>
    <t xml:space="preserve">-29. </t>
    <phoneticPr fontId="97"/>
  </si>
  <si>
    <t>Test Repeat Mode (TEST_REPEAT)</t>
    <phoneticPr fontId="97"/>
  </si>
  <si>
    <t>0D</t>
    <phoneticPr fontId="18" type="noConversion"/>
  </si>
  <si>
    <t>&lt;OUT0/IN0&gt;</t>
    <phoneticPr fontId="97"/>
  </si>
  <si>
    <t>x</t>
    <phoneticPr fontId="5"/>
  </si>
  <si>
    <t>SET</t>
    <phoneticPr fontId="97"/>
  </si>
  <si>
    <t>CLEAR</t>
    <phoneticPr fontId="97"/>
  </si>
  <si>
    <t xml:space="preserve">-29. </t>
    <phoneticPr fontId="97"/>
  </si>
  <si>
    <t>ALPG Auto Refresh Register Set (SEQ_AREF)</t>
    <phoneticPr fontId="97"/>
  </si>
  <si>
    <t>0E</t>
    <phoneticPr fontId="18" type="noConversion"/>
  </si>
  <si>
    <t>SET</t>
    <phoneticPr fontId="97"/>
  </si>
  <si>
    <t>-29a.</t>
    <phoneticPr fontId="97"/>
  </si>
  <si>
    <t>ALPG Match Loop Counter  (SEQ_LOOP_MATCH)</t>
    <phoneticPr fontId="97"/>
  </si>
  <si>
    <t>Ver 0.2</t>
    <phoneticPr fontId="9" type="noConversion"/>
  </si>
  <si>
    <t>LM Register</t>
    <phoneticPr fontId="97"/>
  </si>
  <si>
    <t>10</t>
    <phoneticPr fontId="18" type="noConversion"/>
  </si>
  <si>
    <t>-XX.</t>
    <phoneticPr fontId="97"/>
  </si>
  <si>
    <t>PG Input DELAY Setting (IDELAY_PG_IN)</t>
    <phoneticPr fontId="97"/>
  </si>
  <si>
    <t>Ver 0.3</t>
    <phoneticPr fontId="9" type="noConversion"/>
  </si>
  <si>
    <t>1A</t>
    <phoneticPr fontId="5"/>
  </si>
  <si>
    <t>1250pS</t>
    <phoneticPr fontId="5"/>
  </si>
  <si>
    <t>625pS</t>
    <phoneticPr fontId="5"/>
  </si>
  <si>
    <t>312.5pS</t>
    <phoneticPr fontId="5"/>
  </si>
  <si>
    <t>156.25pS</t>
    <phoneticPr fontId="5"/>
  </si>
  <si>
    <t>78.125pS</t>
    <phoneticPr fontId="5"/>
  </si>
  <si>
    <t>39.062pS</t>
    <phoneticPr fontId="5"/>
  </si>
  <si>
    <t>-XXa.</t>
    <phoneticPr fontId="97"/>
  </si>
  <si>
    <t>PG Output DELAY Setting (ODELAY_PG_OUT1~4)</t>
    <phoneticPr fontId="97"/>
  </si>
  <si>
    <t>TG1_TEST</t>
    <phoneticPr fontId="9" type="noConversion"/>
  </si>
  <si>
    <t>ODELAY_PG_OUT1</t>
    <phoneticPr fontId="9" type="noConversion"/>
  </si>
  <si>
    <t>1B</t>
    <phoneticPr fontId="5"/>
  </si>
  <si>
    <t>TG2_TEST</t>
    <phoneticPr fontId="9" type="noConversion"/>
  </si>
  <si>
    <t>ODELAY_PG_OUT2</t>
  </si>
  <si>
    <t>1B</t>
    <phoneticPr fontId="5"/>
  </si>
  <si>
    <t>TG1_PC</t>
    <phoneticPr fontId="9" type="noConversion"/>
  </si>
  <si>
    <t>ODELAY_PG_OUT3</t>
  </si>
  <si>
    <t>TG2_PC</t>
    <phoneticPr fontId="9" type="noConversion"/>
  </si>
  <si>
    <t>ODELAY_PG_OUT4</t>
  </si>
  <si>
    <t>PS1_ADD</t>
    <phoneticPr fontId="9" type="noConversion"/>
  </si>
  <si>
    <t>ODELAY_PG_OUT5</t>
    <phoneticPr fontId="9" type="noConversion"/>
  </si>
  <si>
    <t>PS2_ADD</t>
    <phoneticPr fontId="9" type="noConversion"/>
  </si>
  <si>
    <t>ODELAY_PG_OUT6</t>
    <phoneticPr fontId="9" type="noConversion"/>
  </si>
  <si>
    <t>05</t>
    <phoneticPr fontId="5"/>
  </si>
  <si>
    <t>1B</t>
    <phoneticPr fontId="5"/>
  </si>
  <si>
    <t>(LSB)</t>
    <phoneticPr fontId="70"/>
  </si>
  <si>
    <t>*</t>
    <phoneticPr fontId="5"/>
  </si>
  <si>
    <t>1250pS</t>
    <phoneticPr fontId="5"/>
  </si>
  <si>
    <t>312.5pS</t>
    <phoneticPr fontId="5"/>
  </si>
  <si>
    <t>39.062pS</t>
    <phoneticPr fontId="5"/>
  </si>
  <si>
    <t xml:space="preserve">-30. </t>
    <phoneticPr fontId="97"/>
  </si>
  <si>
    <t>ALU D1m Register Set (ALU_D1A～Ｄ1Ｈ)</t>
    <phoneticPr fontId="97"/>
  </si>
  <si>
    <t>D1A Register</t>
    <phoneticPr fontId="5"/>
  </si>
  <si>
    <t>20</t>
    <phoneticPr fontId="18" type="noConversion"/>
  </si>
  <si>
    <t>D1B Register</t>
    <phoneticPr fontId="5"/>
  </si>
  <si>
    <t>20</t>
    <phoneticPr fontId="18" type="noConversion"/>
  </si>
  <si>
    <t>D1C Register</t>
    <phoneticPr fontId="5"/>
  </si>
  <si>
    <t>Rank=$</t>
    <phoneticPr fontId="5"/>
  </si>
  <si>
    <t>D1D Register</t>
    <phoneticPr fontId="5"/>
  </si>
  <si>
    <t>D1E Register</t>
    <phoneticPr fontId="5"/>
  </si>
  <si>
    <t>D1F Register</t>
    <phoneticPr fontId="5"/>
  </si>
  <si>
    <t>D1G Register</t>
    <phoneticPr fontId="5"/>
  </si>
  <si>
    <t>D1H Register</t>
    <phoneticPr fontId="5"/>
  </si>
  <si>
    <t>* Data</t>
    <phoneticPr fontId="70"/>
  </si>
  <si>
    <t>(MSB)</t>
    <phoneticPr fontId="70"/>
  </si>
  <si>
    <t>Data (24bits)</t>
  </si>
  <si>
    <t xml:space="preserve">-31. </t>
    <phoneticPr fontId="97"/>
  </si>
  <si>
    <t>ALU D2m Register Set　(ALU_D2A～Ｄ1D)</t>
    <phoneticPr fontId="97"/>
  </si>
  <si>
    <t>D2A Register</t>
    <phoneticPr fontId="5"/>
  </si>
  <si>
    <t>21</t>
    <phoneticPr fontId="18" type="noConversion"/>
  </si>
  <si>
    <t>D2B Register</t>
    <phoneticPr fontId="5"/>
  </si>
  <si>
    <t>21</t>
    <phoneticPr fontId="18" type="noConversion"/>
  </si>
  <si>
    <t>D2C Register</t>
    <phoneticPr fontId="5"/>
  </si>
  <si>
    <t>D2D Register</t>
    <phoneticPr fontId="5"/>
  </si>
  <si>
    <t xml:space="preserve">-32. </t>
    <phoneticPr fontId="97"/>
  </si>
  <si>
    <t>ALU ND Register Set (ALU_NDn)</t>
    <phoneticPr fontId="97"/>
  </si>
  <si>
    <t>ND1 Register</t>
    <phoneticPr fontId="5"/>
  </si>
  <si>
    <r>
      <t>0</t>
    </r>
    <r>
      <rPr>
        <sz val="11"/>
        <color theme="1"/>
        <rFont val="맑은 고딕"/>
        <family val="3"/>
        <charset val="128"/>
        <scheme val="minor"/>
      </rPr>
      <t>0</t>
    </r>
    <phoneticPr fontId="5"/>
  </si>
  <si>
    <t>22</t>
    <phoneticPr fontId="18" type="noConversion"/>
  </si>
  <si>
    <t>(MSB)</t>
    <phoneticPr fontId="118"/>
  </si>
  <si>
    <t>ND2 Register</t>
  </si>
  <si>
    <t>ND3 Register</t>
  </si>
  <si>
    <t>ND4 Register</t>
  </si>
  <si>
    <t>ND5 Register</t>
  </si>
  <si>
    <t>ND6 Register</t>
  </si>
  <si>
    <t>ND7 Register</t>
  </si>
  <si>
    <t>Data (8 bits)</t>
    <phoneticPr fontId="5"/>
  </si>
  <si>
    <t xml:space="preserve">-33. </t>
    <phoneticPr fontId="97"/>
  </si>
  <si>
    <t>ALU BD Register Set  (ALU_BDn)</t>
    <phoneticPr fontId="97"/>
  </si>
  <si>
    <t>BD1 Register</t>
    <phoneticPr fontId="5"/>
  </si>
  <si>
    <r>
      <t>0</t>
    </r>
    <r>
      <rPr>
        <sz val="11"/>
        <color theme="1"/>
        <rFont val="맑은 고딕"/>
        <family val="3"/>
        <charset val="128"/>
        <scheme val="minor"/>
      </rPr>
      <t>0</t>
    </r>
    <phoneticPr fontId="5"/>
  </si>
  <si>
    <t>23</t>
    <phoneticPr fontId="18" type="noConversion"/>
  </si>
  <si>
    <t>*</t>
    <phoneticPr fontId="18" type="noConversion"/>
  </si>
  <si>
    <t>BD2 Register</t>
  </si>
  <si>
    <t>BD3 Register</t>
  </si>
  <si>
    <t>BD4 Register</t>
  </si>
  <si>
    <t>BD5 Register</t>
  </si>
  <si>
    <t>BD6 Register</t>
  </si>
  <si>
    <t>BD7 Register</t>
  </si>
  <si>
    <t xml:space="preserve">-34. </t>
    <phoneticPr fontId="97"/>
  </si>
  <si>
    <t>ALU ADD_DEF_SELn Data X-side  (ALU_ADEF_SELX00-23 )</t>
    <phoneticPr fontId="97"/>
  </si>
  <si>
    <t>(LSB)</t>
    <phoneticPr fontId="118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</si>
  <si>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00</t>
    </r>
    <phoneticPr fontId="5"/>
  </si>
  <si>
    <r>
      <t>0</t>
    </r>
    <r>
      <rPr>
        <sz val="11"/>
        <color theme="0" tint="-0.14999847407452621"/>
        <rFont val="맑은 고딕"/>
        <family val="3"/>
        <charset val="128"/>
        <scheme val="minor"/>
      </rPr>
      <t>0</t>
    </r>
    <phoneticPr fontId="5"/>
  </si>
  <si>
    <t>24</t>
    <phoneticPr fontId="18" type="noConversion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</si>
  <si>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01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</si>
  <si>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02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</si>
  <si>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03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</si>
  <si>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04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</si>
  <si>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05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</si>
  <si>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06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</si>
  <si>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07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</si>
  <si>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08</t>
    </r>
    <phoneticPr fontId="97"/>
  </si>
  <si>
    <r>
      <t>ADDDEFSELX</t>
    </r>
    <r>
      <rPr>
        <sz val="11"/>
        <color theme="0" tint="-0.14999847407452621"/>
        <rFont val="맑은 고딕"/>
        <family val="3"/>
        <charset val="128"/>
        <scheme val="minor"/>
      </rPr>
      <t>09</t>
    </r>
    <phoneticPr fontId="97"/>
  </si>
  <si>
    <t>ADDDEFSELX10</t>
  </si>
  <si>
    <t>0A</t>
    <phoneticPr fontId="5"/>
  </si>
  <si>
    <t>ADDDEFSELX11</t>
  </si>
  <si>
    <t>0B</t>
    <phoneticPr fontId="5"/>
  </si>
  <si>
    <t>ADDDEFSELX12</t>
  </si>
  <si>
    <t>0C</t>
    <phoneticPr fontId="5"/>
  </si>
  <si>
    <t>ADDDEFSELX13</t>
  </si>
  <si>
    <t>0D</t>
    <phoneticPr fontId="5"/>
  </si>
  <si>
    <t>ADDDEFSELX14</t>
  </si>
  <si>
    <t>ADDDEFSELX15</t>
  </si>
  <si>
    <t>ADDDEFSELX16</t>
  </si>
  <si>
    <t>10</t>
    <phoneticPr fontId="5"/>
  </si>
  <si>
    <t>ADDDEFSELX17</t>
  </si>
  <si>
    <t>ADDDEFSELX18</t>
  </si>
  <si>
    <t>ADDDEFSELX19</t>
  </si>
  <si>
    <t>ADDDEFSELX20</t>
  </si>
  <si>
    <t>ADDDEFSELX21</t>
  </si>
  <si>
    <t>ADDDEFSELX22</t>
  </si>
  <si>
    <t>ADDDEFSELX23</t>
  </si>
  <si>
    <t>Data</t>
    <phoneticPr fontId="5"/>
  </si>
  <si>
    <t>X(n)をOutput</t>
    <phoneticPr fontId="5"/>
  </si>
  <si>
    <t>0</t>
    <phoneticPr fontId="5"/>
  </si>
  <si>
    <t>Z(0)をOutput</t>
    <phoneticPr fontId="5"/>
  </si>
  <si>
    <t>Z(1)をOutput</t>
  </si>
  <si>
    <t>Z(2)をOutput</t>
  </si>
  <si>
    <t>Z(3)をOutput</t>
  </si>
  <si>
    <t>Z(4)をOutput</t>
  </si>
  <si>
    <t>Z(5)をOutput</t>
  </si>
  <si>
    <t>Z(6)をOutput</t>
  </si>
  <si>
    <t>Z(7)をOutput</t>
  </si>
  <si>
    <t>Z(8)をOutput</t>
  </si>
  <si>
    <t>Z(9)をOutput</t>
  </si>
  <si>
    <t>Z(10)をOutput</t>
  </si>
  <si>
    <t>Z(11)をOutput</t>
  </si>
  <si>
    <t>Z(12)をOutput</t>
  </si>
  <si>
    <t>Z(13)をOutput</t>
  </si>
  <si>
    <t>Z(14)をOutput</t>
  </si>
  <si>
    <t>Z(15)をOutput</t>
  </si>
  <si>
    <t>Z(16)をOutput</t>
  </si>
  <si>
    <t>Z(17)をOutput</t>
  </si>
  <si>
    <t>Z(18)をOutput</t>
  </si>
  <si>
    <t>Z(19)をOutput</t>
  </si>
  <si>
    <t>Z(20)をOutput</t>
  </si>
  <si>
    <t>Z(21)をOutput</t>
  </si>
  <si>
    <t>Z(22)をOutput</t>
  </si>
  <si>
    <t>Z(23)をOutput</t>
  </si>
  <si>
    <t>N(0)をOutput</t>
    <phoneticPr fontId="5"/>
  </si>
  <si>
    <t>N(1)をOutput</t>
  </si>
  <si>
    <t>N(2)をOutput</t>
  </si>
  <si>
    <t>N(3)をOutput</t>
  </si>
  <si>
    <t>N(4)をOutput</t>
  </si>
  <si>
    <t>N(5)をOutput</t>
  </si>
  <si>
    <t>N(6)をOutput</t>
  </si>
  <si>
    <t>N(7)をOutput</t>
  </si>
  <si>
    <t>B(0)をOutput</t>
    <phoneticPr fontId="5"/>
  </si>
  <si>
    <t>B(1)をOutput</t>
  </si>
  <si>
    <t>B(2)をOutput</t>
  </si>
  <si>
    <t>B(3)をOutput</t>
  </si>
  <si>
    <t>B(4)をOutput</t>
  </si>
  <si>
    <t>B(5)をOutput</t>
  </si>
  <si>
    <t>B(6)をOutput</t>
  </si>
  <si>
    <t>B(7)をOutput</t>
  </si>
  <si>
    <t>0</t>
    <phoneticPr fontId="5"/>
  </si>
  <si>
    <t xml:space="preserve">-35. </t>
    <phoneticPr fontId="97"/>
  </si>
  <si>
    <t>ALU ADD_DEF_SELn Data Y-side  (ALU_ADEF_SELY00-23 )</t>
    <phoneticPr fontId="97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</si>
  <si>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00</t>
    </r>
    <phoneticPr fontId="5"/>
  </si>
  <si>
    <r>
      <t>0</t>
    </r>
    <r>
      <rPr>
        <sz val="11"/>
        <color theme="0" tint="-0.14999847407452621"/>
        <rFont val="맑은 고딕"/>
        <family val="3"/>
        <charset val="128"/>
        <scheme val="minor"/>
      </rPr>
      <t>0</t>
    </r>
    <phoneticPr fontId="5"/>
  </si>
  <si>
    <t>25</t>
    <phoneticPr fontId="18" type="noConversion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</si>
  <si>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01</t>
    </r>
    <phoneticPr fontId="5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</si>
  <si>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02</t>
    </r>
    <phoneticPr fontId="97"/>
  </si>
  <si>
    <t>1</t>
    <phoneticPr fontId="5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</si>
  <si>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03</t>
    </r>
    <phoneticPr fontId="97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</si>
  <si>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04</t>
    </r>
    <phoneticPr fontId="97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</si>
  <si>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05</t>
    </r>
    <phoneticPr fontId="97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</si>
  <si>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06</t>
    </r>
    <phoneticPr fontId="97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</si>
  <si>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07</t>
    </r>
    <phoneticPr fontId="97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</si>
  <si>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08</t>
    </r>
    <phoneticPr fontId="97"/>
  </si>
  <si>
    <r>
      <t>ADDDEFSELY</t>
    </r>
    <r>
      <rPr>
        <sz val="11"/>
        <color theme="0" tint="-0.14999847407452621"/>
        <rFont val="맑은 고딕"/>
        <family val="3"/>
        <charset val="128"/>
        <scheme val="minor"/>
      </rPr>
      <t>09</t>
    </r>
    <phoneticPr fontId="97"/>
  </si>
  <si>
    <t>ADDDEFSELY10</t>
  </si>
  <si>
    <t>0A</t>
    <phoneticPr fontId="5"/>
  </si>
  <si>
    <t>ADDDEFSELY11</t>
  </si>
  <si>
    <t>ADDDEFSELY12</t>
  </si>
  <si>
    <t>ADDDEFSELY13</t>
  </si>
  <si>
    <t>0D</t>
    <phoneticPr fontId="5"/>
  </si>
  <si>
    <t>ADDDEFSELY14</t>
  </si>
  <si>
    <t>0E</t>
    <phoneticPr fontId="5"/>
  </si>
  <si>
    <t>ADDDEFSELY15</t>
  </si>
  <si>
    <t>0F</t>
    <phoneticPr fontId="5"/>
  </si>
  <si>
    <t>ADDDEFSELY16</t>
  </si>
  <si>
    <t>10</t>
    <phoneticPr fontId="5"/>
  </si>
  <si>
    <t>ADDDEFSELY17</t>
  </si>
  <si>
    <t>11</t>
    <phoneticPr fontId="5"/>
  </si>
  <si>
    <t>ADDDEFSELY18</t>
  </si>
  <si>
    <t>ADDDEFSELY19</t>
  </si>
  <si>
    <t>ADDDEFSELY20</t>
  </si>
  <si>
    <t>ADDDEFSELY21</t>
  </si>
  <si>
    <t>Rank=$</t>
    <phoneticPr fontId="5"/>
  </si>
  <si>
    <t>ADDDEFSELY22</t>
  </si>
  <si>
    <t>Rank=$</t>
    <phoneticPr fontId="5"/>
  </si>
  <si>
    <t>ADDDEFSELY23</t>
  </si>
  <si>
    <t>Data</t>
    <phoneticPr fontId="5"/>
  </si>
  <si>
    <t>Y(n)をOutput</t>
    <phoneticPr fontId="5"/>
  </si>
  <si>
    <t>0</t>
    <phoneticPr fontId="5"/>
  </si>
  <si>
    <t>@</t>
    <phoneticPr fontId="97"/>
  </si>
  <si>
    <t>Z(0)をOutput</t>
    <phoneticPr fontId="5"/>
  </si>
  <si>
    <t>0</t>
    <phoneticPr fontId="5"/>
  </si>
  <si>
    <t>Y(n)をOutput</t>
    <phoneticPr fontId="5"/>
  </si>
  <si>
    <t>Y(n)をOutput</t>
    <phoneticPr fontId="5"/>
  </si>
  <si>
    <t>B(0)をOutput</t>
    <phoneticPr fontId="5"/>
  </si>
  <si>
    <t xml:space="preserve">-36. </t>
    <phoneticPr fontId="97"/>
  </si>
  <si>
    <t>ALU ZNB Mode (ALU_ZNB_MODE)</t>
    <phoneticPr fontId="97"/>
  </si>
  <si>
    <t>26</t>
    <phoneticPr fontId="18" type="noConversion"/>
  </si>
  <si>
    <t>0: X or Y Address と N,Z,B AddressのOR</t>
    <phoneticPr fontId="5"/>
  </si>
  <si>
    <t xml:space="preserve">X or Y Add と N,Z,B AddのOR </t>
    <phoneticPr fontId="5"/>
  </si>
  <si>
    <r>
      <t xml:space="preserve">1: X or Y Address </t>
    </r>
    <r>
      <rPr>
        <sz val="9"/>
        <color theme="1"/>
        <rFont val="바탕체"/>
        <family val="1"/>
        <charset val="129"/>
      </rPr>
      <t>금지. N,Z,B Address 만 출력</t>
    </r>
    <phoneticPr fontId="5"/>
  </si>
  <si>
    <t xml:space="preserve">X or Y Add or N,Z,B Addのみ </t>
    <phoneticPr fontId="5"/>
  </si>
  <si>
    <t xml:space="preserve">-37. </t>
    <phoneticPr fontId="97"/>
  </si>
  <si>
    <t>ALU LMAX/HMAX Register Set (ALU_LMAX, ALU_HMAX)</t>
    <phoneticPr fontId="97"/>
  </si>
  <si>
    <t>LMAX Register</t>
    <phoneticPr fontId="5"/>
  </si>
  <si>
    <t>27</t>
    <phoneticPr fontId="18" type="noConversion"/>
  </si>
  <si>
    <t>HMAX Register</t>
    <phoneticPr fontId="5"/>
  </si>
  <si>
    <t>27</t>
    <phoneticPr fontId="5"/>
  </si>
  <si>
    <t>x</t>
    <phoneticPr fontId="5"/>
  </si>
  <si>
    <t>*</t>
    <phoneticPr fontId="97"/>
  </si>
  <si>
    <r>
      <t xml:space="preserve">- LMAX:X carry </t>
    </r>
    <r>
      <rPr>
        <sz val="9"/>
        <rFont val="돋움"/>
        <family val="3"/>
        <charset val="129"/>
      </rPr>
      <t>연산</t>
    </r>
    <r>
      <rPr>
        <sz val="9"/>
        <rFont val="MS UI Gothic"/>
        <family val="3"/>
      </rPr>
      <t xml:space="preserve"> </t>
    </r>
    <r>
      <rPr>
        <sz val="9"/>
        <rFont val="돋움"/>
        <family val="3"/>
        <charset val="129"/>
      </rPr>
      <t>시</t>
    </r>
    <r>
      <rPr>
        <sz val="9"/>
        <rFont val="MS UI Gothic"/>
        <family val="3"/>
      </rPr>
      <t xml:space="preserve"> MAX </t>
    </r>
    <r>
      <rPr>
        <sz val="9"/>
        <rFont val="돋움"/>
        <family val="3"/>
        <charset val="129"/>
      </rPr>
      <t>값</t>
    </r>
    <rPh sb="7" eb="10">
      <t>ジョウケンツキ</t>
    </rPh>
    <rPh sb="10" eb="12">
      <t>エンザン</t>
    </rPh>
    <rPh sb="13" eb="15">
      <t>シヨウ</t>
    </rPh>
    <rPh sb="22" eb="24">
      <t>ユウコウシテイ</t>
    </rPh>
    <phoneticPr fontId="5"/>
  </si>
  <si>
    <r>
      <t xml:space="preserve">- HMAX: Y carry </t>
    </r>
    <r>
      <rPr>
        <sz val="9"/>
        <rFont val="돋움"/>
        <family val="3"/>
        <charset val="129"/>
      </rPr>
      <t>연산</t>
    </r>
    <r>
      <rPr>
        <sz val="9"/>
        <rFont val="MS UI Gothic"/>
        <family val="3"/>
      </rPr>
      <t xml:space="preserve"> </t>
    </r>
    <r>
      <rPr>
        <sz val="9"/>
        <rFont val="돋움"/>
        <family val="3"/>
        <charset val="129"/>
      </rPr>
      <t>시</t>
    </r>
    <r>
      <rPr>
        <sz val="9"/>
        <rFont val="MS UI Gothic"/>
        <family val="3"/>
      </rPr>
      <t xml:space="preserve"> MAX </t>
    </r>
    <r>
      <rPr>
        <sz val="9"/>
        <rFont val="돋움"/>
        <family val="3"/>
        <charset val="129"/>
      </rPr>
      <t>값</t>
    </r>
    <rPh sb="7" eb="10">
      <t>ジョウケンツキ</t>
    </rPh>
    <rPh sb="10" eb="12">
      <t>エンザン</t>
    </rPh>
    <rPh sb="13" eb="15">
      <t>シヨウ</t>
    </rPh>
    <rPh sb="22" eb="24">
      <t>ユウコウシテイ</t>
    </rPh>
    <phoneticPr fontId="5"/>
  </si>
  <si>
    <t xml:space="preserve">-38. </t>
    <phoneticPr fontId="97"/>
  </si>
  <si>
    <t>ALU XMAX/YMAX/ZMAX Register Set (ALU_XMAX, ALU_YMAX, ALU_ZMAX)</t>
    <phoneticPr fontId="97"/>
  </si>
  <si>
    <t>XMAX Register</t>
    <phoneticPr fontId="5"/>
  </si>
  <si>
    <t>28</t>
    <phoneticPr fontId="18" type="noConversion"/>
  </si>
  <si>
    <t>YMAX Register</t>
    <phoneticPr fontId="5"/>
  </si>
  <si>
    <t>28</t>
    <phoneticPr fontId="5"/>
  </si>
  <si>
    <t>ZMAX Register</t>
    <phoneticPr fontId="5"/>
  </si>
  <si>
    <t>28</t>
    <phoneticPr fontId="5"/>
  </si>
  <si>
    <t>ALU_XMAX_RB_FC(Read Only)</t>
    <phoneticPr fontId="5"/>
  </si>
  <si>
    <t>28</t>
    <phoneticPr fontId="5"/>
  </si>
  <si>
    <t>x</t>
    <phoneticPr fontId="5"/>
  </si>
  <si>
    <r>
      <t xml:space="preserve">- XMAX: X Address Out </t>
    </r>
    <r>
      <rPr>
        <sz val="9"/>
        <rFont val="돋움"/>
        <family val="3"/>
        <charset val="129"/>
      </rPr>
      <t>의</t>
    </r>
    <r>
      <rPr>
        <sz val="9"/>
        <rFont val="MS UI Gothic"/>
        <family val="3"/>
      </rPr>
      <t xml:space="preserve"> MAX </t>
    </r>
    <r>
      <rPr>
        <sz val="9"/>
        <rFont val="돋움"/>
        <family val="3"/>
        <charset val="129"/>
      </rPr>
      <t>값</t>
    </r>
    <rPh sb="24" eb="26">
      <t>ユウコウシテイ</t>
    </rPh>
    <phoneticPr fontId="5"/>
  </si>
  <si>
    <r>
      <t xml:space="preserve">- YMAX: Y Address Out </t>
    </r>
    <r>
      <rPr>
        <sz val="9"/>
        <rFont val="돋움"/>
        <family val="3"/>
        <charset val="129"/>
      </rPr>
      <t>의</t>
    </r>
    <r>
      <rPr>
        <sz val="9"/>
        <rFont val="MS UI Gothic"/>
        <family val="3"/>
      </rPr>
      <t xml:space="preserve"> MAX </t>
    </r>
    <r>
      <rPr>
        <sz val="9"/>
        <rFont val="돋움"/>
        <family val="3"/>
        <charset val="129"/>
      </rPr>
      <t>값</t>
    </r>
    <rPh sb="24" eb="26">
      <t>ユウコウシテイ</t>
    </rPh>
    <phoneticPr fontId="5"/>
  </si>
  <si>
    <r>
      <t xml:space="preserve">- ZMAX: Z Address Out </t>
    </r>
    <r>
      <rPr>
        <sz val="9"/>
        <rFont val="돋움"/>
        <family val="3"/>
        <charset val="129"/>
      </rPr>
      <t>의</t>
    </r>
    <r>
      <rPr>
        <sz val="9"/>
        <rFont val="MS UI Gothic"/>
        <family val="3"/>
      </rPr>
      <t xml:space="preserve"> MAX </t>
    </r>
    <r>
      <rPr>
        <sz val="9"/>
        <rFont val="돋움"/>
        <family val="3"/>
        <charset val="129"/>
      </rPr>
      <t>값</t>
    </r>
    <rPh sb="24" eb="26">
      <t>ユウコウシテイ</t>
    </rPh>
    <phoneticPr fontId="5"/>
  </si>
  <si>
    <t xml:space="preserve">-39. </t>
    <phoneticPr fontId="97"/>
  </si>
  <si>
    <t>ALU Address Function Register Set (ALU_XMASK,YMASK,DSD,RCD,CCD)</t>
    <phoneticPr fontId="97"/>
  </si>
  <si>
    <t>(FC Move)</t>
    <phoneticPr fontId="5"/>
  </si>
  <si>
    <t>* Address</t>
    <phoneticPr fontId="118"/>
  </si>
  <si>
    <t>XMASK Reg Set</t>
    <phoneticPr fontId="5"/>
  </si>
  <si>
    <t>29</t>
    <phoneticPr fontId="18" type="noConversion"/>
  </si>
  <si>
    <t>YMASK Reg Set</t>
    <phoneticPr fontId="5"/>
  </si>
  <si>
    <t>29</t>
    <phoneticPr fontId="5"/>
  </si>
  <si>
    <t>DSD Reg Set</t>
    <phoneticPr fontId="5"/>
  </si>
  <si>
    <t>29</t>
  </si>
  <si>
    <t>RCD Reg Set</t>
    <phoneticPr fontId="5"/>
  </si>
  <si>
    <t>CCD Reg Set</t>
    <phoneticPr fontId="5"/>
  </si>
  <si>
    <t xml:space="preserve">-40. </t>
    <phoneticPr fontId="97"/>
  </si>
  <si>
    <t>ALU BG 24bits Register Set (ALU_xxx)</t>
    <phoneticPr fontId="97"/>
  </si>
  <si>
    <t>XH Reg Set</t>
    <phoneticPr fontId="5"/>
  </si>
  <si>
    <t>1</t>
    <phoneticPr fontId="5"/>
  </si>
  <si>
    <t>2A</t>
    <phoneticPr fontId="18" type="noConversion"/>
  </si>
  <si>
    <t>YH Reg Set</t>
    <phoneticPr fontId="5"/>
  </si>
  <si>
    <t>2A</t>
    <phoneticPr fontId="5"/>
  </si>
  <si>
    <t>XOS Reg Set</t>
    <phoneticPr fontId="5"/>
  </si>
  <si>
    <t>2A</t>
  </si>
  <si>
    <t>YOS Reg Set</t>
    <phoneticPr fontId="5"/>
  </si>
  <si>
    <t>D3B Reg Set</t>
    <phoneticPr fontId="5"/>
  </si>
  <si>
    <t>D4B Reg Set</t>
    <phoneticPr fontId="5"/>
  </si>
  <si>
    <t>ZD Reg Set</t>
    <phoneticPr fontId="5"/>
  </si>
  <si>
    <t>ZH Reg Set</t>
    <phoneticPr fontId="5"/>
  </si>
  <si>
    <t>OPC=$</t>
    <phoneticPr fontId="70"/>
  </si>
  <si>
    <t>XT1-15 Reg Set</t>
    <phoneticPr fontId="5"/>
  </si>
  <si>
    <t>08-16</t>
    <phoneticPr fontId="103" type="noConversion"/>
  </si>
  <si>
    <t>YT1-15 Reg Set</t>
    <phoneticPr fontId="5"/>
  </si>
  <si>
    <t>17-25</t>
    <phoneticPr fontId="103" type="noConversion"/>
  </si>
  <si>
    <t>Z Reg Set</t>
    <phoneticPr fontId="5"/>
  </si>
  <si>
    <t>*</t>
    <phoneticPr fontId="97"/>
  </si>
  <si>
    <t xml:space="preserve">-41. </t>
    <phoneticPr fontId="97"/>
  </si>
  <si>
    <t>ALU BG 8bits Register Set (ALU_NH, ALU_BH)</t>
    <phoneticPr fontId="97"/>
  </si>
  <si>
    <t>* Address</t>
    <phoneticPr fontId="118"/>
  </si>
  <si>
    <t>NH Reg Set</t>
    <phoneticPr fontId="5"/>
  </si>
  <si>
    <t>2B</t>
    <phoneticPr fontId="18" type="noConversion"/>
  </si>
  <si>
    <t>BH Reg Set</t>
    <phoneticPr fontId="5"/>
  </si>
  <si>
    <t>2B</t>
    <phoneticPr fontId="5"/>
  </si>
  <si>
    <t>Data (8bits)</t>
    <phoneticPr fontId="97"/>
  </si>
  <si>
    <t xml:space="preserve">-42. </t>
    <phoneticPr fontId="97"/>
  </si>
  <si>
    <t>ALU BG 48bits Register Set (ALU_xxx)</t>
    <phoneticPr fontId="97"/>
  </si>
  <si>
    <t>(FC Move)</t>
  </si>
  <si>
    <t>D5 Reg Set</t>
    <phoneticPr fontId="5"/>
  </si>
  <si>
    <t>2C</t>
    <phoneticPr fontId="18" type="noConversion"/>
  </si>
  <si>
    <t>D6 Reg Set</t>
    <phoneticPr fontId="5"/>
  </si>
  <si>
    <t>2C</t>
    <phoneticPr fontId="5"/>
  </si>
  <si>
    <t>TPH1 Reg Set</t>
    <phoneticPr fontId="5"/>
  </si>
  <si>
    <t>2C</t>
  </si>
  <si>
    <t>TPH2 Reg Set</t>
    <phoneticPr fontId="5"/>
  </si>
  <si>
    <t>DCMR1 Reg Set</t>
    <phoneticPr fontId="5"/>
  </si>
  <si>
    <t>DCMR2 Reg Set</t>
    <phoneticPr fontId="5"/>
  </si>
  <si>
    <t>TP1 Reg Raed (1Way Side:Read Only)</t>
    <phoneticPr fontId="5"/>
  </si>
  <si>
    <t>06</t>
    <phoneticPr fontId="5"/>
  </si>
  <si>
    <t>TP2 Reg Raed (1Way Side:Read Only)</t>
    <phoneticPr fontId="5"/>
  </si>
  <si>
    <t>07</t>
    <phoneticPr fontId="5"/>
  </si>
  <si>
    <t>&lt;LSB&gt;</t>
    <phoneticPr fontId="5"/>
  </si>
  <si>
    <r>
      <t>Data [</t>
    </r>
    <r>
      <rPr>
        <sz val="9"/>
        <rFont val="MS UI Gothic"/>
        <family val="3"/>
      </rPr>
      <t>17</t>
    </r>
    <r>
      <rPr>
        <sz val="9"/>
        <rFont val="MS UI Gothic"/>
        <family val="3"/>
      </rPr>
      <t>:0]</t>
    </r>
    <phoneticPr fontId="5"/>
  </si>
  <si>
    <t xml:space="preserve">-43. </t>
    <phoneticPr fontId="97"/>
  </si>
  <si>
    <r>
      <t>D</t>
    </r>
    <r>
      <rPr>
        <sz val="9"/>
        <color theme="1"/>
        <rFont val="MS UI Gothic"/>
        <family val="2"/>
      </rPr>
      <t>3 ALU, D4 ALU Read Back(ALU_xxx_xx_READ)</t>
    </r>
    <phoneticPr fontId="5"/>
  </si>
  <si>
    <r>
      <t>&lt;</t>
    </r>
    <r>
      <rPr>
        <sz val="9"/>
        <color theme="1"/>
        <rFont val="MS UI Gothic"/>
        <family val="2"/>
      </rPr>
      <t>BGRST&gt;</t>
    </r>
    <phoneticPr fontId="5"/>
  </si>
  <si>
    <t>* Address (IN0)</t>
    <phoneticPr fontId="70"/>
  </si>
  <si>
    <t>*</t>
    <phoneticPr fontId="18" type="noConversion"/>
  </si>
  <si>
    <t>*</t>
    <phoneticPr fontId="18" type="noConversion"/>
  </si>
  <si>
    <r>
      <t>D</t>
    </r>
    <r>
      <rPr>
        <sz val="9"/>
        <color theme="1"/>
        <rFont val="MS UI Gothic"/>
        <family val="2"/>
      </rPr>
      <t>3_W1</t>
    </r>
    <phoneticPr fontId="5"/>
  </si>
  <si>
    <r>
      <t>0</t>
    </r>
    <r>
      <rPr>
        <sz val="9"/>
        <color theme="1"/>
        <rFont val="MS UI Gothic"/>
        <family val="2"/>
      </rPr>
      <t>0</t>
    </r>
    <phoneticPr fontId="5"/>
  </si>
  <si>
    <t>2D</t>
    <phoneticPr fontId="18" type="noConversion"/>
  </si>
  <si>
    <t>D4_W1</t>
    <phoneticPr fontId="5"/>
  </si>
  <si>
    <t>1</t>
    <phoneticPr fontId="5"/>
  </si>
  <si>
    <t>OPC=$</t>
    <phoneticPr fontId="70"/>
  </si>
  <si>
    <r>
      <t>2</t>
    </r>
    <r>
      <rPr>
        <sz val="9"/>
        <color theme="1"/>
        <rFont val="MS UI Gothic"/>
        <family val="2"/>
      </rPr>
      <t>D</t>
    </r>
    <phoneticPr fontId="5"/>
  </si>
  <si>
    <r>
      <t xml:space="preserve">* Data   </t>
    </r>
    <r>
      <rPr>
        <sz val="9"/>
        <color theme="1"/>
        <rFont val="MS UI Gothic"/>
        <family val="2"/>
      </rPr>
      <t>IN0</t>
    </r>
    <phoneticPr fontId="70"/>
  </si>
  <si>
    <t>x</t>
    <phoneticPr fontId="5"/>
  </si>
  <si>
    <t>*</t>
    <phoneticPr fontId="97"/>
  </si>
  <si>
    <t>Data (24bits)</t>
    <phoneticPr fontId="97"/>
  </si>
  <si>
    <t xml:space="preserve">-44. </t>
    <phoneticPr fontId="97"/>
  </si>
  <si>
    <t>NB ALU Read Back(ALU_x_xx_READ)</t>
    <phoneticPr fontId="5"/>
  </si>
  <si>
    <t>(LSB)</t>
    <phoneticPr fontId="70"/>
  </si>
  <si>
    <t>N_W1</t>
    <phoneticPr fontId="5"/>
  </si>
  <si>
    <t>2E</t>
    <phoneticPr fontId="18" type="noConversion"/>
  </si>
  <si>
    <t>B_W1</t>
    <phoneticPr fontId="5"/>
  </si>
  <si>
    <t>Rank=$</t>
    <phoneticPr fontId="5"/>
  </si>
  <si>
    <t>2E</t>
    <phoneticPr fontId="5"/>
  </si>
  <si>
    <r>
      <t xml:space="preserve">* Data   </t>
    </r>
    <r>
      <rPr>
        <sz val="11"/>
        <color theme="1"/>
        <rFont val="맑은 고딕"/>
        <family val="3"/>
        <charset val="128"/>
        <scheme val="minor"/>
      </rPr>
      <t>IN0</t>
    </r>
    <phoneticPr fontId="70"/>
  </si>
  <si>
    <t>N_W2 &lt;-&gt; B_W1</t>
    <phoneticPr fontId="97"/>
  </si>
  <si>
    <t>x</t>
    <phoneticPr fontId="5"/>
  </si>
  <si>
    <t xml:space="preserve">-47. </t>
    <phoneticPr fontId="97"/>
  </si>
  <si>
    <t>BASE X, BASE Y ALU Read Back(ALU_xxxx_xx_READ)</t>
    <phoneticPr fontId="5"/>
  </si>
  <si>
    <t>BASEX_W1</t>
    <phoneticPr fontId="5"/>
  </si>
  <si>
    <t>Rank=$</t>
    <phoneticPr fontId="5"/>
  </si>
  <si>
    <t>2F</t>
    <phoneticPr fontId="18" type="noConversion"/>
  </si>
  <si>
    <t>BASEY_W1</t>
    <phoneticPr fontId="5"/>
  </si>
  <si>
    <t>01</t>
    <phoneticPr fontId="5"/>
  </si>
  <si>
    <t>2F</t>
    <phoneticPr fontId="18" type="noConversion"/>
  </si>
  <si>
    <r>
      <t xml:space="preserve">* Data   </t>
    </r>
    <r>
      <rPr>
        <sz val="11"/>
        <color theme="1"/>
        <rFont val="맑은 고딕"/>
        <family val="3"/>
        <charset val="128"/>
        <scheme val="minor"/>
      </rPr>
      <t>IN0</t>
    </r>
    <phoneticPr fontId="70"/>
  </si>
  <si>
    <t>x</t>
    <phoneticPr fontId="5"/>
  </si>
  <si>
    <t>*</t>
    <phoneticPr fontId="97"/>
  </si>
  <si>
    <t xml:space="preserve">-48. </t>
    <phoneticPr fontId="97"/>
  </si>
  <si>
    <t>Current X, Current Y ALU Read Back(ALU_xxx_xx_READ)</t>
    <phoneticPr fontId="5"/>
  </si>
  <si>
    <t>SLDX_W1</t>
    <phoneticPr fontId="5"/>
  </si>
  <si>
    <t>30</t>
    <phoneticPr fontId="18" type="noConversion"/>
  </si>
  <si>
    <t>SLDY_W1</t>
    <phoneticPr fontId="5"/>
  </si>
  <si>
    <t>1</t>
    <phoneticPr fontId="5"/>
  </si>
  <si>
    <t>*</t>
    <phoneticPr fontId="97"/>
  </si>
  <si>
    <t xml:space="preserve">-49. </t>
    <phoneticPr fontId="97"/>
  </si>
  <si>
    <t>Current XC,XS,XK,XR1-4 Current YC,YS,YK,YR1-4 ALU Read Back(ALU_xx_xx_READ)</t>
    <phoneticPr fontId="5"/>
  </si>
  <si>
    <t>XC_W1</t>
    <phoneticPr fontId="5"/>
  </si>
  <si>
    <t>31</t>
    <phoneticPr fontId="18" type="noConversion"/>
  </si>
  <si>
    <t>XS_W1</t>
    <phoneticPr fontId="5"/>
  </si>
  <si>
    <t>XK_W1</t>
    <phoneticPr fontId="5"/>
  </si>
  <si>
    <t>31</t>
  </si>
  <si>
    <t>YC_W1</t>
    <phoneticPr fontId="5"/>
  </si>
  <si>
    <t>YS_W1</t>
    <phoneticPr fontId="5"/>
  </si>
  <si>
    <t>YK_W1</t>
    <phoneticPr fontId="5"/>
  </si>
  <si>
    <r>
      <t>XR1</t>
    </r>
    <r>
      <rPr>
        <sz val="9"/>
        <rFont val="MS UI Gothic"/>
        <family val="3"/>
        <charset val="128"/>
      </rPr>
      <t>_W1</t>
    </r>
    <phoneticPr fontId="5"/>
  </si>
  <si>
    <r>
      <t>XR2</t>
    </r>
    <r>
      <rPr>
        <sz val="9"/>
        <rFont val="MS UI Gothic"/>
        <family val="3"/>
        <charset val="128"/>
      </rPr>
      <t>_W1</t>
    </r>
    <phoneticPr fontId="5"/>
  </si>
  <si>
    <r>
      <t>XR3</t>
    </r>
    <r>
      <rPr>
        <sz val="9"/>
        <rFont val="MS UI Gothic"/>
        <family val="3"/>
        <charset val="128"/>
      </rPr>
      <t>_W1</t>
    </r>
    <phoneticPr fontId="5"/>
  </si>
  <si>
    <r>
      <t>XR4</t>
    </r>
    <r>
      <rPr>
        <sz val="9"/>
        <rFont val="MS UI Gothic"/>
        <family val="3"/>
        <charset val="128"/>
      </rPr>
      <t>_W1</t>
    </r>
    <phoneticPr fontId="5"/>
  </si>
  <si>
    <t>YR1_W1</t>
  </si>
  <si>
    <t>0A</t>
    <phoneticPr fontId="18" type="noConversion"/>
  </si>
  <si>
    <t>YR2_W1</t>
  </si>
  <si>
    <t>0B</t>
    <phoneticPr fontId="18" type="noConversion"/>
  </si>
  <si>
    <t>YR3_W1</t>
  </si>
  <si>
    <r>
      <t>0</t>
    </r>
    <r>
      <rPr>
        <sz val="9"/>
        <rFont val="MS UI Gothic"/>
        <family val="3"/>
        <charset val="128"/>
      </rPr>
      <t>C</t>
    </r>
    <phoneticPr fontId="18" type="noConversion"/>
  </si>
  <si>
    <t>YR4_W1</t>
  </si>
  <si>
    <r>
      <t>0</t>
    </r>
    <r>
      <rPr>
        <sz val="9"/>
        <rFont val="MS UI Gothic"/>
        <family val="3"/>
        <charset val="128"/>
      </rPr>
      <t>D</t>
    </r>
    <phoneticPr fontId="18" type="noConversion"/>
  </si>
  <si>
    <r>
      <t xml:space="preserve">* Data   </t>
    </r>
    <r>
      <rPr>
        <sz val="11"/>
        <color theme="1"/>
        <rFont val="맑은 고딕"/>
        <family val="3"/>
        <charset val="128"/>
        <scheme val="minor"/>
      </rPr>
      <t>IN0</t>
    </r>
    <phoneticPr fontId="70"/>
  </si>
  <si>
    <t xml:space="preserve">-50. </t>
    <phoneticPr fontId="97"/>
  </si>
  <si>
    <t>ZBASE ALU Read Back(ALU_xx_xx_READ)</t>
    <phoneticPr fontId="5"/>
  </si>
  <si>
    <t>ZB_W1</t>
    <phoneticPr fontId="5"/>
  </si>
  <si>
    <t>00</t>
    <phoneticPr fontId="5"/>
  </si>
  <si>
    <t>32</t>
    <phoneticPr fontId="18" type="noConversion"/>
  </si>
  <si>
    <r>
      <t xml:space="preserve">* Data   </t>
    </r>
    <r>
      <rPr>
        <sz val="11"/>
        <color theme="1"/>
        <rFont val="맑은 고딕"/>
        <family val="3"/>
        <charset val="128"/>
        <scheme val="minor"/>
      </rPr>
      <t>IN0</t>
    </r>
    <phoneticPr fontId="70"/>
  </si>
  <si>
    <t>(MSB)</t>
    <phoneticPr fontId="70"/>
  </si>
  <si>
    <t>(LSB)</t>
    <phoneticPr fontId="70"/>
  </si>
  <si>
    <t xml:space="preserve">-51. </t>
    <phoneticPr fontId="97"/>
  </si>
  <si>
    <t>ADDSLEX_X,Y,X_OR_Y,Z Read Back(ALU_xx_xx_READ)</t>
    <phoneticPr fontId="5"/>
  </si>
  <si>
    <r>
      <t>&lt;</t>
    </r>
    <r>
      <rPr>
        <sz val="9"/>
        <color theme="1"/>
        <rFont val="MS UI Gothic"/>
        <family val="2"/>
      </rPr>
      <t>BGRST&gt;</t>
    </r>
    <phoneticPr fontId="5"/>
  </si>
  <si>
    <t>(MSB)</t>
    <phoneticPr fontId="70"/>
  </si>
  <si>
    <t>ADDSLEX_X_W1</t>
    <phoneticPr fontId="97"/>
  </si>
  <si>
    <t>OPC=$</t>
    <phoneticPr fontId="70"/>
  </si>
  <si>
    <t>33</t>
    <phoneticPr fontId="18" type="noConversion"/>
  </si>
  <si>
    <t>ADDSLEX_Y_W1</t>
    <phoneticPr fontId="97"/>
  </si>
  <si>
    <r>
      <t>ADDSLEX_XOR</t>
    </r>
    <r>
      <rPr>
        <b/>
        <sz val="11"/>
        <color theme="1"/>
        <rFont val="맑은 고딕"/>
        <family val="3"/>
        <charset val="128"/>
        <scheme val="minor"/>
      </rPr>
      <t>Z</t>
    </r>
    <r>
      <rPr>
        <sz val="11"/>
        <color theme="1"/>
        <rFont val="맑은 고딕"/>
        <family val="3"/>
        <charset val="128"/>
        <scheme val="minor"/>
      </rPr>
      <t>_W1</t>
    </r>
    <phoneticPr fontId="97"/>
  </si>
  <si>
    <t>33</t>
  </si>
  <si>
    <t>ADDSLEX_Z_W1</t>
    <phoneticPr fontId="97"/>
  </si>
  <si>
    <t xml:space="preserve">-52. </t>
    <phoneticPr fontId="97"/>
  </si>
  <si>
    <t>ADDSLEY_X,Y,X_OR_Y,Z Read Back(ALU_xx_xx_READ)</t>
    <phoneticPr fontId="5"/>
  </si>
  <si>
    <t>ADDSLEY_X_W1</t>
    <phoneticPr fontId="97"/>
  </si>
  <si>
    <t>00</t>
    <phoneticPr fontId="5"/>
  </si>
  <si>
    <t>34</t>
    <phoneticPr fontId="18" type="noConversion"/>
  </si>
  <si>
    <t>ADDSLEY_Y_W1</t>
    <phoneticPr fontId="97"/>
  </si>
  <si>
    <r>
      <t>ADDSLEY_</t>
    </r>
    <r>
      <rPr>
        <b/>
        <sz val="11"/>
        <color theme="1"/>
        <rFont val="맑은 고딕"/>
        <family val="3"/>
        <charset val="128"/>
        <scheme val="minor"/>
      </rPr>
      <t>X</t>
    </r>
    <r>
      <rPr>
        <sz val="11"/>
        <color theme="1"/>
        <rFont val="맑은 고딕"/>
        <family val="3"/>
        <charset val="128"/>
        <scheme val="minor"/>
      </rPr>
      <t>OR</t>
    </r>
    <r>
      <rPr>
        <b/>
        <sz val="11"/>
        <color theme="1"/>
        <rFont val="맑은 고딕"/>
        <family val="3"/>
        <charset val="128"/>
        <scheme val="minor"/>
      </rPr>
      <t>Z</t>
    </r>
    <r>
      <rPr>
        <sz val="11"/>
        <color theme="1"/>
        <rFont val="맑은 고딕"/>
        <family val="3"/>
        <charset val="128"/>
        <scheme val="minor"/>
      </rPr>
      <t>_W1</t>
    </r>
    <phoneticPr fontId="97"/>
  </si>
  <si>
    <t>34</t>
  </si>
  <si>
    <t>ADDSLEY_Z_W1</t>
    <phoneticPr fontId="97"/>
  </si>
  <si>
    <t>Rank=$</t>
    <phoneticPr fontId="5"/>
  </si>
  <si>
    <t>(LSB)</t>
    <phoneticPr fontId="70"/>
  </si>
  <si>
    <t>x</t>
    <phoneticPr fontId="5"/>
  </si>
  <si>
    <t>*</t>
    <phoneticPr fontId="97"/>
  </si>
  <si>
    <t xml:space="preserve">-53. </t>
    <phoneticPr fontId="97"/>
  </si>
  <si>
    <t>X, Y, Z ADD Output Read Back(ALU_xxx_xx_READ)</t>
    <phoneticPr fontId="5"/>
  </si>
  <si>
    <t>XADD_W1</t>
    <phoneticPr fontId="5"/>
  </si>
  <si>
    <t>35</t>
    <phoneticPr fontId="18" type="noConversion"/>
  </si>
  <si>
    <t>YADD_W1</t>
    <phoneticPr fontId="5"/>
  </si>
  <si>
    <t>35</t>
    <phoneticPr fontId="18" type="noConversion"/>
  </si>
  <si>
    <t>ZADD_W1</t>
    <phoneticPr fontId="5"/>
  </si>
  <si>
    <t>1</t>
    <phoneticPr fontId="5"/>
  </si>
  <si>
    <t>35</t>
  </si>
  <si>
    <t>*</t>
    <phoneticPr fontId="97"/>
  </si>
  <si>
    <t xml:space="preserve">-54. </t>
    <phoneticPr fontId="97"/>
  </si>
  <si>
    <t>ZADD ZINV, ZHIGH, ZMAX Output Read Back(ALU_xxx_xx_READ)</t>
    <phoneticPr fontId="5"/>
  </si>
  <si>
    <t>* Address (IN0)</t>
    <phoneticPr fontId="70"/>
  </si>
  <si>
    <t>ZADD_INV_H_MAX_W1</t>
    <phoneticPr fontId="5"/>
  </si>
  <si>
    <t>36</t>
    <phoneticPr fontId="18" type="noConversion"/>
  </si>
  <si>
    <t>(MSB)</t>
    <phoneticPr fontId="70"/>
  </si>
  <si>
    <t>*</t>
    <phoneticPr fontId="97"/>
  </si>
  <si>
    <t xml:space="preserve">-55. </t>
    <phoneticPr fontId="97"/>
  </si>
  <si>
    <t>OUTX, OUTY Output Read Back(ALU_xxx_READ)</t>
    <phoneticPr fontId="5"/>
  </si>
  <si>
    <t>OUTX</t>
    <phoneticPr fontId="5"/>
  </si>
  <si>
    <t>37</t>
    <phoneticPr fontId="18" type="noConversion"/>
  </si>
  <si>
    <t>OUTY</t>
    <phoneticPr fontId="5"/>
  </si>
  <si>
    <t>(LSB)</t>
    <phoneticPr fontId="70"/>
  </si>
  <si>
    <t>-56.</t>
    <phoneticPr fontId="97"/>
  </si>
  <si>
    <t>Pre-Scramble IODELAY Setting (PRESCR_IODELAY)</t>
    <phoneticPr fontId="97"/>
  </si>
  <si>
    <t>&lt; PWRST &gt;</t>
    <phoneticPr fontId="5"/>
  </si>
  <si>
    <t>&lt;OUT0/IN0&gt;</t>
    <phoneticPr fontId="5"/>
  </si>
  <si>
    <t>40</t>
    <phoneticPr fontId="5"/>
  </si>
  <si>
    <t>312.5pS</t>
    <phoneticPr fontId="5"/>
  </si>
  <si>
    <t>- Power-On時のDeaultは以下に示す。</t>
    <rPh sb="10" eb="11">
      <t>ジ</t>
    </rPh>
    <rPh sb="19" eb="21">
      <t>イカ</t>
    </rPh>
    <rPh sb="22" eb="23">
      <t>シメ</t>
    </rPh>
    <phoneticPr fontId="5"/>
  </si>
  <si>
    <t>No.</t>
    <phoneticPr fontId="5"/>
  </si>
  <si>
    <t>Register-Name</t>
    <phoneticPr fontId="5"/>
  </si>
  <si>
    <t>Defualt-Data</t>
    <phoneticPr fontId="5"/>
  </si>
  <si>
    <t>Value</t>
    <phoneticPr fontId="5"/>
  </si>
  <si>
    <t>Note</t>
    <phoneticPr fontId="5"/>
  </si>
  <si>
    <t xml:space="preserve"> Memory Data[9:0]       DB[5:0]</t>
    <phoneticPr fontId="5"/>
  </si>
  <si>
    <t>0ｘ??</t>
    <phoneticPr fontId="5"/>
  </si>
  <si>
    <t>??ｐｓ</t>
    <phoneticPr fontId="5"/>
  </si>
  <si>
    <t xml:space="preserve"> Memory Data[19:10]    DB[13:8]</t>
    <phoneticPr fontId="5"/>
  </si>
  <si>
    <r>
      <t>0ｘ</t>
    </r>
    <r>
      <rPr>
        <sz val="11"/>
        <color theme="0" tint="-0.14999847407452621"/>
        <rFont val="맑은 고딕"/>
        <family val="3"/>
        <charset val="128"/>
        <scheme val="minor"/>
      </rPr>
      <t>??</t>
    </r>
    <phoneticPr fontId="5"/>
  </si>
  <si>
    <r>
      <t>?</t>
    </r>
    <r>
      <rPr>
        <sz val="11"/>
        <color theme="0" tint="-0.14999847407452621"/>
        <rFont val="맑은 고딕"/>
        <family val="3"/>
        <charset val="128"/>
        <scheme val="minor"/>
      </rPr>
      <t>?ｐｓ</t>
    </r>
    <phoneticPr fontId="5"/>
  </si>
  <si>
    <t>- ReadはTPG-Card Select（ADH$0、Rank$00、Opcode$A1）で選択されたCardからReadする。</t>
    <rPh sb="47" eb="49">
      <t>センタク</t>
    </rPh>
    <phoneticPr fontId="5"/>
  </si>
  <si>
    <t>-57.</t>
    <phoneticPr fontId="70"/>
  </si>
  <si>
    <t>ADDX/Y FIFO Output Save Read (ADDXY_FIFO_SAVE)</t>
    <phoneticPr fontId="5"/>
  </si>
  <si>
    <t>&lt; FGRST &gt;</t>
    <phoneticPr fontId="5"/>
  </si>
  <si>
    <t xml:space="preserve"> </t>
    <phoneticPr fontId="5"/>
  </si>
  <si>
    <t>* Address</t>
    <phoneticPr fontId="70"/>
  </si>
  <si>
    <t>&lt;IN0&gt;</t>
    <phoneticPr fontId="5"/>
  </si>
  <si>
    <t>41</t>
    <phoneticPr fontId="5"/>
  </si>
  <si>
    <t>&lt;IN0&gt;</t>
    <phoneticPr fontId="5"/>
  </si>
  <si>
    <t>x</t>
    <phoneticPr fontId="5"/>
  </si>
  <si>
    <t>SAVE Data [23:0]</t>
    <phoneticPr fontId="18" type="noConversion"/>
  </si>
  <si>
    <t>- ReadはTPG-Card Select（ADH$0、Rank$00、Opcode$A1）で選択されたCardからReadする。</t>
    <rPh sb="48" eb="50">
      <t>センタク</t>
    </rPh>
    <phoneticPr fontId="5"/>
  </si>
  <si>
    <t>- ADDXとADDYの切替はFIFO_READ_SEL（ADH$1、Rank$00、Opcode$43）で設定する。</t>
    <rPh sb="12" eb="14">
      <t>キリカエ</t>
    </rPh>
    <rPh sb="54" eb="56">
      <t>セッテイ</t>
    </rPh>
    <phoneticPr fontId="5"/>
  </si>
  <si>
    <t>-58.</t>
    <phoneticPr fontId="70"/>
  </si>
  <si>
    <t>ADDX/Y FIFO Empty Read (ADD_FIFO_EMPTY)</t>
    <phoneticPr fontId="5"/>
  </si>
  <si>
    <t xml:space="preserve"> </t>
    <phoneticPr fontId="5"/>
  </si>
  <si>
    <t>FIFO Empty</t>
    <phoneticPr fontId="5"/>
  </si>
  <si>
    <r>
      <t>(No</t>
    </r>
    <r>
      <rPr>
        <sz val="11"/>
        <color theme="0" tint="-0.14999847407452621"/>
        <rFont val="맑은 고딕"/>
        <family val="3"/>
        <charset val="128"/>
        <scheme val="minor"/>
      </rPr>
      <t>t Empty)</t>
    </r>
    <phoneticPr fontId="5"/>
  </si>
  <si>
    <t>-59.</t>
    <phoneticPr fontId="70"/>
  </si>
  <si>
    <t>Prescramble ADDX/Y FIFO Output Save Read (PSCR_FIFO_SAVE)</t>
    <phoneticPr fontId="5"/>
  </si>
  <si>
    <t xml:space="preserve"> </t>
    <phoneticPr fontId="5"/>
  </si>
  <si>
    <t>42</t>
    <phoneticPr fontId="5"/>
  </si>
  <si>
    <t>SAVE Data [23:0]</t>
    <phoneticPr fontId="18" type="noConversion"/>
  </si>
  <si>
    <t>-60.</t>
    <phoneticPr fontId="70"/>
  </si>
  <si>
    <t>Prescramble ADDX/Y FIFO Empty Read (PSCR_FIFO_EMPTY)</t>
    <phoneticPr fontId="5"/>
  </si>
  <si>
    <t>&lt; FGRST &gt;</t>
    <phoneticPr fontId="5"/>
  </si>
  <si>
    <t>42</t>
    <phoneticPr fontId="5"/>
  </si>
  <si>
    <t>x</t>
    <phoneticPr fontId="5"/>
  </si>
  <si>
    <r>
      <t>(No</t>
    </r>
    <r>
      <rPr>
        <sz val="11"/>
        <color theme="0" tint="-0.14999847407452621"/>
        <rFont val="맑은 고딕"/>
        <family val="3"/>
        <charset val="128"/>
        <scheme val="minor"/>
      </rPr>
      <t>t Empty)</t>
    </r>
    <phoneticPr fontId="5"/>
  </si>
  <si>
    <t>-61.</t>
    <phoneticPr fontId="70"/>
  </si>
  <si>
    <t>Prescramble, ADDX/Y FIFO Read Selector (FIFO_READ_SEL)</t>
    <phoneticPr fontId="5"/>
  </si>
  <si>
    <t>(LSB)</t>
    <phoneticPr fontId="70"/>
  </si>
  <si>
    <t>43</t>
    <phoneticPr fontId="5"/>
  </si>
  <si>
    <t>X-FIFO Read Select</t>
    <phoneticPr fontId="5"/>
  </si>
  <si>
    <t>@</t>
    <phoneticPr fontId="18" type="noConversion"/>
  </si>
  <si>
    <t>Y-FIFO Read Select</t>
    <phoneticPr fontId="5"/>
  </si>
  <si>
    <t>-62.</t>
    <phoneticPr fontId="70"/>
  </si>
  <si>
    <t>PG-Sync-LOG Enable Set ( PGS_DLOG_ENABLE)</t>
    <phoneticPr fontId="5"/>
  </si>
  <si>
    <t>Function Data Log Enable</t>
    <phoneticPr fontId="5"/>
  </si>
  <si>
    <t>（Function Data Log Disable）</t>
    <phoneticPr fontId="5"/>
  </si>
  <si>
    <t>@</t>
    <phoneticPr fontId="5"/>
  </si>
  <si>
    <t>-63.</t>
    <phoneticPr fontId="70"/>
  </si>
  <si>
    <t>PG-Sync-LOG Mode Set ( PGS_DLOG_MODE)</t>
    <phoneticPr fontId="5"/>
  </si>
  <si>
    <t>BG</t>
    <phoneticPr fontId="5"/>
  </si>
  <si>
    <t>FG</t>
    <phoneticPr fontId="5"/>
  </si>
  <si>
    <t>-64.</t>
    <phoneticPr fontId="70"/>
  </si>
  <si>
    <t>PG-Sync-LOG Address Set ( PGS_DLOG_ADD)</t>
    <phoneticPr fontId="5"/>
  </si>
  <si>
    <t>&lt; DLOGCLR &gt;</t>
    <phoneticPr fontId="5"/>
  </si>
  <si>
    <t>02</t>
    <phoneticPr fontId="5"/>
  </si>
  <si>
    <t>Address</t>
    <phoneticPr fontId="5"/>
  </si>
  <si>
    <t>-65.</t>
    <phoneticPr fontId="70"/>
  </si>
  <si>
    <t>PG-Sync-LOG Data Write ( PGS_DLOG_WEXC)</t>
    <phoneticPr fontId="5"/>
  </si>
  <si>
    <t>&lt; DLOGCLR &gt;</t>
    <phoneticPr fontId="5"/>
  </si>
  <si>
    <t>&lt;EXC OUT0 / OUT0&gt;</t>
    <phoneticPr fontId="5"/>
  </si>
  <si>
    <t>*</t>
    <phoneticPr fontId="9" type="noConversion"/>
  </si>
  <si>
    <t>03</t>
    <phoneticPr fontId="5"/>
  </si>
  <si>
    <t>&lt;EXEC OUT0 / OUT0&gt;</t>
    <phoneticPr fontId="5"/>
  </si>
  <si>
    <t>-66.</t>
    <phoneticPr fontId="70"/>
  </si>
  <si>
    <t>PG-Sync-LOG Data Read ( PGS_DLOG_REXC)</t>
    <phoneticPr fontId="5"/>
  </si>
  <si>
    <t>&lt;EXC IN0 / IN0&gt;</t>
    <phoneticPr fontId="5"/>
  </si>
  <si>
    <t>*</t>
    <phoneticPr fontId="9" type="noConversion"/>
  </si>
  <si>
    <t>04</t>
    <phoneticPr fontId="5"/>
  </si>
  <si>
    <t>&lt;EXEC IN0 / IN0&gt;</t>
    <phoneticPr fontId="5"/>
  </si>
  <si>
    <t>-67.</t>
    <phoneticPr fontId="70"/>
  </si>
  <si>
    <t>PG-Sync DRP Input RATE Select ( PGS_DRPRATE_SEL)</t>
    <phoneticPr fontId="5"/>
  </si>
  <si>
    <t>DRP#1</t>
    <phoneticPr fontId="9" type="noConversion"/>
  </si>
  <si>
    <t>:</t>
    <phoneticPr fontId="9" type="noConversion"/>
  </si>
  <si>
    <t>DRP#2</t>
  </si>
  <si>
    <t>:</t>
    <phoneticPr fontId="9" type="noConversion"/>
  </si>
  <si>
    <t>DRP#3</t>
  </si>
  <si>
    <t>DRP#4</t>
  </si>
  <si>
    <r>
      <t xml:space="preserve"> : DRP</t>
    </r>
    <r>
      <rPr>
        <sz val="9"/>
        <color theme="0" tint="-0.14999847407452621"/>
        <rFont val="돋움"/>
        <family val="3"/>
        <charset val="129"/>
      </rPr>
      <t>에서</t>
    </r>
    <r>
      <rPr>
        <sz val="9"/>
        <color theme="0" tint="-0.14999847407452621"/>
        <rFont val="MS UI Gothic"/>
        <family val="3"/>
        <charset val="128"/>
      </rPr>
      <t xml:space="preserve"> PG</t>
    </r>
    <r>
      <rPr>
        <sz val="9"/>
        <color theme="0" tint="-0.14999847407452621"/>
        <rFont val="돋움"/>
        <family val="3"/>
        <charset val="129"/>
      </rPr>
      <t>로</t>
    </r>
    <r>
      <rPr>
        <sz val="9"/>
        <color theme="0" tint="-0.14999847407452621"/>
        <rFont val="MS UI Gothic"/>
        <family val="3"/>
        <charset val="128"/>
      </rPr>
      <t xml:space="preserve"> </t>
    </r>
    <r>
      <rPr>
        <sz val="9"/>
        <color theme="0" tint="-0.14999847407452621"/>
        <rFont val="돋움"/>
        <family val="3"/>
        <charset val="129"/>
      </rPr>
      <t>입력되는</t>
    </r>
    <r>
      <rPr>
        <sz val="9"/>
        <color theme="0" tint="-0.14999847407452621"/>
        <rFont val="MS UI Gothic"/>
        <family val="3"/>
        <charset val="128"/>
      </rPr>
      <t xml:space="preserve"> RATE</t>
    </r>
    <r>
      <rPr>
        <sz val="9"/>
        <color theme="0" tint="-0.14999847407452621"/>
        <rFont val="돋움"/>
        <family val="3"/>
        <charset val="129"/>
      </rPr>
      <t>를</t>
    </r>
    <r>
      <rPr>
        <sz val="9"/>
        <color theme="0" tint="-0.14999847407452621"/>
        <rFont val="MS UI Gothic"/>
        <family val="3"/>
        <charset val="128"/>
      </rPr>
      <t xml:space="preserve"> </t>
    </r>
    <r>
      <rPr>
        <sz val="9"/>
        <color theme="0" tint="-0.14999847407452621"/>
        <rFont val="돋움"/>
        <family val="3"/>
        <charset val="129"/>
      </rPr>
      <t>선택한다</t>
    </r>
    <r>
      <rPr>
        <sz val="9"/>
        <color theme="0" tint="-0.14999847407452621"/>
        <rFont val="MS UI Gothic"/>
        <family val="3"/>
        <charset val="128"/>
      </rPr>
      <t>. DRP#1 ~#4</t>
    </r>
    <phoneticPr fontId="9" type="noConversion"/>
  </si>
  <si>
    <t>-68.</t>
    <phoneticPr fontId="70"/>
  </si>
  <si>
    <t>PG-Sync-Sync TEST Select Set ( PGS_SYNCTEST_SEL)</t>
    <phoneticPr fontId="5"/>
  </si>
  <si>
    <t>PGB TEST</t>
    <phoneticPr fontId="9" type="noConversion"/>
  </si>
  <si>
    <t>SYNC TEST</t>
    <phoneticPr fontId="9" type="noConversion"/>
  </si>
  <si>
    <t>-69.</t>
    <phoneticPr fontId="70"/>
  </si>
  <si>
    <t>PG Input DELAY Setting (IDELAY_PG2_INn)</t>
    <phoneticPr fontId="9" type="noConversion"/>
  </si>
  <si>
    <t>(From Sync)</t>
    <phoneticPr fontId="9" type="noConversion"/>
  </si>
  <si>
    <t>IDELAY_PG2_IN1</t>
    <phoneticPr fontId="9" type="noConversion"/>
  </si>
  <si>
    <t>(From DRP1)</t>
    <phoneticPr fontId="9" type="noConversion"/>
  </si>
  <si>
    <t>IDELAY_PG2_IN2</t>
  </si>
  <si>
    <t>01</t>
    <phoneticPr fontId="5"/>
  </si>
  <si>
    <t>(From DRP2)</t>
    <phoneticPr fontId="9" type="noConversion"/>
  </si>
  <si>
    <t>IDELAY_PG2_IN3</t>
  </si>
  <si>
    <t>(From DRP3)</t>
    <phoneticPr fontId="9" type="noConversion"/>
  </si>
  <si>
    <t>IDELAY_PG2_IN4</t>
  </si>
  <si>
    <t>03</t>
    <phoneticPr fontId="5"/>
  </si>
  <si>
    <t>(From DRP4)</t>
    <phoneticPr fontId="9" type="noConversion"/>
  </si>
  <si>
    <t>IDELAY_PG2_IN5</t>
  </si>
  <si>
    <t>(From JDG)</t>
    <phoneticPr fontId="9" type="noConversion"/>
  </si>
  <si>
    <t>IDELAY_PG2_IN6</t>
  </si>
  <si>
    <t>(From BUF)</t>
    <phoneticPr fontId="9" type="noConversion"/>
  </si>
  <si>
    <t>IDELAY_PG2_IN7</t>
  </si>
  <si>
    <t>06</t>
    <phoneticPr fontId="5"/>
  </si>
  <si>
    <t>(From SRAM)</t>
    <phoneticPr fontId="9" type="noConversion"/>
  </si>
  <si>
    <t>IDELAY_PG2_IN8</t>
    <phoneticPr fontId="9" type="noConversion"/>
  </si>
  <si>
    <t>07</t>
    <phoneticPr fontId="5"/>
  </si>
  <si>
    <t>(From DRAM)</t>
    <phoneticPr fontId="9" type="noConversion"/>
  </si>
  <si>
    <t>IDELAY_PG2_IN9</t>
    <phoneticPr fontId="9" type="noConversion"/>
  </si>
  <si>
    <t>08</t>
    <phoneticPr fontId="5"/>
  </si>
  <si>
    <t>(From DRAM1)</t>
    <phoneticPr fontId="9" type="noConversion"/>
  </si>
  <si>
    <t>IDELAY_PG2_IN10</t>
    <phoneticPr fontId="9" type="noConversion"/>
  </si>
  <si>
    <t>09</t>
    <phoneticPr fontId="5"/>
  </si>
  <si>
    <t>(From DRAM2)</t>
    <phoneticPr fontId="9" type="noConversion"/>
  </si>
  <si>
    <t>IDELAY_PG2_IN11</t>
    <phoneticPr fontId="9" type="noConversion"/>
  </si>
  <si>
    <t>0A</t>
    <phoneticPr fontId="5"/>
  </si>
  <si>
    <t>(From DRAM3)</t>
    <phoneticPr fontId="9" type="noConversion"/>
  </si>
  <si>
    <t>IDELAY_PG2_IN12</t>
    <phoneticPr fontId="9" type="noConversion"/>
  </si>
  <si>
    <t>0B</t>
    <phoneticPr fontId="5"/>
  </si>
  <si>
    <t>(From DRAM4)</t>
    <phoneticPr fontId="9" type="noConversion"/>
  </si>
  <si>
    <t>IDELAY_PG2_IN13</t>
    <phoneticPr fontId="9" type="noConversion"/>
  </si>
  <si>
    <t>0C</t>
    <phoneticPr fontId="5"/>
  </si>
  <si>
    <t>640pS</t>
  </si>
  <si>
    <t>320pS</t>
  </si>
  <si>
    <t>160pS</t>
  </si>
  <si>
    <t>80pS</t>
  </si>
  <si>
    <t>40pS</t>
  </si>
  <si>
    <t>20pS</t>
  </si>
  <si>
    <t>10pS</t>
  </si>
  <si>
    <t>5pS</t>
  </si>
  <si>
    <t>- Power-On時は、Write&amp;ExcuteModeの実行により、EEPROMから自動転送する（ADH$ｘ、Rank$0ｘ、Opcode$??）</t>
    <rPh sb="10" eb="11">
      <t>ジ</t>
    </rPh>
    <rPh sb="30" eb="32">
      <t>ジッコウ</t>
    </rPh>
    <rPh sb="44" eb="46">
      <t>ジドウ</t>
    </rPh>
    <rPh sb="46" eb="48">
      <t>テンソウ</t>
    </rPh>
    <phoneticPr fontId="5"/>
  </si>
  <si>
    <t>-70.</t>
    <phoneticPr fontId="70"/>
  </si>
  <si>
    <t>PG Output DELAY Setting (ODELAY_PG2_OUTn)</t>
    <phoneticPr fontId="9" type="noConversion"/>
  </si>
  <si>
    <t>(To Sync)</t>
  </si>
  <si>
    <t>ODELAY_PG2_IN1</t>
    <phoneticPr fontId="9" type="noConversion"/>
  </si>
  <si>
    <t>(To DRP1A)</t>
  </si>
  <si>
    <t>ODELAY_PG2_IN2A</t>
    <phoneticPr fontId="9" type="noConversion"/>
  </si>
  <si>
    <t>A; ADDX,ADDY,ADDZ</t>
    <phoneticPr fontId="9" type="noConversion"/>
  </si>
  <si>
    <t>(To DRP1B)</t>
  </si>
  <si>
    <t>ODELAY_PG2_IN2B</t>
    <phoneticPr fontId="9" type="noConversion"/>
  </si>
  <si>
    <t>B; DATTL,DATTH</t>
    <phoneticPr fontId="9" type="noConversion"/>
  </si>
  <si>
    <t>(To DRP1C)</t>
  </si>
  <si>
    <t>ODELAY_PG2_IN2C</t>
    <phoneticPr fontId="9" type="noConversion"/>
  </si>
  <si>
    <t>C; PCADD</t>
    <phoneticPr fontId="9" type="noConversion"/>
  </si>
  <si>
    <t>(To DRP2A)</t>
  </si>
  <si>
    <t>ODELAY_PG2_IN3A</t>
    <phoneticPr fontId="9" type="noConversion"/>
  </si>
  <si>
    <t>A; ADDX,ADDY,ADDZ</t>
    <phoneticPr fontId="9" type="noConversion"/>
  </si>
  <si>
    <t>(To DRP2B)</t>
  </si>
  <si>
    <t>ODELAY_PG2_IN3B</t>
    <phoneticPr fontId="9" type="noConversion"/>
  </si>
  <si>
    <t>B; DATTL,DATTH</t>
    <phoneticPr fontId="9" type="noConversion"/>
  </si>
  <si>
    <t>(To DRP2C)</t>
  </si>
  <si>
    <t>ODELAY_PG2_IN3C</t>
    <phoneticPr fontId="9" type="noConversion"/>
  </si>
  <si>
    <t>C; PCADD</t>
    <phoneticPr fontId="9" type="noConversion"/>
  </si>
  <si>
    <t>(To DRP3A)</t>
  </si>
  <si>
    <t>ODELAY_PG2_IN4A</t>
    <phoneticPr fontId="9" type="noConversion"/>
  </si>
  <si>
    <t>A; ADDX,ADDY,ADDZ</t>
    <phoneticPr fontId="9" type="noConversion"/>
  </si>
  <si>
    <t>(To DRP3B)</t>
  </si>
  <si>
    <t>ODELAY_PG2_IN4B</t>
    <phoneticPr fontId="9" type="noConversion"/>
  </si>
  <si>
    <t>(To DRP3C)</t>
  </si>
  <si>
    <t>ODELAY_PG2_IN4C</t>
    <phoneticPr fontId="9" type="noConversion"/>
  </si>
  <si>
    <t>09</t>
    <phoneticPr fontId="5"/>
  </si>
  <si>
    <t>(To DRP4A)</t>
  </si>
  <si>
    <t>ODELAY_PG2_IN5A</t>
    <phoneticPr fontId="9" type="noConversion"/>
  </si>
  <si>
    <t>(To DRP4B)</t>
  </si>
  <si>
    <t>ODELAY_PG2_IN5B</t>
    <phoneticPr fontId="9" type="noConversion"/>
  </si>
  <si>
    <t>(To DRP4C)</t>
  </si>
  <si>
    <t>ODELAY_PG2_IN5C</t>
    <phoneticPr fontId="9" type="noConversion"/>
  </si>
  <si>
    <t>(To JDG)</t>
  </si>
  <si>
    <t>ODELAY_PG2_IN6</t>
  </si>
  <si>
    <t>(To BUFA)</t>
    <phoneticPr fontId="9" type="noConversion"/>
  </si>
  <si>
    <t>ODELAY_PG2_IN7A</t>
    <phoneticPr fontId="9" type="noConversion"/>
  </si>
  <si>
    <t>(To BUFB)</t>
    <phoneticPr fontId="9" type="noConversion"/>
  </si>
  <si>
    <t>ODELAY_PG2_IN7B</t>
    <phoneticPr fontId="9" type="noConversion"/>
  </si>
  <si>
    <t>B; DATTL, DATTH</t>
    <phoneticPr fontId="9" type="noConversion"/>
  </si>
  <si>
    <t>(To BUFC)</t>
    <phoneticPr fontId="9" type="noConversion"/>
  </si>
  <si>
    <t>ODELAY_PG2_IN7C</t>
    <phoneticPr fontId="9" type="noConversion"/>
  </si>
  <si>
    <t>10</t>
    <phoneticPr fontId="5"/>
  </si>
  <si>
    <t>(To BUFD)</t>
    <phoneticPr fontId="9" type="noConversion"/>
  </si>
  <si>
    <t>ODELAY_PG2_IN7D</t>
    <phoneticPr fontId="9" type="noConversion"/>
  </si>
  <si>
    <t>D; FMADDX, FMADDY</t>
    <phoneticPr fontId="9" type="noConversion"/>
  </si>
  <si>
    <t>(To SRAMA)</t>
    <phoneticPr fontId="9" type="noConversion"/>
  </si>
  <si>
    <t>ODELAY_PG2_IN8A</t>
    <phoneticPr fontId="9" type="noConversion"/>
  </si>
  <si>
    <t>12</t>
    <phoneticPr fontId="5"/>
  </si>
  <si>
    <t>A; Driver</t>
    <phoneticPr fontId="9" type="noConversion"/>
  </si>
  <si>
    <t>(To SRAMB)</t>
    <phoneticPr fontId="9" type="noConversion"/>
  </si>
  <si>
    <t>ODELAY_PG2_IN8B</t>
    <phoneticPr fontId="9" type="noConversion"/>
  </si>
  <si>
    <t>13</t>
    <phoneticPr fontId="5"/>
  </si>
  <si>
    <t>B; DQ</t>
    <phoneticPr fontId="9" type="noConversion"/>
  </si>
  <si>
    <t>(To DRAM)</t>
  </si>
  <si>
    <t>ODELAY_PG2_IN9</t>
    <phoneticPr fontId="9" type="noConversion"/>
  </si>
  <si>
    <t>14</t>
    <phoneticPr fontId="5"/>
  </si>
  <si>
    <t>(To DRAM1)</t>
  </si>
  <si>
    <t>ODELAY_PG2_IN10</t>
    <phoneticPr fontId="9" type="noConversion"/>
  </si>
  <si>
    <t>15</t>
    <phoneticPr fontId="5"/>
  </si>
  <si>
    <t>(To DRAM2)</t>
  </si>
  <si>
    <t>ODELAY_PG2_IN11</t>
    <phoneticPr fontId="9" type="noConversion"/>
  </si>
  <si>
    <t>16</t>
    <phoneticPr fontId="5"/>
  </si>
  <si>
    <t>(To DRAM3)</t>
  </si>
  <si>
    <t>ODELAY_PG2_IN12</t>
    <phoneticPr fontId="9" type="noConversion"/>
  </si>
  <si>
    <t>17</t>
    <phoneticPr fontId="5"/>
  </si>
  <si>
    <t>(To DRAM4)</t>
  </si>
  <si>
    <t>ODELAY_PG2_IN13</t>
    <phoneticPr fontId="9" type="noConversion"/>
  </si>
  <si>
    <t>18</t>
    <phoneticPr fontId="5"/>
  </si>
  <si>
    <t>(</t>
    <phoneticPr fontId="95" type="noConversion"/>
  </si>
  <si>
    <t>15</t>
    <phoneticPr fontId="70"/>
  </si>
  <si>
    <t>)</t>
    <phoneticPr fontId="95" type="noConversion"/>
  </si>
  <si>
    <t xml:space="preserve">Pin-Selector </t>
    <phoneticPr fontId="70"/>
  </si>
  <si>
    <t xml:space="preserve">Version ; </t>
    <phoneticPr fontId="97"/>
  </si>
  <si>
    <t>20/03/26</t>
    <phoneticPr fontId="97"/>
  </si>
  <si>
    <t>&lt;V0.9&gt;</t>
    <phoneticPr fontId="9" type="noConversion"/>
  </si>
  <si>
    <t>ADH =</t>
    <phoneticPr fontId="5"/>
  </si>
  <si>
    <t>OPC =</t>
    <phoneticPr fontId="70"/>
  </si>
  <si>
    <t xml:space="preserve"> $01 - $DF</t>
    <phoneticPr fontId="5"/>
  </si>
  <si>
    <t>Rank =</t>
    <phoneticPr fontId="5"/>
  </si>
  <si>
    <t xml:space="preserve"> $00 - $FF</t>
    <phoneticPr fontId="5"/>
  </si>
  <si>
    <t>(LSB)</t>
    <phoneticPr fontId="70"/>
  </si>
  <si>
    <t>*</t>
    <phoneticPr fontId="5"/>
  </si>
  <si>
    <t>*</t>
    <phoneticPr fontId="5"/>
  </si>
  <si>
    <t>2</t>
    <phoneticPr fontId="5"/>
  </si>
  <si>
    <t>Rank=$</t>
    <phoneticPr fontId="5"/>
  </si>
  <si>
    <t>00-FF</t>
    <phoneticPr fontId="5"/>
  </si>
  <si>
    <t>OPC=$</t>
    <phoneticPr fontId="70"/>
  </si>
  <si>
    <t>01-7F</t>
    <phoneticPr fontId="5"/>
  </si>
  <si>
    <t>-1a.</t>
    <phoneticPr fontId="70"/>
  </si>
  <si>
    <t>Driver-Pin Data/Address Select A-Side All-Pin all Level (A_PINSEL_DR_SET)</t>
    <phoneticPr fontId="5"/>
  </si>
  <si>
    <t>&lt; BGRST &gt;</t>
    <phoneticPr fontId="5"/>
  </si>
  <si>
    <t>-2a.</t>
    <phoneticPr fontId="70"/>
  </si>
  <si>
    <t>Driver-Pin Data/Address Select B-Side All-Pin all Level  (B_PINSEL_DR_SET)</t>
    <phoneticPr fontId="5"/>
  </si>
  <si>
    <t>&lt; BGRST &gt;</t>
    <phoneticPr fontId="5"/>
  </si>
  <si>
    <t>-3a.</t>
    <phoneticPr fontId="70"/>
  </si>
  <si>
    <t>I/O-Pin Data/Address Select A-Side All-Pin all Level  (A_PINSEL_IO_SET)</t>
    <phoneticPr fontId="5"/>
  </si>
  <si>
    <t>-4a.</t>
    <phoneticPr fontId="70"/>
  </si>
  <si>
    <t>I/O-Pin Data/Address Select B-Side All-Pin all Level  (B_PINSEL_IO_SET)</t>
    <phoneticPr fontId="5"/>
  </si>
  <si>
    <t>&lt; BGRST &gt;</t>
    <phoneticPr fontId="5"/>
  </si>
  <si>
    <t>-5a.</t>
    <phoneticPr fontId="70"/>
  </si>
  <si>
    <t>LVDR-Pin Data/Address Select A-Side All-Pin all Level  (A_PINSEL_LD_SET)</t>
    <phoneticPr fontId="5"/>
  </si>
  <si>
    <t>-6a.</t>
    <phoneticPr fontId="70"/>
  </si>
  <si>
    <t>LVDR-Pin Data/Address Select B-Side All-Pin all Level  (B_PINSEL_LD_SET)</t>
    <phoneticPr fontId="5"/>
  </si>
  <si>
    <t>-7a.</t>
    <phoneticPr fontId="70"/>
  </si>
  <si>
    <t>DRV-Pin  CYPA/CYPB Select  All-Pin (CYPB_DR_SET）</t>
    <phoneticPr fontId="5"/>
  </si>
  <si>
    <t>-8a.</t>
    <phoneticPr fontId="70"/>
  </si>
  <si>
    <t>IO-pin CYPA/CYPB Select All-Pin (CYPB_IO_SET）</t>
    <phoneticPr fontId="5"/>
  </si>
  <si>
    <t>-9a.</t>
    <phoneticPr fontId="70"/>
  </si>
  <si>
    <t>LVDR-pin CYPA/CYPB Select All-Pin (CYPB_LD_SET）</t>
    <phoneticPr fontId="5"/>
  </si>
  <si>
    <t>* Address</t>
    <phoneticPr fontId="70"/>
  </si>
  <si>
    <t>&lt;OUT0/IN0&gt;</t>
    <phoneticPr fontId="70"/>
  </si>
  <si>
    <t>(MSB)</t>
    <phoneticPr fontId="70"/>
  </si>
  <si>
    <t>(LSB)</t>
    <phoneticPr fontId="70"/>
  </si>
  <si>
    <t>*</t>
    <phoneticPr fontId="5"/>
  </si>
  <si>
    <t>A_PINSEL_DR_SET</t>
    <phoneticPr fontId="9" type="noConversion"/>
  </si>
  <si>
    <t>2</t>
    <phoneticPr fontId="5"/>
  </si>
  <si>
    <t>Rank=$</t>
    <phoneticPr fontId="5"/>
  </si>
  <si>
    <t>B_PINSEL_DR_SET</t>
    <phoneticPr fontId="9" type="noConversion"/>
  </si>
  <si>
    <t>A_PINSEL_IO_SET</t>
  </si>
  <si>
    <t>B_PINSEL_IO_SET</t>
    <phoneticPr fontId="9" type="noConversion"/>
  </si>
  <si>
    <t>2</t>
  </si>
  <si>
    <t>A_PINSEL_LD_SET</t>
    <phoneticPr fontId="9" type="noConversion"/>
  </si>
  <si>
    <t>B_PINSEL_LD_SET</t>
    <phoneticPr fontId="9" type="noConversion"/>
  </si>
  <si>
    <t>05</t>
    <phoneticPr fontId="5"/>
  </si>
  <si>
    <t>CYPB_DR_SET</t>
    <phoneticPr fontId="9" type="noConversion"/>
  </si>
  <si>
    <t>CYPB_IO_SET</t>
    <phoneticPr fontId="9" type="noConversion"/>
  </si>
  <si>
    <t>CYPB_LD_SET</t>
    <phoneticPr fontId="9" type="noConversion"/>
  </si>
  <si>
    <t>&lt;OUT0&gt;</t>
    <phoneticPr fontId="70"/>
  </si>
  <si>
    <t>- DRV PIN Enable Channel Setting(ADH$6,OPC=$F2,RANK$0)で設定したPinに対して、一括でSettingする。</t>
    <rPh sb="50" eb="52">
      <t>セッテイ</t>
    </rPh>
    <rPh sb="58" eb="59">
      <t>タイ</t>
    </rPh>
    <rPh sb="62" eb="64">
      <t>イッカツ</t>
    </rPh>
    <phoneticPr fontId="5"/>
  </si>
  <si>
    <t>- I/O PIN Enable Channel Setting(ADH$6,OPC=$F0,RANK$0)で設定したPinに対して、一括でSettingする。</t>
    <rPh sb="50" eb="52">
      <t>セッテイ</t>
    </rPh>
    <rPh sb="58" eb="59">
      <t>タイ</t>
    </rPh>
    <rPh sb="62" eb="64">
      <t>イッカツ</t>
    </rPh>
    <phoneticPr fontId="5"/>
  </si>
  <si>
    <t>- LVDR PIN Enable Channel Setting(ADH$4,OPC=$F4,RANK$0)で設定したPinに対して、一括でSettingする。</t>
    <rPh sb="50" eb="52">
      <t>セッテイ</t>
    </rPh>
    <rPh sb="58" eb="59">
      <t>タイ</t>
    </rPh>
    <rPh sb="62" eb="64">
      <t>イッカツ</t>
    </rPh>
    <phoneticPr fontId="5"/>
  </si>
  <si>
    <t>- Readは不可。 Setting-Dataの詳細は下記のOpcodeを参照。</t>
    <rPh sb="24" eb="26">
      <t>ショウサイ</t>
    </rPh>
    <rPh sb="27" eb="29">
      <t>カキ</t>
    </rPh>
    <rPh sb="37" eb="39">
      <t>サンショウ</t>
    </rPh>
    <phoneticPr fontId="5"/>
  </si>
  <si>
    <t>&lt;V1.2&gt;</t>
    <phoneticPr fontId="9" type="noConversion"/>
  </si>
  <si>
    <t>-11a.</t>
    <phoneticPr fontId="70"/>
  </si>
  <si>
    <t>Driver-Pin Data/Address Select A-Side All-Pin per Level (A_PINSELn_DR_SET)</t>
    <phoneticPr fontId="5"/>
  </si>
  <si>
    <t>-21a.</t>
    <phoneticPr fontId="70"/>
  </si>
  <si>
    <t>Driver-Pin Data/Address Select B-Side All-Pin per Level (B_PINSELn_DR_SET)</t>
    <phoneticPr fontId="5"/>
  </si>
  <si>
    <t>&lt;OUT0/IN0&gt;</t>
    <phoneticPr fontId="70"/>
  </si>
  <si>
    <t>A_PINSEL01_DR_SET</t>
    <phoneticPr fontId="9" type="noConversion"/>
  </si>
  <si>
    <t>2</t>
    <phoneticPr fontId="5"/>
  </si>
  <si>
    <t>OPC=$</t>
    <phoneticPr fontId="70"/>
  </si>
  <si>
    <t>02</t>
    <phoneticPr fontId="5"/>
  </si>
  <si>
    <t>A_PINSEL02_DR_SET</t>
    <phoneticPr fontId="9" type="noConversion"/>
  </si>
  <si>
    <t>01</t>
    <phoneticPr fontId="5"/>
  </si>
  <si>
    <t>02</t>
    <phoneticPr fontId="5"/>
  </si>
  <si>
    <t>A_PINSEL03_DR_SET</t>
    <phoneticPr fontId="9" type="noConversion"/>
  </si>
  <si>
    <t>A_PINSEL04_DR_SET</t>
    <phoneticPr fontId="9" type="noConversion"/>
  </si>
  <si>
    <t>A_PINSEL05_DR_SET</t>
    <phoneticPr fontId="9" type="noConversion"/>
  </si>
  <si>
    <t>A_PINSEL06_DR_SET</t>
    <phoneticPr fontId="9" type="noConversion"/>
  </si>
  <si>
    <t>A_PINSEL07_DR_SET</t>
    <phoneticPr fontId="9" type="noConversion"/>
  </si>
  <si>
    <t>A_PINSEL08_DR_SET</t>
    <phoneticPr fontId="9" type="noConversion"/>
  </si>
  <si>
    <t>A_PINSEL09_DR_SET</t>
    <phoneticPr fontId="9" type="noConversion"/>
  </si>
  <si>
    <t>A_PINSEL10_DR_SET</t>
    <phoneticPr fontId="9" type="noConversion"/>
  </si>
  <si>
    <t>A_PINSEL11_DR_SET</t>
    <phoneticPr fontId="9" type="noConversion"/>
  </si>
  <si>
    <t>0A</t>
    <phoneticPr fontId="5"/>
  </si>
  <si>
    <t>A_PINSEL12_DR_SET</t>
    <phoneticPr fontId="9" type="noConversion"/>
  </si>
  <si>
    <t>2</t>
    <phoneticPr fontId="5"/>
  </si>
  <si>
    <t>0B</t>
    <phoneticPr fontId="5"/>
  </si>
  <si>
    <t>A_PINSEL13_DR_SET</t>
    <phoneticPr fontId="9" type="noConversion"/>
  </si>
  <si>
    <t>0C</t>
    <phoneticPr fontId="5"/>
  </si>
  <si>
    <t>A_PINSEL14_DR_SET</t>
    <phoneticPr fontId="9" type="noConversion"/>
  </si>
  <si>
    <t>A_PINSEL15_DR_SET</t>
    <phoneticPr fontId="9" type="noConversion"/>
  </si>
  <si>
    <t>0E</t>
    <phoneticPr fontId="5"/>
  </si>
  <si>
    <t>A_PINSEL16_DR_SET</t>
    <phoneticPr fontId="9" type="noConversion"/>
  </si>
  <si>
    <t>A_PINSEL17_DR_SET</t>
    <phoneticPr fontId="9" type="noConversion"/>
  </si>
  <si>
    <t>10</t>
    <phoneticPr fontId="9" type="noConversion"/>
  </si>
  <si>
    <t>A_PINSEL18_DR_SET</t>
    <phoneticPr fontId="9" type="noConversion"/>
  </si>
  <si>
    <t>11</t>
    <phoneticPr fontId="9" type="noConversion"/>
  </si>
  <si>
    <t>A_PINSEL19_DR_SET</t>
    <phoneticPr fontId="9" type="noConversion"/>
  </si>
  <si>
    <t>12</t>
    <phoneticPr fontId="9" type="noConversion"/>
  </si>
  <si>
    <t>A_PINSEL20_DR_SET</t>
    <phoneticPr fontId="9" type="noConversion"/>
  </si>
  <si>
    <t>A_PINSEL21_DR_SET</t>
    <phoneticPr fontId="9" type="noConversion"/>
  </si>
  <si>
    <t>14</t>
    <phoneticPr fontId="9" type="noConversion"/>
  </si>
  <si>
    <t>A_PINSEL22_DR_SET</t>
    <phoneticPr fontId="9" type="noConversion"/>
  </si>
  <si>
    <t>15</t>
    <phoneticPr fontId="9" type="noConversion"/>
  </si>
  <si>
    <t>A_PINSEL23_DR_SET</t>
    <phoneticPr fontId="9" type="noConversion"/>
  </si>
  <si>
    <t>16</t>
    <phoneticPr fontId="9" type="noConversion"/>
  </si>
  <si>
    <t>16</t>
    <phoneticPr fontId="9" type="noConversion"/>
  </si>
  <si>
    <t>A_PINSEL24_DR_SET</t>
    <phoneticPr fontId="9" type="noConversion"/>
  </si>
  <si>
    <t>17</t>
    <phoneticPr fontId="9" type="noConversion"/>
  </si>
  <si>
    <t>A_PINSEL25_DR_SET</t>
    <phoneticPr fontId="9" type="noConversion"/>
  </si>
  <si>
    <t>18</t>
    <phoneticPr fontId="9" type="noConversion"/>
  </si>
  <si>
    <t>A_PINSEL26_DR_SET</t>
    <phoneticPr fontId="9" type="noConversion"/>
  </si>
  <si>
    <t>19</t>
    <phoneticPr fontId="9" type="noConversion"/>
  </si>
  <si>
    <t>A_PINSEL27_DR_SET</t>
    <phoneticPr fontId="9" type="noConversion"/>
  </si>
  <si>
    <t>1A</t>
    <phoneticPr fontId="9" type="noConversion"/>
  </si>
  <si>
    <t>A_PINSEL28_DR_SET</t>
    <phoneticPr fontId="9" type="noConversion"/>
  </si>
  <si>
    <t>A_PINSEL29_DR_SET</t>
    <phoneticPr fontId="9" type="noConversion"/>
  </si>
  <si>
    <t>1C</t>
    <phoneticPr fontId="9" type="noConversion"/>
  </si>
  <si>
    <t>A_PINSEL30_DR_SET</t>
    <phoneticPr fontId="9" type="noConversion"/>
  </si>
  <si>
    <t>1D</t>
    <phoneticPr fontId="9" type="noConversion"/>
  </si>
  <si>
    <t>A_PINSEL31_DR_SET</t>
    <phoneticPr fontId="9" type="noConversion"/>
  </si>
  <si>
    <t>1E</t>
    <phoneticPr fontId="9" type="noConversion"/>
  </si>
  <si>
    <t>A_PINSEL32_DR_SET</t>
    <phoneticPr fontId="9" type="noConversion"/>
  </si>
  <si>
    <t>B_PINSEL01-32_DR_SET</t>
    <phoneticPr fontId="9" type="noConversion"/>
  </si>
  <si>
    <t>00-1F</t>
    <phoneticPr fontId="5"/>
  </si>
  <si>
    <t>&lt;OUT0&gt;</t>
    <phoneticPr fontId="70"/>
  </si>
  <si>
    <t>x</t>
    <phoneticPr fontId="5"/>
  </si>
  <si>
    <t>Data</t>
    <phoneticPr fontId="5"/>
  </si>
  <si>
    <t>-31a.</t>
    <phoneticPr fontId="70"/>
  </si>
  <si>
    <t>I/O-Pin Data/Address Select A-Side All-Pin all Level per Level (A_PINSEL_IO_SET)</t>
    <phoneticPr fontId="5"/>
  </si>
  <si>
    <t>-41a.</t>
    <phoneticPr fontId="70"/>
  </si>
  <si>
    <t>I/O-Pin Data/Address Select B-Side All-Pin all Level per Level (B_PINSEL_IO_SET)</t>
    <phoneticPr fontId="5"/>
  </si>
  <si>
    <t>A_PINSEL01_IO_SET</t>
  </si>
  <si>
    <t>A_PINSEL02_IO_SET</t>
  </si>
  <si>
    <t>A_PINSEL03_IO_SET</t>
  </si>
  <si>
    <t>A_PINSEL04_IO_SET</t>
  </si>
  <si>
    <t>A_PINSEL05_IO_SET</t>
  </si>
  <si>
    <t>A_PINSEL06_IO_SET</t>
  </si>
  <si>
    <t>A_PINSEL07_IO_SET</t>
  </si>
  <si>
    <t>A_PINSEL08_IO_SET</t>
  </si>
  <si>
    <t>A_PINSEL09_IO_SET</t>
  </si>
  <si>
    <t>A_PINSEL10_IO_SET</t>
  </si>
  <si>
    <t>A_PINSEL11_IO_SET</t>
  </si>
  <si>
    <t>A_PINSEL12_IO_SET</t>
  </si>
  <si>
    <t>A_PINSEL13_IO_SET</t>
  </si>
  <si>
    <t>A_PINSEL14_IO_SET</t>
  </si>
  <si>
    <t>A_PINSEL15_IO_SET</t>
  </si>
  <si>
    <t>A_PINSEL16_IO_SET</t>
  </si>
  <si>
    <t>A_PINSEL17_IO_SET</t>
    <phoneticPr fontId="9" type="noConversion"/>
  </si>
  <si>
    <t>A_PINSEL18_IO_SET</t>
    <phoneticPr fontId="9" type="noConversion"/>
  </si>
  <si>
    <t>A_PINSEL19_IO_SET</t>
    <phoneticPr fontId="9" type="noConversion"/>
  </si>
  <si>
    <t>A_PINSEL20_IO_SET</t>
    <phoneticPr fontId="9" type="noConversion"/>
  </si>
  <si>
    <t>13</t>
    <phoneticPr fontId="9" type="noConversion"/>
  </si>
  <si>
    <t>A_PINSEL21_IO_SET</t>
    <phoneticPr fontId="9" type="noConversion"/>
  </si>
  <si>
    <t>A_PINSEL22_IO_SET</t>
    <phoneticPr fontId="9" type="noConversion"/>
  </si>
  <si>
    <t>15</t>
    <phoneticPr fontId="9" type="noConversion"/>
  </si>
  <si>
    <t>A_PINSEL23_IO_SET</t>
    <phoneticPr fontId="9" type="noConversion"/>
  </si>
  <si>
    <t>16</t>
    <phoneticPr fontId="9" type="noConversion"/>
  </si>
  <si>
    <t>A_PINSEL24_IO_SET</t>
    <phoneticPr fontId="9" type="noConversion"/>
  </si>
  <si>
    <t>17</t>
    <phoneticPr fontId="9" type="noConversion"/>
  </si>
  <si>
    <t>17</t>
    <phoneticPr fontId="9" type="noConversion"/>
  </si>
  <si>
    <t>A_PINSEL25_IO_SET</t>
    <phoneticPr fontId="9" type="noConversion"/>
  </si>
  <si>
    <t>A_PINSEL26_IO_SET</t>
    <phoneticPr fontId="9" type="noConversion"/>
  </si>
  <si>
    <t>A_PINSEL27_IO_SET</t>
    <phoneticPr fontId="9" type="noConversion"/>
  </si>
  <si>
    <t>A_PINSEL28_IO_SET</t>
    <phoneticPr fontId="9" type="noConversion"/>
  </si>
  <si>
    <t>1B</t>
    <phoneticPr fontId="5"/>
  </si>
  <si>
    <t>A_PINSEL29_IO_SET</t>
    <phoneticPr fontId="9" type="noConversion"/>
  </si>
  <si>
    <t>1C</t>
    <phoneticPr fontId="5"/>
  </si>
  <si>
    <t>A_PINSEL30_IO_SET</t>
    <phoneticPr fontId="9" type="noConversion"/>
  </si>
  <si>
    <t>1D</t>
    <phoneticPr fontId="5"/>
  </si>
  <si>
    <t>A_PINSEL31_IO_SET</t>
    <phoneticPr fontId="9" type="noConversion"/>
  </si>
  <si>
    <t>1E</t>
    <phoneticPr fontId="5"/>
  </si>
  <si>
    <t>A_PINSEL32_IO_SET</t>
    <phoneticPr fontId="9" type="noConversion"/>
  </si>
  <si>
    <t>1F</t>
    <phoneticPr fontId="5"/>
  </si>
  <si>
    <t>04</t>
    <phoneticPr fontId="5"/>
  </si>
  <si>
    <t>B_PINSEL01-32_IO_SET</t>
    <phoneticPr fontId="9" type="noConversion"/>
  </si>
  <si>
    <t>00-1F</t>
    <phoneticPr fontId="5"/>
  </si>
  <si>
    <t>-51a.</t>
    <phoneticPr fontId="70"/>
  </si>
  <si>
    <t>LVDR-Pin Data/Address Select A-Side All-Pin all Level per Level  (A_PINSEL_LD_SET)</t>
    <phoneticPr fontId="5"/>
  </si>
  <si>
    <t>-61a.</t>
    <phoneticPr fontId="70"/>
  </si>
  <si>
    <t>LVDR-Pin Data/Address Select B-Side All-Pin all Level per Level  (B_PINSEL_LD_SET)</t>
    <phoneticPr fontId="5"/>
  </si>
  <si>
    <t>A_PINSEL01_LD_SET</t>
  </si>
  <si>
    <t>00</t>
    <phoneticPr fontId="5"/>
  </si>
  <si>
    <t>A_PINSEL02_LD_SET</t>
  </si>
  <si>
    <t>06</t>
    <phoneticPr fontId="5"/>
  </si>
  <si>
    <t>A_PINSEL03_LD_SET</t>
  </si>
  <si>
    <t>A_PINSEL04_LD_SET</t>
  </si>
  <si>
    <t>A_PINSEL05_LD_SET</t>
  </si>
  <si>
    <t>A_PINSEL06_LD_SET</t>
  </si>
  <si>
    <t>A_PINSEL07_LD_SET</t>
  </si>
  <si>
    <t>A_PINSEL08_LD_SET</t>
  </si>
  <si>
    <t>A_PINSEL09_LD_SET</t>
  </si>
  <si>
    <t>A_PINSEL10_LD_SET</t>
  </si>
  <si>
    <t>A_PINSEL11_LD_SET</t>
  </si>
  <si>
    <t>A_PINSEL12_LD_SET</t>
  </si>
  <si>
    <t>A_PINSEL13_LD_SET</t>
  </si>
  <si>
    <t>A_PINSEL14_LD_SET</t>
  </si>
  <si>
    <t>A_PINSEL15_LD_SET</t>
  </si>
  <si>
    <t>A_PINSEL16_LD_SET</t>
  </si>
  <si>
    <t>B_PINSEL01-16_LD_SET</t>
  </si>
  <si>
    <t>00-0F</t>
    <phoneticPr fontId="5"/>
  </si>
  <si>
    <t>&lt;V0.9&gt;</t>
    <phoneticPr fontId="9" type="noConversion"/>
  </si>
  <si>
    <t>-1.</t>
    <phoneticPr fontId="70"/>
  </si>
  <si>
    <t>Driver-Pin Data/Address Select m (PINSELm_DRn)</t>
    <phoneticPr fontId="5"/>
  </si>
  <si>
    <t>-2.</t>
  </si>
  <si>
    <t>I/O-Pin Data/Address Select m (PINSELm_IOn)</t>
    <phoneticPr fontId="5"/>
  </si>
  <si>
    <t>LEV01</t>
    <phoneticPr fontId="9" type="noConversion"/>
  </si>
  <si>
    <t>Driver Pin Select level 1A</t>
    <phoneticPr fontId="103" type="noConversion"/>
  </si>
  <si>
    <t>DPIN01</t>
    <phoneticPr fontId="36"/>
  </si>
  <si>
    <t>|</t>
    <phoneticPr fontId="5"/>
  </si>
  <si>
    <t>|</t>
    <phoneticPr fontId="5"/>
  </si>
  <si>
    <t>DPIN8</t>
    <phoneticPr fontId="36"/>
  </si>
  <si>
    <t>07</t>
    <phoneticPr fontId="36"/>
  </si>
  <si>
    <t>10</t>
    <phoneticPr fontId="5"/>
  </si>
  <si>
    <t>DPIN13</t>
    <phoneticPr fontId="5"/>
  </si>
  <si>
    <t>40</t>
    <phoneticPr fontId="5"/>
  </si>
  <si>
    <t>DPIN24</t>
    <phoneticPr fontId="36"/>
  </si>
  <si>
    <t>4B</t>
    <phoneticPr fontId="36"/>
  </si>
  <si>
    <t>DPIN25</t>
    <phoneticPr fontId="5"/>
  </si>
  <si>
    <t>80</t>
    <phoneticPr fontId="5"/>
  </si>
  <si>
    <t>DPIN36</t>
    <phoneticPr fontId="36"/>
  </si>
  <si>
    <t>8B</t>
    <phoneticPr fontId="36"/>
  </si>
  <si>
    <t>DPIN37</t>
    <phoneticPr fontId="5"/>
  </si>
  <si>
    <t>C0</t>
    <phoneticPr fontId="5"/>
  </si>
  <si>
    <t>DPIN48</t>
    <phoneticPr fontId="36"/>
  </si>
  <si>
    <t>CB</t>
    <phoneticPr fontId="36"/>
  </si>
  <si>
    <t>LEV02</t>
    <phoneticPr fontId="9" type="noConversion"/>
  </si>
  <si>
    <t>Driver Pin Select level 2A</t>
    <phoneticPr fontId="103" type="noConversion"/>
  </si>
  <si>
    <t>DPIN01-8</t>
  </si>
  <si>
    <t>00-8</t>
  </si>
  <si>
    <t>11</t>
    <phoneticPr fontId="9" type="noConversion"/>
  </si>
  <si>
    <t>LEV03</t>
    <phoneticPr fontId="9" type="noConversion"/>
  </si>
  <si>
    <t>Driver Pin Select level 3A</t>
    <phoneticPr fontId="103" type="noConversion"/>
  </si>
  <si>
    <t>12</t>
    <phoneticPr fontId="9" type="noConversion"/>
  </si>
  <si>
    <t>LEV04</t>
    <phoneticPr fontId="9" type="noConversion"/>
  </si>
  <si>
    <t>Driver Pin Select level 4A</t>
    <phoneticPr fontId="103" type="noConversion"/>
  </si>
  <si>
    <t>13</t>
    <phoneticPr fontId="9" type="noConversion"/>
  </si>
  <si>
    <t>LEV05</t>
    <phoneticPr fontId="9" type="noConversion"/>
  </si>
  <si>
    <t>Driver Pin Select level 5A</t>
    <phoneticPr fontId="103" type="noConversion"/>
  </si>
  <si>
    <t>LEV06</t>
    <phoneticPr fontId="9" type="noConversion"/>
  </si>
  <si>
    <t>Driver Pin Select level 6A</t>
    <phoneticPr fontId="103" type="noConversion"/>
  </si>
  <si>
    <t>LEV07</t>
    <phoneticPr fontId="9" type="noConversion"/>
  </si>
  <si>
    <t>LEV07</t>
    <phoneticPr fontId="9" type="noConversion"/>
  </si>
  <si>
    <t>Driver Pin Select level 7A</t>
    <phoneticPr fontId="103" type="noConversion"/>
  </si>
  <si>
    <t>LEV08</t>
    <phoneticPr fontId="9" type="noConversion"/>
  </si>
  <si>
    <r>
      <t>Driver Pin Select level 8</t>
    </r>
    <r>
      <rPr>
        <sz val="9"/>
        <rFont val="MS UI Gothic"/>
        <family val="2"/>
      </rPr>
      <t>A</t>
    </r>
    <phoneticPr fontId="103" type="noConversion"/>
  </si>
  <si>
    <t>LEV09</t>
    <phoneticPr fontId="9" type="noConversion"/>
  </si>
  <si>
    <t>LEV09</t>
    <phoneticPr fontId="9" type="noConversion"/>
  </si>
  <si>
    <t>Driver Pin Select level 9A</t>
    <phoneticPr fontId="103" type="noConversion"/>
  </si>
  <si>
    <t>LEV10</t>
    <phoneticPr fontId="9" type="noConversion"/>
  </si>
  <si>
    <t>Driver Pin Select level10A</t>
    <phoneticPr fontId="103" type="noConversion"/>
  </si>
  <si>
    <t>LEV11</t>
    <phoneticPr fontId="9" type="noConversion"/>
  </si>
  <si>
    <t>LEV11</t>
    <phoneticPr fontId="9" type="noConversion"/>
  </si>
  <si>
    <t>Driver Pin Select level11A</t>
    <phoneticPr fontId="103" type="noConversion"/>
  </si>
  <si>
    <t>1A</t>
    <phoneticPr fontId="9" type="noConversion"/>
  </si>
  <si>
    <t>DRV_PINSEL</t>
    <phoneticPr fontId="9" type="noConversion"/>
  </si>
  <si>
    <t>LEV12</t>
    <phoneticPr fontId="9" type="noConversion"/>
  </si>
  <si>
    <t>Driver Pin Select level12A</t>
    <phoneticPr fontId="103" type="noConversion"/>
  </si>
  <si>
    <t>LEV13</t>
    <phoneticPr fontId="9" type="noConversion"/>
  </si>
  <si>
    <t>Driver Pin Select level13A</t>
    <phoneticPr fontId="103" type="noConversion"/>
  </si>
  <si>
    <t>1C</t>
    <phoneticPr fontId="9" type="noConversion"/>
  </si>
  <si>
    <t>LEV14</t>
    <phoneticPr fontId="9" type="noConversion"/>
  </si>
  <si>
    <t>Driver Pin Select level14A</t>
    <phoneticPr fontId="103" type="noConversion"/>
  </si>
  <si>
    <t>1D</t>
    <phoneticPr fontId="9" type="noConversion"/>
  </si>
  <si>
    <t>LEV15</t>
    <phoneticPr fontId="9" type="noConversion"/>
  </si>
  <si>
    <t>LEV15</t>
    <phoneticPr fontId="9" type="noConversion"/>
  </si>
  <si>
    <t>Driver Pin Select level15A</t>
    <phoneticPr fontId="103" type="noConversion"/>
  </si>
  <si>
    <t>1E</t>
    <phoneticPr fontId="9" type="noConversion"/>
  </si>
  <si>
    <t>LEV16</t>
    <phoneticPr fontId="9" type="noConversion"/>
  </si>
  <si>
    <t>Driver Pin Select level16A</t>
    <phoneticPr fontId="103" type="noConversion"/>
  </si>
  <si>
    <t>1F</t>
    <phoneticPr fontId="9" type="noConversion"/>
  </si>
  <si>
    <t>LEV01</t>
    <phoneticPr fontId="9" type="noConversion"/>
  </si>
  <si>
    <t>Driver Pin Select level 1B</t>
  </si>
  <si>
    <t>DPIN01</t>
    <phoneticPr fontId="36"/>
  </si>
  <si>
    <t>DPIN8</t>
    <phoneticPr fontId="36"/>
  </si>
  <si>
    <t>47</t>
    <phoneticPr fontId="36"/>
  </si>
  <si>
    <t>DPIN13</t>
    <phoneticPr fontId="5"/>
  </si>
  <si>
    <t>DPIN25</t>
    <phoneticPr fontId="5"/>
  </si>
  <si>
    <t>DPIN37</t>
    <phoneticPr fontId="5"/>
  </si>
  <si>
    <t>DPIN48</t>
    <phoneticPr fontId="36"/>
  </si>
  <si>
    <t>CB</t>
    <phoneticPr fontId="36"/>
  </si>
  <si>
    <t>Driver Pin Select level 2B</t>
  </si>
  <si>
    <t>40-47</t>
    <phoneticPr fontId="103" type="noConversion"/>
  </si>
  <si>
    <t>LEV03</t>
    <phoneticPr fontId="9" type="noConversion"/>
  </si>
  <si>
    <t>Driver Pin Select level 3B</t>
  </si>
  <si>
    <t>40-47</t>
    <phoneticPr fontId="103" type="noConversion"/>
  </si>
  <si>
    <t>LEV04</t>
    <phoneticPr fontId="9" type="noConversion"/>
  </si>
  <si>
    <t>Driver Pin Select level 4B</t>
  </si>
  <si>
    <t>LEV05</t>
    <phoneticPr fontId="9" type="noConversion"/>
  </si>
  <si>
    <t>Driver Pin Select level 5B</t>
  </si>
  <si>
    <t>14</t>
    <phoneticPr fontId="9" type="noConversion"/>
  </si>
  <si>
    <t>LEV06</t>
    <phoneticPr fontId="9" type="noConversion"/>
  </si>
  <si>
    <t>Driver Pin Select level 6B</t>
  </si>
  <si>
    <t>15</t>
    <phoneticPr fontId="9" type="noConversion"/>
  </si>
  <si>
    <t>LEV07</t>
    <phoneticPr fontId="9" type="noConversion"/>
  </si>
  <si>
    <t>Driver Pin Select level 7B</t>
  </si>
  <si>
    <t>Driver Pin Select level 8B</t>
  </si>
  <si>
    <t>LEV09</t>
    <phoneticPr fontId="9" type="noConversion"/>
  </si>
  <si>
    <t>Driver Pin Select level 9B</t>
  </si>
  <si>
    <t>Driver Pin Select level10B</t>
  </si>
  <si>
    <t>Driver Pin Select level11B</t>
  </si>
  <si>
    <t>LEV12</t>
    <phoneticPr fontId="9" type="noConversion"/>
  </si>
  <si>
    <t>Driver Pin Select level12B</t>
  </si>
  <si>
    <t>Driver Pin Select level13B</t>
  </si>
  <si>
    <t>1C</t>
    <phoneticPr fontId="9" type="noConversion"/>
  </si>
  <si>
    <t>LEV14</t>
    <phoneticPr fontId="9" type="noConversion"/>
  </si>
  <si>
    <t>Driver Pin Select level14B</t>
  </si>
  <si>
    <t>1D</t>
    <phoneticPr fontId="9" type="noConversion"/>
  </si>
  <si>
    <t>Driver Pin Select level15B</t>
  </si>
  <si>
    <t>Driver Pin Select level16B</t>
  </si>
  <si>
    <t>1F</t>
    <phoneticPr fontId="9" type="noConversion"/>
  </si>
  <si>
    <t>Driver Pin Select level 1C</t>
  </si>
  <si>
    <t>80</t>
    <phoneticPr fontId="5"/>
  </si>
  <si>
    <t>87</t>
    <phoneticPr fontId="36"/>
  </si>
  <si>
    <t>DPIN13</t>
    <phoneticPr fontId="5"/>
  </si>
  <si>
    <t>DPIN36</t>
    <phoneticPr fontId="36"/>
  </si>
  <si>
    <t>CB</t>
    <phoneticPr fontId="36"/>
  </si>
  <si>
    <t>Driver Pin Select level 2C</t>
  </si>
  <si>
    <t>80-87</t>
    <phoneticPr fontId="103" type="noConversion"/>
  </si>
  <si>
    <t>LEV03</t>
    <phoneticPr fontId="9" type="noConversion"/>
  </si>
  <si>
    <t>Driver Pin Select level 3C</t>
  </si>
  <si>
    <t>80-87</t>
    <phoneticPr fontId="103" type="noConversion"/>
  </si>
  <si>
    <t>Driver Pin Select level 4C</t>
  </si>
  <si>
    <t>80-87</t>
    <phoneticPr fontId="103" type="noConversion"/>
  </si>
  <si>
    <t>Driver Pin Select level 5C</t>
  </si>
  <si>
    <t>Driver Pin Select level 6C</t>
  </si>
  <si>
    <t>Driver Pin Select level 7C</t>
  </si>
  <si>
    <t>LEV08</t>
    <phoneticPr fontId="9" type="noConversion"/>
  </si>
  <si>
    <t>Driver Pin Select level 8C</t>
  </si>
  <si>
    <t>Driver Pin Select level 9C</t>
  </si>
  <si>
    <t>Driver Pin Select level10C</t>
  </si>
  <si>
    <t>Driver Pin Select level11C</t>
  </si>
  <si>
    <t>Driver Pin Select level12C</t>
  </si>
  <si>
    <t>Driver Pin Select level13C</t>
  </si>
  <si>
    <t>Driver Pin Select level14C</t>
  </si>
  <si>
    <t>Driver Pin Select level15C</t>
  </si>
  <si>
    <t>Driver Pin Select level16C</t>
  </si>
  <si>
    <t>I/O Pin Select level 1A</t>
    <phoneticPr fontId="9" type="noConversion"/>
  </si>
  <si>
    <t>IPIN01</t>
    <phoneticPr fontId="5"/>
  </si>
  <si>
    <t>IPIN36</t>
    <phoneticPr fontId="5"/>
  </si>
  <si>
    <t>23</t>
    <phoneticPr fontId="5"/>
  </si>
  <si>
    <t>IPIN25</t>
    <phoneticPr fontId="5"/>
  </si>
  <si>
    <t>IPIN48</t>
    <phoneticPr fontId="5"/>
  </si>
  <si>
    <t>57</t>
    <phoneticPr fontId="5"/>
  </si>
  <si>
    <t>IPIN49</t>
    <phoneticPr fontId="5"/>
  </si>
  <si>
    <t>80</t>
    <phoneticPr fontId="5"/>
  </si>
  <si>
    <t>IPIN72</t>
    <phoneticPr fontId="5"/>
  </si>
  <si>
    <t>97</t>
    <phoneticPr fontId="5"/>
  </si>
  <si>
    <t>IPIN73</t>
    <phoneticPr fontId="5"/>
  </si>
  <si>
    <t>IPIN96</t>
    <phoneticPr fontId="5"/>
  </si>
  <si>
    <t>D7</t>
    <phoneticPr fontId="5"/>
  </si>
  <si>
    <t>I/O Pin Select level 2A</t>
    <phoneticPr fontId="103" type="noConversion"/>
  </si>
  <si>
    <t>IPIN01-36</t>
  </si>
  <si>
    <t>00-23</t>
  </si>
  <si>
    <t>51</t>
  </si>
  <si>
    <t>I/O Pin Select level 3A</t>
    <phoneticPr fontId="103" type="noConversion"/>
  </si>
  <si>
    <t>52</t>
  </si>
  <si>
    <t>I/O Pin Select level 4A</t>
    <phoneticPr fontId="103" type="noConversion"/>
  </si>
  <si>
    <t>53</t>
  </si>
  <si>
    <t>I/O Pin Select level 5A</t>
    <phoneticPr fontId="103" type="noConversion"/>
  </si>
  <si>
    <t>54</t>
  </si>
  <si>
    <t>I/O Pin Select level 6A</t>
    <phoneticPr fontId="103" type="noConversion"/>
  </si>
  <si>
    <t>55</t>
  </si>
  <si>
    <t>I/O Pin Select level 7A</t>
    <phoneticPr fontId="103" type="noConversion"/>
  </si>
  <si>
    <t>56</t>
  </si>
  <si>
    <t>I/O Pin Select level 8A</t>
    <phoneticPr fontId="103" type="noConversion"/>
  </si>
  <si>
    <t>57</t>
  </si>
  <si>
    <t>I/O Pin Select level 9A</t>
    <phoneticPr fontId="103" type="noConversion"/>
  </si>
  <si>
    <t>58</t>
  </si>
  <si>
    <t>I/O Pin Select level 10A</t>
    <phoneticPr fontId="103" type="noConversion"/>
  </si>
  <si>
    <t>59</t>
  </si>
  <si>
    <t>I/O Pin Select level 11A</t>
    <phoneticPr fontId="103" type="noConversion"/>
  </si>
  <si>
    <t>5A</t>
  </si>
  <si>
    <t>I/O_PINSEL</t>
    <phoneticPr fontId="9" type="noConversion"/>
  </si>
  <si>
    <t>I/O Pin Select level 12A</t>
    <phoneticPr fontId="103" type="noConversion"/>
  </si>
  <si>
    <t>5B</t>
  </si>
  <si>
    <t>LEV13</t>
    <phoneticPr fontId="9" type="noConversion"/>
  </si>
  <si>
    <t>I/O Pin Select level 13A</t>
    <phoneticPr fontId="103" type="noConversion"/>
  </si>
  <si>
    <t>5C</t>
  </si>
  <si>
    <t>I/O Pin Select level 14A</t>
    <phoneticPr fontId="103" type="noConversion"/>
  </si>
  <si>
    <t>5D</t>
  </si>
  <si>
    <t>I/O Pin Select level 15A</t>
    <phoneticPr fontId="103" type="noConversion"/>
  </si>
  <si>
    <t>5E</t>
  </si>
  <si>
    <t>I/O Pin Select level 16A</t>
    <phoneticPr fontId="103" type="noConversion"/>
  </si>
  <si>
    <t>5F</t>
    <phoneticPr fontId="103" type="noConversion"/>
  </si>
  <si>
    <t>I/O Pin Select level 1B</t>
  </si>
  <si>
    <t>IPIN36</t>
    <phoneticPr fontId="5"/>
  </si>
  <si>
    <t>63</t>
    <phoneticPr fontId="5"/>
  </si>
  <si>
    <t>97</t>
    <phoneticPr fontId="5"/>
  </si>
  <si>
    <t>IPIN96</t>
    <phoneticPr fontId="5"/>
  </si>
  <si>
    <t>I/O Pin Select level 2B</t>
  </si>
  <si>
    <t>40-63</t>
    <phoneticPr fontId="103" type="noConversion"/>
  </si>
  <si>
    <t>I/O Pin Select level 3B</t>
  </si>
  <si>
    <t>I/O Pin Select level 4B</t>
  </si>
  <si>
    <t>I/O Pin Select level 5B</t>
  </si>
  <si>
    <t>I/O Pin Select level 6B</t>
  </si>
  <si>
    <t>I/O Pin Select level 7B</t>
  </si>
  <si>
    <t>I/O Pin Select level 8B</t>
  </si>
  <si>
    <t>I/O Pin Select level 9B</t>
  </si>
  <si>
    <t>I/O Pin Select level 10B</t>
  </si>
  <si>
    <t>I/O Pin Select level 11B</t>
  </si>
  <si>
    <t>40-63</t>
    <phoneticPr fontId="103" type="noConversion"/>
  </si>
  <si>
    <t>I/O Pin Select level 12B</t>
  </si>
  <si>
    <t>I/O Pin Select level 13B</t>
  </si>
  <si>
    <t>I/O Pin Select level 14B</t>
  </si>
  <si>
    <t>I/O Pin Select level 15B</t>
  </si>
  <si>
    <t>I/O Pin Select level 16B</t>
  </si>
  <si>
    <t>I/O Pin Select level 1C</t>
  </si>
  <si>
    <t>IPIN01</t>
    <phoneticPr fontId="5"/>
  </si>
  <si>
    <t>IPIN36</t>
    <phoneticPr fontId="5"/>
  </si>
  <si>
    <t>A3</t>
    <phoneticPr fontId="5"/>
  </si>
  <si>
    <t>50</t>
    <phoneticPr fontId="5"/>
  </si>
  <si>
    <t>I/O Pin Select level 2C</t>
  </si>
  <si>
    <t>80-A3</t>
    <phoneticPr fontId="103" type="noConversion"/>
  </si>
  <si>
    <t>I/O Pin Select level 3C</t>
  </si>
  <si>
    <t>80-A3</t>
    <phoneticPr fontId="103" type="noConversion"/>
  </si>
  <si>
    <t>I/O Pin Select level 4C</t>
  </si>
  <si>
    <t>I/O Pin Select level 5C</t>
  </si>
  <si>
    <t>I/O Pin Select level 6C</t>
  </si>
  <si>
    <t>I/O Pin Select level 7C</t>
  </si>
  <si>
    <t>I/O Pin Select level 8C</t>
  </si>
  <si>
    <t>I/O Pin Select level 9C</t>
  </si>
  <si>
    <t>I/O Pin Select level 10C</t>
  </si>
  <si>
    <t>I/O Pin Select level 11C</t>
  </si>
  <si>
    <t>I/O Pin Select level 12C</t>
  </si>
  <si>
    <t>LEV13</t>
    <phoneticPr fontId="9" type="noConversion"/>
  </si>
  <si>
    <t>I/O Pin Select level 13C</t>
  </si>
  <si>
    <t>I/O Pin Select level 14C</t>
  </si>
  <si>
    <t>I/O Pin Select level 15C</t>
  </si>
  <si>
    <t>I/O Pin Select level 16C</t>
  </si>
  <si>
    <t>X[00] Select</t>
    <phoneticPr fontId="5"/>
  </si>
  <si>
    <t>X[01] Select</t>
  </si>
  <si>
    <t>X[02] Select</t>
  </si>
  <si>
    <t>X[03] Select</t>
  </si>
  <si>
    <t>X[04] Select</t>
  </si>
  <si>
    <t>X[05] Select</t>
  </si>
  <si>
    <t>X[06] Select</t>
  </si>
  <si>
    <t>X[07] Select</t>
  </si>
  <si>
    <t>X[08] Select</t>
  </si>
  <si>
    <t>X[09] Select</t>
  </si>
  <si>
    <t>X[10] Select</t>
  </si>
  <si>
    <t>X[11] Select</t>
  </si>
  <si>
    <t>X[12] Select</t>
  </si>
  <si>
    <t>X[13] Select</t>
  </si>
  <si>
    <t>X[14] Select</t>
  </si>
  <si>
    <t>X[15] Select</t>
  </si>
  <si>
    <t>X[16] Select</t>
  </si>
  <si>
    <t>X[17] Select</t>
  </si>
  <si>
    <t>X[18] Select</t>
  </si>
  <si>
    <t>X[19] Select</t>
  </si>
  <si>
    <t>X[20] Select</t>
  </si>
  <si>
    <t>X[21] Select</t>
  </si>
  <si>
    <t>X[22] Select</t>
  </si>
  <si>
    <t>X[23] Select</t>
  </si>
  <si>
    <t>Y[00] Select</t>
    <phoneticPr fontId="5"/>
  </si>
  <si>
    <t>Y[01] Select</t>
  </si>
  <si>
    <t>Y[02] Select</t>
  </si>
  <si>
    <t>Y[03] Select</t>
  </si>
  <si>
    <t>Y[04] Select</t>
  </si>
  <si>
    <t>Y[05] Select</t>
  </si>
  <si>
    <t>Y[06] Select</t>
  </si>
  <si>
    <t>Y[07] Select</t>
  </si>
  <si>
    <t>Y[08] Select</t>
  </si>
  <si>
    <t>Y[09] Select</t>
  </si>
  <si>
    <t>Y[10] Select</t>
  </si>
  <si>
    <t>Y[11] Select</t>
  </si>
  <si>
    <t>Y[12] Select</t>
  </si>
  <si>
    <t>Y[13] Select</t>
  </si>
  <si>
    <t>Y[14] Select</t>
  </si>
  <si>
    <t>Y[15] Select</t>
  </si>
  <si>
    <t>Y[16] Select</t>
  </si>
  <si>
    <t>Y[17] Select</t>
  </si>
  <si>
    <t>Y[18] Select</t>
  </si>
  <si>
    <t>Y[19] Select</t>
  </si>
  <si>
    <t>Y[20] Select</t>
  </si>
  <si>
    <t>Y[21] Select</t>
  </si>
  <si>
    <t>Y[22] Select</t>
  </si>
  <si>
    <t>Y[23] Select</t>
  </si>
  <si>
    <t>TP1[00] Select</t>
    <phoneticPr fontId="5"/>
  </si>
  <si>
    <t>TP1[01] Select</t>
  </si>
  <si>
    <t>TP1[02] Select</t>
  </si>
  <si>
    <t>TP1[03] Select</t>
  </si>
  <si>
    <t>TP1[04] Select</t>
  </si>
  <si>
    <t>TP1[05] Select</t>
  </si>
  <si>
    <t>TP1[06] Select</t>
  </si>
  <si>
    <t>TP1[07] Select</t>
  </si>
  <si>
    <t>TP1[08] Select</t>
  </si>
  <si>
    <t>TP1[09] Select</t>
  </si>
  <si>
    <t>TP1[10] Select</t>
  </si>
  <si>
    <t>TP1[11] Select</t>
  </si>
  <si>
    <t>TP1[12] Select</t>
  </si>
  <si>
    <t>TP1[13] Select</t>
  </si>
  <si>
    <t>TP1[14] Select</t>
  </si>
  <si>
    <t>TP1[15] Select</t>
  </si>
  <si>
    <t>TP1[16] Select</t>
  </si>
  <si>
    <t>TP1[17] Select</t>
  </si>
  <si>
    <t>TP1[18] Select</t>
  </si>
  <si>
    <t>TP1[19] Select</t>
  </si>
  <si>
    <t>TP1[20] Select</t>
  </si>
  <si>
    <t>TP1[21] Select</t>
  </si>
  <si>
    <t>TP1[22] Select</t>
  </si>
  <si>
    <t>TP1[23] Select</t>
  </si>
  <si>
    <t>TP2[00] Select</t>
    <phoneticPr fontId="5"/>
  </si>
  <si>
    <t>TP2[01] Select</t>
  </si>
  <si>
    <t>TP2[02] Select</t>
  </si>
  <si>
    <t>TP2[03] Select</t>
  </si>
  <si>
    <t>TP2[04] Select</t>
  </si>
  <si>
    <t>TP2[05] Select</t>
  </si>
  <si>
    <t>TP2[06] Select</t>
  </si>
  <si>
    <t>TP2[07] Select</t>
  </si>
  <si>
    <t>TP2[08] Select</t>
  </si>
  <si>
    <t>TP2[09] Select</t>
  </si>
  <si>
    <t>TP2[10] Select</t>
  </si>
  <si>
    <t>TP2[11] Select</t>
  </si>
  <si>
    <t>TP2[12] Select</t>
  </si>
  <si>
    <t>TP2[13] Select</t>
  </si>
  <si>
    <t>TP2[14] Select</t>
  </si>
  <si>
    <t>TP2[15] Select</t>
  </si>
  <si>
    <t>TP2[16] Select</t>
  </si>
  <si>
    <t>TP2[17] Select</t>
  </si>
  <si>
    <t>TP2[18] Select</t>
  </si>
  <si>
    <t>TP2[19] Select</t>
  </si>
  <si>
    <t>TP2[20] Select</t>
  </si>
  <si>
    <t>TP2[21] Select</t>
  </si>
  <si>
    <t>TP2[22] Select</t>
  </si>
  <si>
    <t>TP2[23] Select</t>
  </si>
  <si>
    <t>C[00] Select</t>
    <phoneticPr fontId="5"/>
  </si>
  <si>
    <t>C[01] Select</t>
    <phoneticPr fontId="5"/>
  </si>
  <si>
    <t>C[02] Select</t>
  </si>
  <si>
    <t>C[03] Select</t>
  </si>
  <si>
    <t>C[04] Select</t>
  </si>
  <si>
    <t>C[05] Select</t>
  </si>
  <si>
    <t>C[06] Select</t>
  </si>
  <si>
    <t>C[07] Select</t>
  </si>
  <si>
    <t>C[08] Select</t>
  </si>
  <si>
    <t>C[09] Select</t>
  </si>
  <si>
    <t>C[10] Select</t>
  </si>
  <si>
    <t>C[11] Select</t>
  </si>
  <si>
    <t>C[12] Select</t>
  </si>
  <si>
    <t>C[13] Select</t>
  </si>
  <si>
    <t>C[14] Select</t>
  </si>
  <si>
    <t>C[15] Select</t>
  </si>
  <si>
    <t>C[16] Select</t>
  </si>
  <si>
    <t>C[17] Select</t>
  </si>
  <si>
    <t>C[18] Select</t>
  </si>
  <si>
    <t>C[19] Select</t>
  </si>
  <si>
    <t>C[20] Select</t>
  </si>
  <si>
    <t>C[21] Select</t>
  </si>
  <si>
    <t>C[22] Select</t>
  </si>
  <si>
    <t>C[23] Select</t>
  </si>
  <si>
    <t>C[24] Select</t>
    <phoneticPr fontId="9" type="noConversion"/>
  </si>
  <si>
    <t>C[25] Select</t>
    <phoneticPr fontId="9" type="noConversion"/>
  </si>
  <si>
    <t>C[26] Select</t>
    <phoneticPr fontId="9" type="noConversion"/>
  </si>
  <si>
    <t>C[27] Select</t>
    <phoneticPr fontId="9" type="noConversion"/>
  </si>
  <si>
    <t>C[28] Select</t>
    <phoneticPr fontId="9" type="noConversion"/>
  </si>
  <si>
    <t>C[29] Select</t>
    <phoneticPr fontId="9" type="noConversion"/>
  </si>
  <si>
    <t>C[30] Select</t>
    <phoneticPr fontId="9" type="noConversion"/>
  </si>
  <si>
    <t>C[31] Select</t>
    <phoneticPr fontId="9" type="noConversion"/>
  </si>
  <si>
    <t>Low (Not Use)</t>
    <phoneticPr fontId="5"/>
  </si>
  <si>
    <t>R</t>
    <phoneticPr fontId="5"/>
  </si>
  <si>
    <t>W1</t>
    <phoneticPr fontId="5"/>
  </si>
  <si>
    <t>W2</t>
    <phoneticPr fontId="5"/>
  </si>
  <si>
    <t>R2</t>
    <phoneticPr fontId="5"/>
  </si>
  <si>
    <t>(M1)</t>
    <phoneticPr fontId="5"/>
  </si>
  <si>
    <t>High</t>
    <phoneticPr fontId="5"/>
  </si>
  <si>
    <t>(Defult) Low</t>
    <phoneticPr fontId="5"/>
  </si>
  <si>
    <t>Z[00] Select</t>
    <phoneticPr fontId="5"/>
  </si>
  <si>
    <t>Z[01] Select</t>
    <phoneticPr fontId="9" type="noConversion"/>
  </si>
  <si>
    <t>Z[02] Select</t>
  </si>
  <si>
    <t>Z[03] Select</t>
  </si>
  <si>
    <t>Z[04] Select</t>
  </si>
  <si>
    <t>Z[05] Select</t>
  </si>
  <si>
    <t>Z[06] Select</t>
  </si>
  <si>
    <t>Z[07] Select</t>
  </si>
  <si>
    <t>Z[08] Select</t>
  </si>
  <si>
    <t>Z[09] Select</t>
  </si>
  <si>
    <t>Z[10] Select</t>
  </si>
  <si>
    <t>Z[11] Select</t>
  </si>
  <si>
    <t>Z[12] Select</t>
  </si>
  <si>
    <t>Z[13] Select</t>
  </si>
  <si>
    <t>Z[14] Select</t>
  </si>
  <si>
    <t>Z[15] Select</t>
  </si>
  <si>
    <t>Z[16] Select</t>
  </si>
  <si>
    <t>Z[17] Select</t>
  </si>
  <si>
    <t>Z[18] Select</t>
  </si>
  <si>
    <t>Z[19] Select</t>
  </si>
  <si>
    <t>Z[20] Select</t>
  </si>
  <si>
    <t>Z[21] Select</t>
  </si>
  <si>
    <t>Z[22] Select</t>
  </si>
  <si>
    <t>Z[23] Select</t>
  </si>
  <si>
    <t>C[32] Select</t>
    <phoneticPr fontId="9" type="noConversion"/>
  </si>
  <si>
    <t>C[33] Select</t>
  </si>
  <si>
    <t>C[34] Select</t>
  </si>
  <si>
    <t>C[35] Select</t>
  </si>
  <si>
    <t>C[36] Select</t>
  </si>
  <si>
    <t>C[37] Select</t>
  </si>
  <si>
    <t>C[38] Select</t>
  </si>
  <si>
    <t>C[39] Select</t>
  </si>
  <si>
    <t>-7.</t>
    <phoneticPr fontId="70"/>
  </si>
  <si>
    <t>DRV-Pin  CYPA/CYPB Select  DRV01-48 (CYPB_DRn）</t>
    <phoneticPr fontId="5"/>
  </si>
  <si>
    <t>-8.</t>
    <phoneticPr fontId="70"/>
  </si>
  <si>
    <t>IO-pin CYPA/CYPB Select 　IO01-96 (CYPB_IOn）</t>
    <phoneticPr fontId="5"/>
  </si>
  <si>
    <t>-9.</t>
    <phoneticPr fontId="70"/>
  </si>
  <si>
    <t>LVDR-pin CYPA/CYPB Select 　LVDR01-16(CYPB_LDn）</t>
    <phoneticPr fontId="5"/>
  </si>
  <si>
    <t>D0</t>
    <phoneticPr fontId="9" type="noConversion"/>
  </si>
  <si>
    <t>D0</t>
    <phoneticPr fontId="9" type="noConversion"/>
  </si>
  <si>
    <t>DPIN12</t>
    <phoneticPr fontId="36"/>
  </si>
  <si>
    <t>0B</t>
    <phoneticPr fontId="36"/>
  </si>
  <si>
    <t>DPIN25</t>
    <phoneticPr fontId="5"/>
  </si>
  <si>
    <t>D0</t>
    <phoneticPr fontId="9" type="noConversion"/>
  </si>
  <si>
    <t>D1</t>
    <phoneticPr fontId="9" type="noConversion"/>
  </si>
  <si>
    <t>D1</t>
    <phoneticPr fontId="9" type="noConversion"/>
  </si>
  <si>
    <t>IPIN26</t>
    <phoneticPr fontId="5"/>
  </si>
  <si>
    <t>LPIN01</t>
    <phoneticPr fontId="36"/>
  </si>
  <si>
    <t>D2</t>
    <phoneticPr fontId="9" type="noConversion"/>
  </si>
  <si>
    <t>LPIN04</t>
    <phoneticPr fontId="36"/>
  </si>
  <si>
    <t>03</t>
    <phoneticPr fontId="36"/>
  </si>
  <si>
    <t>LPIN05</t>
    <phoneticPr fontId="5"/>
  </si>
  <si>
    <t>20</t>
    <phoneticPr fontId="5"/>
  </si>
  <si>
    <t>LPIN08</t>
    <phoneticPr fontId="36"/>
  </si>
  <si>
    <t>23</t>
    <phoneticPr fontId="36"/>
  </si>
  <si>
    <t>LPIN09</t>
    <phoneticPr fontId="5"/>
  </si>
  <si>
    <t>LPIN12</t>
    <phoneticPr fontId="36"/>
  </si>
  <si>
    <t>43</t>
    <phoneticPr fontId="36"/>
  </si>
  <si>
    <t>LPIN13</t>
    <phoneticPr fontId="5"/>
  </si>
  <si>
    <t>60</t>
    <phoneticPr fontId="5"/>
  </si>
  <si>
    <t>LPIN16</t>
    <phoneticPr fontId="36"/>
  </si>
  <si>
    <t>63</t>
    <phoneticPr fontId="36"/>
  </si>
  <si>
    <t>D2</t>
    <phoneticPr fontId="9" type="noConversion"/>
  </si>
  <si>
    <t>(Defult) CYPA Select</t>
    <phoneticPr fontId="5"/>
  </si>
  <si>
    <t>CYPB Select</t>
    <phoneticPr fontId="5"/>
  </si>
  <si>
    <t>-7.</t>
  </si>
  <si>
    <t>DREm Direction Control Bit Select (DREm_BITSEL)</t>
    <phoneticPr fontId="5"/>
  </si>
  <si>
    <t>-8.</t>
  </si>
  <si>
    <t>CPEn Strob Care Bit Select (CPEn_BITSEL)</t>
    <phoneticPr fontId="5"/>
  </si>
  <si>
    <t>-9.</t>
  </si>
  <si>
    <t>RHIZn Real-time Hiz Care Bit Select (RHIZn_BITSEL)</t>
    <phoneticPr fontId="5"/>
  </si>
  <si>
    <t>-10.</t>
  </si>
  <si>
    <t>EXPL/EXPH Real-time Bit Select (EXPL/EXPH_BITSEL)</t>
    <phoneticPr fontId="5"/>
  </si>
  <si>
    <t>-11.</t>
    <phoneticPr fontId="70"/>
  </si>
  <si>
    <t>Driver-Pin Per-Site Memory Enable Set (PERSITE_MEM_ENn)</t>
    <phoneticPr fontId="5"/>
  </si>
  <si>
    <t>-12.</t>
    <phoneticPr fontId="70"/>
  </si>
  <si>
    <t>IO-Pin Per-Site Memory Enable Set  (PERSITE_MEM_ENn)</t>
    <phoneticPr fontId="5"/>
  </si>
  <si>
    <t>-13.</t>
    <phoneticPr fontId="70"/>
  </si>
  <si>
    <t xml:space="preserve">Per-Site Memory Output Control Select </t>
    <phoneticPr fontId="5"/>
  </si>
  <si>
    <t>-14.</t>
    <phoneticPr fontId="70"/>
  </si>
  <si>
    <t>Per-Site Memory Jump Address Set (PSM_JUMPn_ADD)</t>
    <phoneticPr fontId="5"/>
  </si>
  <si>
    <t>Per-Site Memory 32bit Write Execute (PSM32_WEXC）</t>
    <phoneticPr fontId="5"/>
  </si>
  <si>
    <r>
      <t xml:space="preserve">&lt; </t>
    </r>
    <r>
      <rPr>
        <sz val="9"/>
        <rFont val="MS UI Gothic"/>
        <family val="3"/>
        <charset val="128"/>
      </rPr>
      <t xml:space="preserve">--- </t>
    </r>
    <r>
      <rPr>
        <sz val="9"/>
        <rFont val="MS UI Gothic"/>
        <family val="3"/>
      </rPr>
      <t>&gt;</t>
    </r>
    <phoneticPr fontId="5"/>
  </si>
  <si>
    <t>-16.</t>
    <phoneticPr fontId="70"/>
  </si>
  <si>
    <t>Per-Site Memory 32bit Read Execute (PSM32_REXC）</t>
    <phoneticPr fontId="5"/>
  </si>
  <si>
    <t>-17.</t>
    <phoneticPr fontId="70"/>
  </si>
  <si>
    <t>Per-Site Memory 48bit Write Execute (PSM48_WEXC）</t>
    <phoneticPr fontId="5"/>
  </si>
  <si>
    <t>-18.</t>
    <phoneticPr fontId="70"/>
  </si>
  <si>
    <t>Per-Site Memory 48bit Read Execute (PSM48_REXC）</t>
    <phoneticPr fontId="5"/>
  </si>
  <si>
    <t>-19.</t>
    <phoneticPr fontId="70"/>
  </si>
  <si>
    <t>Per-Site Memory Serial Write Execute (PSM_SER_WEXC）</t>
    <phoneticPr fontId="5"/>
  </si>
  <si>
    <r>
      <t>-</t>
    </r>
    <r>
      <rPr>
        <sz val="9"/>
        <rFont val="MS UI Gothic"/>
        <family val="3"/>
      </rPr>
      <t>20</t>
    </r>
    <r>
      <rPr>
        <sz val="9"/>
        <rFont val="MS UI Gothic"/>
        <family val="3"/>
      </rPr>
      <t>.</t>
    </r>
    <phoneticPr fontId="70"/>
  </si>
  <si>
    <t>Per-Site Memory Serial Read Execute (PSM_SER_REXC）</t>
    <phoneticPr fontId="5"/>
  </si>
  <si>
    <t>-21.</t>
    <phoneticPr fontId="70"/>
  </si>
  <si>
    <t>PSM BG Address Set (PSM_ADD)</t>
    <phoneticPr fontId="5"/>
  </si>
  <si>
    <t>-22.</t>
    <phoneticPr fontId="70"/>
  </si>
  <si>
    <t>PSM BG Address Set (PSM_PIN_SEL)</t>
    <phoneticPr fontId="5"/>
  </si>
  <si>
    <t>-ｘｘ.</t>
    <phoneticPr fontId="70"/>
  </si>
  <si>
    <t>Per-Site Memory DUT Select  (PSM_DUT_SEL)</t>
    <phoneticPr fontId="5"/>
  </si>
  <si>
    <t>&lt;V1.3&gt;</t>
    <phoneticPr fontId="9" type="noConversion"/>
  </si>
  <si>
    <t>-30.</t>
    <phoneticPr fontId="70"/>
  </si>
  <si>
    <t>IOREF-Pin Data/Address Select A-Side m (A_PINSELm_REF)</t>
    <phoneticPr fontId="5"/>
  </si>
  <si>
    <t>-31.</t>
    <phoneticPr fontId="70"/>
  </si>
  <si>
    <t>IOREF-Pin Data/Address Select B-Side m (B_PINSELm_REF)</t>
    <phoneticPr fontId="5"/>
  </si>
  <si>
    <t>Rank=$</t>
    <phoneticPr fontId="9" type="noConversion"/>
  </si>
  <si>
    <t>IOREF Pin Select level 1A</t>
    <phoneticPr fontId="9" type="noConversion"/>
  </si>
  <si>
    <t>IOREF (All)</t>
    <phoneticPr fontId="36"/>
  </si>
  <si>
    <t>D3</t>
    <phoneticPr fontId="5"/>
  </si>
  <si>
    <t>IOREF1 (Read Only)</t>
    <phoneticPr fontId="36"/>
  </si>
  <si>
    <t>D3</t>
    <phoneticPr fontId="5"/>
  </si>
  <si>
    <t>IOREF2 (Read Only)</t>
    <phoneticPr fontId="5"/>
  </si>
  <si>
    <t>IOREF3 (Read Only)</t>
    <phoneticPr fontId="36"/>
  </si>
  <si>
    <t>00</t>
    <phoneticPr fontId="36"/>
  </si>
  <si>
    <t>D3</t>
    <phoneticPr fontId="5"/>
  </si>
  <si>
    <t>LEV02</t>
    <phoneticPr fontId="9" type="noConversion"/>
  </si>
  <si>
    <t>IOREF Pin Select level 2A</t>
  </si>
  <si>
    <t>IOREF1-3</t>
  </si>
  <si>
    <t>0-3</t>
    <phoneticPr fontId="9" type="noConversion"/>
  </si>
  <si>
    <t>0-3</t>
    <phoneticPr fontId="9" type="noConversion"/>
  </si>
  <si>
    <t>IOREF Pin Select level 3A</t>
  </si>
  <si>
    <t>IOREF1-3</t>
    <phoneticPr fontId="9" type="noConversion"/>
  </si>
  <si>
    <t>IOREF Pin Select level 4A</t>
  </si>
  <si>
    <t>0-3</t>
    <phoneticPr fontId="9" type="noConversion"/>
  </si>
  <si>
    <t>LEV05</t>
    <phoneticPr fontId="9" type="noConversion"/>
  </si>
  <si>
    <t>IOREF Pin Select level 5A</t>
  </si>
  <si>
    <t>IOREF Pin Select level 6A</t>
  </si>
  <si>
    <t>IOREF Pin Select level 7A</t>
  </si>
  <si>
    <t>IOREF Pin Select level 8A</t>
  </si>
  <si>
    <t>IOREF Pin Select level 9A</t>
  </si>
  <si>
    <t>LEV10</t>
    <phoneticPr fontId="9" type="noConversion"/>
  </si>
  <si>
    <t>IOREF Pin Select level10A</t>
  </si>
  <si>
    <t>IOREF Pin Select level11A</t>
  </si>
  <si>
    <t>OPC=$</t>
    <phoneticPr fontId="70"/>
  </si>
  <si>
    <t>IOREF-A_PINSEL</t>
    <phoneticPr fontId="9" type="noConversion"/>
  </si>
  <si>
    <t>IOREF Pin Select level12A</t>
  </si>
  <si>
    <t>IOREF Pin Select level13A</t>
  </si>
  <si>
    <t>LEV14</t>
    <phoneticPr fontId="9" type="noConversion"/>
  </si>
  <si>
    <t>IOREF Pin Select level14A</t>
  </si>
  <si>
    <t>0D</t>
    <phoneticPr fontId="9" type="noConversion"/>
  </si>
  <si>
    <t>IOREF Pin Select level15A</t>
  </si>
  <si>
    <t>LEV16</t>
    <phoneticPr fontId="9" type="noConversion"/>
  </si>
  <si>
    <t>IOREF Pin Select level16A</t>
  </si>
  <si>
    <t>0F</t>
    <phoneticPr fontId="9" type="noConversion"/>
  </si>
  <si>
    <t>LEV17</t>
    <phoneticPr fontId="9" type="noConversion"/>
  </si>
  <si>
    <t>IOREF Pin Select level17A</t>
  </si>
  <si>
    <t>LEV18</t>
    <phoneticPr fontId="9" type="noConversion"/>
  </si>
  <si>
    <t>IOREF Pin Select level18A</t>
  </si>
  <si>
    <t>0-3</t>
    <phoneticPr fontId="9" type="noConversion"/>
  </si>
  <si>
    <t>LEV19</t>
    <phoneticPr fontId="9" type="noConversion"/>
  </si>
  <si>
    <t>IOREF Pin Select level19A</t>
  </si>
  <si>
    <t>LEV20</t>
    <phoneticPr fontId="9" type="noConversion"/>
  </si>
  <si>
    <t>IOREF Pin Select level20A</t>
  </si>
  <si>
    <t>LEV21</t>
    <phoneticPr fontId="9" type="noConversion"/>
  </si>
  <si>
    <t>IOREF Pin Select level21A</t>
  </si>
  <si>
    <t>D3</t>
    <phoneticPr fontId="5"/>
  </si>
  <si>
    <t>LEV22</t>
    <phoneticPr fontId="9" type="noConversion"/>
  </si>
  <si>
    <t>IOREF Pin Select level22A</t>
  </si>
  <si>
    <t>LEV23</t>
    <phoneticPr fontId="9" type="noConversion"/>
  </si>
  <si>
    <t>IOREF Pin Select level23A</t>
  </si>
  <si>
    <t>LEV24</t>
    <phoneticPr fontId="9" type="noConversion"/>
  </si>
  <si>
    <t>IOREF Pin Select level24A</t>
  </si>
  <si>
    <t>LEV25</t>
    <phoneticPr fontId="9" type="noConversion"/>
  </si>
  <si>
    <t>IOREF Pin Select level25A</t>
  </si>
  <si>
    <t>2</t>
    <phoneticPr fontId="5"/>
  </si>
  <si>
    <t>LEV26</t>
    <phoneticPr fontId="9" type="noConversion"/>
  </si>
  <si>
    <t>IOREF Pin Select level26A</t>
  </si>
  <si>
    <t>LEV27</t>
    <phoneticPr fontId="9" type="noConversion"/>
  </si>
  <si>
    <t>IOREF Pin Select level27A</t>
  </si>
  <si>
    <t>1A</t>
    <phoneticPr fontId="9" type="noConversion"/>
  </si>
  <si>
    <t>LEV28</t>
    <phoneticPr fontId="9" type="noConversion"/>
  </si>
  <si>
    <t>IOREF Pin Select level28A</t>
  </si>
  <si>
    <t>1B</t>
    <phoneticPr fontId="9" type="noConversion"/>
  </si>
  <si>
    <t>LEV29</t>
    <phoneticPr fontId="9" type="noConversion"/>
  </si>
  <si>
    <t>IOREF Pin Select level29A</t>
  </si>
  <si>
    <t>1C</t>
    <phoneticPr fontId="9" type="noConversion"/>
  </si>
  <si>
    <t>LEV30</t>
    <phoneticPr fontId="9" type="noConversion"/>
  </si>
  <si>
    <t>IOREF Pin Select level30A</t>
  </si>
  <si>
    <t>LEV31</t>
    <phoneticPr fontId="9" type="noConversion"/>
  </si>
  <si>
    <t>IOREF Pin Select level31A</t>
  </si>
  <si>
    <t>LEV32</t>
    <phoneticPr fontId="9" type="noConversion"/>
  </si>
  <si>
    <t>IOREF Pin Select level32A</t>
  </si>
  <si>
    <t>IOREF Pin Select level 1B</t>
  </si>
  <si>
    <t>D4</t>
    <phoneticPr fontId="9" type="noConversion"/>
  </si>
  <si>
    <t>IOREF Pin Select level 2B</t>
  </si>
  <si>
    <t>IOREF Pin Select level 3B</t>
  </si>
  <si>
    <t>0-3</t>
    <phoneticPr fontId="9" type="noConversion"/>
  </si>
  <si>
    <t>D4</t>
    <phoneticPr fontId="9" type="noConversion"/>
  </si>
  <si>
    <t>IOREF Pin Select level 4B</t>
  </si>
  <si>
    <t>D4</t>
    <phoneticPr fontId="9" type="noConversion"/>
  </si>
  <si>
    <t>IOREF Pin Select level 5B</t>
  </si>
  <si>
    <t>LEV06</t>
    <phoneticPr fontId="9" type="noConversion"/>
  </si>
  <si>
    <t>IOREF Pin Select level 6B</t>
  </si>
  <si>
    <t>IOREF Pin Select level 7B</t>
  </si>
  <si>
    <t>IOREF Pin Select level 8B</t>
  </si>
  <si>
    <t>IOREF Pin Select level 9B</t>
  </si>
  <si>
    <t>IOREF Pin Select level10B</t>
  </si>
  <si>
    <t>IOREF Pin Select level11B</t>
  </si>
  <si>
    <t>0A</t>
    <phoneticPr fontId="9" type="noConversion"/>
  </si>
  <si>
    <t>IOREF Pin Select level12B</t>
  </si>
  <si>
    <t>IOREF Pin Select level13B</t>
  </si>
  <si>
    <t>0C</t>
    <phoneticPr fontId="9" type="noConversion"/>
  </si>
  <si>
    <t>IOREF Pin Select level14B</t>
  </si>
  <si>
    <t>LEV15</t>
    <phoneticPr fontId="9" type="noConversion"/>
  </si>
  <si>
    <t>IOREF Pin Select level15B</t>
  </si>
  <si>
    <t>0E</t>
    <phoneticPr fontId="9" type="noConversion"/>
  </si>
  <si>
    <t>IOREF Pin Select level16B</t>
  </si>
  <si>
    <t>IOREF-B_PINSEL</t>
    <phoneticPr fontId="9" type="noConversion"/>
  </si>
  <si>
    <t>LEV17</t>
    <phoneticPr fontId="9" type="noConversion"/>
  </si>
  <si>
    <t>IOREF Pin Select level17B</t>
  </si>
  <si>
    <t>IOREF Pin Select level18B</t>
  </si>
  <si>
    <t>11</t>
    <phoneticPr fontId="9" type="noConversion"/>
  </si>
  <si>
    <t>IOREF Pin Select level19B</t>
  </si>
  <si>
    <t>LEV20</t>
    <phoneticPr fontId="9" type="noConversion"/>
  </si>
  <si>
    <t>IOREF Pin Select level20B</t>
  </si>
  <si>
    <t>LEV21</t>
    <phoneticPr fontId="9" type="noConversion"/>
  </si>
  <si>
    <t>IOREF Pin Select level21B</t>
  </si>
  <si>
    <t>LEV22</t>
    <phoneticPr fontId="9" type="noConversion"/>
  </si>
  <si>
    <t>IOREF Pin Select level22B</t>
  </si>
  <si>
    <t>LEV23</t>
    <phoneticPr fontId="9" type="noConversion"/>
  </si>
  <si>
    <t>IOREF Pin Select level23B</t>
  </si>
  <si>
    <t>LEV24</t>
    <phoneticPr fontId="9" type="noConversion"/>
  </si>
  <si>
    <t>IOREF Pin Select level24B</t>
  </si>
  <si>
    <t>IOREF Pin Select level25B</t>
  </si>
  <si>
    <t>D4</t>
    <phoneticPr fontId="9" type="noConversion"/>
  </si>
  <si>
    <t>LEV26</t>
    <phoneticPr fontId="9" type="noConversion"/>
  </si>
  <si>
    <t>IOREF Pin Select level26B</t>
  </si>
  <si>
    <t>LEV27</t>
    <phoneticPr fontId="9" type="noConversion"/>
  </si>
  <si>
    <t>IOREF Pin Select level27B</t>
  </si>
  <si>
    <t>1A</t>
    <phoneticPr fontId="9" type="noConversion"/>
  </si>
  <si>
    <t>LEV28</t>
    <phoneticPr fontId="9" type="noConversion"/>
  </si>
  <si>
    <t>IOREF Pin Select level28B</t>
  </si>
  <si>
    <t>LEV29</t>
    <phoneticPr fontId="9" type="noConversion"/>
  </si>
  <si>
    <t>IOREF Pin Select level29B</t>
  </si>
  <si>
    <t>LEV30</t>
    <phoneticPr fontId="9" type="noConversion"/>
  </si>
  <si>
    <t>IOREF Pin Select level30B</t>
  </si>
  <si>
    <t>LEV31</t>
    <phoneticPr fontId="9" type="noConversion"/>
  </si>
  <si>
    <t>IOREF Pin Select level31B</t>
  </si>
  <si>
    <t>IOREF Pin Select level32B</t>
  </si>
  <si>
    <t>x</t>
    <phoneticPr fontId="5"/>
  </si>
  <si>
    <t>x</t>
    <phoneticPr fontId="5"/>
  </si>
  <si>
    <t>|</t>
    <phoneticPr fontId="9" type="noConversion"/>
  </si>
  <si>
    <t>C[01] Select</t>
    <phoneticPr fontId="5"/>
  </si>
  <si>
    <t>C[25] Select</t>
    <phoneticPr fontId="9" type="noConversion"/>
  </si>
  <si>
    <t>C[27] Select</t>
    <phoneticPr fontId="9" type="noConversion"/>
  </si>
  <si>
    <t>W2</t>
    <phoneticPr fontId="5"/>
  </si>
  <si>
    <t>R2</t>
    <phoneticPr fontId="5"/>
  </si>
  <si>
    <t>&lt;V1.2&gt;</t>
    <phoneticPr fontId="9" type="noConversion"/>
  </si>
  <si>
    <t>-32.</t>
    <phoneticPr fontId="70"/>
  </si>
  <si>
    <t>IOREF-pin CYPA/CYPB Select 　IOREF0-3 (CYPB_IOREF）</t>
    <phoneticPr fontId="5"/>
  </si>
  <si>
    <t>CYPB_IOREF (All Write)</t>
    <phoneticPr fontId="5"/>
  </si>
  <si>
    <t>Rank=$</t>
    <phoneticPr fontId="5"/>
  </si>
  <si>
    <t>D5</t>
    <phoneticPr fontId="9" type="noConversion"/>
  </si>
  <si>
    <t>CYPB_IOREF1 (Read Only)</t>
    <phoneticPr fontId="5"/>
  </si>
  <si>
    <t>CYPB_IOREF2 (Read Only)</t>
    <phoneticPr fontId="9" type="noConversion"/>
  </si>
  <si>
    <t>80</t>
    <phoneticPr fontId="36"/>
  </si>
  <si>
    <t>CYPB_IOREF3 (Read Only)</t>
    <phoneticPr fontId="9" type="noConversion"/>
  </si>
  <si>
    <t>* Data</t>
    <phoneticPr fontId="70"/>
  </si>
  <si>
    <t>CYPB Select</t>
    <phoneticPr fontId="5"/>
  </si>
  <si>
    <t>-33a.</t>
    <phoneticPr fontId="70"/>
  </si>
  <si>
    <t>DRE Real-Time-Bit Select  (RTB_DRE1_SELECT)</t>
    <phoneticPr fontId="148"/>
  </si>
  <si>
    <t>* Address</t>
    <phoneticPr fontId="70"/>
  </si>
  <si>
    <t>&lt;Pin-No.&gt;</t>
    <phoneticPr fontId="5"/>
  </si>
  <si>
    <t>RTB_DRE_SELECT</t>
    <phoneticPr fontId="5"/>
  </si>
  <si>
    <t>D6</t>
    <phoneticPr fontId="9" type="noConversion"/>
  </si>
  <si>
    <t>D6</t>
    <phoneticPr fontId="9" type="noConversion"/>
  </si>
  <si>
    <t>RTB_DRE2_SELECT</t>
    <phoneticPr fontId="9" type="noConversion"/>
  </si>
  <si>
    <t>2</t>
    <phoneticPr fontId="3" type="noConversion"/>
  </si>
  <si>
    <t>RTB_DRE3_SELECT</t>
    <phoneticPr fontId="9" type="noConversion"/>
  </si>
  <si>
    <t>2</t>
    <phoneticPr fontId="3" type="noConversion"/>
  </si>
  <si>
    <t>RTB_DRE4_SELECT</t>
    <phoneticPr fontId="9" type="noConversion"/>
  </si>
  <si>
    <t>RTB_DRE_SEL(Read Only , DRP)</t>
    <phoneticPr fontId="5"/>
  </si>
  <si>
    <t>RTB_DRE2_SEL_D2(Read Only , DRP2)</t>
    <phoneticPr fontId="9" type="noConversion"/>
  </si>
  <si>
    <t>41</t>
    <phoneticPr fontId="5"/>
  </si>
  <si>
    <t>RTB_DRE3_SEL_D2(Read Only , DRP2)</t>
    <phoneticPr fontId="9" type="noConversion"/>
  </si>
  <si>
    <t>D6</t>
    <phoneticPr fontId="9" type="noConversion"/>
  </si>
  <si>
    <t>RTB_DRE4_SEL_D2(Read Only , DRP2)</t>
    <phoneticPr fontId="9" type="noConversion"/>
  </si>
  <si>
    <t>43</t>
    <phoneticPr fontId="5"/>
  </si>
  <si>
    <t>RTB_DRE1_SEL_D3(Read Only , DRP3)</t>
    <phoneticPr fontId="5"/>
  </si>
  <si>
    <t>RTB_DRE2_SEL_D3(Read Only , DRP3)</t>
    <phoneticPr fontId="9" type="noConversion"/>
  </si>
  <si>
    <t>81</t>
    <phoneticPr fontId="5"/>
  </si>
  <si>
    <t>RTB_DRE3_SEL_D3(Read Only , DRP3)</t>
    <phoneticPr fontId="9" type="noConversion"/>
  </si>
  <si>
    <t>82</t>
    <phoneticPr fontId="5"/>
  </si>
  <si>
    <t>RTB_DRE4_SEL_D3(Read Only , DRP3)</t>
    <phoneticPr fontId="9" type="noConversion"/>
  </si>
  <si>
    <t>83</t>
    <phoneticPr fontId="5"/>
  </si>
  <si>
    <t>RTB_DRE1_SEL_D4(Read Only , DRP4)</t>
    <phoneticPr fontId="5"/>
  </si>
  <si>
    <t>RTB_DRE2_SEL_D4(Read Only , DRP4)</t>
    <phoneticPr fontId="9" type="noConversion"/>
  </si>
  <si>
    <t>C1</t>
    <phoneticPr fontId="5"/>
  </si>
  <si>
    <t>RTB_DRE3_SEL_D4(Read Only , DRP4)</t>
    <phoneticPr fontId="9" type="noConversion"/>
  </si>
  <si>
    <t>C2</t>
    <phoneticPr fontId="5"/>
  </si>
  <si>
    <t>RTB_DRE4_SEL_D4(Read Only , DRP4)</t>
    <phoneticPr fontId="9" type="noConversion"/>
  </si>
  <si>
    <t>C3</t>
    <phoneticPr fontId="5"/>
  </si>
  <si>
    <t>* Data</t>
    <phoneticPr fontId="149"/>
  </si>
  <si>
    <t>&lt;OUT0/IN0&gt;</t>
    <phoneticPr fontId="148"/>
  </si>
  <si>
    <t>(MSB)</t>
    <phoneticPr fontId="149"/>
  </si>
  <si>
    <t>(LSB)</t>
    <phoneticPr fontId="149"/>
  </si>
  <si>
    <t>x</t>
    <phoneticPr fontId="148"/>
  </si>
  <si>
    <t>*</t>
    <phoneticPr fontId="148"/>
  </si>
  <si>
    <t>CPE1 Real-Time-Bit(C0-39) Select  （RTB_CPE1_SELECT）</t>
    <phoneticPr fontId="5"/>
  </si>
  <si>
    <t>-31b.</t>
    <phoneticPr fontId="70"/>
  </si>
  <si>
    <t>CPE2 Real-Time-Bit(C0-39) Select  （RTB_CPE2_SELECT）</t>
    <phoneticPr fontId="5"/>
  </si>
  <si>
    <t>-31c.</t>
    <phoneticPr fontId="70"/>
  </si>
  <si>
    <t>CPE3 Real-Time-Bit(C0-39) Select  （RTB_CPE3_SELECT）</t>
    <phoneticPr fontId="36"/>
  </si>
  <si>
    <t>-31d.</t>
    <phoneticPr fontId="70"/>
  </si>
  <si>
    <t>CPE4 Real-Time-Bit(C0-39) Select  （RTB_CPE4_SELECT）</t>
    <phoneticPr fontId="36"/>
  </si>
  <si>
    <t>-31e.</t>
    <phoneticPr fontId="70"/>
  </si>
  <si>
    <t>RHZ1 Real-Time-Bit(C0-39) Select  （RTB_RHZ1_SELECT）</t>
    <phoneticPr fontId="5"/>
  </si>
  <si>
    <t>-31f.</t>
    <phoneticPr fontId="70"/>
  </si>
  <si>
    <t>RHZ2 Real-Time-Bit(C0-39) Select  （RTB_RHZ2_SELECT）</t>
    <phoneticPr fontId="5"/>
  </si>
  <si>
    <t>-31g.</t>
    <phoneticPr fontId="70"/>
  </si>
  <si>
    <t>RHZ3 Real-Time-Bit(C0-39) Select  （RTB_RHZ3_SELECT）</t>
    <phoneticPr fontId="5"/>
  </si>
  <si>
    <t>-31h.</t>
    <phoneticPr fontId="70"/>
  </si>
  <si>
    <t>ALLH Real-Time-Bit(C0-39) Select  （RTB_ALLH_SELECT）</t>
    <phoneticPr fontId="5"/>
  </si>
  <si>
    <t>-31i.</t>
    <phoneticPr fontId="70"/>
  </si>
  <si>
    <t>ALLL Real-Time-Bit(C0-39) Select  （RTB_ALLL_SELECT）</t>
    <phoneticPr fontId="5"/>
  </si>
  <si>
    <t>RTB_CPE1_SELECT</t>
    <phoneticPr fontId="36"/>
  </si>
  <si>
    <t>D7</t>
    <phoneticPr fontId="5"/>
  </si>
  <si>
    <t>RTB_CPE2_SELECT</t>
    <phoneticPr fontId="36"/>
  </si>
  <si>
    <t>ADH=$</t>
    <phoneticPr fontId="36"/>
  </si>
  <si>
    <t>01</t>
    <phoneticPr fontId="5"/>
  </si>
  <si>
    <t>D7</t>
    <phoneticPr fontId="36"/>
  </si>
  <si>
    <t>RTB_CPE3_SELECT</t>
  </si>
  <si>
    <t>ADH=$</t>
    <phoneticPr fontId="36"/>
  </si>
  <si>
    <t>D7</t>
    <phoneticPr fontId="36"/>
  </si>
  <si>
    <t>RTB_CPE4_SELECT</t>
  </si>
  <si>
    <t>RTB_RHZ1_SELECT</t>
    <phoneticPr fontId="36"/>
  </si>
  <si>
    <t>ADH=$</t>
    <phoneticPr fontId="36"/>
  </si>
  <si>
    <t>OPC=$</t>
    <phoneticPr fontId="70"/>
  </si>
  <si>
    <t>RTB_RHZ2_SELECT</t>
    <phoneticPr fontId="36"/>
  </si>
  <si>
    <t>11</t>
    <phoneticPr fontId="5"/>
  </si>
  <si>
    <t>RTB_RHZ3_SELECT</t>
  </si>
  <si>
    <t>ADH=$</t>
    <phoneticPr fontId="36"/>
  </si>
  <si>
    <t>12</t>
    <phoneticPr fontId="36"/>
  </si>
  <si>
    <t>RTB_ALLH_SELECT</t>
    <phoneticPr fontId="36"/>
  </si>
  <si>
    <t>20</t>
    <phoneticPr fontId="5"/>
  </si>
  <si>
    <t>D7</t>
    <phoneticPr fontId="36"/>
  </si>
  <si>
    <t>RTB_ALLL_SELECT</t>
    <phoneticPr fontId="36"/>
  </si>
  <si>
    <t>21</t>
    <phoneticPr fontId="5"/>
  </si>
  <si>
    <t>&lt;OUT0/IN0&gt;</t>
    <phoneticPr fontId="5"/>
  </si>
  <si>
    <t>*</t>
    <phoneticPr fontId="5"/>
  </si>
  <si>
    <t>Real-Time-Bit</t>
    <phoneticPr fontId="5"/>
  </si>
  <si>
    <t>C[00] Select</t>
    <phoneticPr fontId="5"/>
  </si>
  <si>
    <t>C[01] Select</t>
    <phoneticPr fontId="5"/>
  </si>
  <si>
    <t>C[24] Select</t>
  </si>
  <si>
    <t>C[25] Select</t>
  </si>
  <si>
    <t>C[26] Select</t>
  </si>
  <si>
    <t>C[27] Select</t>
  </si>
  <si>
    <t>C[28] Select</t>
  </si>
  <si>
    <t>C[29] Select</t>
  </si>
  <si>
    <t>C[30] Select</t>
  </si>
  <si>
    <t>C[31] Select</t>
  </si>
  <si>
    <t>C[32] Select</t>
  </si>
  <si>
    <t>R2</t>
    <phoneticPr fontId="5"/>
  </si>
  <si>
    <t>(M1)</t>
    <phoneticPr fontId="5"/>
  </si>
  <si>
    <t>Micro Bits Table</t>
    <phoneticPr fontId="5"/>
  </si>
  <si>
    <t>Version 0.5  2020/05/24</t>
    <phoneticPr fontId="5"/>
  </si>
  <si>
    <t>Z0</t>
    <phoneticPr fontId="5"/>
  </si>
  <si>
    <r>
      <t>ALPG (</t>
    </r>
    <r>
      <rPr>
        <sz val="10"/>
        <rFont val="MS UI Gothic"/>
        <family val="2"/>
      </rPr>
      <t>P-SEQ</t>
    </r>
    <r>
      <rPr>
        <sz val="10"/>
        <rFont val="MS UI Gothic"/>
        <family val="3"/>
        <charset val="128"/>
      </rPr>
      <t>)</t>
    </r>
    <phoneticPr fontId="5"/>
  </si>
  <si>
    <t>EXINT</t>
    <phoneticPr fontId="5"/>
  </si>
  <si>
    <t>Loop, IDXR  Select</t>
    <phoneticPr fontId="5"/>
  </si>
  <si>
    <t>STFL</t>
    <phoneticPr fontId="5"/>
  </si>
  <si>
    <r>
      <t xml:space="preserve">JLMN, JLML </t>
    </r>
    <r>
      <rPr>
        <sz val="9"/>
        <color rgb="FFFF0000"/>
        <rFont val="MS UI Gothic"/>
        <family val="2"/>
      </rPr>
      <t>,STBAR</t>
    </r>
    <phoneticPr fontId="5"/>
  </si>
  <si>
    <t>JNCn</t>
    <phoneticPr fontId="5"/>
  </si>
  <si>
    <t>JNInD</t>
    <phoneticPr fontId="5"/>
  </si>
  <si>
    <t>JNInI</t>
    <phoneticPr fontId="5"/>
  </si>
  <si>
    <t>JNIn</t>
    <phoneticPr fontId="5"/>
  </si>
  <si>
    <t>RTN</t>
    <phoneticPr fontId="5"/>
  </si>
  <si>
    <t>JMP</t>
    <phoneticPr fontId="5"/>
  </si>
  <si>
    <t>WAIT</t>
    <phoneticPr fontId="5"/>
  </si>
  <si>
    <t>NOP</t>
    <phoneticPr fontId="5"/>
  </si>
  <si>
    <t>JLML, JLMN, STBAR</t>
    <phoneticPr fontId="5"/>
  </si>
  <si>
    <t>None</t>
    <phoneticPr fontId="5"/>
  </si>
  <si>
    <t>STBAR</t>
    <phoneticPr fontId="5"/>
  </si>
  <si>
    <t>JLML</t>
    <phoneticPr fontId="5"/>
  </si>
  <si>
    <t>JLMN</t>
    <phoneticPr fontId="5"/>
  </si>
  <si>
    <t>TIMER START Sel</t>
    <phoneticPr fontId="5"/>
  </si>
  <si>
    <t>Reserve</t>
    <phoneticPr fontId="9" type="noConversion"/>
  </si>
  <si>
    <t>Jump Direct Set Value (PC address)</t>
    <phoneticPr fontId="5"/>
  </si>
  <si>
    <t>TMRIST</t>
    <phoneticPr fontId="5"/>
  </si>
  <si>
    <t>Refresh ITR Start 'Refresh'</t>
    <phoneticPr fontId="5"/>
  </si>
  <si>
    <t>TMRST</t>
    <phoneticPr fontId="5"/>
  </si>
  <si>
    <t>Refresh Start 'Refresh'</t>
    <phoneticPr fontId="5"/>
  </si>
  <si>
    <t>TMTST</t>
  </si>
  <si>
    <t>Pause Start 'PAUSE'</t>
    <phoneticPr fontId="5"/>
  </si>
  <si>
    <t>None</t>
    <phoneticPr fontId="5"/>
  </si>
  <si>
    <t xml:space="preserve">INC </t>
    <phoneticPr fontId="5"/>
  </si>
  <si>
    <t>Reserve</t>
    <phoneticPr fontId="9" type="noConversion"/>
  </si>
  <si>
    <t>CFLGn Select</t>
    <phoneticPr fontId="5"/>
  </si>
  <si>
    <t>Load IDXn</t>
    <phoneticPr fontId="5"/>
  </si>
  <si>
    <t>SET IDXn</t>
    <phoneticPr fontId="5"/>
  </si>
  <si>
    <t>DEC</t>
    <phoneticPr fontId="5"/>
  </si>
  <si>
    <t>Z127</t>
    <phoneticPr fontId="5"/>
  </si>
  <si>
    <t>Z126</t>
    <phoneticPr fontId="5"/>
  </si>
  <si>
    <t>Z124</t>
    <phoneticPr fontId="5"/>
  </si>
  <si>
    <t>Z123</t>
    <phoneticPr fontId="5"/>
  </si>
  <si>
    <t>Z122</t>
    <phoneticPr fontId="5"/>
  </si>
  <si>
    <t>Z121</t>
    <phoneticPr fontId="5"/>
  </si>
  <si>
    <t>Z120</t>
    <phoneticPr fontId="5"/>
  </si>
  <si>
    <t>Z119</t>
    <phoneticPr fontId="5"/>
  </si>
  <si>
    <t>Z118</t>
    <phoneticPr fontId="5"/>
  </si>
  <si>
    <t>Z117</t>
    <phoneticPr fontId="5"/>
  </si>
  <si>
    <t>Z115</t>
    <phoneticPr fontId="5"/>
  </si>
  <si>
    <t>Z114</t>
    <phoneticPr fontId="5"/>
  </si>
  <si>
    <t>Z113</t>
    <phoneticPr fontId="5"/>
  </si>
  <si>
    <t>Z112</t>
    <phoneticPr fontId="5"/>
  </si>
  <si>
    <t>Z111</t>
    <phoneticPr fontId="5"/>
  </si>
  <si>
    <t>Z109</t>
    <phoneticPr fontId="5"/>
  </si>
  <si>
    <t>Z108</t>
    <phoneticPr fontId="5"/>
  </si>
  <si>
    <t>Z106</t>
    <phoneticPr fontId="5"/>
  </si>
  <si>
    <t>Z105</t>
    <phoneticPr fontId="5"/>
  </si>
  <si>
    <t>Z104</t>
    <phoneticPr fontId="5"/>
  </si>
  <si>
    <t>Z103</t>
    <phoneticPr fontId="5"/>
  </si>
  <si>
    <t>Z100</t>
    <phoneticPr fontId="5"/>
  </si>
  <si>
    <t>Z99</t>
    <phoneticPr fontId="5"/>
  </si>
  <si>
    <t>Z97</t>
    <phoneticPr fontId="5"/>
  </si>
  <si>
    <t>Z96</t>
    <phoneticPr fontId="5"/>
  </si>
  <si>
    <t>Z128</t>
    <phoneticPr fontId="5"/>
  </si>
  <si>
    <r>
      <t>ALPG (</t>
    </r>
    <r>
      <rPr>
        <sz val="10"/>
        <rFont val="MS UI Gothic"/>
        <family val="2"/>
      </rPr>
      <t>N-SEQ</t>
    </r>
    <r>
      <rPr>
        <sz val="10"/>
        <rFont val="MS UI Gothic"/>
        <family val="3"/>
        <charset val="128"/>
      </rPr>
      <t>)</t>
    </r>
    <phoneticPr fontId="5"/>
  </si>
  <si>
    <t>JRFT</t>
    <phoneticPr fontId="5"/>
  </si>
  <si>
    <t>JET</t>
    <phoneticPr fontId="5"/>
  </si>
  <si>
    <t>JNInD</t>
    <phoneticPr fontId="5"/>
  </si>
  <si>
    <t>IDXIn</t>
    <phoneticPr fontId="5"/>
  </si>
  <si>
    <t>JSR</t>
    <phoneticPr fontId="5"/>
  </si>
  <si>
    <t>RET</t>
    <phoneticPr fontId="5"/>
  </si>
  <si>
    <t>Z191</t>
    <phoneticPr fontId="5"/>
  </si>
  <si>
    <t>Z160</t>
    <phoneticPr fontId="5"/>
  </si>
  <si>
    <t>IDXLR Select</t>
    <phoneticPr fontId="5"/>
  </si>
  <si>
    <t>Z223</t>
    <phoneticPr fontId="5"/>
  </si>
  <si>
    <t>Z221</t>
    <phoneticPr fontId="5"/>
  </si>
  <si>
    <t>Z220</t>
    <phoneticPr fontId="5"/>
  </si>
  <si>
    <t>Z218</t>
    <phoneticPr fontId="5"/>
  </si>
  <si>
    <t>Z217</t>
    <phoneticPr fontId="5"/>
  </si>
  <si>
    <t>Z215</t>
    <phoneticPr fontId="5"/>
  </si>
  <si>
    <t>Z214</t>
    <phoneticPr fontId="5"/>
  </si>
  <si>
    <t>Z212</t>
    <phoneticPr fontId="5"/>
  </si>
  <si>
    <t>Z211</t>
    <phoneticPr fontId="5"/>
  </si>
  <si>
    <t>Z210</t>
    <phoneticPr fontId="5"/>
  </si>
  <si>
    <t>Z208</t>
    <phoneticPr fontId="5"/>
  </si>
  <si>
    <t>Z206</t>
    <phoneticPr fontId="5"/>
  </si>
  <si>
    <t>Z205</t>
    <phoneticPr fontId="5"/>
  </si>
  <si>
    <t>Z204</t>
    <phoneticPr fontId="5"/>
  </si>
  <si>
    <t>Z203</t>
    <phoneticPr fontId="5"/>
  </si>
  <si>
    <t>Z202</t>
    <phoneticPr fontId="5"/>
  </si>
  <si>
    <t>Z200</t>
    <phoneticPr fontId="5"/>
  </si>
  <si>
    <t>Z199</t>
    <phoneticPr fontId="5"/>
  </si>
  <si>
    <t>Z198</t>
    <phoneticPr fontId="5"/>
  </si>
  <si>
    <t>Z197</t>
    <phoneticPr fontId="5"/>
  </si>
  <si>
    <t>Z195</t>
    <phoneticPr fontId="5"/>
  </si>
  <si>
    <t>Z193</t>
    <phoneticPr fontId="5"/>
  </si>
  <si>
    <t>Z192</t>
    <phoneticPr fontId="5"/>
  </si>
  <si>
    <t>IDXSETm SET</t>
    <phoneticPr fontId="5"/>
  </si>
  <si>
    <t>Z239</t>
    <phoneticPr fontId="5"/>
  </si>
  <si>
    <t>Z237</t>
    <phoneticPr fontId="5"/>
  </si>
  <si>
    <t>Z236</t>
    <phoneticPr fontId="5"/>
  </si>
  <si>
    <t>Z234</t>
    <phoneticPr fontId="5"/>
  </si>
  <si>
    <t>Z233</t>
    <phoneticPr fontId="5"/>
  </si>
  <si>
    <t>Z232</t>
    <phoneticPr fontId="5"/>
  </si>
  <si>
    <t>Z231</t>
    <phoneticPr fontId="5"/>
  </si>
  <si>
    <t>Z230</t>
    <phoneticPr fontId="5"/>
  </si>
  <si>
    <t>Z229</t>
    <phoneticPr fontId="5"/>
  </si>
  <si>
    <t>Z228</t>
    <phoneticPr fontId="5"/>
  </si>
  <si>
    <t>Z227</t>
    <phoneticPr fontId="5"/>
  </si>
  <si>
    <t>Z226</t>
    <phoneticPr fontId="5"/>
  </si>
  <si>
    <t>Z225</t>
    <phoneticPr fontId="5"/>
  </si>
  <si>
    <t>Loop Direct Set Value</t>
    <phoneticPr fontId="5"/>
  </si>
  <si>
    <r>
      <t>ALPG (</t>
    </r>
    <r>
      <rPr>
        <sz val="10"/>
        <rFont val="MS UI Gothic"/>
        <family val="2"/>
      </rPr>
      <t>J-SEQ</t>
    </r>
    <r>
      <rPr>
        <sz val="10"/>
        <rFont val="MS UI Gothic"/>
        <family val="3"/>
        <charset val="128"/>
      </rPr>
      <t>)</t>
    </r>
    <phoneticPr fontId="5"/>
  </si>
  <si>
    <t>STPS</t>
    <phoneticPr fontId="5"/>
  </si>
  <si>
    <t>JEXFLG</t>
    <phoneticPr fontId="5"/>
  </si>
  <si>
    <t>JNCn</t>
    <phoneticPr fontId="5"/>
  </si>
  <si>
    <t>RET</t>
    <phoneticPr fontId="5"/>
  </si>
  <si>
    <r>
      <t>ALPG (</t>
    </r>
    <r>
      <rPr>
        <sz val="10"/>
        <rFont val="MS UI Gothic"/>
        <family val="2"/>
      </rPr>
      <t>E-SEQ</t>
    </r>
    <r>
      <rPr>
        <sz val="10"/>
        <rFont val="MS UI Gothic"/>
        <family val="3"/>
        <charset val="128"/>
      </rPr>
      <t>)</t>
    </r>
    <phoneticPr fontId="5"/>
  </si>
  <si>
    <t>TIMDn LD</t>
    <phoneticPr fontId="5"/>
  </si>
  <si>
    <t>TIMDn FG value load</t>
    <phoneticPr fontId="5"/>
  </si>
  <si>
    <t>TIMEn Set</t>
    <phoneticPr fontId="5"/>
  </si>
  <si>
    <t>Timer value Direct Set</t>
    <phoneticPr fontId="5"/>
  </si>
  <si>
    <t>Split-1way</t>
    <phoneticPr fontId="5"/>
  </si>
  <si>
    <t>TIMDn Set</t>
    <phoneticPr fontId="5"/>
  </si>
  <si>
    <t>TIMDn value Direct Set</t>
    <phoneticPr fontId="5"/>
  </si>
  <si>
    <t xml:space="preserve">Timer Select </t>
    <phoneticPr fontId="5"/>
  </si>
  <si>
    <t>Refresh</t>
    <phoneticPr fontId="5"/>
  </si>
  <si>
    <t>PAUSE</t>
    <phoneticPr fontId="5"/>
  </si>
  <si>
    <t>TIMDn Select</t>
  </si>
  <si>
    <t>Timer 1</t>
    <phoneticPr fontId="5"/>
  </si>
  <si>
    <t>Timer 2</t>
  </si>
  <si>
    <t>Split-2way</t>
    <phoneticPr fontId="5"/>
  </si>
  <si>
    <t>Timer 3</t>
  </si>
  <si>
    <t>Timer 4</t>
  </si>
  <si>
    <t>X ALU-1Way</t>
    <phoneticPr fontId="5"/>
  </si>
  <si>
    <t>Direct Set Select(X/Y)</t>
    <phoneticPr fontId="9" type="noConversion"/>
  </si>
  <si>
    <t>ND1SET</t>
    <phoneticPr fontId="9" type="noConversion"/>
  </si>
  <si>
    <t>DSETX_W1</t>
    <phoneticPr fontId="9" type="noConversion"/>
  </si>
  <si>
    <t>INDEXX_W1</t>
    <phoneticPr fontId="5"/>
  </si>
  <si>
    <t>NH SET</t>
    <phoneticPr fontId="9" type="noConversion"/>
  </si>
  <si>
    <t>Direct Set Select</t>
    <phoneticPr fontId="5"/>
  </si>
  <si>
    <t>Direct Set Data</t>
    <phoneticPr fontId="5"/>
  </si>
  <si>
    <t>ZD SET</t>
    <phoneticPr fontId="9" type="noConversion"/>
  </si>
  <si>
    <t>X/YOS SET</t>
    <phoneticPr fontId="9" type="noConversion"/>
  </si>
  <si>
    <t>D3 SET</t>
    <phoneticPr fontId="9" type="noConversion"/>
  </si>
  <si>
    <t>D1 SET</t>
    <phoneticPr fontId="9" type="noConversion"/>
  </si>
  <si>
    <t>XSSL_W1</t>
    <phoneticPr fontId="5"/>
  </si>
  <si>
    <t>XKSL_W1</t>
    <phoneticPr fontId="5"/>
  </si>
  <si>
    <t>CDNSELX_W1</t>
    <phoneticPr fontId="5"/>
  </si>
  <si>
    <t>XCALU_W1</t>
    <phoneticPr fontId="5"/>
  </si>
  <si>
    <t>BDNSETX_W1</t>
    <phoneticPr fontId="5"/>
  </si>
  <si>
    <t>XBALU_W1</t>
    <phoneticPr fontId="5"/>
  </si>
  <si>
    <t>X/YH SET</t>
    <phoneticPr fontId="9" type="noConversion"/>
  </si>
  <si>
    <t>XC Reg Input Sel</t>
    <phoneticPr fontId="5"/>
  </si>
  <si>
    <t>XS Reg Input Sel</t>
    <phoneticPr fontId="5"/>
  </si>
  <si>
    <t>XK Reg Input Sel</t>
    <phoneticPr fontId="5"/>
  </si>
  <si>
    <t>XCDn Register Select</t>
    <phoneticPr fontId="5"/>
  </si>
  <si>
    <t>XBDN Register Select</t>
    <phoneticPr fontId="5"/>
  </si>
  <si>
    <t xml:space="preserve">X Base Address Register ALU </t>
    <phoneticPr fontId="5"/>
  </si>
  <si>
    <t>X/YT</t>
    <phoneticPr fontId="9" type="noConversion"/>
  </si>
  <si>
    <t>x</t>
    <phoneticPr fontId="9" type="noConversion"/>
  </si>
  <si>
    <t>x</t>
    <phoneticPr fontId="9" type="noConversion"/>
  </si>
  <si>
    <t>None</t>
    <phoneticPr fontId="9" type="noConversion"/>
  </si>
  <si>
    <t>X/YBDN Register Select</t>
    <phoneticPr fontId="9" type="noConversion"/>
  </si>
  <si>
    <t>D1A</t>
  </si>
  <si>
    <t>Y ALU-1Way</t>
    <phoneticPr fontId="5"/>
  </si>
  <si>
    <t>DSETY_W1</t>
    <phoneticPr fontId="9" type="noConversion"/>
  </si>
  <si>
    <t>INDEXY_W1</t>
    <phoneticPr fontId="5"/>
  </si>
  <si>
    <t>Direct Set Select</t>
    <phoneticPr fontId="5"/>
  </si>
  <si>
    <t>YCSL_W1</t>
    <phoneticPr fontId="18" type="noConversion"/>
  </si>
  <si>
    <t>CDNSELY_W1</t>
    <phoneticPr fontId="18" type="noConversion"/>
  </si>
  <si>
    <t>YCALU_W1</t>
    <phoneticPr fontId="18" type="noConversion"/>
  </si>
  <si>
    <t>BDNSETY_W1</t>
    <phoneticPr fontId="5"/>
  </si>
  <si>
    <t>YBALU_W1</t>
    <phoneticPr fontId="5"/>
  </si>
  <si>
    <t>YBDN Register Select</t>
    <phoneticPr fontId="5"/>
  </si>
  <si>
    <t xml:space="preserve">Y Base Address Register ALU </t>
    <phoneticPr fontId="5"/>
  </si>
  <si>
    <t>D2A</t>
    <phoneticPr fontId="9" type="noConversion"/>
  </si>
  <si>
    <t>D2B</t>
    <phoneticPr fontId="9" type="noConversion"/>
  </si>
  <si>
    <t>D2B</t>
    <phoneticPr fontId="9" type="noConversion"/>
  </si>
  <si>
    <t>D2C</t>
    <phoneticPr fontId="9" type="noConversion"/>
  </si>
  <si>
    <t>X,Y ALU SEL</t>
    <phoneticPr fontId="18" type="noConversion"/>
  </si>
  <si>
    <t>D2D</t>
    <phoneticPr fontId="9" type="noConversion"/>
  </si>
  <si>
    <t>D4 ALU_W1</t>
    <phoneticPr fontId="5"/>
  </si>
  <si>
    <t>ADDSELY_W1</t>
    <phoneticPr fontId="18" type="noConversion"/>
  </si>
  <si>
    <t>ADDSELX_W1</t>
    <phoneticPr fontId="5"/>
  </si>
  <si>
    <t>YTSEL_W1</t>
    <phoneticPr fontId="9" type="noConversion"/>
  </si>
  <si>
    <t>ZINV_W1</t>
    <phoneticPr fontId="18" type="noConversion"/>
  </si>
  <si>
    <t>YINV_W1</t>
    <phoneticPr fontId="18" type="noConversion"/>
  </si>
  <si>
    <t>XINV_W1</t>
    <phoneticPr fontId="5"/>
  </si>
  <si>
    <t>XTSEL_W1</t>
    <phoneticPr fontId="5"/>
  </si>
  <si>
    <t>All Low</t>
    <phoneticPr fontId="9" type="noConversion"/>
  </si>
  <si>
    <t>D4 register ALU</t>
    <phoneticPr fontId="5"/>
  </si>
  <si>
    <t>X Output Sel</t>
    <phoneticPr fontId="5"/>
  </si>
  <si>
    <t>INV</t>
    <phoneticPr fontId="5"/>
  </si>
  <si>
    <t>XT Output Sel</t>
    <phoneticPr fontId="5"/>
  </si>
  <si>
    <t>X/YCDN Register Select</t>
    <phoneticPr fontId="9" type="noConversion"/>
  </si>
  <si>
    <t>YR1SL_W1</t>
    <phoneticPr fontId="9" type="noConversion"/>
  </si>
  <si>
    <t>XR4SL_W1</t>
    <phoneticPr fontId="9" type="noConversion"/>
  </si>
  <si>
    <t>XR3SL_W1</t>
    <phoneticPr fontId="9" type="noConversion"/>
  </si>
  <si>
    <t>XR2SL_W1</t>
    <phoneticPr fontId="9" type="noConversion"/>
  </si>
  <si>
    <t>XASL_W1</t>
    <phoneticPr fontId="5"/>
  </si>
  <si>
    <t>XR3 Reg Input Sel</t>
    <phoneticPr fontId="9" type="noConversion"/>
  </si>
  <si>
    <t>XR2 Reg Input Sel</t>
    <phoneticPr fontId="9" type="noConversion"/>
  </si>
  <si>
    <t>XR1 Reg Input Sel</t>
    <phoneticPr fontId="9" type="noConversion"/>
  </si>
  <si>
    <t>XC ALU Input Sel</t>
    <phoneticPr fontId="5"/>
  </si>
  <si>
    <t>D2A</t>
    <phoneticPr fontId="9" type="noConversion"/>
  </si>
  <si>
    <t>ZALU_W1</t>
    <phoneticPr fontId="5"/>
  </si>
  <si>
    <t>Reserve</t>
    <phoneticPr fontId="5"/>
  </si>
  <si>
    <t>Z Base Address ALU</t>
    <phoneticPr fontId="5"/>
  </si>
  <si>
    <t>D2C</t>
    <phoneticPr fontId="9" type="noConversion"/>
  </si>
  <si>
    <t>D3</t>
    <phoneticPr fontId="9" type="noConversion"/>
  </si>
  <si>
    <t>TP ALU-1Way</t>
    <phoneticPr fontId="5"/>
  </si>
  <si>
    <t>TP1BALU_W1</t>
    <phoneticPr fontId="5"/>
  </si>
  <si>
    <t>INDEX_TP1_W1[17:0]</t>
    <phoneticPr fontId="5"/>
  </si>
  <si>
    <t>All Low</t>
    <phoneticPr fontId="9" type="noConversion"/>
  </si>
  <si>
    <t>TP1 Base Data Register ALU</t>
    <phoneticPr fontId="5"/>
  </si>
  <si>
    <t>Another</t>
    <phoneticPr fontId="9" type="noConversion"/>
  </si>
  <si>
    <t>INDEX_TP2_W1[17:0]</t>
    <phoneticPr fontId="5"/>
  </si>
  <si>
    <t>D2INV_W1</t>
    <phoneticPr fontId="5"/>
  </si>
  <si>
    <t>DINV_W1</t>
    <phoneticPr fontId="5"/>
  </si>
  <si>
    <t>MPX</t>
    <phoneticPr fontId="5"/>
  </si>
  <si>
    <t>PD</t>
    <phoneticPr fontId="5"/>
  </si>
  <si>
    <t>CCDALU_W1</t>
    <phoneticPr fontId="5"/>
  </si>
  <si>
    <t>DSDALU_W1</t>
    <phoneticPr fontId="5"/>
  </si>
  <si>
    <t>INV</t>
    <phoneticPr fontId="5"/>
  </si>
  <si>
    <t>TP/FP/DSCR Change</t>
    <phoneticPr fontId="5"/>
  </si>
  <si>
    <t>Data Hold</t>
    <phoneticPr fontId="5"/>
  </si>
  <si>
    <t>Address- Fun　Sel</t>
    <phoneticPr fontId="5"/>
  </si>
  <si>
    <t>CCD Reg ALU</t>
    <phoneticPr fontId="5"/>
  </si>
  <si>
    <t>DSET_TP2_W1</t>
    <phoneticPr fontId="5"/>
  </si>
  <si>
    <t>D6SL_W1</t>
    <phoneticPr fontId="9" type="noConversion"/>
  </si>
  <si>
    <t>DSET_TP1_W1</t>
    <phoneticPr fontId="5"/>
  </si>
  <si>
    <t>D5SL_W1</t>
    <phoneticPr fontId="9" type="noConversion"/>
  </si>
  <si>
    <t>TPH1SL_W1</t>
    <phoneticPr fontId="9" type="noConversion"/>
  </si>
  <si>
    <t>Direct Set Register</t>
    <phoneticPr fontId="5"/>
  </si>
  <si>
    <t>D6 Select</t>
    <phoneticPr fontId="9" type="noConversion"/>
  </si>
  <si>
    <t>Direct Set Register</t>
    <phoneticPr fontId="5"/>
  </si>
  <si>
    <t>D5 Select</t>
    <phoneticPr fontId="9" type="noConversion"/>
  </si>
  <si>
    <t>TPH1 Select</t>
    <phoneticPr fontId="9" type="noConversion"/>
  </si>
  <si>
    <t>PSM</t>
    <phoneticPr fontId="18" type="noConversion"/>
  </si>
  <si>
    <t>YASL</t>
    <phoneticPr fontId="5"/>
  </si>
  <si>
    <t>YALD</t>
    <phoneticPr fontId="5"/>
  </si>
  <si>
    <t>YASV</t>
    <phoneticPr fontId="5"/>
  </si>
  <si>
    <t>XALD</t>
    <phoneticPr fontId="5"/>
  </si>
  <si>
    <t>XASV</t>
    <phoneticPr fontId="5"/>
  </si>
  <si>
    <t>DSET_PSMA_W1</t>
    <phoneticPr fontId="5"/>
  </si>
  <si>
    <t>INDEX_PSMA_W1[14:00]</t>
    <phoneticPr fontId="5"/>
  </si>
  <si>
    <t>YASV</t>
    <phoneticPr fontId="5"/>
  </si>
  <si>
    <t>PSM_ADD ALU</t>
    <phoneticPr fontId="5"/>
  </si>
  <si>
    <t>FC-1Way</t>
    <phoneticPr fontId="5"/>
  </si>
  <si>
    <t>Real Time Bit</t>
    <phoneticPr fontId="5"/>
  </si>
  <si>
    <t>PSCROFF</t>
    <phoneticPr fontId="5"/>
  </si>
  <si>
    <t>ARIOFF</t>
    <phoneticPr fontId="5"/>
  </si>
  <si>
    <t>C39-32</t>
    <phoneticPr fontId="5"/>
  </si>
  <si>
    <t>W</t>
    <phoneticPr fontId="9" type="noConversion"/>
  </si>
  <si>
    <t>M1</t>
    <phoneticPr fontId="9" type="noConversion"/>
  </si>
  <si>
    <t>RPSA[3:0]</t>
    <phoneticPr fontId="5"/>
  </si>
  <si>
    <t>PSCR Off</t>
    <phoneticPr fontId="5"/>
  </si>
  <si>
    <t>FMSCR Off</t>
    <phoneticPr fontId="5"/>
  </si>
  <si>
    <t>Ariram Off</t>
    <phoneticPr fontId="5"/>
  </si>
  <si>
    <t>DRE</t>
    <phoneticPr fontId="9" type="noConversion"/>
  </si>
  <si>
    <t>X ALU-2Way</t>
    <phoneticPr fontId="5"/>
  </si>
  <si>
    <t>DSETX_W2</t>
    <phoneticPr fontId="5"/>
  </si>
  <si>
    <t>INDEXX_W2</t>
    <phoneticPr fontId="5"/>
  </si>
  <si>
    <t>Z929</t>
    <phoneticPr fontId="9" type="noConversion"/>
  </si>
  <si>
    <t>Z928</t>
    <phoneticPr fontId="9" type="noConversion"/>
  </si>
  <si>
    <t>XCSL_W2</t>
    <phoneticPr fontId="5"/>
  </si>
  <si>
    <t>XSSL_W2</t>
    <phoneticPr fontId="5"/>
  </si>
  <si>
    <t>XKSL_W2</t>
    <phoneticPr fontId="5"/>
  </si>
  <si>
    <t>XASL_W2</t>
    <phoneticPr fontId="5"/>
  </si>
  <si>
    <t>XCALU_W2</t>
    <phoneticPr fontId="5"/>
  </si>
  <si>
    <t>BDNSETX_W2</t>
    <phoneticPr fontId="5"/>
  </si>
  <si>
    <t>XBALU_W2</t>
    <phoneticPr fontId="5"/>
  </si>
  <si>
    <t>X Current Address Register ALU</t>
    <phoneticPr fontId="5"/>
  </si>
  <si>
    <t>XBDN Register Select</t>
    <phoneticPr fontId="5"/>
  </si>
  <si>
    <t>Z960</t>
    <phoneticPr fontId="9" type="noConversion"/>
  </si>
  <si>
    <t>Y ALU-2Way</t>
    <phoneticPr fontId="5"/>
  </si>
  <si>
    <t>DSETY_W2</t>
    <phoneticPr fontId="5"/>
  </si>
  <si>
    <t>INDEXY_W2</t>
    <phoneticPr fontId="5"/>
  </si>
  <si>
    <t>Direct Set Select</t>
    <phoneticPr fontId="18" type="noConversion"/>
  </si>
  <si>
    <t>Z993</t>
    <phoneticPr fontId="9" type="noConversion"/>
  </si>
  <si>
    <t>Z992</t>
    <phoneticPr fontId="9" type="noConversion"/>
  </si>
  <si>
    <t>YCSL_W2</t>
    <phoneticPr fontId="18" type="noConversion"/>
  </si>
  <si>
    <t>YSSL_W2</t>
    <phoneticPr fontId="18" type="noConversion"/>
  </si>
  <si>
    <t>YASL_W2</t>
    <phoneticPr fontId="5"/>
  </si>
  <si>
    <t>CDNSELY_W2</t>
    <phoneticPr fontId="18" type="noConversion"/>
  </si>
  <si>
    <t>YCALU_W2</t>
    <phoneticPr fontId="18" type="noConversion"/>
  </si>
  <si>
    <t>YBALU_W2</t>
    <phoneticPr fontId="5"/>
  </si>
  <si>
    <t>YBDN Register Select</t>
    <phoneticPr fontId="5"/>
  </si>
  <si>
    <t>Z1025</t>
    <phoneticPr fontId="9" type="noConversion"/>
  </si>
  <si>
    <t>D4 ALU_W2</t>
  </si>
  <si>
    <t>D3ALU_W2</t>
  </si>
  <si>
    <t>YSL_W2</t>
  </si>
  <si>
    <t>XSL_W2</t>
  </si>
  <si>
    <t>ADDSELY_W2</t>
  </si>
  <si>
    <t>ADDSELX_W2</t>
  </si>
  <si>
    <t>YTSEL_W2</t>
  </si>
  <si>
    <t>ADDSWAP</t>
    <phoneticPr fontId="5"/>
  </si>
  <si>
    <t>ZINV_W2</t>
  </si>
  <si>
    <t>YINV_W2</t>
  </si>
  <si>
    <t>XINV_W2</t>
  </si>
  <si>
    <t>XTSEL_W2</t>
  </si>
  <si>
    <t>D4 register ALU</t>
    <phoneticPr fontId="5"/>
  </si>
  <si>
    <t>D3 register ALU</t>
    <phoneticPr fontId="5"/>
  </si>
  <si>
    <t>X Reg Input Sel</t>
    <phoneticPr fontId="5"/>
  </si>
  <si>
    <t>X Output Sel</t>
    <phoneticPr fontId="5"/>
  </si>
  <si>
    <t>L,HAX Swap</t>
    <phoneticPr fontId="5"/>
  </si>
  <si>
    <t>XT Output Sel</t>
    <phoneticPr fontId="5"/>
  </si>
  <si>
    <t>Z1057</t>
    <phoneticPr fontId="9" type="noConversion"/>
  </si>
  <si>
    <t>Z1056</t>
    <phoneticPr fontId="9" type="noConversion"/>
  </si>
  <si>
    <t>YR4SL_W2</t>
  </si>
  <si>
    <t>YR3SL_W2</t>
  </si>
  <si>
    <t>YR2SL_W2</t>
  </si>
  <si>
    <t>YR1SL_W2</t>
  </si>
  <si>
    <t>YASL_W2</t>
  </si>
  <si>
    <t>XR4SL_W2</t>
  </si>
  <si>
    <t>XR3SL_W2</t>
  </si>
  <si>
    <t>XR2SL_W2</t>
  </si>
  <si>
    <t>XR1SL_W2</t>
  </si>
  <si>
    <t>XASL_W2</t>
  </si>
  <si>
    <t>Z1088</t>
    <phoneticPr fontId="9" type="noConversion"/>
  </si>
  <si>
    <t>Z-ALU</t>
    <phoneticPr fontId="5"/>
  </si>
  <si>
    <t>BDSL_W2</t>
    <phoneticPr fontId="5"/>
  </si>
  <si>
    <t>BALU_W2</t>
    <phoneticPr fontId="5"/>
  </si>
  <si>
    <t>NALU_W2</t>
    <phoneticPr fontId="5"/>
  </si>
  <si>
    <t>ZALU_W2</t>
    <phoneticPr fontId="5"/>
  </si>
  <si>
    <t>B register ALU</t>
    <phoneticPr fontId="5"/>
  </si>
  <si>
    <t>ND Regiser Input Sel</t>
    <phoneticPr fontId="5"/>
  </si>
  <si>
    <t>Z1121</t>
    <phoneticPr fontId="9" type="noConversion"/>
  </si>
  <si>
    <t>TP ALU-2Way</t>
    <phoneticPr fontId="5"/>
  </si>
  <si>
    <t>INDEX_TP1_W2[23:0]</t>
    <phoneticPr fontId="5"/>
  </si>
  <si>
    <t>Z1152</t>
    <phoneticPr fontId="18" type="noConversion"/>
  </si>
  <si>
    <t>INDEX_TP2_W2[23:00]</t>
    <phoneticPr fontId="18" type="noConversion"/>
  </si>
  <si>
    <t>Z1185</t>
    <phoneticPr fontId="18" type="noConversion"/>
  </si>
  <si>
    <t>D2INV_W2</t>
    <phoneticPr fontId="5"/>
  </si>
  <si>
    <t>PD</t>
    <phoneticPr fontId="5"/>
  </si>
  <si>
    <t>FPSEL</t>
    <phoneticPr fontId="5"/>
  </si>
  <si>
    <t>CCD ALU_W2</t>
    <phoneticPr fontId="5"/>
  </si>
  <si>
    <t>TP/FP/DSCR Change</t>
    <phoneticPr fontId="5"/>
  </si>
  <si>
    <t>Reserve</t>
    <phoneticPr fontId="5"/>
  </si>
  <si>
    <t>RCD Reg ALU</t>
    <phoneticPr fontId="5"/>
  </si>
  <si>
    <t>DSD Reg ALU</t>
    <phoneticPr fontId="5"/>
  </si>
  <si>
    <t>Z1247</t>
    <phoneticPr fontId="9" type="noConversion"/>
  </si>
  <si>
    <t>Z1245</t>
    <phoneticPr fontId="9" type="noConversion"/>
  </si>
  <si>
    <t>Z1244</t>
    <phoneticPr fontId="9" type="noConversion"/>
  </si>
  <si>
    <t>Z1243</t>
    <phoneticPr fontId="9" type="noConversion"/>
  </si>
  <si>
    <t>Z1242</t>
    <phoneticPr fontId="9" type="noConversion"/>
  </si>
  <si>
    <t>Z1241</t>
    <phoneticPr fontId="9" type="noConversion"/>
  </si>
  <si>
    <t>Z1240</t>
    <phoneticPr fontId="9" type="noConversion"/>
  </si>
  <si>
    <t>Z1239</t>
    <phoneticPr fontId="9" type="noConversion"/>
  </si>
  <si>
    <t>Z1238</t>
    <phoneticPr fontId="9" type="noConversion"/>
  </si>
  <si>
    <t>Z1237</t>
    <phoneticPr fontId="9" type="noConversion"/>
  </si>
  <si>
    <t>Z1236</t>
    <phoneticPr fontId="9" type="noConversion"/>
  </si>
  <si>
    <t>Z1235</t>
    <phoneticPr fontId="9" type="noConversion"/>
  </si>
  <si>
    <t>Z1234</t>
    <phoneticPr fontId="9" type="noConversion"/>
  </si>
  <si>
    <t>Z1231</t>
    <phoneticPr fontId="9" type="noConversion"/>
  </si>
  <si>
    <t>Z1230</t>
    <phoneticPr fontId="9" type="noConversion"/>
  </si>
  <si>
    <t>Z1229</t>
    <phoneticPr fontId="9" type="noConversion"/>
  </si>
  <si>
    <t>Z1228</t>
    <phoneticPr fontId="9" type="noConversion"/>
  </si>
  <si>
    <t>Z1227</t>
    <phoneticPr fontId="9" type="noConversion"/>
  </si>
  <si>
    <t>Z1226</t>
    <phoneticPr fontId="9" type="noConversion"/>
  </si>
  <si>
    <t>Z1225</t>
    <phoneticPr fontId="9" type="noConversion"/>
  </si>
  <si>
    <t>Z1223</t>
    <phoneticPr fontId="9" type="noConversion"/>
  </si>
  <si>
    <t>Z1222</t>
    <phoneticPr fontId="9" type="noConversion"/>
  </si>
  <si>
    <t>Z1221</t>
    <phoneticPr fontId="9" type="noConversion"/>
  </si>
  <si>
    <t>Z1220</t>
    <phoneticPr fontId="9" type="noConversion"/>
  </si>
  <si>
    <t>Z1219</t>
    <phoneticPr fontId="9" type="noConversion"/>
  </si>
  <si>
    <t>Z1218</t>
    <phoneticPr fontId="9" type="noConversion"/>
  </si>
  <si>
    <t>Z1217</t>
    <phoneticPr fontId="18" type="noConversion"/>
  </si>
  <si>
    <t>Z1216</t>
    <phoneticPr fontId="18" type="noConversion"/>
  </si>
  <si>
    <t>DSET_TP2_W2</t>
  </si>
  <si>
    <t>D6SL_W2</t>
  </si>
  <si>
    <t>DSET_TP1_W2</t>
  </si>
  <si>
    <t>D5SL_W2</t>
  </si>
  <si>
    <t>TPH1SL_W2</t>
  </si>
  <si>
    <t>TPH2 Select</t>
    <phoneticPr fontId="9" type="noConversion"/>
  </si>
  <si>
    <t>D5 Select</t>
    <phoneticPr fontId="9" type="noConversion"/>
  </si>
  <si>
    <t>Z1279</t>
    <phoneticPr fontId="9" type="noConversion"/>
  </si>
  <si>
    <t>Z1276</t>
    <phoneticPr fontId="9" type="noConversion"/>
  </si>
  <si>
    <t>Z1275</t>
    <phoneticPr fontId="9" type="noConversion"/>
  </si>
  <si>
    <t>Z1274</t>
    <phoneticPr fontId="9" type="noConversion"/>
  </si>
  <si>
    <t>Z1273</t>
    <phoneticPr fontId="9" type="noConversion"/>
  </si>
  <si>
    <t>Z1272</t>
    <phoneticPr fontId="9" type="noConversion"/>
  </si>
  <si>
    <t>Z1270</t>
    <phoneticPr fontId="9" type="noConversion"/>
  </si>
  <si>
    <t>Z1269</t>
    <phoneticPr fontId="9" type="noConversion"/>
  </si>
  <si>
    <t>Z1267</t>
    <phoneticPr fontId="9" type="noConversion"/>
  </si>
  <si>
    <t>Z1266</t>
    <phoneticPr fontId="9" type="noConversion"/>
  </si>
  <si>
    <t>Z1265</t>
    <phoneticPr fontId="9" type="noConversion"/>
  </si>
  <si>
    <t>Z1263</t>
    <phoneticPr fontId="9" type="noConversion"/>
  </si>
  <si>
    <t>Z1262</t>
    <phoneticPr fontId="9" type="noConversion"/>
  </si>
  <si>
    <t>Z1261</t>
    <phoneticPr fontId="9" type="noConversion"/>
  </si>
  <si>
    <t>Z1260</t>
    <phoneticPr fontId="9" type="noConversion"/>
  </si>
  <si>
    <t>Z1258</t>
    <phoneticPr fontId="9" type="noConversion"/>
  </si>
  <si>
    <t>Z1257</t>
    <phoneticPr fontId="9" type="noConversion"/>
  </si>
  <si>
    <t>Z1256</t>
    <phoneticPr fontId="9" type="noConversion"/>
  </si>
  <si>
    <t>Z1255</t>
    <phoneticPr fontId="9" type="noConversion"/>
  </si>
  <si>
    <t>Z1254</t>
    <phoneticPr fontId="9" type="noConversion"/>
  </si>
  <si>
    <t>Z1253</t>
    <phoneticPr fontId="9" type="noConversion"/>
  </si>
  <si>
    <t>Z1252</t>
    <phoneticPr fontId="9" type="noConversion"/>
  </si>
  <si>
    <t>Z1251</t>
    <phoneticPr fontId="9" type="noConversion"/>
  </si>
  <si>
    <t>Z1249</t>
    <phoneticPr fontId="18" type="noConversion"/>
  </si>
  <si>
    <t>Z1248</t>
    <phoneticPr fontId="18" type="noConversion"/>
  </si>
  <si>
    <t>PSM</t>
    <phoneticPr fontId="18" type="noConversion"/>
  </si>
  <si>
    <t>YASL</t>
    <phoneticPr fontId="5"/>
  </si>
  <si>
    <t>YALD</t>
    <phoneticPr fontId="5"/>
  </si>
  <si>
    <t>XALD</t>
    <phoneticPr fontId="5"/>
  </si>
  <si>
    <t>DSET_PSMA_W2</t>
    <phoneticPr fontId="5"/>
  </si>
  <si>
    <t>INDEX_PSMA_W2[14:00]</t>
    <phoneticPr fontId="5"/>
  </si>
  <si>
    <t>YASL</t>
    <phoneticPr fontId="5"/>
  </si>
  <si>
    <t>PSM_ADD ALU</t>
    <phoneticPr fontId="5"/>
  </si>
  <si>
    <t>C31-0</t>
    <phoneticPr fontId="5"/>
  </si>
  <si>
    <t>DutSCROFF</t>
    <phoneticPr fontId="5"/>
  </si>
  <si>
    <t>Burst Signal</t>
    <phoneticPr fontId="5"/>
  </si>
  <si>
    <t>R2</t>
    <phoneticPr fontId="9" type="noConversion"/>
  </si>
  <si>
    <t>R</t>
    <phoneticPr fontId="9" type="noConversion"/>
  </si>
  <si>
    <t>W2</t>
    <phoneticPr fontId="9" type="noConversion"/>
  </si>
  <si>
    <t>RPSB[4:0]</t>
    <phoneticPr fontId="5"/>
  </si>
  <si>
    <t>FMSCR Off</t>
    <phoneticPr fontId="5"/>
  </si>
  <si>
    <t>DUTSCR Off</t>
    <phoneticPr fontId="5"/>
  </si>
  <si>
    <t>BUSEL</t>
    <phoneticPr fontId="5"/>
  </si>
  <si>
    <t>BURINC</t>
    <phoneticPr fontId="5"/>
  </si>
  <si>
    <t>BURST</t>
    <phoneticPr fontId="5"/>
  </si>
  <si>
    <t>BUMSET</t>
    <phoneticPr fontId="5"/>
  </si>
  <si>
    <t>Bushift</t>
    <phoneticPr fontId="5"/>
  </si>
  <si>
    <t>Burst Length</t>
    <phoneticPr fontId="5"/>
  </si>
  <si>
    <t>Real Time Pin Select</t>
    <phoneticPr fontId="5"/>
  </si>
  <si>
    <t>No</t>
    <phoneticPr fontId="70"/>
  </si>
  <si>
    <t>YBALU_W1</t>
    <phoneticPr fontId="70"/>
  </si>
  <si>
    <t>ZALU_W1</t>
    <phoneticPr fontId="70"/>
  </si>
  <si>
    <r>
      <t>YBALU_W</t>
    </r>
    <r>
      <rPr>
        <sz val="11"/>
        <rFont val="MS UI Gothic"/>
        <family val="2"/>
      </rPr>
      <t>2</t>
    </r>
    <phoneticPr fontId="70"/>
  </si>
  <si>
    <r>
      <t>ZALU_W</t>
    </r>
    <r>
      <rPr>
        <sz val="11"/>
        <rFont val="MS UI Gothic"/>
        <family val="2"/>
      </rPr>
      <t>2</t>
    </r>
    <phoneticPr fontId="70"/>
  </si>
  <si>
    <t>○</t>
    <phoneticPr fontId="70"/>
  </si>
  <si>
    <t>XB&lt;XB</t>
    <phoneticPr fontId="70"/>
  </si>
  <si>
    <t>YB&lt;YB</t>
    <phoneticPr fontId="70"/>
  </si>
  <si>
    <t>Z&lt;Z</t>
    <phoneticPr fontId="70"/>
  </si>
  <si>
    <t>XB&lt;XB+1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</si>
  <si>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</si>
  <si>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Z&lt;Z+1</t>
    <phoneticPr fontId="70"/>
  </si>
  <si>
    <t>XB&lt;XB-1</t>
    <phoneticPr fontId="70"/>
  </si>
  <si>
    <t>Z&lt;Z-1</t>
    <phoneticPr fontId="70"/>
  </si>
  <si>
    <t>XB&lt;XH</t>
    <phoneticPr fontId="70"/>
  </si>
  <si>
    <t>YB&lt;YH</t>
    <phoneticPr fontId="70"/>
  </si>
  <si>
    <t>Z&lt;ZH</t>
    <phoneticPr fontId="70"/>
  </si>
  <si>
    <t>○</t>
    <phoneticPr fontId="70"/>
  </si>
  <si>
    <t>XB&lt;0</t>
    <phoneticPr fontId="70"/>
  </si>
  <si>
    <t>YB&lt;YB+1^BX</t>
    <phoneticPr fontId="70"/>
  </si>
  <si>
    <t>Z&lt;Z+1^BX</t>
    <phoneticPr fontId="70"/>
  </si>
  <si>
    <t>XB&lt;aX</t>
    <phoneticPr fontId="70"/>
  </si>
  <si>
    <t>Z&lt;Z-1^BX</t>
    <phoneticPr fontId="70"/>
  </si>
  <si>
    <t>XB&lt;XB+aX</t>
    <phoneticPr fontId="70"/>
  </si>
  <si>
    <t>YB&lt;YB+1+BX</t>
    <phoneticPr fontId="70"/>
  </si>
  <si>
    <r>
      <t>Z</t>
    </r>
    <r>
      <rPr>
        <sz val="11"/>
        <color theme="1"/>
        <rFont val="MS UI Gothic"/>
        <family val="2"/>
      </rPr>
      <t>&lt;Z+1+BX</t>
    </r>
    <phoneticPr fontId="70"/>
  </si>
  <si>
    <t>XB&lt;XB-aX</t>
    <phoneticPr fontId="70"/>
  </si>
  <si>
    <r>
      <t>YB&lt;YB</t>
    </r>
    <r>
      <rPr>
        <sz val="11"/>
        <color theme="1"/>
        <rFont val="MS UI Gothic"/>
        <family val="2"/>
      </rPr>
      <t>-1-BX</t>
    </r>
    <phoneticPr fontId="70"/>
  </si>
  <si>
    <t>Z&lt;0</t>
    <phoneticPr fontId="70"/>
  </si>
  <si>
    <t>XB&lt;H</t>
    <phoneticPr fontId="70"/>
  </si>
  <si>
    <t>Z&lt;ZD</t>
    <phoneticPr fontId="70"/>
  </si>
  <si>
    <t>YB&lt;YB+aY</t>
    <phoneticPr fontId="70"/>
  </si>
  <si>
    <t>XB&lt;XB'aX</t>
    <phoneticPr fontId="70"/>
  </si>
  <si>
    <t>YB&lt;YB-aY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</si>
  <si>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</si>
  <si>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Z&lt;Z-ZD</t>
    <phoneticPr fontId="70"/>
  </si>
  <si>
    <t>XB&lt;XB"aX</t>
    <phoneticPr fontId="70"/>
  </si>
  <si>
    <t>YB&lt;YB+aY^BX</t>
    <phoneticPr fontId="70"/>
  </si>
  <si>
    <t>Z&lt;Z+ZD^BX</t>
    <phoneticPr fontId="70"/>
  </si>
  <si>
    <t>XB&lt;/aX</t>
    <phoneticPr fontId="70"/>
  </si>
  <si>
    <t>Z&lt;Z-ZD^BX</t>
    <phoneticPr fontId="70"/>
  </si>
  <si>
    <t>XB&lt;XB/2</t>
    <phoneticPr fontId="70"/>
  </si>
  <si>
    <t>YB&lt;YB+aY^CY</t>
    <phoneticPr fontId="70"/>
  </si>
  <si>
    <t>Z&lt;Z+ZD^CY</t>
    <phoneticPr fontId="70"/>
  </si>
  <si>
    <t>YB&lt;YB-aY^CY</t>
    <phoneticPr fontId="70"/>
  </si>
  <si>
    <t>Z&lt;Z-ZD^CY</t>
    <phoneticPr fontId="70"/>
  </si>
  <si>
    <t>○</t>
    <phoneticPr fontId="70"/>
  </si>
  <si>
    <r>
      <t>Z</t>
    </r>
    <r>
      <rPr>
        <sz val="11"/>
        <color theme="1"/>
        <rFont val="MS UI Gothic"/>
        <family val="2"/>
      </rPr>
      <t>&lt;Z+ZD+BX</t>
    </r>
    <phoneticPr fontId="70"/>
  </si>
  <si>
    <t>XB&lt;XB-2</t>
    <phoneticPr fontId="70"/>
  </si>
  <si>
    <r>
      <t>Z</t>
    </r>
    <r>
      <rPr>
        <sz val="11"/>
        <color theme="1"/>
        <rFont val="MS UI Gothic"/>
        <family val="2"/>
      </rPr>
      <t>&lt;Z-ZD-BX</t>
    </r>
    <phoneticPr fontId="70"/>
  </si>
  <si>
    <t>XB&lt;XB+4</t>
    <phoneticPr fontId="70"/>
  </si>
  <si>
    <r>
      <t>Y</t>
    </r>
    <r>
      <rPr>
        <sz val="11"/>
        <color theme="1"/>
        <rFont val="MS UI Gothic"/>
        <family val="2"/>
      </rPr>
      <t>B&lt;YB+1^CY</t>
    </r>
    <phoneticPr fontId="70"/>
  </si>
  <si>
    <t>Z&lt;Z+1^CY</t>
    <phoneticPr fontId="70"/>
  </si>
  <si>
    <t>XB&lt;XB-4</t>
    <phoneticPr fontId="70"/>
  </si>
  <si>
    <t>*1</t>
    <phoneticPr fontId="70"/>
  </si>
  <si>
    <t>×</t>
    <phoneticPr fontId="70"/>
  </si>
  <si>
    <r>
      <t>Y</t>
    </r>
    <r>
      <rPr>
        <sz val="11"/>
        <color theme="1"/>
        <rFont val="MS UI Gothic"/>
        <family val="2"/>
      </rPr>
      <t>B&lt;YB-1^CY</t>
    </r>
    <phoneticPr fontId="70"/>
  </si>
  <si>
    <t>Z&lt;Z-1^CY</t>
    <phoneticPr fontId="70"/>
  </si>
  <si>
    <t>XB&lt;XB+8</t>
    <phoneticPr fontId="70"/>
  </si>
  <si>
    <t>*1</t>
    <phoneticPr fontId="70"/>
  </si>
  <si>
    <t>YB&lt;/YB</t>
    <phoneticPr fontId="70"/>
  </si>
  <si>
    <t>Z&lt;/Z</t>
    <phoneticPr fontId="70"/>
  </si>
  <si>
    <t>○</t>
    <phoneticPr fontId="70"/>
  </si>
  <si>
    <t>YB&lt;H</t>
    <phoneticPr fontId="70"/>
  </si>
  <si>
    <t>△</t>
    <phoneticPr fontId="70"/>
  </si>
  <si>
    <t>Z&lt;H</t>
    <phoneticPr fontId="70"/>
  </si>
  <si>
    <t>Z&lt;Z &amp; ZD(and)</t>
    <phoneticPr fontId="70"/>
  </si>
  <si>
    <t>YB&lt;YB'aY</t>
    <phoneticPr fontId="70"/>
  </si>
  <si>
    <t>△</t>
    <phoneticPr fontId="70"/>
  </si>
  <si>
    <t>YB&lt;YB"aY</t>
    <phoneticPr fontId="70"/>
  </si>
  <si>
    <t>Z&lt;Z"ZD(xor)</t>
    <phoneticPr fontId="70"/>
  </si>
  <si>
    <t>Z&lt;/ZD</t>
    <phoneticPr fontId="70"/>
  </si>
  <si>
    <t>YB&lt;YB/2</t>
    <phoneticPr fontId="70"/>
  </si>
  <si>
    <t>YB&lt;YB*2</t>
    <phoneticPr fontId="70"/>
  </si>
  <si>
    <r>
      <t>Z</t>
    </r>
    <r>
      <rPr>
        <sz val="11"/>
        <color theme="1"/>
        <rFont val="MS UI Gothic"/>
        <family val="2"/>
      </rPr>
      <t>&lt;Z+1+CY</t>
    </r>
    <phoneticPr fontId="70"/>
  </si>
  <si>
    <r>
      <t>Z</t>
    </r>
    <r>
      <rPr>
        <sz val="11"/>
        <color theme="1"/>
        <rFont val="MS UI Gothic"/>
        <family val="2"/>
      </rPr>
      <t>&lt;Z-1-CY</t>
    </r>
    <phoneticPr fontId="70"/>
  </si>
  <si>
    <r>
      <t>Z</t>
    </r>
    <r>
      <rPr>
        <sz val="11"/>
        <color theme="1"/>
        <rFont val="MS UI Gothic"/>
        <family val="2"/>
      </rPr>
      <t>&lt;Z+ZD+CY</t>
    </r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</si>
  <si>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</si>
  <si>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r>
      <t>Z</t>
    </r>
    <r>
      <rPr>
        <sz val="11"/>
        <color theme="1"/>
        <rFont val="MS UI Gothic"/>
        <family val="2"/>
      </rPr>
      <t>&lt;Z-ZD-CY</t>
    </r>
    <phoneticPr fontId="70"/>
  </si>
  <si>
    <t>YB&lt;YB+2</t>
    <phoneticPr fontId="70"/>
  </si>
  <si>
    <t>YB&lt;YB-2</t>
    <phoneticPr fontId="70"/>
  </si>
  <si>
    <t>YB&lt;YB+(2^BX)</t>
    <phoneticPr fontId="70"/>
  </si>
  <si>
    <t>YB&lt;YB+2+BX</t>
    <phoneticPr fontId="70"/>
  </si>
  <si>
    <t>YB&lt;YB-2-BX</t>
    <phoneticPr fontId="70"/>
  </si>
  <si>
    <t>YB&lt;YB+(2^CY)</t>
    <phoneticPr fontId="70"/>
  </si>
  <si>
    <t>×</t>
    <phoneticPr fontId="70"/>
  </si>
  <si>
    <t>YB&lt;YB+2+CY</t>
    <phoneticPr fontId="70"/>
  </si>
  <si>
    <t>YB&lt;YB+(4^BX)</t>
    <phoneticPr fontId="70"/>
  </si>
  <si>
    <t>○</t>
    <phoneticPr fontId="70"/>
  </si>
  <si>
    <t>YB&lt;YB+4+BX</t>
    <phoneticPr fontId="70"/>
  </si>
  <si>
    <t>YB&lt;YB-4-BX</t>
    <phoneticPr fontId="70"/>
  </si>
  <si>
    <t>YB&lt;YB+(4^CY)</t>
    <phoneticPr fontId="70"/>
  </si>
  <si>
    <t>YB&lt;YB-(4^CY)</t>
    <phoneticPr fontId="70"/>
  </si>
  <si>
    <t>YB&lt;YB+4+CY</t>
    <phoneticPr fontId="70"/>
  </si>
  <si>
    <t>YB&lt;YB-4-CY</t>
    <phoneticPr fontId="70"/>
  </si>
  <si>
    <t>YB&lt;YB+8</t>
    <phoneticPr fontId="70"/>
  </si>
  <si>
    <t>YB&lt;YB-8</t>
    <phoneticPr fontId="70"/>
  </si>
  <si>
    <t>YB&lt;YB+(8^BX)</t>
    <phoneticPr fontId="70"/>
  </si>
  <si>
    <t>YB&lt;YB-(8^BX)</t>
    <phoneticPr fontId="70"/>
  </si>
  <si>
    <t>YB&lt;YB+8+BX</t>
    <phoneticPr fontId="70"/>
  </si>
  <si>
    <t>YB&lt;YB+(8^CY)</t>
    <phoneticPr fontId="70"/>
  </si>
  <si>
    <t>YB&lt;YB-(8^CY)</t>
    <phoneticPr fontId="70"/>
  </si>
  <si>
    <t>BDNSETY_W1</t>
    <phoneticPr fontId="70"/>
  </si>
  <si>
    <r>
      <t>BDNSETX_W</t>
    </r>
    <r>
      <rPr>
        <sz val="11"/>
        <rFont val="MS UI Gothic"/>
        <family val="2"/>
      </rPr>
      <t>2</t>
    </r>
    <phoneticPr fontId="70"/>
  </si>
  <si>
    <r>
      <t>BDNSETY_W</t>
    </r>
    <r>
      <rPr>
        <sz val="11"/>
        <rFont val="MS UI Gothic"/>
        <family val="2"/>
      </rPr>
      <t>2</t>
    </r>
    <phoneticPr fontId="70"/>
  </si>
  <si>
    <t>aX&lt;D1A(D1)</t>
    <phoneticPr fontId="70"/>
  </si>
  <si>
    <t>aY&lt;D1A</t>
    <phoneticPr fontId="70"/>
  </si>
  <si>
    <t>aX&lt;D1C</t>
    <phoneticPr fontId="70"/>
  </si>
  <si>
    <t>aY&lt;D1E</t>
    <phoneticPr fontId="70"/>
  </si>
  <si>
    <t>aY&lt;D1G</t>
    <phoneticPr fontId="70"/>
  </si>
  <si>
    <t>aY&lt;D2A</t>
    <phoneticPr fontId="70"/>
  </si>
  <si>
    <t>aX&lt;D2B</t>
    <phoneticPr fontId="70"/>
  </si>
  <si>
    <t>aY&lt;D2B</t>
    <phoneticPr fontId="70"/>
  </si>
  <si>
    <t>No</t>
    <phoneticPr fontId="70"/>
  </si>
  <si>
    <t>YCALU_W1</t>
    <phoneticPr fontId="70"/>
  </si>
  <si>
    <t>YCALU_W2</t>
    <phoneticPr fontId="70"/>
  </si>
  <si>
    <t>fY&lt;aY</t>
    <phoneticPr fontId="70"/>
  </si>
  <si>
    <t>fX&lt;aX*2</t>
    <phoneticPr fontId="70"/>
  </si>
  <si>
    <t>fY&lt;bY</t>
    <phoneticPr fontId="70"/>
  </si>
  <si>
    <t>fY&lt;aY+bY</t>
    <phoneticPr fontId="70"/>
  </si>
  <si>
    <t>fX&lt;aX-bX</t>
    <phoneticPr fontId="70"/>
  </si>
  <si>
    <r>
      <t>*</t>
    </r>
    <r>
      <rPr>
        <sz val="11"/>
        <color theme="1"/>
        <rFont val="MS UI Gothic"/>
        <family val="2"/>
      </rPr>
      <t>1</t>
    </r>
    <phoneticPr fontId="70"/>
  </si>
  <si>
    <t>fY&lt;aY&amp;bY</t>
    <phoneticPr fontId="70"/>
  </si>
  <si>
    <t>fY&lt;aY'bY</t>
    <phoneticPr fontId="70"/>
  </si>
  <si>
    <t>fY&lt;0</t>
    <phoneticPr fontId="70"/>
  </si>
  <si>
    <t>fY&lt;aY-1-CY</t>
    <phoneticPr fontId="70"/>
  </si>
  <si>
    <r>
      <t>f</t>
    </r>
    <r>
      <rPr>
        <sz val="11"/>
        <color theme="1"/>
        <rFont val="MS UI Gothic"/>
        <family val="2"/>
      </rPr>
      <t>X&lt;aX/2</t>
    </r>
    <phoneticPr fontId="70"/>
  </si>
  <si>
    <t>fY&lt;aY+1+BX</t>
    <phoneticPr fontId="70"/>
  </si>
  <si>
    <t>fX&lt;aX+4</t>
    <phoneticPr fontId="70"/>
  </si>
  <si>
    <t>fY&lt;aY-1-BX</t>
    <phoneticPr fontId="70"/>
  </si>
  <si>
    <t>fX&lt;aX+8</t>
    <phoneticPr fontId="70"/>
  </si>
  <si>
    <t>fY&lt;aY-1^CY</t>
    <phoneticPr fontId="70"/>
  </si>
  <si>
    <t>fY&lt;aY+bY^CY</t>
    <phoneticPr fontId="70"/>
  </si>
  <si>
    <t>fY&lt;aY+bY^BX</t>
    <phoneticPr fontId="70"/>
  </si>
  <si>
    <t>fY&lt;aY-bY^BX</t>
    <phoneticPr fontId="70"/>
  </si>
  <si>
    <t>fY&lt;YH</t>
    <phoneticPr fontId="70"/>
  </si>
  <si>
    <t>fY&lt;aY-2-CY</t>
    <phoneticPr fontId="70"/>
  </si>
  <si>
    <t>fY&lt;aY-4^CY</t>
    <phoneticPr fontId="70"/>
  </si>
  <si>
    <t>fY&lt;aY+4^BX</t>
    <phoneticPr fontId="70"/>
  </si>
  <si>
    <r>
      <t>CDNSEL</t>
    </r>
    <r>
      <rPr>
        <sz val="11"/>
        <rFont val="MS UI Gothic"/>
        <family val="2"/>
      </rPr>
      <t>Y_W1</t>
    </r>
    <phoneticPr fontId="70"/>
  </si>
  <si>
    <r>
      <t>CDNSELX_W</t>
    </r>
    <r>
      <rPr>
        <strike/>
        <sz val="11"/>
        <rFont val="MS UI Gothic"/>
        <family val="2"/>
      </rPr>
      <t>2</t>
    </r>
    <phoneticPr fontId="70"/>
  </si>
  <si>
    <r>
      <t>CDNSELY_W</t>
    </r>
    <r>
      <rPr>
        <strike/>
        <sz val="11"/>
        <rFont val="MS UI Gothic"/>
        <family val="2"/>
      </rPr>
      <t>2</t>
    </r>
    <phoneticPr fontId="70"/>
  </si>
  <si>
    <t>bX&lt;D1A</t>
    <phoneticPr fontId="70"/>
  </si>
  <si>
    <t>bX&lt;D2A</t>
    <phoneticPr fontId="70"/>
  </si>
  <si>
    <t>bX&lt;D2D</t>
    <phoneticPr fontId="70"/>
  </si>
  <si>
    <t>aY&lt;YK</t>
    <phoneticPr fontId="70"/>
  </si>
  <si>
    <r>
      <t>X</t>
    </r>
    <r>
      <rPr>
        <sz val="11"/>
        <color theme="1"/>
        <rFont val="MS UI Gothic"/>
        <family val="2"/>
      </rPr>
      <t>S&lt;XC</t>
    </r>
    <phoneticPr fontId="70"/>
  </si>
  <si>
    <r>
      <t>X</t>
    </r>
    <r>
      <rPr>
        <sz val="11"/>
        <color theme="1"/>
        <rFont val="MS UI Gothic"/>
        <family val="2"/>
      </rPr>
      <t>S&lt;XS</t>
    </r>
    <phoneticPr fontId="70"/>
  </si>
  <si>
    <r>
      <t>X</t>
    </r>
    <r>
      <rPr>
        <sz val="11"/>
        <color theme="1"/>
        <rFont val="MS UI Gothic"/>
        <family val="2"/>
      </rPr>
      <t>S&lt;XK</t>
    </r>
    <phoneticPr fontId="70"/>
  </si>
  <si>
    <r>
      <t>X</t>
    </r>
    <r>
      <rPr>
        <sz val="11"/>
        <color theme="1"/>
        <rFont val="MS UI Gothic"/>
        <family val="2"/>
      </rPr>
      <t>S&lt;F</t>
    </r>
    <phoneticPr fontId="70"/>
  </si>
  <si>
    <r>
      <t>X</t>
    </r>
    <r>
      <rPr>
        <sz val="11"/>
        <color theme="1"/>
        <rFont val="MS UI Gothic"/>
        <family val="2"/>
      </rPr>
      <t>KSL_W1</t>
    </r>
    <phoneticPr fontId="70"/>
  </si>
  <si>
    <r>
      <t>X</t>
    </r>
    <r>
      <rPr>
        <sz val="11"/>
        <color theme="1"/>
        <rFont val="MS UI Gothic"/>
        <family val="2"/>
      </rPr>
      <t>K&lt;XC</t>
    </r>
    <phoneticPr fontId="70"/>
  </si>
  <si>
    <r>
      <t>X</t>
    </r>
    <r>
      <rPr>
        <sz val="11"/>
        <color theme="1"/>
        <rFont val="MS UI Gothic"/>
        <family val="2"/>
      </rPr>
      <t>K&lt;XS</t>
    </r>
    <phoneticPr fontId="70"/>
  </si>
  <si>
    <r>
      <t>X</t>
    </r>
    <r>
      <rPr>
        <sz val="11"/>
        <color theme="1"/>
        <rFont val="MS UI Gothic"/>
        <family val="2"/>
      </rPr>
      <t>K&lt;XK</t>
    </r>
    <phoneticPr fontId="70"/>
  </si>
  <si>
    <r>
      <t>X</t>
    </r>
    <r>
      <rPr>
        <sz val="11"/>
        <color theme="1"/>
        <rFont val="MS UI Gothic"/>
        <family val="2"/>
      </rPr>
      <t>K&lt;F</t>
    </r>
    <phoneticPr fontId="70"/>
  </si>
  <si>
    <t>ADDSELX_W1</t>
    <phoneticPr fontId="5"/>
  </si>
  <si>
    <t>ADDSELYW1</t>
    <phoneticPr fontId="5"/>
  </si>
  <si>
    <t>XSL_W1</t>
    <phoneticPr fontId="70"/>
  </si>
  <si>
    <t>ADDSELX_W1</t>
    <phoneticPr fontId="70"/>
  </si>
  <si>
    <t>YSL_W1</t>
    <phoneticPr fontId="70"/>
  </si>
  <si>
    <t>ADDSELYW1</t>
    <phoneticPr fontId="70"/>
  </si>
  <si>
    <t>XSL_W2</t>
    <phoneticPr fontId="70"/>
  </si>
  <si>
    <t>ADDSELX_W2</t>
    <phoneticPr fontId="70"/>
  </si>
  <si>
    <t>YSL_W2</t>
    <phoneticPr fontId="70"/>
  </si>
  <si>
    <t>X&lt;XC</t>
    <phoneticPr fontId="70"/>
  </si>
  <si>
    <t>X&lt;XS</t>
    <phoneticPr fontId="70"/>
  </si>
  <si>
    <t>X&lt;XK</t>
    <phoneticPr fontId="70"/>
  </si>
  <si>
    <t>X&lt;XR1</t>
    <phoneticPr fontId="3" type="noConversion"/>
  </si>
  <si>
    <t>X&lt;YB</t>
    <phoneticPr fontId="70"/>
  </si>
  <si>
    <r>
      <t>Y&lt;</t>
    </r>
    <r>
      <rPr>
        <sz val="11"/>
        <color theme="1"/>
        <rFont val="MS UI Gothic"/>
        <family val="2"/>
      </rPr>
      <t>XB</t>
    </r>
    <phoneticPr fontId="70"/>
  </si>
  <si>
    <r>
      <t>Y&lt;</t>
    </r>
    <r>
      <rPr>
        <sz val="11"/>
        <color theme="1"/>
        <rFont val="MS UI Gothic"/>
        <family val="2"/>
      </rPr>
      <t>XS</t>
    </r>
    <phoneticPr fontId="70"/>
  </si>
  <si>
    <r>
      <t>Y&lt;</t>
    </r>
    <r>
      <rPr>
        <sz val="11"/>
        <color theme="1"/>
        <rFont val="MS UI Gothic"/>
        <family val="2"/>
      </rPr>
      <t>XK</t>
    </r>
    <phoneticPr fontId="70"/>
  </si>
  <si>
    <t>Y&lt;XR1</t>
  </si>
  <si>
    <t>Y&lt;XR2</t>
  </si>
  <si>
    <t>Y&lt;XR3</t>
  </si>
  <si>
    <t>Y&lt;XR4</t>
  </si>
  <si>
    <t>Y&lt;XB'Z</t>
    <phoneticPr fontId="70"/>
  </si>
  <si>
    <t>X&lt;XC'Z</t>
    <phoneticPr fontId="70"/>
  </si>
  <si>
    <t>X&lt;XK'Z</t>
    <phoneticPr fontId="70"/>
  </si>
  <si>
    <t>X&lt;XR1'Z</t>
    <phoneticPr fontId="3" type="noConversion"/>
  </si>
  <si>
    <t>Y&lt;YR1'Z</t>
  </si>
  <si>
    <t>X&lt;XR2'Z</t>
    <phoneticPr fontId="3" type="noConversion"/>
  </si>
  <si>
    <t>Y&lt;YR2'Z</t>
  </si>
  <si>
    <t>Y&lt;YR3'Z</t>
  </si>
  <si>
    <t>Y&lt;YR4'Z</t>
  </si>
  <si>
    <t>YTSEL_W2</t>
    <phoneticPr fontId="70"/>
  </si>
  <si>
    <t>○</t>
    <phoneticPr fontId="70"/>
  </si>
  <si>
    <t>XT1</t>
    <phoneticPr fontId="70"/>
  </si>
  <si>
    <t>○</t>
    <phoneticPr fontId="70"/>
  </si>
  <si>
    <t>XT2</t>
    <phoneticPr fontId="3" type="noConversion"/>
  </si>
  <si>
    <t>○</t>
    <phoneticPr fontId="70"/>
  </si>
  <si>
    <t>○</t>
    <phoneticPr fontId="70"/>
  </si>
  <si>
    <t>○</t>
    <phoneticPr fontId="70"/>
  </si>
  <si>
    <t>S2</t>
    <phoneticPr fontId="36"/>
  </si>
  <si>
    <t>XR1SL_W1</t>
    <phoneticPr fontId="70"/>
  </si>
  <si>
    <t>No</t>
    <phoneticPr fontId="36"/>
  </si>
  <si>
    <t>YR1SL_W2</t>
    <phoneticPr fontId="70"/>
  </si>
  <si>
    <t>No</t>
    <phoneticPr fontId="36"/>
  </si>
  <si>
    <t>S2</t>
    <phoneticPr fontId="36"/>
  </si>
  <si>
    <t>No</t>
    <phoneticPr fontId="36"/>
  </si>
  <si>
    <t>YR2SL_W1</t>
    <phoneticPr fontId="70"/>
  </si>
  <si>
    <t>XR2SL_W2</t>
    <phoneticPr fontId="70"/>
  </si>
  <si>
    <t>YR2SL_W2</t>
    <phoneticPr fontId="70"/>
  </si>
  <si>
    <t>S2</t>
    <phoneticPr fontId="36"/>
  </si>
  <si>
    <t>YR3SL_W1</t>
    <phoneticPr fontId="70"/>
  </si>
  <si>
    <t>XR3SL_W2</t>
    <phoneticPr fontId="70"/>
  </si>
  <si>
    <t>XR4SL_W2</t>
    <phoneticPr fontId="70"/>
  </si>
  <si>
    <t>YR4SL_W2</t>
    <phoneticPr fontId="70"/>
  </si>
  <si>
    <r>
      <t>D3ALU_W</t>
    </r>
    <r>
      <rPr>
        <sz val="11"/>
        <color theme="1"/>
        <rFont val="MS UI Gothic"/>
        <family val="2"/>
      </rPr>
      <t>2</t>
    </r>
    <phoneticPr fontId="70"/>
  </si>
  <si>
    <t>D4ALU_W2</t>
    <phoneticPr fontId="70"/>
  </si>
  <si>
    <t>D3&lt;D3</t>
    <phoneticPr fontId="70"/>
  </si>
  <si>
    <t>D3&lt;D3*2</t>
    <phoneticPr fontId="70"/>
  </si>
  <si>
    <t>D3&lt;D3/2</t>
    <phoneticPr fontId="70"/>
  </si>
  <si>
    <t>D3&lt;D3B</t>
    <phoneticPr fontId="70"/>
  </si>
  <si>
    <t>D3&lt;D3-1</t>
    <phoneticPr fontId="70"/>
  </si>
  <si>
    <t>×</t>
    <phoneticPr fontId="70"/>
  </si>
  <si>
    <t>D3&lt;0</t>
    <phoneticPr fontId="70"/>
  </si>
  <si>
    <r>
      <t>I</t>
    </r>
    <r>
      <rPr>
        <sz val="11"/>
        <color theme="1"/>
        <rFont val="MS UI Gothic"/>
        <family val="2"/>
      </rPr>
      <t>NV_W2</t>
    </r>
    <phoneticPr fontId="70"/>
  </si>
  <si>
    <t>*</t>
    <phoneticPr fontId="70"/>
  </si>
  <si>
    <t>○</t>
    <phoneticPr fontId="70"/>
  </si>
  <si>
    <t>/Y</t>
    <phoneticPr fontId="70"/>
  </si>
  <si>
    <t>*</t>
    <phoneticPr fontId="70"/>
  </si>
  <si>
    <t>*</t>
    <phoneticPr fontId="70"/>
  </si>
  <si>
    <t>/Z</t>
    <phoneticPr fontId="70"/>
  </si>
  <si>
    <t>ADDSWAP</t>
    <phoneticPr fontId="70"/>
  </si>
  <si>
    <t>ADDSWAP</t>
    <phoneticPr fontId="70"/>
  </si>
  <si>
    <t>No</t>
    <phoneticPr fontId="70"/>
  </si>
  <si>
    <t>NALU_W1</t>
    <phoneticPr fontId="70"/>
  </si>
  <si>
    <r>
      <t>NALU_W</t>
    </r>
    <r>
      <rPr>
        <sz val="11"/>
        <color theme="0" tint="-4.9989318521683403E-2"/>
        <rFont val="MS UI Gothic"/>
        <family val="2"/>
      </rPr>
      <t>2</t>
    </r>
    <phoneticPr fontId="70"/>
  </si>
  <si>
    <r>
      <t>BALU_W</t>
    </r>
    <r>
      <rPr>
        <sz val="11"/>
        <color theme="0" tint="-4.9989318521683403E-2"/>
        <rFont val="MS UI Gothic"/>
        <family val="2"/>
      </rPr>
      <t>2</t>
    </r>
    <phoneticPr fontId="70"/>
  </si>
  <si>
    <t>N&lt;N</t>
    <phoneticPr fontId="70"/>
  </si>
  <si>
    <t>N&lt;NH</t>
    <phoneticPr fontId="70"/>
  </si>
  <si>
    <t>N&lt;N+1</t>
    <phoneticPr fontId="70"/>
  </si>
  <si>
    <r>
      <t>*</t>
    </r>
    <r>
      <rPr>
        <sz val="11"/>
        <color theme="0" tint="-4.9989318521683403E-2"/>
        <rFont val="MS UI Gothic"/>
        <family val="2"/>
      </rPr>
      <t>1</t>
    </r>
    <phoneticPr fontId="70"/>
  </si>
  <si>
    <r>
      <t>*</t>
    </r>
    <r>
      <rPr>
        <sz val="11"/>
        <color theme="0" tint="-4.9989318521683403E-2"/>
        <rFont val="MS UI Gothic"/>
        <family val="2"/>
      </rPr>
      <t>1</t>
    </r>
    <phoneticPr fontId="70"/>
  </si>
  <si>
    <t>N&lt;N-1</t>
    <phoneticPr fontId="70"/>
  </si>
  <si>
    <t>N&lt;N+A</t>
    <phoneticPr fontId="70"/>
  </si>
  <si>
    <r>
      <t>*</t>
    </r>
    <r>
      <rPr>
        <sz val="11"/>
        <color theme="0" tint="-4.9989318521683403E-2"/>
        <rFont val="MS UI Gothic"/>
        <family val="2"/>
      </rPr>
      <t>1</t>
    </r>
    <phoneticPr fontId="70"/>
  </si>
  <si>
    <t>N&lt;N-A</t>
    <phoneticPr fontId="70"/>
  </si>
  <si>
    <t>N&lt;A</t>
    <phoneticPr fontId="70"/>
  </si>
  <si>
    <t>N&lt;/N</t>
    <phoneticPr fontId="70"/>
  </si>
  <si>
    <t>△</t>
    <phoneticPr fontId="70"/>
  </si>
  <si>
    <t>B&lt;B&amp;A</t>
    <phoneticPr fontId="70"/>
  </si>
  <si>
    <t>N&lt;0</t>
    <phoneticPr fontId="70"/>
  </si>
  <si>
    <t>N&lt;N/2</t>
    <phoneticPr fontId="70"/>
  </si>
  <si>
    <t>N&lt;N"A</t>
    <phoneticPr fontId="70"/>
  </si>
  <si>
    <r>
      <t>*</t>
    </r>
    <r>
      <rPr>
        <sz val="11"/>
        <color theme="0" tint="-4.9989318521683403E-2"/>
        <rFont val="MS UI Gothic"/>
        <family val="2"/>
      </rPr>
      <t>1</t>
    </r>
    <phoneticPr fontId="70"/>
  </si>
  <si>
    <r>
      <t>N</t>
    </r>
    <r>
      <rPr>
        <sz val="11"/>
        <color theme="0" tint="-4.9989318521683403E-2"/>
        <rFont val="MS UI Gothic"/>
        <family val="2"/>
      </rPr>
      <t>DSL_W1</t>
    </r>
    <phoneticPr fontId="70"/>
  </si>
  <si>
    <r>
      <t>B</t>
    </r>
    <r>
      <rPr>
        <sz val="11"/>
        <color theme="0" tint="-4.9989318521683403E-2"/>
        <rFont val="MS UI Gothic"/>
        <family val="2"/>
      </rPr>
      <t>DSL_W1</t>
    </r>
    <phoneticPr fontId="70"/>
  </si>
  <si>
    <r>
      <t>NDSL_W</t>
    </r>
    <r>
      <rPr>
        <sz val="11"/>
        <color theme="0" tint="-4.9989318521683403E-2"/>
        <rFont val="MS UI Gothic"/>
        <family val="2"/>
      </rPr>
      <t>2</t>
    </r>
    <phoneticPr fontId="70"/>
  </si>
  <si>
    <r>
      <t>BDSL_W</t>
    </r>
    <r>
      <rPr>
        <sz val="11"/>
        <color theme="0" tint="-4.9989318521683403E-2"/>
        <rFont val="MS UI Gothic"/>
        <family val="2"/>
      </rPr>
      <t>2</t>
    </r>
    <phoneticPr fontId="70"/>
  </si>
  <si>
    <t>×</t>
    <phoneticPr fontId="70"/>
  </si>
  <si>
    <r>
      <t>A</t>
    </r>
    <r>
      <rPr>
        <sz val="11"/>
        <color theme="0" tint="-4.9989318521683403E-2"/>
        <rFont val="MS UI Gothic"/>
        <family val="2"/>
      </rPr>
      <t>&lt;0</t>
    </r>
    <phoneticPr fontId="70"/>
  </si>
  <si>
    <t>A&lt;ND1</t>
    <phoneticPr fontId="70"/>
  </si>
  <si>
    <t>Z471-448</t>
    <phoneticPr fontId="70"/>
  </si>
  <si>
    <t>Z919-896</t>
    <phoneticPr fontId="70"/>
  </si>
  <si>
    <t>Z983-960</t>
    <phoneticPr fontId="70"/>
  </si>
  <si>
    <t>INDEXX_W1</t>
    <phoneticPr fontId="70"/>
  </si>
  <si>
    <t>Z689-672</t>
    <phoneticPr fontId="70"/>
  </si>
  <si>
    <t>Z721-704</t>
    <phoneticPr fontId="70"/>
  </si>
  <si>
    <t>Z1137-Z1120</t>
    <phoneticPr fontId="70"/>
  </si>
  <si>
    <t>Z1169-Z1152</t>
    <phoneticPr fontId="70"/>
  </si>
  <si>
    <t>○</t>
    <phoneticPr fontId="70"/>
  </si>
  <si>
    <r>
      <t>T</t>
    </r>
    <r>
      <rPr>
        <sz val="11"/>
        <color theme="1"/>
        <rFont val="MS UI Gothic"/>
        <family val="2"/>
      </rPr>
      <t>P2 Data ALU</t>
    </r>
    <phoneticPr fontId="70"/>
  </si>
  <si>
    <t>TP1BALU_W1</t>
    <phoneticPr fontId="70"/>
  </si>
  <si>
    <t>MPX_W2</t>
    <phoneticPr fontId="70"/>
  </si>
  <si>
    <r>
      <t>D</t>
    </r>
    <r>
      <rPr>
        <sz val="11"/>
        <color theme="1"/>
        <rFont val="MS UI Gothic"/>
        <family val="2"/>
      </rPr>
      <t>&lt;TP2</t>
    </r>
    <phoneticPr fontId="70"/>
  </si>
  <si>
    <t>D&lt;TPXOR</t>
    <phoneticPr fontId="70"/>
  </si>
  <si>
    <t>D&lt;FP</t>
    <phoneticPr fontId="3" type="noConversion"/>
  </si>
  <si>
    <t>No</t>
    <phoneticPr fontId="70"/>
  </si>
  <si>
    <r>
      <t>C</t>
    </r>
    <r>
      <rPr>
        <sz val="11"/>
        <color theme="1"/>
        <rFont val="MS UI Gothic"/>
        <family val="2"/>
      </rPr>
      <t>ontrol Bit_W2</t>
    </r>
    <phoneticPr fontId="70"/>
  </si>
  <si>
    <t>TPH1SL_W1</t>
    <phoneticPr fontId="70"/>
  </si>
  <si>
    <t>TPH2SL_W1</t>
    <phoneticPr fontId="70"/>
  </si>
  <si>
    <t>TPH1&lt;TPH1B</t>
    <phoneticPr fontId="70"/>
  </si>
  <si>
    <t>TPH1&lt;TPH1C</t>
    <phoneticPr fontId="70"/>
  </si>
  <si>
    <t>TPH1&lt;TPH1D</t>
    <phoneticPr fontId="70"/>
  </si>
  <si>
    <t>D5SL_W1</t>
    <phoneticPr fontId="70"/>
  </si>
  <si>
    <t>D5&lt;D5A</t>
    <phoneticPr fontId="70"/>
  </si>
  <si>
    <t>D5&lt;D5C</t>
    <phoneticPr fontId="3" type="noConversion"/>
  </si>
  <si>
    <t>D5&lt;D5D</t>
    <phoneticPr fontId="70"/>
  </si>
  <si>
    <r>
      <t>D</t>
    </r>
    <r>
      <rPr>
        <sz val="11"/>
        <rFont val="MS UI Gothic"/>
        <family val="2"/>
      </rPr>
      <t>SD ALU Field</t>
    </r>
    <phoneticPr fontId="70"/>
  </si>
  <si>
    <r>
      <t>D</t>
    </r>
    <r>
      <rPr>
        <sz val="11"/>
        <rFont val="MS UI Gothic"/>
        <family val="2"/>
      </rPr>
      <t>SDALU_W1</t>
    </r>
    <phoneticPr fontId="70"/>
  </si>
  <si>
    <r>
      <t>R</t>
    </r>
    <r>
      <rPr>
        <sz val="11"/>
        <rFont val="MS UI Gothic"/>
        <family val="2"/>
      </rPr>
      <t>CDALU_W1</t>
    </r>
    <phoneticPr fontId="70"/>
  </si>
  <si>
    <t>No</t>
    <phoneticPr fontId="70"/>
  </si>
  <si>
    <r>
      <t>C</t>
    </r>
    <r>
      <rPr>
        <sz val="11"/>
        <rFont val="MS UI Gothic"/>
        <family val="2"/>
      </rPr>
      <t>CDALU_W1</t>
    </r>
    <phoneticPr fontId="70"/>
  </si>
  <si>
    <r>
      <t>D</t>
    </r>
    <r>
      <rPr>
        <sz val="11"/>
        <rFont val="MS UI Gothic"/>
        <family val="2"/>
      </rPr>
      <t>SDALU_W2</t>
    </r>
    <phoneticPr fontId="70"/>
  </si>
  <si>
    <r>
      <t>R</t>
    </r>
    <r>
      <rPr>
        <sz val="11"/>
        <rFont val="MS UI Gothic"/>
        <family val="2"/>
      </rPr>
      <t>CDALU_W2</t>
    </r>
    <phoneticPr fontId="70"/>
  </si>
  <si>
    <r>
      <t>C</t>
    </r>
    <r>
      <rPr>
        <sz val="11"/>
        <rFont val="MS UI Gothic"/>
        <family val="2"/>
      </rPr>
      <t>CDALU_W2</t>
    </r>
    <phoneticPr fontId="70"/>
  </si>
  <si>
    <r>
      <t>D</t>
    </r>
    <r>
      <rPr>
        <sz val="11"/>
        <rFont val="MS UI Gothic"/>
        <family val="2"/>
      </rPr>
      <t>SD&lt;DSD</t>
    </r>
    <phoneticPr fontId="70"/>
  </si>
  <si>
    <r>
      <t>D</t>
    </r>
    <r>
      <rPr>
        <sz val="11"/>
        <rFont val="MS UI Gothic"/>
        <family val="2"/>
      </rPr>
      <t>SD&lt;DSD+1</t>
    </r>
    <phoneticPr fontId="70"/>
  </si>
  <si>
    <r>
      <t>D</t>
    </r>
    <r>
      <rPr>
        <sz val="11"/>
        <rFont val="MS UI Gothic"/>
        <family val="2"/>
      </rPr>
      <t>SD&lt;DSD-1</t>
    </r>
    <phoneticPr fontId="70"/>
  </si>
  <si>
    <t>DSD &lt; 0</t>
    <phoneticPr fontId="70"/>
  </si>
  <si>
    <t>DSETX_W1</t>
    <phoneticPr fontId="70"/>
  </si>
  <si>
    <r>
      <t>DSET</t>
    </r>
    <r>
      <rPr>
        <sz val="11"/>
        <color theme="0" tint="-0.34998626667073579"/>
        <rFont val="MS UI Gothic"/>
        <family val="2"/>
      </rPr>
      <t>Y_W1</t>
    </r>
    <phoneticPr fontId="70"/>
  </si>
  <si>
    <r>
      <t>DSETX_W</t>
    </r>
    <r>
      <rPr>
        <sz val="11"/>
        <color theme="0" tint="-0.34998626667073579"/>
        <rFont val="MS UI Gothic"/>
        <family val="2"/>
      </rPr>
      <t>2</t>
    </r>
    <phoneticPr fontId="70"/>
  </si>
  <si>
    <r>
      <t>DSETY_W</t>
    </r>
    <r>
      <rPr>
        <sz val="11"/>
        <color theme="0" tint="-0.34998626667073579"/>
        <rFont val="MS UI Gothic"/>
        <family val="2"/>
      </rPr>
      <t>2</t>
    </r>
    <phoneticPr fontId="70"/>
  </si>
  <si>
    <r>
      <t>D</t>
    </r>
    <r>
      <rPr>
        <sz val="11"/>
        <color theme="0" tint="-0.34998626667073579"/>
        <rFont val="MS UI Gothic"/>
        <family val="2"/>
      </rPr>
      <t>2A</t>
    </r>
    <phoneticPr fontId="70"/>
  </si>
  <si>
    <r>
      <t>D</t>
    </r>
    <r>
      <rPr>
        <sz val="11"/>
        <color theme="0" tint="-0.34998626667073579"/>
        <rFont val="MS UI Gothic"/>
        <family val="2"/>
      </rPr>
      <t>4B</t>
    </r>
    <phoneticPr fontId="70"/>
  </si>
  <si>
    <t>XOS</t>
    <phoneticPr fontId="70"/>
  </si>
  <si>
    <r>
      <t>Z</t>
    </r>
    <r>
      <rPr>
        <sz val="11"/>
        <color theme="0" tint="-0.34998626667073579"/>
        <rFont val="MS UI Gothic"/>
        <family val="2"/>
      </rPr>
      <t>H</t>
    </r>
    <phoneticPr fontId="70"/>
  </si>
  <si>
    <t>BH</t>
    <phoneticPr fontId="70"/>
  </si>
  <si>
    <t>ND1</t>
    <phoneticPr fontId="70"/>
  </si>
  <si>
    <t>BD1</t>
    <phoneticPr fontId="70"/>
  </si>
  <si>
    <r>
      <t>Z</t>
    </r>
    <r>
      <rPr>
        <sz val="11"/>
        <color theme="0" tint="-0.34998626667073579"/>
        <rFont val="MS UI Gothic"/>
        <family val="2"/>
      </rPr>
      <t>OP</t>
    </r>
    <phoneticPr fontId="70"/>
  </si>
  <si>
    <t>DSETY_W1</t>
    <phoneticPr fontId="70"/>
  </si>
  <si>
    <r>
      <t>DSETX_W</t>
    </r>
    <r>
      <rPr>
        <sz val="11"/>
        <color rgb="FFFF0000"/>
        <rFont val="MS UI Gothic"/>
        <family val="2"/>
      </rPr>
      <t>2</t>
    </r>
    <phoneticPr fontId="70"/>
  </si>
  <si>
    <r>
      <t>DSETY_W</t>
    </r>
    <r>
      <rPr>
        <sz val="11"/>
        <color rgb="FFFF0000"/>
        <rFont val="MS UI Gothic"/>
        <family val="2"/>
      </rPr>
      <t>2</t>
    </r>
    <phoneticPr fontId="70"/>
  </si>
  <si>
    <r>
      <t>D</t>
    </r>
    <r>
      <rPr>
        <sz val="11"/>
        <rFont val="MS UI Gothic"/>
        <family val="2"/>
      </rPr>
      <t>2A</t>
    </r>
    <phoneticPr fontId="70"/>
  </si>
  <si>
    <r>
      <t>D</t>
    </r>
    <r>
      <rPr>
        <sz val="11"/>
        <rFont val="MS UI Gothic"/>
        <family val="2"/>
      </rPr>
      <t>4B</t>
    </r>
    <phoneticPr fontId="70"/>
  </si>
  <si>
    <t>XOS</t>
    <phoneticPr fontId="70"/>
  </si>
  <si>
    <r>
      <t>Z</t>
    </r>
    <r>
      <rPr>
        <sz val="11"/>
        <rFont val="MS UI Gothic"/>
        <family val="2"/>
      </rPr>
      <t>H</t>
    </r>
    <phoneticPr fontId="70"/>
  </si>
  <si>
    <t>BH</t>
    <phoneticPr fontId="70"/>
  </si>
  <si>
    <t>D1B</t>
    <phoneticPr fontId="70"/>
  </si>
  <si>
    <r>
      <t>Z</t>
    </r>
    <r>
      <rPr>
        <sz val="11"/>
        <color rgb="FFFF0000"/>
        <rFont val="MS UI Gothic"/>
        <family val="2"/>
      </rPr>
      <t>OP</t>
    </r>
    <phoneticPr fontId="70"/>
  </si>
  <si>
    <t>D1C</t>
    <phoneticPr fontId="70"/>
  </si>
  <si>
    <t>D2B</t>
  </si>
  <si>
    <t>D1D</t>
    <phoneticPr fontId="70"/>
  </si>
  <si>
    <t>D2C</t>
  </si>
  <si>
    <t>D1E</t>
    <phoneticPr fontId="70"/>
  </si>
  <si>
    <t>D2D</t>
  </si>
  <si>
    <t>D1F</t>
    <phoneticPr fontId="70"/>
  </si>
  <si>
    <t>D1G</t>
    <phoneticPr fontId="70"/>
  </si>
  <si>
    <t>D1H</t>
    <phoneticPr fontId="70"/>
  </si>
  <si>
    <t>YT1</t>
    <phoneticPr fontId="103" type="noConversion"/>
  </si>
  <si>
    <r>
      <t>DSET_TP</t>
    </r>
    <r>
      <rPr>
        <sz val="11"/>
        <color theme="1"/>
        <rFont val="MS UI Gothic"/>
        <family val="2"/>
      </rPr>
      <t>2_W1</t>
    </r>
    <phoneticPr fontId="70"/>
  </si>
  <si>
    <r>
      <t>DSET_TP1_W</t>
    </r>
    <r>
      <rPr>
        <sz val="11"/>
        <color theme="1"/>
        <rFont val="MS UI Gothic"/>
        <family val="2"/>
      </rPr>
      <t>2</t>
    </r>
    <phoneticPr fontId="70"/>
  </si>
  <si>
    <r>
      <t>DSET_TP</t>
    </r>
    <r>
      <rPr>
        <sz val="11"/>
        <color theme="1"/>
        <rFont val="MS UI Gothic"/>
        <family val="2"/>
      </rPr>
      <t>2_W2</t>
    </r>
    <phoneticPr fontId="70"/>
  </si>
  <si>
    <t>○</t>
    <phoneticPr fontId="70"/>
  </si>
  <si>
    <r>
      <t>T</t>
    </r>
    <r>
      <rPr>
        <sz val="11"/>
        <color theme="1"/>
        <rFont val="MS UI Gothic"/>
        <family val="2"/>
      </rPr>
      <t>PH1A</t>
    </r>
    <phoneticPr fontId="70"/>
  </si>
  <si>
    <r>
      <t>T</t>
    </r>
    <r>
      <rPr>
        <sz val="11"/>
        <color theme="1"/>
        <rFont val="MS UI Gothic"/>
        <family val="2"/>
      </rPr>
      <t>PH2A</t>
    </r>
    <phoneticPr fontId="70"/>
  </si>
  <si>
    <r>
      <t>D</t>
    </r>
    <r>
      <rPr>
        <sz val="11"/>
        <color theme="1"/>
        <rFont val="MS UI Gothic"/>
        <family val="2"/>
      </rPr>
      <t>5</t>
    </r>
    <phoneticPr fontId="70"/>
  </si>
  <si>
    <r>
      <t>D</t>
    </r>
    <r>
      <rPr>
        <sz val="11"/>
        <color theme="1"/>
        <rFont val="MS UI Gothic"/>
        <family val="2"/>
      </rPr>
      <t>6</t>
    </r>
    <phoneticPr fontId="70"/>
  </si>
  <si>
    <r>
      <t>T</t>
    </r>
    <r>
      <rPr>
        <sz val="11"/>
        <color theme="1"/>
        <rFont val="MS UI Gothic"/>
        <family val="2"/>
      </rPr>
      <t>P1</t>
    </r>
    <phoneticPr fontId="70"/>
  </si>
  <si>
    <r>
      <t>T</t>
    </r>
    <r>
      <rPr>
        <sz val="11"/>
        <color theme="1"/>
        <rFont val="MS UI Gothic"/>
        <family val="2"/>
      </rPr>
      <t>P2</t>
    </r>
    <phoneticPr fontId="70"/>
  </si>
  <si>
    <t>DCMR1</t>
    <phoneticPr fontId="70"/>
  </si>
  <si>
    <r>
      <t>DCMR</t>
    </r>
    <r>
      <rPr>
        <sz val="11"/>
        <color theme="1"/>
        <rFont val="MS UI Gothic"/>
        <family val="2"/>
      </rPr>
      <t>2</t>
    </r>
    <phoneticPr fontId="70"/>
  </si>
  <si>
    <t>XMASK</t>
    <phoneticPr fontId="70"/>
  </si>
  <si>
    <t>○</t>
    <phoneticPr fontId="70"/>
  </si>
  <si>
    <t>RCD</t>
    <phoneticPr fontId="70"/>
  </si>
  <si>
    <r>
      <t>C</t>
    </r>
    <r>
      <rPr>
        <sz val="11"/>
        <rFont val="MS UI Gothic"/>
        <family val="2"/>
      </rPr>
      <t>CD</t>
    </r>
    <phoneticPr fontId="70"/>
  </si>
  <si>
    <t>DSD</t>
    <phoneticPr fontId="70"/>
  </si>
  <si>
    <t>TPH1C</t>
    <phoneticPr fontId="36"/>
  </si>
  <si>
    <t>○</t>
    <phoneticPr fontId="70"/>
  </si>
  <si>
    <t>D5B</t>
    <phoneticPr fontId="36"/>
  </si>
  <si>
    <t>○</t>
    <phoneticPr fontId="70"/>
  </si>
  <si>
    <t>D5C</t>
    <phoneticPr fontId="36"/>
  </si>
  <si>
    <t>D5D</t>
    <phoneticPr fontId="36"/>
  </si>
  <si>
    <t>(Set Bit)</t>
    <phoneticPr fontId="36"/>
  </si>
  <si>
    <t>(Set Bit)</t>
    <phoneticPr fontId="36"/>
  </si>
  <si>
    <t>FPSEL_W1</t>
    <phoneticPr fontId="70"/>
  </si>
  <si>
    <t>FPSEL_W2</t>
    <phoneticPr fontId="70"/>
  </si>
  <si>
    <t>FP1(Checker)</t>
    <phoneticPr fontId="70"/>
  </si>
  <si>
    <t>FP3(Diagonal)</t>
    <phoneticPr fontId="70"/>
  </si>
  <si>
    <t>FP7(Mask Parity)</t>
    <phoneticPr fontId="70"/>
  </si>
  <si>
    <t>FP9(Colum-Bar)</t>
    <phoneticPr fontId="70"/>
  </si>
  <si>
    <r>
      <t>I</t>
    </r>
    <r>
      <rPr>
        <sz val="11"/>
        <color theme="1"/>
        <rFont val="MS UI Gothic"/>
        <family val="2"/>
      </rPr>
      <t>nvert Field</t>
    </r>
    <phoneticPr fontId="70"/>
  </si>
  <si>
    <t>No</t>
    <phoneticPr fontId="70"/>
  </si>
  <si>
    <r>
      <t>D</t>
    </r>
    <r>
      <rPr>
        <sz val="11"/>
        <color theme="1"/>
        <rFont val="MS UI Gothic"/>
        <family val="2"/>
      </rPr>
      <t>INV_W2</t>
    </r>
    <phoneticPr fontId="70"/>
  </si>
  <si>
    <r>
      <t>/</t>
    </r>
    <r>
      <rPr>
        <sz val="11"/>
        <color theme="1"/>
        <rFont val="MS UI Gothic"/>
        <family val="2"/>
      </rPr>
      <t>D2</t>
    </r>
    <phoneticPr fontId="70"/>
  </si>
  <si>
    <r>
      <t>M</t>
    </r>
    <r>
      <rPr>
        <sz val="11"/>
        <color rgb="FFFF0000"/>
        <rFont val="MS UI Gothic"/>
        <family val="2"/>
      </rPr>
      <t>1</t>
    </r>
    <phoneticPr fontId="70"/>
  </si>
  <si>
    <r>
      <t>W</t>
    </r>
    <r>
      <rPr>
        <sz val="11"/>
        <color rgb="FFFF0000"/>
        <rFont val="MS UI Gothic"/>
        <family val="2"/>
      </rPr>
      <t>1</t>
    </r>
    <phoneticPr fontId="70"/>
  </si>
  <si>
    <r>
      <t>W</t>
    </r>
    <r>
      <rPr>
        <sz val="11"/>
        <color rgb="FFFF0000"/>
        <rFont val="MS UI Gothic"/>
        <family val="2"/>
      </rPr>
      <t>2</t>
    </r>
    <phoneticPr fontId="70"/>
  </si>
  <si>
    <t>R1</t>
    <phoneticPr fontId="3" type="noConversion"/>
  </si>
  <si>
    <t>R2</t>
    <phoneticPr fontId="70"/>
  </si>
  <si>
    <r>
      <t>C</t>
    </r>
    <r>
      <rPr>
        <sz val="11"/>
        <color theme="1"/>
        <rFont val="MS UI Gothic"/>
        <family val="2"/>
      </rPr>
      <t>ontrol Bit_W2</t>
    </r>
    <phoneticPr fontId="70"/>
  </si>
  <si>
    <t>CPY1-16(CPYA1-16)</t>
    <phoneticPr fontId="70"/>
  </si>
  <si>
    <r>
      <t>C</t>
    </r>
    <r>
      <rPr>
        <sz val="11"/>
        <color theme="1"/>
        <rFont val="MS UI Gothic"/>
        <family val="2"/>
      </rPr>
      <t>ontrol Bit1_W1</t>
    </r>
    <phoneticPr fontId="70"/>
  </si>
  <si>
    <t>Z863-832</t>
    <phoneticPr fontId="70"/>
  </si>
  <si>
    <r>
      <t>C</t>
    </r>
    <r>
      <rPr>
        <sz val="11"/>
        <color theme="1"/>
        <rFont val="MS UI Gothic"/>
        <family val="2"/>
      </rPr>
      <t>ontrol Bit2_W1</t>
    </r>
    <phoneticPr fontId="70"/>
  </si>
  <si>
    <t>Z887-880</t>
    <phoneticPr fontId="70"/>
  </si>
  <si>
    <t>C31-0</t>
    <phoneticPr fontId="70"/>
  </si>
  <si>
    <t>(include CPE1-4)</t>
    <phoneticPr fontId="3" type="noConversion"/>
  </si>
  <si>
    <t>C39-32</t>
    <phoneticPr fontId="70"/>
  </si>
  <si>
    <t>(include CPE1-4)</t>
    <phoneticPr fontId="3" type="noConversion"/>
  </si>
  <si>
    <t>No</t>
    <phoneticPr fontId="70"/>
  </si>
  <si>
    <r>
      <t>C</t>
    </r>
    <r>
      <rPr>
        <sz val="11"/>
        <color theme="1"/>
        <rFont val="MS UI Gothic"/>
        <family val="2"/>
      </rPr>
      <t>ontrol Bit_W1</t>
    </r>
    <phoneticPr fontId="70"/>
  </si>
  <si>
    <r>
      <t>C</t>
    </r>
    <r>
      <rPr>
        <sz val="11"/>
        <color theme="1"/>
        <rFont val="MS UI Gothic"/>
        <family val="2"/>
      </rPr>
      <t>ontrol Bit_W2</t>
    </r>
    <phoneticPr fontId="70"/>
  </si>
  <si>
    <r>
      <t>A</t>
    </r>
    <r>
      <rPr>
        <sz val="11"/>
        <color theme="1"/>
        <rFont val="MS UI Gothic"/>
        <family val="2"/>
      </rPr>
      <t>RIOFF</t>
    </r>
    <phoneticPr fontId="70"/>
  </si>
  <si>
    <t>*</t>
    <phoneticPr fontId="70"/>
  </si>
  <si>
    <t>*</t>
    <phoneticPr fontId="70"/>
  </si>
  <si>
    <r>
      <t>S</t>
    </r>
    <r>
      <rPr>
        <sz val="11"/>
        <color theme="1"/>
        <rFont val="MS UI Gothic"/>
        <family val="2"/>
      </rPr>
      <t>CROFF</t>
    </r>
    <phoneticPr fontId="70"/>
  </si>
  <si>
    <t>DUTSCROFF</t>
    <phoneticPr fontId="70"/>
  </si>
  <si>
    <r>
      <t>F</t>
    </r>
    <r>
      <rPr>
        <sz val="11"/>
        <color theme="1"/>
        <rFont val="MS UI Gothic"/>
        <family val="2"/>
      </rPr>
      <t>MSCROFF</t>
    </r>
    <phoneticPr fontId="70"/>
  </si>
  <si>
    <r>
      <t>P</t>
    </r>
    <r>
      <rPr>
        <sz val="11"/>
        <color theme="1"/>
        <rFont val="MS UI Gothic"/>
        <family val="2"/>
      </rPr>
      <t>SCROFF</t>
    </r>
    <phoneticPr fontId="70"/>
  </si>
  <si>
    <t>Code</t>
    <phoneticPr fontId="5"/>
  </si>
  <si>
    <t>SEQ_CTRL</t>
    <phoneticPr fontId="103" type="noConversion"/>
  </si>
  <si>
    <t>Loop Direct Set</t>
    <phoneticPr fontId="5"/>
  </si>
  <si>
    <t>CFLGn</t>
    <phoneticPr fontId="5"/>
  </si>
  <si>
    <t>LOOP Sel</t>
    <phoneticPr fontId="5"/>
  </si>
  <si>
    <t>Jump Address</t>
    <phoneticPr fontId="5"/>
  </si>
  <si>
    <t>Main Operand</t>
    <phoneticPr fontId="5"/>
  </si>
  <si>
    <t>620 OPCODE , Advan</t>
    <phoneticPr fontId="103" type="noConversion"/>
  </si>
  <si>
    <t>UNI610 OPCODE (Expected)</t>
    <phoneticPr fontId="103" type="noConversion"/>
  </si>
  <si>
    <t>Z125 ~ Z96</t>
    <phoneticPr fontId="5"/>
  </si>
  <si>
    <t>Z76 ~ Z73</t>
    <phoneticPr fontId="5"/>
  </si>
  <si>
    <t>Z26 ~ Z23</t>
    <phoneticPr fontId="5"/>
  </si>
  <si>
    <t>Z43 ~ Z32</t>
    <phoneticPr fontId="5"/>
  </si>
  <si>
    <t>Z19</t>
    <phoneticPr fontId="5"/>
  </si>
  <si>
    <t>Z18</t>
    <phoneticPr fontId="5"/>
  </si>
  <si>
    <t>Z17</t>
    <phoneticPr fontId="5"/>
  </si>
  <si>
    <t>Z16</t>
    <phoneticPr fontId="5"/>
  </si>
  <si>
    <t>Z15</t>
    <phoneticPr fontId="5"/>
  </si>
  <si>
    <t>Z14</t>
    <phoneticPr fontId="5"/>
  </si>
  <si>
    <t>Z13</t>
    <phoneticPr fontId="5"/>
  </si>
  <si>
    <t>Z12</t>
    <phoneticPr fontId="5"/>
  </si>
  <si>
    <t>Z9</t>
    <phoneticPr fontId="5"/>
  </si>
  <si>
    <t>Z8</t>
    <phoneticPr fontId="5"/>
  </si>
  <si>
    <t>Z7</t>
    <phoneticPr fontId="5"/>
  </si>
  <si>
    <t>Z253 ~ Z224</t>
    <phoneticPr fontId="5"/>
  </si>
  <si>
    <t>Z204 ~ Z201</t>
    <phoneticPr fontId="5"/>
  </si>
  <si>
    <t>Z154 ~ Z151</t>
    <phoneticPr fontId="5"/>
  </si>
  <si>
    <t>Z171 ~ Z160</t>
    <phoneticPr fontId="5"/>
  </si>
  <si>
    <t>Z129</t>
    <phoneticPr fontId="36"/>
  </si>
  <si>
    <t>NOP</t>
  </si>
  <si>
    <t>Z381 ~ Z352</t>
    <phoneticPr fontId="5"/>
  </si>
  <si>
    <t>Z332 ~ Z329</t>
    <phoneticPr fontId="5"/>
  </si>
  <si>
    <t>Z282 ~ Z279</t>
    <phoneticPr fontId="5"/>
  </si>
  <si>
    <t>Z257</t>
    <phoneticPr fontId="36"/>
  </si>
  <si>
    <t>RTN</t>
  </si>
  <si>
    <t>RET</t>
  </si>
  <si>
    <t>If Wait-Flag=1 then Wait else NOOP</t>
    <phoneticPr fontId="5"/>
  </si>
  <si>
    <t>STPS</t>
  </si>
  <si>
    <t>Interrupt Return</t>
    <phoneticPr fontId="5"/>
  </si>
  <si>
    <t>STFL</t>
  </si>
  <si>
    <t>JMP &lt;Label&gt;</t>
    <phoneticPr fontId="5"/>
  </si>
  <si>
    <t>Jump to Label</t>
    <phoneticPr fontId="5"/>
  </si>
  <si>
    <t>JMP x</t>
    <phoneticPr fontId="103" type="noConversion"/>
  </si>
  <si>
    <t>JMP &lt;Label&gt;</t>
  </si>
  <si>
    <t>#0～#FFF</t>
    <phoneticPr fontId="5"/>
  </si>
  <si>
    <t>JSR &lt;Label&gt;</t>
    <phoneticPr fontId="5"/>
  </si>
  <si>
    <t>Jump Subrutine to Label</t>
    <phoneticPr fontId="5"/>
  </si>
  <si>
    <t>JSR x</t>
    <phoneticPr fontId="103" type="noConversion"/>
  </si>
  <si>
    <t>JSR &lt;Label&gt;</t>
  </si>
  <si>
    <t>JZD x</t>
    <phoneticPr fontId="103" type="noConversion"/>
  </si>
  <si>
    <t>JZD &lt;Label&gt;</t>
  </si>
  <si>
    <t>#0～#FFFFFFFF</t>
    <phoneticPr fontId="5"/>
  </si>
  <si>
    <t>*1 LOOP Select</t>
    <phoneticPr fontId="5"/>
  </si>
  <si>
    <t>IDXIn</t>
    <phoneticPr fontId="5"/>
  </si>
  <si>
    <t>IDXRn Set, IDXRn set used if IDXRn-reg/=0 then Jump else NOOP</t>
    <phoneticPr fontId="5"/>
  </si>
  <si>
    <t>JET x</t>
    <phoneticPr fontId="103" type="noConversion"/>
  </si>
  <si>
    <t>JET&lt;Label&gt;</t>
  </si>
  <si>
    <t>JNIn &lt;Label&gt;</t>
    <phoneticPr fontId="5"/>
  </si>
  <si>
    <t>IDXRn set used if IDXRn-reg/=0 then Jump else NOOP</t>
    <phoneticPr fontId="5"/>
  </si>
  <si>
    <t>JNIn x</t>
    <phoneticPr fontId="103" type="noConversion"/>
  </si>
  <si>
    <t>JNIn &lt;Label&gt;</t>
  </si>
  <si>
    <t>JNInI &lt;Label&gt;</t>
    <phoneticPr fontId="5"/>
  </si>
  <si>
    <t>IDXRn set used if IDXRn-reg/=0 then Jump else NOOP, IDXRn-reg +1</t>
    <phoneticPr fontId="5"/>
  </si>
  <si>
    <t>INCn</t>
    <phoneticPr fontId="103" type="noConversion"/>
  </si>
  <si>
    <t>JNInD  &lt;Label&gt;</t>
    <phoneticPr fontId="5"/>
  </si>
  <si>
    <t>DECn</t>
    <phoneticPr fontId="103" type="noConversion"/>
  </si>
  <si>
    <t>*3 CFLGn Select</t>
    <phoneticPr fontId="5"/>
  </si>
  <si>
    <t>JNCn &lt;Label&gt;</t>
    <phoneticPr fontId="5"/>
  </si>
  <si>
    <t>If Condition N -Flag=1 then Jump else NOOP</t>
    <phoneticPr fontId="5"/>
  </si>
  <si>
    <t>JNCn x</t>
    <phoneticPr fontId="103" type="noConversion"/>
  </si>
  <si>
    <t>JNCn &lt;Label&gt;</t>
  </si>
  <si>
    <t>JET&lt;Label&gt;</t>
    <phoneticPr fontId="5"/>
  </si>
  <si>
    <t>If Timer N-Flag=0 then Jump else NOOP</t>
    <phoneticPr fontId="5"/>
  </si>
  <si>
    <t>JNIIn x</t>
    <phoneticPr fontId="103" type="noConversion"/>
  </si>
  <si>
    <t>JNInI &lt;Label&gt;</t>
  </si>
  <si>
    <t>JRFT&lt;Label&gt;</t>
    <phoneticPr fontId="5"/>
  </si>
  <si>
    <t>If RFT-Timer&lt;&gt;0 then jump else noop</t>
    <phoneticPr fontId="5"/>
  </si>
  <si>
    <t>JNIDn x</t>
    <phoneticPr fontId="103" type="noConversion"/>
  </si>
  <si>
    <t>JNInD  &lt;Label&gt;</t>
  </si>
  <si>
    <t>If Data-Inv-Flag=1 then Jump else NOOP</t>
    <phoneticPr fontId="5"/>
  </si>
  <si>
    <t>FLGL1 x</t>
    <phoneticPr fontId="103" type="noConversion"/>
  </si>
  <si>
    <t>JEXFLG &lt;Label&gt;</t>
    <phoneticPr fontId="5"/>
  </si>
  <si>
    <t>If External N -Flag=1 then Jump else NOOP</t>
    <phoneticPr fontId="5"/>
  </si>
  <si>
    <t>IDXIn x</t>
    <phoneticPr fontId="103" type="noConversion"/>
  </si>
  <si>
    <t>IDXIn</t>
    <phoneticPr fontId="103" type="noConversion"/>
  </si>
  <si>
    <t>STBAR&lt;Label&gt;</t>
    <phoneticPr fontId="5"/>
  </si>
  <si>
    <t>LDIn m</t>
    <phoneticPr fontId="103" type="noConversion"/>
  </si>
  <si>
    <t>JLML &lt;Label&gt;</t>
    <phoneticPr fontId="5"/>
  </si>
  <si>
    <t>STIn x</t>
    <phoneticPr fontId="103" type="noConversion"/>
  </si>
  <si>
    <t>JLMN m &lt;Label&gt;</t>
    <phoneticPr fontId="5"/>
  </si>
  <si>
    <t>If m&lt;&gt;0 or JMFLG-Flag=0 then Jump else NOOP</t>
    <phoneticPr fontId="5"/>
  </si>
  <si>
    <t>SETnm x</t>
    <phoneticPr fontId="103" type="noConversion"/>
  </si>
  <si>
    <t>STPS</t>
    <phoneticPr fontId="5"/>
  </si>
  <si>
    <t>Test Stop(Test Pass Stop)</t>
    <phoneticPr fontId="5"/>
  </si>
  <si>
    <t>STBAR x</t>
    <phoneticPr fontId="103" type="noConversion"/>
  </si>
  <si>
    <t>STFL</t>
    <phoneticPr fontId="5"/>
  </si>
  <si>
    <t>WAIT</t>
  </si>
  <si>
    <t>INC</t>
    <phoneticPr fontId="5"/>
  </si>
  <si>
    <t>JRFT&lt;Label&gt;</t>
  </si>
  <si>
    <t>DEC</t>
    <phoneticPr fontId="5"/>
  </si>
  <si>
    <t>JEXFLG &lt;Label&gt;</t>
  </si>
  <si>
    <t>BSBMPLEV=***</t>
    <phoneticPr fontId="5"/>
  </si>
  <si>
    <t>No Operation &amp; BS Bump Level Set</t>
    <phoneticPr fontId="5"/>
  </si>
  <si>
    <t>JMFLG&lt;Label&gt;</t>
  </si>
  <si>
    <t>IOBMPLEV=***</t>
    <phoneticPr fontId="5"/>
  </si>
  <si>
    <t>No Operation &amp; IO Bump Level Set</t>
    <phoneticPr fontId="5"/>
  </si>
  <si>
    <t>JLML &lt;Label&gt;</t>
  </si>
  <si>
    <t>JLMN m &lt;Label&gt;</t>
  </si>
  <si>
    <t>Z21</t>
    <phoneticPr fontId="5"/>
  </si>
  <si>
    <t>Z150</t>
    <phoneticPr fontId="5"/>
  </si>
  <si>
    <t>Z149</t>
    <phoneticPr fontId="5"/>
  </si>
  <si>
    <t>Z278</t>
    <phoneticPr fontId="5"/>
  </si>
  <si>
    <t>TMRST -&gt; T3 (Auto Refresh Timer Start and Interrupt)</t>
    <phoneticPr fontId="5"/>
  </si>
  <si>
    <t>TMREF -&gt; T2 (Refresh Timer Start)</t>
    <phoneticPr fontId="5"/>
  </si>
  <si>
    <t>TMPAU -&gt; T1 (Pause Timer Start)</t>
    <phoneticPr fontId="5"/>
  </si>
  <si>
    <t>INTDS</t>
    <phoneticPr fontId="36"/>
  </si>
  <si>
    <t>Z27</t>
    <phoneticPr fontId="5"/>
  </si>
  <si>
    <t>Z155</t>
    <phoneticPr fontId="5"/>
  </si>
  <si>
    <t>Memory #9~12 (J)</t>
    <phoneticPr fontId="36"/>
  </si>
  <si>
    <t>Z283</t>
    <phoneticPr fontId="5"/>
  </si>
  <si>
    <t>INTDS</t>
    <phoneticPr fontId="5"/>
  </si>
  <si>
    <t>Operation</t>
    <phoneticPr fontId="5"/>
  </si>
  <si>
    <t>Match Start</t>
    <phoneticPr fontId="5"/>
  </si>
  <si>
    <t>Z72</t>
    <phoneticPr fontId="5"/>
  </si>
  <si>
    <t>Z71</t>
    <phoneticPr fontId="5"/>
  </si>
  <si>
    <t>Z387</t>
    <phoneticPr fontId="5"/>
  </si>
  <si>
    <t>Z386</t>
    <phoneticPr fontId="5"/>
  </si>
  <si>
    <t>Z200</t>
    <phoneticPr fontId="5"/>
  </si>
  <si>
    <t>Z199</t>
    <phoneticPr fontId="5"/>
  </si>
  <si>
    <t>Z386</t>
    <phoneticPr fontId="5"/>
  </si>
  <si>
    <t>Z328</t>
    <phoneticPr fontId="5"/>
  </si>
  <si>
    <t>Z327</t>
    <phoneticPr fontId="5"/>
  </si>
  <si>
    <t>Z387</t>
    <phoneticPr fontId="5"/>
  </si>
  <si>
    <t>MSTART</t>
    <phoneticPr fontId="5"/>
  </si>
  <si>
    <t>Match End</t>
    <phoneticPr fontId="5"/>
  </si>
  <si>
    <t>Z28</t>
    <phoneticPr fontId="5"/>
  </si>
  <si>
    <t>Z156</t>
    <phoneticPr fontId="5"/>
  </si>
  <si>
    <t>Z284</t>
    <phoneticPr fontId="5"/>
  </si>
  <si>
    <t>EXINT: External Interrupt Set</t>
    <phoneticPr fontId="5"/>
  </si>
  <si>
    <t>Mnemonic (UNI650)</t>
    <phoneticPr fontId="3" type="noConversion"/>
  </si>
  <si>
    <t>TIMD Select</t>
    <phoneticPr fontId="5"/>
  </si>
  <si>
    <t>Timer Select</t>
    <phoneticPr fontId="5"/>
  </si>
  <si>
    <t>Timer Range</t>
    <phoneticPr fontId="5"/>
  </si>
  <si>
    <t>Timer Direct Set</t>
    <phoneticPr fontId="5"/>
  </si>
  <si>
    <t>Z432</t>
    <phoneticPr fontId="5"/>
  </si>
  <si>
    <t>Z430 ~ Z428</t>
    <phoneticPr fontId="5"/>
  </si>
  <si>
    <t>Z427~ Z416</t>
    <phoneticPr fontId="5"/>
  </si>
  <si>
    <t>Z340</t>
    <phoneticPr fontId="5"/>
  </si>
  <si>
    <t>Z389</t>
    <phoneticPr fontId="5"/>
  </si>
  <si>
    <t>Z388</t>
    <phoneticPr fontId="5"/>
  </si>
  <si>
    <t>Z388</t>
    <phoneticPr fontId="5"/>
  </si>
  <si>
    <t>*5 TIMDn Select</t>
    <phoneticPr fontId="5"/>
  </si>
  <si>
    <r>
      <t>RFT Load(ex : RFT=TIMD1</t>
    </r>
    <r>
      <rPr>
        <sz val="9"/>
        <color theme="0" tint="-4.9989318521683403E-2"/>
        <rFont val="바탕"/>
        <family val="1"/>
        <charset val="129"/>
      </rPr>
      <t>~</t>
    </r>
    <r>
      <rPr>
        <sz val="9"/>
        <color theme="0" tint="-4.9989318521683403E-2"/>
        <rFont val="ＭＳ Ｐゴシック"/>
        <family val="3"/>
        <charset val="128"/>
      </rPr>
      <t>4)</t>
    </r>
    <phoneticPr fontId="5"/>
  </si>
  <si>
    <t>PST=TIMDn</t>
    <phoneticPr fontId="5"/>
  </si>
  <si>
    <r>
      <t>PST Load(ex : PST=TIMD1</t>
    </r>
    <r>
      <rPr>
        <sz val="9"/>
        <color theme="0" tint="-4.9989318521683403E-2"/>
        <rFont val="바탕"/>
        <family val="1"/>
        <charset val="129"/>
      </rPr>
      <t>~</t>
    </r>
    <r>
      <rPr>
        <sz val="9"/>
        <color theme="0" tint="-4.9989318521683403E-2"/>
        <rFont val="ＭＳ Ｐゴシック"/>
        <family val="3"/>
        <charset val="128"/>
      </rPr>
      <t>4)</t>
    </r>
    <phoneticPr fontId="5"/>
  </si>
  <si>
    <t>PAT=TIMDn</t>
    <phoneticPr fontId="5"/>
  </si>
  <si>
    <t>PST Load((ex : PAT=TIMD1~4)</t>
    <phoneticPr fontId="5"/>
  </si>
  <si>
    <r>
      <t>MATCH Load(ex : MATCH=TIMD1</t>
    </r>
    <r>
      <rPr>
        <sz val="10"/>
        <color theme="0" tint="-4.9989318521683403E-2"/>
        <rFont val="맑은 고딕"/>
        <family val="3"/>
        <charset val="129"/>
      </rPr>
      <t>~</t>
    </r>
    <r>
      <rPr>
        <sz val="9"/>
        <color theme="0" tint="-4.9989318521683403E-2"/>
        <rFont val="맑은 고딕"/>
        <family val="3"/>
        <charset val="129"/>
      </rPr>
      <t>4)</t>
    </r>
  </si>
  <si>
    <t>RFT Timer Direct Set( RFT = #3FF) - Refresh Timer</t>
    <phoneticPr fontId="5"/>
  </si>
  <si>
    <t>PAT=****</t>
    <phoneticPr fontId="5"/>
  </si>
  <si>
    <t>PAST Timer Direct Set( PST = #3FF) -PASSAND Timer</t>
    <phoneticPr fontId="5"/>
  </si>
  <si>
    <t>MATCHT=****</t>
    <phoneticPr fontId="5"/>
  </si>
  <si>
    <t>MATCH Timer  Direct Set( MATCHT = #3FF) - Match Timer</t>
    <phoneticPr fontId="5"/>
  </si>
  <si>
    <t>*4 Range Set</t>
    <phoneticPr fontId="5"/>
  </si>
  <si>
    <t>TIMD1 ~ 4 Direct Set(ex : TIMD1= #FFFFFFFF)</t>
    <phoneticPr fontId="5"/>
  </si>
  <si>
    <t>Code</t>
    <phoneticPr fontId="5"/>
  </si>
  <si>
    <t>Mnemonic</t>
    <phoneticPr fontId="5"/>
  </si>
  <si>
    <t>Z0</t>
    <phoneticPr fontId="5"/>
  </si>
  <si>
    <t>LOOP</t>
    <phoneticPr fontId="5"/>
  </si>
  <si>
    <t>Loop Direct Set</t>
    <phoneticPr fontId="5"/>
  </si>
  <si>
    <t>LDm</t>
    <phoneticPr fontId="5"/>
  </si>
  <si>
    <t>Z125 ~ Z96</t>
    <phoneticPr fontId="5"/>
  </si>
  <si>
    <t>Z48 ~ Z44</t>
    <phoneticPr fontId="5"/>
  </si>
  <si>
    <t>Z70</t>
    <phoneticPr fontId="5"/>
  </si>
  <si>
    <t>Z69</t>
    <phoneticPr fontId="36"/>
  </si>
  <si>
    <t>Z68</t>
    <phoneticPr fontId="36"/>
  </si>
  <si>
    <t>Z253 ~ Z224</t>
    <phoneticPr fontId="5"/>
  </si>
  <si>
    <t>Z176 ~ Z172</t>
    <phoneticPr fontId="5"/>
  </si>
  <si>
    <t>Z197</t>
    <phoneticPr fontId="36"/>
  </si>
  <si>
    <t>Z196</t>
    <phoneticPr fontId="36"/>
  </si>
  <si>
    <t>Z282 ~ Z279</t>
    <phoneticPr fontId="5"/>
  </si>
  <si>
    <t>Z381 ~ Z352</t>
    <phoneticPr fontId="5"/>
  </si>
  <si>
    <t>Z304 ~ Z300</t>
    <phoneticPr fontId="5"/>
  </si>
  <si>
    <t>Z326</t>
    <phoneticPr fontId="5"/>
  </si>
  <si>
    <t>Z325</t>
    <phoneticPr fontId="36"/>
  </si>
  <si>
    <t>Z324</t>
    <phoneticPr fontId="36"/>
  </si>
  <si>
    <t xml:space="preserve">*2 IDXLRm[m=1-16] </t>
    <phoneticPr fontId="5"/>
  </si>
  <si>
    <t>INCn</t>
    <phoneticPr fontId="5"/>
  </si>
  <si>
    <r>
      <t xml:space="preserve"> IDXRn +1(n=1-</t>
    </r>
    <r>
      <rPr>
        <sz val="9"/>
        <rFont val="ＭＳ Ｐゴシック"/>
        <family val="2"/>
      </rPr>
      <t>16)</t>
    </r>
    <phoneticPr fontId="5"/>
  </si>
  <si>
    <t>*2 IDXLRm[m=1-16]</t>
    <phoneticPr fontId="5"/>
  </si>
  <si>
    <t>LDIn M</t>
    <phoneticPr fontId="5"/>
  </si>
  <si>
    <r>
      <t>LDIn m Set (n=1-</t>
    </r>
    <r>
      <rPr>
        <sz val="9"/>
        <rFont val="ＭＳ Ｐゴシック"/>
        <family val="2"/>
      </rPr>
      <t>16, m=1-16)</t>
    </r>
    <phoneticPr fontId="5"/>
  </si>
  <si>
    <t>STIn</t>
    <phoneticPr fontId="5"/>
  </si>
  <si>
    <r>
      <t>STIn Set (n1-</t>
    </r>
    <r>
      <rPr>
        <sz val="9"/>
        <rFont val="ＭＳ Ｐゴシック"/>
        <family val="2"/>
      </rPr>
      <t>16)</t>
    </r>
    <phoneticPr fontId="5"/>
  </si>
  <si>
    <t>B</t>
    <phoneticPr fontId="103" type="noConversion"/>
  </si>
  <si>
    <t>DECn</t>
    <phoneticPr fontId="3" type="noConversion"/>
  </si>
  <si>
    <t xml:space="preserve"> IDXRn -1(n=1-16)</t>
    <phoneticPr fontId="3" type="noConversion"/>
  </si>
  <si>
    <t>Code *1</t>
    <phoneticPr fontId="5"/>
  </si>
  <si>
    <t>LN1</t>
    <phoneticPr fontId="5"/>
  </si>
  <si>
    <t>Loop Count Register1</t>
    <phoneticPr fontId="5"/>
  </si>
  <si>
    <t>Code *2</t>
    <phoneticPr fontId="5"/>
  </si>
  <si>
    <t>Z47 ~ Z44</t>
    <phoneticPr fontId="5"/>
  </si>
  <si>
    <t>Z175 ~ Z172</t>
    <phoneticPr fontId="5"/>
  </si>
  <si>
    <t>Z303 ~ Z300</t>
    <phoneticPr fontId="5"/>
  </si>
  <si>
    <t>Code *3</t>
    <phoneticPr fontId="5"/>
  </si>
  <si>
    <r>
      <t>Operation</t>
    </r>
    <r>
      <rPr>
        <sz val="9"/>
        <rFont val="ＭＳ Ｐゴシック"/>
        <family val="2"/>
      </rPr>
      <t xml:space="preserve"> (Not Support)</t>
    </r>
    <phoneticPr fontId="5"/>
  </si>
  <si>
    <t>CFLGn Select</t>
    <phoneticPr fontId="5"/>
  </si>
  <si>
    <r>
      <t>Z</t>
    </r>
    <r>
      <rPr>
        <sz val="9"/>
        <rFont val="ＭＳ Ｐゴシック"/>
        <family val="2"/>
      </rPr>
      <t>76 ~ Z73</t>
    </r>
    <phoneticPr fontId="5"/>
  </si>
  <si>
    <t>Z204 ~ Z201</t>
    <phoneticPr fontId="5"/>
  </si>
  <si>
    <t>Z332 ~ Z329</t>
    <phoneticPr fontId="5"/>
  </si>
  <si>
    <t>CFLG1</t>
    <phoneticPr fontId="5"/>
  </si>
  <si>
    <t>CFLG2</t>
    <phoneticPr fontId="5"/>
  </si>
  <si>
    <t>CFLG3</t>
    <phoneticPr fontId="5"/>
  </si>
  <si>
    <t>Code *4</t>
    <phoneticPr fontId="5"/>
  </si>
  <si>
    <t>Z430 ~ Z428</t>
    <phoneticPr fontId="5"/>
  </si>
  <si>
    <t>10us</t>
    <phoneticPr fontId="5"/>
  </si>
  <si>
    <t>100us</t>
    <phoneticPr fontId="5"/>
  </si>
  <si>
    <t>1ms</t>
    <phoneticPr fontId="5"/>
  </si>
  <si>
    <t>10ms</t>
    <phoneticPr fontId="5"/>
  </si>
  <si>
    <t>Code *5</t>
    <phoneticPr fontId="5"/>
  </si>
  <si>
    <t>TIMDn</t>
    <phoneticPr fontId="5"/>
  </si>
  <si>
    <t>Z434</t>
    <phoneticPr fontId="5"/>
  </si>
  <si>
    <t>TIMD1 Select</t>
    <phoneticPr fontId="5"/>
  </si>
  <si>
    <t>TIMD2 Select</t>
    <phoneticPr fontId="5"/>
  </si>
  <si>
    <t>TIMD3 Select</t>
    <phoneticPr fontId="5"/>
  </si>
  <si>
    <t>TIMD4</t>
    <phoneticPr fontId="5"/>
  </si>
  <si>
    <t>Split-2Way</t>
    <phoneticPr fontId="5"/>
  </si>
  <si>
    <t>Z393</t>
    <phoneticPr fontId="36"/>
  </si>
  <si>
    <t>Z442</t>
    <phoneticPr fontId="5"/>
  </si>
  <si>
    <t>Z393</t>
    <phoneticPr fontId="36"/>
  </si>
  <si>
    <t>Z391</t>
    <phoneticPr fontId="5"/>
  </si>
  <si>
    <t>Z441</t>
    <phoneticPr fontId="5"/>
  </si>
  <si>
    <t>Z392</t>
    <phoneticPr fontId="5"/>
  </si>
  <si>
    <t>SPLIT2W[0]</t>
    <phoneticPr fontId="5"/>
  </si>
  <si>
    <t>SPLIT1W[1]</t>
    <phoneticPr fontId="5"/>
  </si>
  <si>
    <t>SPLIT2W[1]</t>
    <phoneticPr fontId="5"/>
  </si>
  <si>
    <t>SPLIT1W[2]</t>
    <phoneticPr fontId="5"/>
  </si>
  <si>
    <t>SPLIT2W[2]</t>
    <phoneticPr fontId="5"/>
  </si>
  <si>
    <t>SPLIT2W[126]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</si>
</sst>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24" formatCode="\$#,##0_);[Red]\(\$#,##0\)"/>
    <numFmt numFmtId="176" formatCode="&quot;₩&quot;#,##0;[Red]&quot;₩&quot;\-#,##0"/>
    <numFmt numFmtId="177" formatCode="0_);[Red]\(0\)"/>
    <numFmt numFmtId="178" formatCode="\Z###\ "/>
    <numFmt numFmtId="179" formatCode="0_ "/>
  </numFmts>
  <fonts count="188">
    <font>
      <sz val="11"/>
      <name val="ＭＳ Ｐゴシック"/>
      <family val="2"/>
    </font>
    <font>
      <sz val="11"/>
      <color theme="1"/>
      <name val="맑은 고딕"/>
      <family val="2"/>
      <charset val="129"/>
      <scheme val="minor"/>
    </font>
    <font>
      <sz val="10"/>
      <name val="MS UI Gothic"/>
      <family val="3"/>
      <charset val="128"/>
    </font>
    <font>
      <sz val="8"/>
      <name val="맑은 고딕"/>
      <family val="2"/>
      <charset val="129"/>
      <scheme val="minor"/>
    </font>
    <font>
      <b/>
      <i/>
      <u/>
      <sz val="12"/>
      <name val="MS UI Gothic"/>
      <family val="3"/>
      <charset val="128"/>
    </font>
    <font>
      <sz val="6"/>
      <name val="MS UI Gothic"/>
      <family val="3"/>
      <charset val="128"/>
    </font>
    <font>
      <sz val="12"/>
      <name val="MS UI Gothic"/>
      <family val="3"/>
      <charset val="128"/>
    </font>
    <font>
      <sz val="9"/>
      <name val="MS UI Gothic"/>
      <family val="3"/>
      <charset val="128"/>
    </font>
    <font>
      <sz val="10"/>
      <name val="MS UI Gothic"/>
      <family val="2"/>
    </font>
    <font>
      <sz val="8"/>
      <name val="맑은 고딕"/>
      <family val="3"/>
      <charset val="129"/>
      <scheme val="minor"/>
    </font>
    <font>
      <sz val="10"/>
      <color rgb="FFFF0000"/>
      <name val="MS UI Gothic"/>
      <family val="3"/>
      <charset val="128"/>
    </font>
    <font>
      <sz val="9"/>
      <color rgb="FFFF0000"/>
      <name val="MS UI Gothic"/>
      <family val="3"/>
      <charset val="128"/>
    </font>
    <font>
      <sz val="11"/>
      <color theme="1"/>
      <name val="맑은 고딕"/>
      <family val="2"/>
      <charset val="128"/>
      <scheme val="minor"/>
    </font>
    <font>
      <sz val="11"/>
      <name val="맑은 고딕"/>
      <family val="2"/>
      <charset val="128"/>
      <scheme val="minor"/>
    </font>
    <font>
      <sz val="10"/>
      <color rgb="FFFF0000"/>
      <name val="MS UI Gothic"/>
      <family val="2"/>
    </font>
    <font>
      <sz val="9"/>
      <color theme="0" tint="-0.249977111117893"/>
      <name val="MS UI Gothic"/>
      <family val="2"/>
    </font>
    <font>
      <b/>
      <sz val="9"/>
      <name val="MS UI Gothic"/>
      <family val="3"/>
      <charset val="128"/>
    </font>
    <font>
      <sz val="11"/>
      <color rgb="FFFF0000"/>
      <name val="맑은 고딕"/>
      <family val="2"/>
      <charset val="128"/>
      <scheme val="minor"/>
    </font>
    <font>
      <sz val="8"/>
      <name val="돋움"/>
      <family val="2"/>
      <charset val="129"/>
    </font>
    <font>
      <sz val="10"/>
      <name val="MS UI Gothic"/>
      <family val="2"/>
      <charset val="128"/>
    </font>
    <font>
      <sz val="9"/>
      <color rgb="FFFF0000"/>
      <name val="MS UI Gothic"/>
      <family val="2"/>
    </font>
    <font>
      <sz val="8"/>
      <name val="MS UI Gothic"/>
      <family val="3"/>
      <charset val="128"/>
    </font>
    <font>
      <sz val="7"/>
      <name val="MS UI Gothic"/>
      <family val="3"/>
      <charset val="128"/>
    </font>
    <font>
      <b/>
      <sz val="10"/>
      <name val="MS UI Gothic"/>
      <family val="3"/>
      <charset val="128"/>
    </font>
    <font>
      <b/>
      <sz val="11"/>
      <name val="맑은 고딕"/>
      <family val="2"/>
      <charset val="128"/>
      <scheme val="minor"/>
    </font>
    <font>
      <sz val="9"/>
      <name val="MS UI Gothic"/>
      <family val="2"/>
      <charset val="128"/>
    </font>
    <font>
      <sz val="10"/>
      <color rgb="FFFF0000"/>
      <name val="맑은 고딕"/>
      <family val="2"/>
      <charset val="128"/>
      <scheme val="minor"/>
    </font>
    <font>
      <sz val="8"/>
      <color rgb="FFFF0000"/>
      <name val="MS UI Gothic"/>
      <family val="2"/>
      <charset val="128"/>
    </font>
    <font>
      <sz val="8"/>
      <color rgb="FFFF0000"/>
      <name val="MS UI Gothic"/>
      <family val="2"/>
    </font>
    <font>
      <sz val="7"/>
      <color rgb="FFFF0000"/>
      <name val="MS UI Gothic"/>
      <family val="2"/>
    </font>
    <font>
      <sz val="6"/>
      <color rgb="FFFF0000"/>
      <name val="MS UI Gothic"/>
      <family val="2"/>
    </font>
    <font>
      <sz val="8"/>
      <name val="MS UI Gothic"/>
      <family val="2"/>
      <charset val="128"/>
    </font>
    <font>
      <sz val="8"/>
      <name val="MS UI Gothic"/>
      <family val="2"/>
    </font>
    <font>
      <b/>
      <sz val="9"/>
      <name val="MS UI Gothic"/>
      <family val="2"/>
      <charset val="128"/>
    </font>
    <font>
      <b/>
      <sz val="9"/>
      <name val="MS UI Gothic"/>
      <family val="2"/>
    </font>
    <font>
      <sz val="9"/>
      <name val="ＭＳ Ｐゴシック"/>
      <family val="3"/>
      <charset val="128"/>
    </font>
    <font>
      <sz val="6"/>
      <name val="맑은 고딕"/>
      <family val="2"/>
      <charset val="128"/>
      <scheme val="minor"/>
    </font>
    <font>
      <b/>
      <sz val="9"/>
      <color rgb="FFFF0000"/>
      <name val="ＭＳ Ｐゴシック"/>
      <family val="3"/>
      <charset val="128"/>
    </font>
    <font>
      <b/>
      <sz val="10"/>
      <color rgb="FFFF0000"/>
      <name val="MS UI Gothic"/>
      <family val="3"/>
      <charset val="128"/>
    </font>
    <font>
      <b/>
      <sz val="9"/>
      <color rgb="FFFF0000"/>
      <name val="ＭＳ Ｐゴシック"/>
      <family val="2"/>
    </font>
    <font>
      <sz val="9"/>
      <color rgb="FFFF0000"/>
      <name val="ＭＳ Ｐゴシック"/>
      <family val="3"/>
      <charset val="128"/>
    </font>
    <font>
      <sz val="9"/>
      <color rgb="FFFF0000"/>
      <name val="ＭＳ Ｐゴシック"/>
      <family val="2"/>
      <charset val="128"/>
    </font>
    <font>
      <b/>
      <sz val="9"/>
      <name val="ＭＳ Ｐゴシック"/>
      <family val="3"/>
      <charset val="128"/>
    </font>
    <font>
      <sz val="9"/>
      <name val="ＭＳ Ｐゴシック"/>
      <family val="2"/>
    </font>
    <font>
      <sz val="10"/>
      <color rgb="FFFF0000"/>
      <name val="MS UI Gothic"/>
      <family val="2"/>
      <charset val="128"/>
    </font>
    <font>
      <b/>
      <sz val="9"/>
      <name val="ＭＳ Ｐゴシック"/>
      <family val="2"/>
      <charset val="128"/>
    </font>
    <font>
      <sz val="9"/>
      <name val="ＭＳ Ｐゴシック"/>
      <family val="2"/>
      <charset val="128"/>
    </font>
    <font>
      <sz val="10"/>
      <color theme="0" tint="-0.249977111117893"/>
      <name val="MS UI Gothic"/>
      <family val="3"/>
      <charset val="128"/>
    </font>
    <font>
      <sz val="9"/>
      <color theme="0" tint="-0.249977111117893"/>
      <name val="ＭＳ Ｐゴシック"/>
      <family val="3"/>
      <charset val="128"/>
    </font>
    <font>
      <sz val="9"/>
      <color theme="0" tint="-0.249977111117893"/>
      <name val="ＭＳ Ｐゴシック"/>
      <family val="2"/>
    </font>
    <font>
      <strike/>
      <sz val="9"/>
      <color theme="0" tint="-0.249977111117893"/>
      <name val="ＭＳ Ｐゴシック"/>
      <family val="2"/>
    </font>
    <font>
      <b/>
      <sz val="9"/>
      <color theme="0" tint="-0.249977111117893"/>
      <name val="ＭＳ Ｐゴシック"/>
      <family val="3"/>
      <charset val="128"/>
    </font>
    <font>
      <b/>
      <sz val="9"/>
      <color theme="0" tint="-0.249977111117893"/>
      <name val="ＭＳ Ｐゴシック"/>
      <family val="2"/>
    </font>
    <font>
      <sz val="10"/>
      <color theme="0" tint="-0.249977111117893"/>
      <name val="MS UI Gothic"/>
      <family val="2"/>
      <charset val="128"/>
    </font>
    <font>
      <b/>
      <sz val="10"/>
      <color indexed="10"/>
      <name val="MS UI Gothic"/>
      <family val="3"/>
      <charset val="128"/>
    </font>
    <font>
      <b/>
      <sz val="9"/>
      <color indexed="10"/>
      <name val="ＭＳ Ｐゴシック"/>
      <family val="3"/>
      <charset val="128"/>
    </font>
    <font>
      <sz val="9"/>
      <color theme="0" tint="-0.249977111117893"/>
      <name val="바탕"/>
      <family val="1"/>
      <charset val="129"/>
    </font>
    <font>
      <strike/>
      <sz val="9"/>
      <color theme="0" tint="-0.249977111117893"/>
      <name val="맑은 고딕"/>
      <family val="2"/>
      <charset val="129"/>
    </font>
    <font>
      <b/>
      <strike/>
      <sz val="9"/>
      <color theme="0" tint="-0.249977111117893"/>
      <name val="맑은 고딕"/>
      <family val="2"/>
      <charset val="129"/>
    </font>
    <font>
      <strike/>
      <sz val="10"/>
      <color theme="0" tint="-0.249977111117893"/>
      <name val="맑은 고딕"/>
      <family val="2"/>
      <charset val="129"/>
    </font>
    <font>
      <b/>
      <sz val="11"/>
      <color rgb="FFFF0000"/>
      <name val="맑은 고딕"/>
      <family val="2"/>
      <charset val="128"/>
      <scheme val="minor"/>
    </font>
    <font>
      <strike/>
      <sz val="9"/>
      <name val="ＭＳ Ｐゴシック"/>
      <family val="2"/>
    </font>
    <font>
      <b/>
      <sz val="10"/>
      <name val="MS UI Gothic"/>
      <family val="2"/>
      <charset val="128"/>
    </font>
    <font>
      <b/>
      <sz val="10"/>
      <name val="MS UI Gothic"/>
      <family val="2"/>
    </font>
    <font>
      <sz val="9"/>
      <color rgb="FFFF0000"/>
      <name val="ＭＳ Ｐゴシック"/>
      <family val="2"/>
    </font>
    <font>
      <b/>
      <sz val="10"/>
      <color theme="0" tint="-0.249977111117893"/>
      <name val="MS UI Gothic"/>
      <family val="2"/>
      <charset val="128"/>
    </font>
    <font>
      <b/>
      <sz val="10"/>
      <color theme="0" tint="-0.249977111117893"/>
      <name val="MS UI Gothic"/>
      <family val="2"/>
    </font>
    <font>
      <b/>
      <sz val="10"/>
      <color theme="0" tint="-0.249977111117893"/>
      <name val="MS UI Gothic"/>
      <family val="3"/>
      <charset val="128"/>
    </font>
    <font>
      <sz val="11"/>
      <name val="ＭＳ Ｐゴシック"/>
      <family val="3"/>
      <charset val="128"/>
    </font>
    <font>
      <sz val="11"/>
      <color theme="1"/>
      <name val="MS UI Gothic"/>
      <family val="2"/>
    </font>
    <font>
      <sz val="6"/>
      <name val="ＭＳ Ｐゴシック"/>
      <family val="3"/>
      <charset val="128"/>
    </font>
    <font>
      <sz val="9"/>
      <color rgb="FFC00000"/>
      <name val="MS UI Gothic"/>
      <family val="2"/>
    </font>
    <font>
      <sz val="10"/>
      <color indexed="8"/>
      <name val="MS UI Gothic"/>
      <family val="2"/>
    </font>
    <font>
      <i/>
      <sz val="10"/>
      <color indexed="10"/>
      <name val="MS UI Gothic"/>
      <family val="2"/>
    </font>
    <font>
      <i/>
      <sz val="10"/>
      <color indexed="12"/>
      <name val="MS UI Gothic"/>
      <family val="2"/>
    </font>
    <font>
      <strike/>
      <sz val="10"/>
      <name val="MS UI Gothic"/>
      <family val="2"/>
      <charset val="128"/>
    </font>
    <font>
      <strike/>
      <sz val="8"/>
      <name val="MS UI Gothic"/>
      <family val="2"/>
      <charset val="128"/>
    </font>
    <font>
      <strike/>
      <sz val="10"/>
      <name val="MS UI Gothic"/>
      <family val="2"/>
    </font>
    <font>
      <sz val="11"/>
      <color rgb="FFFF0000"/>
      <name val="MS UI Gothic"/>
      <family val="2"/>
    </font>
    <font>
      <sz val="10"/>
      <color rgb="FFC00000"/>
      <name val="MS UI Gothic"/>
      <family val="2"/>
      <charset val="128"/>
    </font>
    <font>
      <sz val="10"/>
      <color rgb="FFC00000"/>
      <name val="MS UI Gothic"/>
      <family val="2"/>
    </font>
    <font>
      <sz val="10"/>
      <name val="돋움"/>
      <family val="2"/>
      <charset val="129"/>
    </font>
    <font>
      <sz val="9"/>
      <name val="MS UI Gothic"/>
      <family val="2"/>
    </font>
    <font>
      <sz val="10"/>
      <color theme="1"/>
      <name val="MS UI Gothic"/>
      <family val="2"/>
    </font>
    <font>
      <sz val="10"/>
      <name val="돋움"/>
      <family val="3"/>
      <charset val="129"/>
    </font>
    <font>
      <sz val="8"/>
      <color theme="0" tint="-0.249977111117893"/>
      <name val="MS UI Gothic"/>
      <family val="2"/>
      <charset val="128"/>
    </font>
    <font>
      <sz val="11"/>
      <color theme="0" tint="-0.249977111117893"/>
      <name val="MS UI Gothic"/>
      <family val="2"/>
      <charset val="128"/>
    </font>
    <font>
      <sz val="9"/>
      <color theme="0" tint="-0.249977111117893"/>
      <name val="MS UI Gothic"/>
      <family val="2"/>
      <charset val="128"/>
    </font>
    <font>
      <strike/>
      <sz val="9"/>
      <color rgb="FFC00000"/>
      <name val="MS UI Gothic"/>
      <family val="2"/>
    </font>
    <font>
      <sz val="11"/>
      <color rgb="FFFF0000"/>
      <name val="MS UI Gothic"/>
      <family val="2"/>
      <charset val="128"/>
    </font>
    <font>
      <sz val="11"/>
      <name val="MS UI Gothic"/>
      <family val="2"/>
      <charset val="128"/>
    </font>
    <font>
      <sz val="10"/>
      <color theme="0" tint="-0.249977111117893"/>
      <name val="MS UI Gothic"/>
      <family val="2"/>
    </font>
    <font>
      <b/>
      <sz val="9"/>
      <color theme="0" tint="-0.249977111117893"/>
      <name val="MS UI Gothic"/>
      <family val="2"/>
      <charset val="128"/>
    </font>
    <font>
      <sz val="9"/>
      <color rgb="FFFF0000"/>
      <name val="MS UI Gothic"/>
      <family val="2"/>
      <charset val="128"/>
    </font>
    <font>
      <b/>
      <sz val="11"/>
      <color theme="0" tint="-0.249977111117893"/>
      <name val="MS UI Gothic"/>
      <family val="2"/>
      <charset val="128"/>
    </font>
    <font>
      <sz val="8"/>
      <name val="바탕체"/>
      <family val="3"/>
      <charset val="129"/>
    </font>
    <font>
      <sz val="11"/>
      <name val="ＭＳ Ｐゴシック"/>
      <family val="2"/>
      <charset val="128"/>
    </font>
    <font>
      <sz val="6"/>
      <name val="MS UI Gothic"/>
      <family val="3"/>
    </font>
    <font>
      <sz val="9"/>
      <color indexed="12"/>
      <name val="MS UI Gothic"/>
      <family val="3"/>
      <charset val="128"/>
    </font>
    <font>
      <sz val="9"/>
      <name val="돋움"/>
      <family val="3"/>
      <charset val="129"/>
    </font>
    <font>
      <strike/>
      <sz val="9"/>
      <name val="맑은 고딕"/>
      <family val="3"/>
      <charset val="129"/>
    </font>
    <font>
      <b/>
      <sz val="9"/>
      <color rgb="FF3333FF"/>
      <name val="MS UI Gothic"/>
      <family val="3"/>
    </font>
    <font>
      <sz val="10"/>
      <name val="MS UI Gothic"/>
      <family val="3"/>
    </font>
    <font>
      <sz val="8"/>
      <name val="돋움"/>
      <family val="3"/>
      <charset val="129"/>
    </font>
    <font>
      <sz val="9"/>
      <color theme="0" tint="-0.14999847407452621"/>
      <name val="MS UI Gothic"/>
      <family val="3"/>
      <charset val="128"/>
    </font>
    <font>
      <b/>
      <sz val="9"/>
      <color rgb="FFFF0000"/>
      <name val="MS UI Gothic"/>
      <family val="2"/>
      <charset val="128"/>
    </font>
    <font>
      <sz val="9"/>
      <color theme="0" tint="-0.249977111117893"/>
      <name val="MS UI Gothic"/>
      <family val="3"/>
      <charset val="128"/>
    </font>
    <font>
      <b/>
      <sz val="9"/>
      <color theme="0" tint="-0.249977111117893"/>
      <name val="MS UI Gothic"/>
      <family val="2"/>
    </font>
    <font>
      <strike/>
      <sz val="9"/>
      <color theme="0" tint="-0.249977111117893"/>
      <name val="MS UI Gothic"/>
      <family val="2"/>
    </font>
    <font>
      <sz val="9"/>
      <color theme="0" tint="-0.14999847407452621"/>
      <name val="MS UI Gothic"/>
      <family val="2"/>
    </font>
    <font>
      <b/>
      <strike/>
      <sz val="9"/>
      <color theme="0" tint="-0.14999847407452621"/>
      <name val="MS UI Gothic"/>
      <family val="2"/>
    </font>
    <font>
      <sz val="9"/>
      <color theme="1"/>
      <name val="돋움"/>
      <family val="3"/>
      <charset val="129"/>
    </font>
    <font>
      <sz val="9"/>
      <color theme="1"/>
      <name val="MS UI Gothic"/>
      <family val="2"/>
    </font>
    <font>
      <sz val="9"/>
      <color rgb="FF0000FF"/>
      <name val="MS UI Gothic"/>
      <family val="3"/>
      <charset val="128"/>
    </font>
    <font>
      <b/>
      <sz val="9"/>
      <name val="MS UI Gothic"/>
      <family val="3"/>
    </font>
    <font>
      <strike/>
      <sz val="9"/>
      <name val="MS UI Gothic"/>
      <family val="3"/>
      <charset val="128"/>
    </font>
    <font>
      <strike/>
      <sz val="9"/>
      <name val="MS UI Gothic"/>
      <family val="2"/>
    </font>
    <font>
      <sz val="9"/>
      <name val="MS UI Gothic"/>
      <family val="3"/>
    </font>
    <font>
      <sz val="6"/>
      <name val="ＭＳ Ｐゴシック"/>
      <family val="3"/>
    </font>
    <font>
      <sz val="9"/>
      <color rgb="FF0070C0"/>
      <name val="MS UI Gothic"/>
      <family val="2"/>
    </font>
    <font>
      <sz val="9"/>
      <color rgb="FF0070C0"/>
      <name val="MS UI Gothic"/>
      <family val="3"/>
      <charset val="128"/>
    </font>
    <font>
      <sz val="11"/>
      <color theme="1"/>
      <name val="맑은 고딕"/>
      <family val="3"/>
      <charset val="128"/>
      <scheme val="minor"/>
    </font>
    <font>
      <b/>
      <sz val="9"/>
      <color rgb="FF0070C0"/>
      <name val="MS UI Gothic"/>
      <family val="2"/>
    </font>
    <font>
      <sz val="10"/>
      <color theme="0" tint="-0.14999847407452621"/>
      <name val="MS UI Gothic"/>
      <family val="3"/>
      <charset val="128"/>
    </font>
    <font>
      <b/>
      <sz val="9"/>
      <color theme="0" tint="-0.14999847407452621"/>
      <name val="MS UI Gothic"/>
      <family val="2"/>
    </font>
    <font>
      <sz val="11"/>
      <color theme="0" tint="-0.14999847407452621"/>
      <name val="맑은 고딕"/>
      <family val="3"/>
      <charset val="128"/>
      <scheme val="minor"/>
    </font>
    <font>
      <b/>
      <sz val="9"/>
      <color theme="0" tint="-0.14999847407452621"/>
      <name val="MS UI Gothic"/>
      <family val="3"/>
      <charset val="128"/>
    </font>
    <font>
      <sz val="9"/>
      <color theme="0" tint="-0.14999847407452621"/>
      <name val="MS UI Gothic"/>
      <family val="3"/>
    </font>
    <font>
      <sz val="10"/>
      <color theme="0" tint="-0.14999847407452621"/>
      <name val="MS UI Gothic"/>
      <family val="2"/>
    </font>
    <font>
      <sz val="11"/>
      <name val="ＭＳ Ｐゴシック"/>
      <family val="3"/>
    </font>
    <font>
      <sz val="9"/>
      <name val="바탕체"/>
      <family val="3"/>
      <charset val="129"/>
    </font>
    <font>
      <sz val="9"/>
      <color theme="0" tint="-0.14999847407452621"/>
      <name val="바탕체"/>
      <family val="3"/>
      <charset val="129"/>
    </font>
    <font>
      <sz val="8"/>
      <color theme="0" tint="-0.14999847407452621"/>
      <name val="바탕체"/>
      <family val="3"/>
      <charset val="129"/>
    </font>
    <font>
      <sz val="9"/>
      <name val="바탕체"/>
      <family val="1"/>
      <charset val="129"/>
    </font>
    <font>
      <sz val="9"/>
      <color theme="1"/>
      <name val="바탕체"/>
      <family val="1"/>
      <charset val="129"/>
    </font>
    <font>
      <b/>
      <sz val="11"/>
      <color theme="1"/>
      <name val="맑은 고딕"/>
      <family val="3"/>
      <charset val="128"/>
      <scheme val="minor"/>
    </font>
    <font>
      <sz val="10"/>
      <color theme="0" tint="-0.14999847407452621"/>
      <name val="MS UI Gothic"/>
      <family val="3"/>
    </font>
    <font>
      <b/>
      <sz val="9"/>
      <color theme="0" tint="-0.14999847407452621"/>
      <name val="MS UI Gothic"/>
      <family val="3"/>
    </font>
    <font>
      <sz val="9"/>
      <color theme="0" tint="-0.14999847407452621"/>
      <name val="MS UI Gothic"/>
      <family val="2"/>
      <charset val="128"/>
    </font>
    <font>
      <b/>
      <sz val="9"/>
      <color theme="0" tint="-0.14999847407452621"/>
      <name val="MS UI Gothic"/>
      <family val="2"/>
      <charset val="128"/>
    </font>
    <font>
      <sz val="9"/>
      <color theme="0" tint="-0.14999847407452621"/>
      <name val="돋움"/>
      <family val="3"/>
      <charset val="129"/>
    </font>
    <font>
      <strike/>
      <sz val="9"/>
      <color theme="0" tint="-0.14999847407452621"/>
      <name val="MS UI Gothic"/>
      <family val="2"/>
    </font>
    <font>
      <sz val="9"/>
      <color rgb="FF3333FF"/>
      <name val="MS UI Gothic"/>
      <family val="2"/>
    </font>
    <font>
      <sz val="9"/>
      <color theme="1"/>
      <name val="MS UI Gothic"/>
      <family val="3"/>
      <charset val="128"/>
    </font>
    <font>
      <b/>
      <strike/>
      <sz val="9"/>
      <name val="MS UI Gothic"/>
      <family val="3"/>
    </font>
    <font>
      <u/>
      <sz val="9"/>
      <name val="MS UI Gothic"/>
      <family val="3"/>
    </font>
    <font>
      <b/>
      <strike/>
      <sz val="9"/>
      <name val="MS UI Gothic"/>
      <family val="3"/>
      <charset val="128"/>
    </font>
    <font>
      <b/>
      <strike/>
      <sz val="9"/>
      <name val="MS UI Gothic"/>
      <family val="2"/>
    </font>
    <font>
      <sz val="6"/>
      <name val="MS UI Gothic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</font>
    <font>
      <b/>
      <i/>
      <u/>
      <sz val="16"/>
      <name val="HY헤드라인M"/>
      <family val="1"/>
      <charset val="129"/>
    </font>
    <font>
      <b/>
      <sz val="11"/>
      <name val="MS UI Gothic"/>
      <family val="2"/>
      <charset val="128"/>
    </font>
    <font>
      <b/>
      <sz val="11"/>
      <name val="MS UI Gothic"/>
      <family val="2"/>
    </font>
    <font>
      <sz val="11"/>
      <name val="MS UI Gothic"/>
      <family val="2"/>
    </font>
    <font>
      <sz val="10"/>
      <color theme="0" tint="-0.34998626667073579"/>
      <name val="MS UI Gothic"/>
      <family val="2"/>
    </font>
    <font>
      <strike/>
      <sz val="8"/>
      <name val="MS UI Gothic"/>
      <family val="2"/>
    </font>
    <font>
      <strike/>
      <sz val="11"/>
      <name val="MS UI Gothic"/>
      <family val="2"/>
    </font>
    <font>
      <strike/>
      <sz val="10"/>
      <color theme="0" tint="-0.34998626667073579"/>
      <name val="MS UI Gothic"/>
      <family val="2"/>
    </font>
    <font>
      <sz val="10"/>
      <color theme="0" tint="-4.9989318521683403E-2"/>
      <name val="MS UI Gothic"/>
      <family val="2"/>
      <charset val="128"/>
    </font>
    <font>
      <sz val="8"/>
      <color theme="0" tint="-4.9989318521683403E-2"/>
      <name val="MS UI Gothic"/>
      <family val="2"/>
    </font>
    <font>
      <sz val="11"/>
      <color theme="0" tint="-4.9989318521683403E-2"/>
      <name val="MS UI Gothic"/>
      <family val="2"/>
    </font>
    <font>
      <sz val="9"/>
      <color theme="0" tint="-4.9989318521683403E-2"/>
      <name val="MS UI Gothic"/>
      <family val="2"/>
    </font>
    <font>
      <sz val="10"/>
      <color theme="0" tint="-4.9989318521683403E-2"/>
      <name val="MS UI Gothic"/>
      <family val="2"/>
    </font>
    <font>
      <sz val="10"/>
      <color theme="0" tint="-0.34998626667073579"/>
      <name val="MS UI Gothic"/>
      <family val="2"/>
      <charset val="128"/>
    </font>
    <font>
      <sz val="8"/>
      <color theme="0" tint="-0.34998626667073579"/>
      <name val="MS UI Gothic"/>
      <family val="2"/>
    </font>
    <font>
      <sz val="9"/>
      <color theme="0" tint="-0.34998626667073579"/>
      <name val="MS UI Gothic"/>
      <family val="2"/>
    </font>
    <font>
      <sz val="11"/>
      <color theme="0" tint="-0.34998626667073579"/>
      <name val="MS UI Gothic"/>
      <family val="2"/>
    </font>
    <font>
      <b/>
      <sz val="9"/>
      <color rgb="FFFF0000"/>
      <name val="MS UI Gothic"/>
      <family val="2"/>
    </font>
    <font>
      <sz val="9"/>
      <color indexed="8"/>
      <name val="Tahoma"/>
      <family val="2"/>
    </font>
    <font>
      <sz val="9"/>
      <name val="Tahoma"/>
      <family val="2"/>
    </font>
    <font>
      <b/>
      <sz val="9"/>
      <color indexed="12"/>
      <name val="ＭＳ Ｐゴシック"/>
      <family val="3"/>
      <charset val="128"/>
    </font>
    <font>
      <sz val="9"/>
      <name val="ＭＳ Ｐゴシック"/>
    </font>
    <font>
      <sz val="9"/>
      <color theme="0" tint="-4.9989318521683403E-2"/>
      <name val="ＭＳ Ｐゴシック"/>
      <family val="3"/>
      <charset val="128"/>
    </font>
    <font>
      <sz val="10"/>
      <color theme="0" tint="-4.9989318521683403E-2"/>
      <name val="MS UI Gothic"/>
      <family val="3"/>
      <charset val="128"/>
    </font>
    <font>
      <sz val="9"/>
      <color theme="0" tint="-4.9989318521683403E-2"/>
      <name val="ＭＳ Ｐゴシック"/>
      <family val="2"/>
    </font>
    <font>
      <sz val="9"/>
      <color theme="0" tint="-4.9989318521683403E-2"/>
      <name val="ＭＳ Ｐゴシック"/>
    </font>
    <font>
      <sz val="9"/>
      <color indexed="10"/>
      <name val="ＭＳ Ｐゴシック"/>
      <family val="3"/>
      <charset val="128"/>
    </font>
    <font>
      <sz val="10"/>
      <color indexed="10"/>
      <name val="MS UI Gothic"/>
      <family val="3"/>
      <charset val="128"/>
    </font>
    <font>
      <sz val="9"/>
      <color theme="0" tint="-4.9989318521683403E-2"/>
      <name val="바탕"/>
      <family val="1"/>
      <charset val="129"/>
    </font>
    <font>
      <strike/>
      <sz val="9"/>
      <color theme="0" tint="-4.9989318521683403E-2"/>
      <name val="맑은 고딕"/>
      <family val="2"/>
      <charset val="129"/>
    </font>
    <font>
      <strike/>
      <sz val="10"/>
      <color theme="0" tint="-4.9989318521683403E-2"/>
      <name val="맑은 고딕"/>
      <family val="2"/>
      <charset val="129"/>
    </font>
    <font>
      <sz val="9"/>
      <color theme="0" tint="-4.9989318521683403E-2"/>
      <name val="맑은 고딕"/>
      <family val="3"/>
      <charset val="129"/>
    </font>
    <font>
      <sz val="10"/>
      <color theme="0" tint="-4.9989318521683403E-2"/>
      <name val="맑은 고딕"/>
      <family val="3"/>
      <charset val="129"/>
    </font>
    <font>
      <b/>
      <sz val="9"/>
      <color theme="0" tint="-4.9989318521683403E-2"/>
      <name val="ＭＳ Ｐゴシック"/>
      <family val="3"/>
      <charset val="128"/>
    </font>
    <font>
      <b/>
      <strike/>
      <sz val="9"/>
      <color theme="0" tint="-4.9989318521683403E-2"/>
      <name val="맑은 고딕"/>
      <family val="2"/>
      <charset val="129"/>
    </font>
    <font>
      <strike/>
      <sz val="10"/>
      <name val="MS UI Gothic"/>
      <family val="3"/>
      <charset val="128"/>
    </font>
    <font>
      <b/>
      <sz val="9"/>
      <name val="ＭＳ Ｐゴシック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/>
      <top style="mediumDashDot">
        <color auto="1"/>
      </top>
      <bottom/>
      <diagonal/>
    </border>
    <border>
      <left/>
      <right/>
      <top/>
      <bottom style="mediumDashDot">
        <color auto="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</borders>
  <cellStyleXfs count="26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0" borderId="0"/>
    <xf numFmtId="0" fontId="12" fillId="0" borderId="0">
      <alignment vertical="center"/>
    </xf>
    <xf numFmtId="0" fontId="2" fillId="0" borderId="0"/>
    <xf numFmtId="0" fontId="2" fillId="0" borderId="0"/>
    <xf numFmtId="176" fontId="2" fillId="0" borderId="0" applyFont="0" applyFill="0" applyBorder="0" applyAlignment="0" applyProtection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96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2" fillId="0" borderId="0"/>
    <xf numFmtId="0" fontId="2" fillId="0" borderId="0"/>
    <xf numFmtId="0" fontId="102" fillId="0" borderId="0"/>
    <xf numFmtId="0" fontId="102" fillId="0" borderId="0"/>
    <xf numFmtId="0" fontId="129" fillId="0" borderId="0"/>
    <xf numFmtId="0" fontId="102" fillId="0" borderId="0"/>
    <xf numFmtId="0" fontId="102" fillId="0" borderId="0"/>
    <xf numFmtId="0" fontId="8" fillId="0" borderId="0"/>
    <xf numFmtId="0" fontId="1" fillId="0" borderId="0">
      <alignment vertical="center"/>
    </xf>
  </cellStyleXfs>
  <cellXfs count="3606">
    <xf numFmtId="0" fontId="0" fillId="0" borderId="0" xfId="0"/>
    <xf numFmtId="0" fontId="2" fillId="0" borderId="0" xfId="2" applyFont="1" applyAlignment="1">
      <alignment vertical="center" wrapText="1"/>
    </xf>
    <xf numFmtId="0" fontId="4" fillId="0" borderId="0" xfId="2" applyFont="1" applyAlignment="1">
      <alignment horizontal="left" vertical="center"/>
    </xf>
    <xf numFmtId="0" fontId="2" fillId="0" borderId="0" xfId="2" applyFont="1" applyAlignment="1">
      <alignment horizontal="center" vertical="center" wrapText="1"/>
    </xf>
    <xf numFmtId="0" fontId="6" fillId="0" borderId="0" xfId="2" applyFont="1" applyAlignment="1">
      <alignment horizontal="left" vertical="center"/>
    </xf>
    <xf numFmtId="0" fontId="2" fillId="0" borderId="0" xfId="2" applyFont="1" applyAlignment="1">
      <alignment horizontal="right" vertical="center"/>
    </xf>
    <xf numFmtId="0" fontId="2" fillId="0" borderId="0" xfId="2" applyFont="1" applyFill="1" applyAlignment="1">
      <alignment vertical="center" wrapText="1"/>
    </xf>
    <xf numFmtId="0" fontId="2" fillId="3" borderId="1" xfId="2" applyFont="1" applyFill="1" applyBorder="1" applyAlignment="1">
      <alignment horizontal="center" vertical="center" wrapText="1"/>
    </xf>
    <xf numFmtId="0" fontId="2" fillId="0" borderId="0" xfId="2" applyFont="1" applyFill="1" applyAlignment="1">
      <alignment horizontal="center" vertical="center" wrapText="1"/>
    </xf>
    <xf numFmtId="0" fontId="7" fillId="0" borderId="2" xfId="2" applyFont="1" applyFill="1" applyBorder="1" applyAlignment="1">
      <alignment horizontal="center" vertical="center" wrapText="1"/>
    </xf>
    <xf numFmtId="0" fontId="7" fillId="0" borderId="3" xfId="2" applyFont="1" applyFill="1" applyBorder="1" applyAlignment="1">
      <alignment horizontal="center" vertical="center" wrapText="1"/>
    </xf>
    <xf numFmtId="0" fontId="7" fillId="4" borderId="3" xfId="2" applyFont="1" applyFill="1" applyBorder="1" applyAlignment="1">
      <alignment horizontal="center" vertical="center" wrapText="1"/>
    </xf>
    <xf numFmtId="0" fontId="7" fillId="4" borderId="4" xfId="2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center" vertical="center" textRotation="180" wrapText="1"/>
    </xf>
    <xf numFmtId="0" fontId="2" fillId="3" borderId="5" xfId="2" applyFont="1" applyFill="1" applyBorder="1" applyAlignment="1">
      <alignment horizontal="center" vertical="center" wrapText="1"/>
    </xf>
    <xf numFmtId="0" fontId="2" fillId="0" borderId="0" xfId="2" applyFont="1" applyBorder="1" applyAlignment="1">
      <alignment horizontal="center" vertical="center" wrapText="1"/>
    </xf>
    <xf numFmtId="0" fontId="2" fillId="0" borderId="6" xfId="2" applyFont="1" applyBorder="1" applyAlignment="1">
      <alignment vertical="center" wrapText="1"/>
    </xf>
    <xf numFmtId="0" fontId="2" fillId="0" borderId="7" xfId="2" applyFont="1" applyBorder="1" applyAlignment="1">
      <alignment vertical="center" wrapText="1"/>
    </xf>
    <xf numFmtId="0" fontId="2" fillId="0" borderId="8" xfId="2" applyFont="1" applyBorder="1" applyAlignment="1">
      <alignment vertical="center" wrapText="1"/>
    </xf>
    <xf numFmtId="0" fontId="2" fillId="0" borderId="5" xfId="2" applyFont="1" applyFill="1" applyBorder="1" applyAlignment="1">
      <alignment horizontal="center" vertical="center" textRotation="180" wrapText="1"/>
    </xf>
    <xf numFmtId="0" fontId="2" fillId="5" borderId="9" xfId="2" applyFont="1" applyFill="1" applyBorder="1" applyAlignment="1">
      <alignment horizontal="center" vertical="center" wrapText="1"/>
    </xf>
    <xf numFmtId="0" fontId="2" fillId="5" borderId="10" xfId="2" applyFont="1" applyFill="1" applyBorder="1" applyAlignment="1">
      <alignment horizontal="center" vertical="center" wrapText="1"/>
    </xf>
    <xf numFmtId="0" fontId="10" fillId="0" borderId="11" xfId="2" applyFont="1" applyFill="1" applyBorder="1" applyAlignment="1">
      <alignment horizontal="center" vertical="center" wrapText="1"/>
    </xf>
    <xf numFmtId="0" fontId="7" fillId="0" borderId="11" xfId="2" applyFont="1" applyFill="1" applyBorder="1" applyAlignment="1">
      <alignment horizontal="center" vertical="center" wrapText="1"/>
    </xf>
    <xf numFmtId="0" fontId="11" fillId="5" borderId="11" xfId="2" applyFont="1" applyFill="1" applyBorder="1" applyAlignment="1">
      <alignment horizontal="center" vertical="center" wrapText="1"/>
    </xf>
    <xf numFmtId="0" fontId="13" fillId="0" borderId="11" xfId="3" applyFont="1" applyFill="1" applyBorder="1" applyAlignment="1">
      <alignment horizontal="center" vertical="center" wrapText="1"/>
    </xf>
    <xf numFmtId="0" fontId="13" fillId="0" borderId="12" xfId="3" applyFont="1" applyFill="1" applyBorder="1" applyAlignment="1">
      <alignment horizontal="center" vertical="center" wrapText="1"/>
    </xf>
    <xf numFmtId="0" fontId="14" fillId="5" borderId="12" xfId="2" applyFont="1" applyFill="1" applyBorder="1" applyAlignment="1">
      <alignment horizontal="center" vertical="center" wrapText="1"/>
    </xf>
    <xf numFmtId="0" fontId="14" fillId="5" borderId="13" xfId="2" applyFont="1" applyFill="1" applyBorder="1" applyAlignment="1">
      <alignment horizontal="center" vertical="center" wrapText="1"/>
    </xf>
    <xf numFmtId="0" fontId="14" fillId="5" borderId="10" xfId="2" applyFont="1" applyFill="1" applyBorder="1" applyAlignment="1">
      <alignment horizontal="center" vertical="center" wrapText="1"/>
    </xf>
    <xf numFmtId="0" fontId="7" fillId="0" borderId="11" xfId="2" applyFont="1" applyBorder="1" applyAlignment="1">
      <alignment horizontal="center" vertical="center" wrapText="1"/>
    </xf>
    <xf numFmtId="0" fontId="2" fillId="0" borderId="11" xfId="2" applyFont="1" applyFill="1" applyBorder="1" applyAlignment="1">
      <alignment horizontal="center" vertical="center" wrapText="1"/>
    </xf>
    <xf numFmtId="0" fontId="7" fillId="0" borderId="14" xfId="2" applyFont="1" applyBorder="1" applyAlignment="1">
      <alignment horizontal="center" vertical="center" wrapText="1"/>
    </xf>
    <xf numFmtId="0" fontId="2" fillId="3" borderId="15" xfId="2" applyFont="1" applyFill="1" applyBorder="1" applyAlignment="1">
      <alignment horizontal="center" vertical="center" wrapText="1"/>
    </xf>
    <xf numFmtId="0" fontId="2" fillId="5" borderId="16" xfId="2" applyFont="1" applyFill="1" applyBorder="1" applyAlignment="1">
      <alignment horizontal="center" vertical="center" wrapText="1"/>
    </xf>
    <xf numFmtId="0" fontId="2" fillId="5" borderId="17" xfId="2" applyFont="1" applyFill="1" applyBorder="1" applyAlignment="1">
      <alignment horizontal="center" vertical="center" wrapText="1"/>
    </xf>
    <xf numFmtId="0" fontId="14" fillId="0" borderId="18" xfId="2" applyFont="1" applyFill="1" applyBorder="1" applyAlignment="1">
      <alignment horizontal="center" vertical="center" wrapText="1"/>
    </xf>
    <xf numFmtId="0" fontId="2" fillId="0" borderId="18" xfId="2" applyFont="1" applyFill="1" applyBorder="1" applyAlignment="1">
      <alignment horizontal="center" vertical="center" wrapText="1"/>
    </xf>
    <xf numFmtId="0" fontId="14" fillId="5" borderId="18" xfId="2" applyFont="1" applyFill="1" applyBorder="1" applyAlignment="1">
      <alignment horizontal="center" vertical="center" wrapText="1"/>
    </xf>
    <xf numFmtId="0" fontId="13" fillId="0" borderId="18" xfId="3" applyFont="1" applyFill="1" applyBorder="1" applyAlignment="1">
      <alignment horizontal="center" vertical="center" wrapText="1"/>
    </xf>
    <xf numFmtId="0" fontId="13" fillId="0" borderId="19" xfId="3" applyFont="1" applyFill="1" applyBorder="1" applyAlignment="1">
      <alignment horizontal="center" vertical="center" wrapText="1"/>
    </xf>
    <xf numFmtId="0" fontId="14" fillId="5" borderId="19" xfId="2" applyFont="1" applyFill="1" applyBorder="1" applyAlignment="1">
      <alignment horizontal="center" vertical="center" wrapText="1"/>
    </xf>
    <xf numFmtId="0" fontId="14" fillId="5" borderId="20" xfId="2" applyFont="1" applyFill="1" applyBorder="1" applyAlignment="1">
      <alignment horizontal="center" vertical="center" wrapText="1"/>
    </xf>
    <xf numFmtId="0" fontId="14" fillId="5" borderId="17" xfId="2" applyFont="1" applyFill="1" applyBorder="1" applyAlignment="1">
      <alignment horizontal="center" vertical="center" wrapText="1"/>
    </xf>
    <xf numFmtId="0" fontId="2" fillId="0" borderId="18" xfId="2" applyFont="1" applyBorder="1" applyAlignment="1">
      <alignment horizontal="center" vertical="center" wrapText="1"/>
    </xf>
    <xf numFmtId="0" fontId="7" fillId="0" borderId="21" xfId="2" applyFont="1" applyBorder="1" applyAlignment="1">
      <alignment horizontal="center" vertical="center" wrapText="1"/>
    </xf>
    <xf numFmtId="0" fontId="2" fillId="0" borderId="0" xfId="2" applyFont="1" applyBorder="1" applyAlignment="1">
      <alignment vertical="center" wrapText="1"/>
    </xf>
    <xf numFmtId="0" fontId="7" fillId="0" borderId="0" xfId="2" applyFont="1" applyBorder="1" applyAlignment="1">
      <alignment horizontal="center" vertical="center" wrapText="1"/>
    </xf>
    <xf numFmtId="0" fontId="7" fillId="0" borderId="6" xfId="2" applyFont="1" applyBorder="1" applyAlignment="1">
      <alignment vertical="center" wrapText="1"/>
    </xf>
    <xf numFmtId="0" fontId="7" fillId="0" borderId="7" xfId="2" applyFont="1" applyBorder="1" applyAlignment="1">
      <alignment vertical="center" wrapText="1"/>
    </xf>
    <xf numFmtId="0" fontId="7" fillId="0" borderId="8" xfId="2" applyFont="1" applyBorder="1" applyAlignment="1">
      <alignment vertical="center" wrapText="1"/>
    </xf>
    <xf numFmtId="0" fontId="2" fillId="5" borderId="22" xfId="2" applyFont="1" applyFill="1" applyBorder="1" applyAlignment="1">
      <alignment horizontal="center" vertical="center" wrapText="1"/>
    </xf>
    <xf numFmtId="0" fontId="2" fillId="5" borderId="11" xfId="2" applyFont="1" applyFill="1" applyBorder="1" applyAlignment="1">
      <alignment horizontal="center" vertical="center" wrapText="1"/>
    </xf>
    <xf numFmtId="0" fontId="7" fillId="0" borderId="12" xfId="2" applyFont="1" applyFill="1" applyBorder="1" applyAlignment="1">
      <alignment horizontal="center" vertical="center" wrapText="1"/>
    </xf>
    <xf numFmtId="0" fontId="7" fillId="0" borderId="13" xfId="2" applyFont="1" applyFill="1" applyBorder="1" applyAlignment="1">
      <alignment horizontal="center" vertical="center" wrapText="1"/>
    </xf>
    <xf numFmtId="0" fontId="7" fillId="0" borderId="10" xfId="2" applyFont="1" applyFill="1" applyBorder="1" applyAlignment="1">
      <alignment horizontal="center" vertical="center" wrapText="1"/>
    </xf>
    <xf numFmtId="0" fontId="7" fillId="0" borderId="23" xfId="2" applyFont="1" applyBorder="1" applyAlignment="1">
      <alignment horizontal="center" vertical="center" wrapText="1"/>
    </xf>
    <xf numFmtId="0" fontId="2" fillId="5" borderId="24" xfId="2" applyFont="1" applyFill="1" applyBorder="1" applyAlignment="1">
      <alignment horizontal="center" vertical="center" wrapText="1"/>
    </xf>
    <xf numFmtId="0" fontId="2" fillId="5" borderId="18" xfId="2" applyFont="1" applyFill="1" applyBorder="1" applyAlignment="1">
      <alignment horizontal="center" vertical="center" wrapText="1"/>
    </xf>
    <xf numFmtId="0" fontId="7" fillId="0" borderId="19" xfId="2" applyFont="1" applyFill="1" applyBorder="1" applyAlignment="1">
      <alignment horizontal="center" vertical="center" wrapText="1"/>
    </xf>
    <xf numFmtId="0" fontId="7" fillId="0" borderId="20" xfId="2" applyFont="1" applyFill="1" applyBorder="1" applyAlignment="1">
      <alignment horizontal="center" vertical="center" wrapText="1"/>
    </xf>
    <xf numFmtId="0" fontId="7" fillId="0" borderId="17" xfId="2" applyFont="1" applyFill="1" applyBorder="1" applyAlignment="1">
      <alignment horizontal="center" vertical="center" wrapText="1"/>
    </xf>
    <xf numFmtId="0" fontId="7" fillId="0" borderId="18" xfId="2" applyFont="1" applyBorder="1" applyAlignment="1">
      <alignment horizontal="center" vertical="center" wrapText="1"/>
    </xf>
    <xf numFmtId="0" fontId="7" fillId="0" borderId="25" xfId="2" applyFont="1" applyBorder="1" applyAlignment="1">
      <alignment horizontal="center" vertical="center" wrapText="1"/>
    </xf>
    <xf numFmtId="0" fontId="2" fillId="0" borderId="0" xfId="2" applyFont="1" applyFill="1" applyBorder="1" applyAlignment="1">
      <alignment horizontal="center" vertical="center" wrapText="1"/>
    </xf>
    <xf numFmtId="0" fontId="7" fillId="0" borderId="0" xfId="2" applyFont="1" applyFill="1" applyBorder="1" applyAlignment="1">
      <alignment horizontal="center" vertical="center" wrapText="1"/>
    </xf>
    <xf numFmtId="0" fontId="2" fillId="6" borderId="1" xfId="2" applyFont="1" applyFill="1" applyBorder="1" applyAlignment="1">
      <alignment horizontal="center" vertical="center" wrapText="1"/>
    </xf>
    <xf numFmtId="0" fontId="2" fillId="6" borderId="5" xfId="2" applyFont="1" applyFill="1" applyBorder="1" applyAlignment="1">
      <alignment horizontal="center" vertical="center" wrapText="1"/>
    </xf>
    <xf numFmtId="0" fontId="16" fillId="0" borderId="6" xfId="2" applyFont="1" applyFill="1" applyBorder="1" applyAlignment="1">
      <alignment vertical="center" wrapText="1"/>
    </xf>
    <xf numFmtId="0" fontId="16" fillId="0" borderId="7" xfId="2" applyFont="1" applyFill="1" applyBorder="1" applyAlignment="1">
      <alignment vertical="center" wrapText="1"/>
    </xf>
    <xf numFmtId="0" fontId="7" fillId="0" borderId="7" xfId="2" applyFont="1" applyFill="1" applyBorder="1" applyAlignment="1">
      <alignment vertical="center" wrapText="1"/>
    </xf>
    <xf numFmtId="0" fontId="13" fillId="0" borderId="7" xfId="3" applyFont="1" applyBorder="1" applyAlignment="1">
      <alignment vertical="center" wrapText="1"/>
    </xf>
    <xf numFmtId="0" fontId="13" fillId="0" borderId="8" xfId="3" applyFont="1" applyBorder="1" applyAlignment="1">
      <alignment vertical="center" wrapText="1"/>
    </xf>
    <xf numFmtId="0" fontId="2" fillId="5" borderId="13" xfId="2" applyFont="1" applyFill="1" applyBorder="1" applyAlignment="1">
      <alignment horizontal="center" vertical="center" wrapText="1"/>
    </xf>
    <xf numFmtId="0" fontId="11" fillId="5" borderId="12" xfId="2" applyFont="1" applyFill="1" applyBorder="1" applyAlignment="1">
      <alignment horizontal="center" vertical="center" wrapText="1"/>
    </xf>
    <xf numFmtId="0" fontId="11" fillId="5" borderId="10" xfId="2" applyFont="1" applyFill="1" applyBorder="1" applyAlignment="1">
      <alignment horizontal="center" vertical="center" wrapText="1"/>
    </xf>
    <xf numFmtId="0" fontId="17" fillId="5" borderId="11" xfId="3" applyFont="1" applyFill="1" applyBorder="1" applyAlignment="1">
      <alignment horizontal="center" vertical="center" wrapText="1"/>
    </xf>
    <xf numFmtId="0" fontId="17" fillId="5" borderId="23" xfId="3" applyFont="1" applyFill="1" applyBorder="1" applyAlignment="1">
      <alignment horizontal="center" vertical="center" wrapText="1"/>
    </xf>
    <xf numFmtId="0" fontId="2" fillId="6" borderId="15" xfId="2" applyFont="1" applyFill="1" applyBorder="1" applyAlignment="1">
      <alignment horizontal="center" vertical="center" wrapText="1"/>
    </xf>
    <xf numFmtId="0" fontId="2" fillId="5" borderId="20" xfId="2" applyFont="1" applyFill="1" applyBorder="1" applyAlignment="1">
      <alignment horizontal="center" vertical="center" wrapText="1"/>
    </xf>
    <xf numFmtId="0" fontId="11" fillId="5" borderId="19" xfId="2" applyFont="1" applyFill="1" applyBorder="1" applyAlignment="1">
      <alignment horizontal="center" vertical="center" wrapText="1"/>
    </xf>
    <xf numFmtId="0" fontId="11" fillId="5" borderId="17" xfId="2" applyFont="1" applyFill="1" applyBorder="1" applyAlignment="1">
      <alignment horizontal="center" vertical="center" wrapText="1"/>
    </xf>
    <xf numFmtId="0" fontId="7" fillId="0" borderId="18" xfId="2" applyFont="1" applyFill="1" applyBorder="1" applyAlignment="1">
      <alignment horizontal="center" vertical="center" wrapText="1"/>
    </xf>
    <xf numFmtId="0" fontId="17" fillId="5" borderId="18" xfId="3" applyFont="1" applyFill="1" applyBorder="1" applyAlignment="1">
      <alignment horizontal="center" vertical="center" wrapText="1"/>
    </xf>
    <xf numFmtId="0" fontId="17" fillId="5" borderId="25" xfId="3" applyFont="1" applyFill="1" applyBorder="1" applyAlignment="1">
      <alignment horizontal="center" vertical="center" wrapText="1"/>
    </xf>
    <xf numFmtId="0" fontId="7" fillId="0" borderId="9" xfId="2" applyFont="1" applyBorder="1" applyAlignment="1">
      <alignment horizontal="center" vertical="center" wrapText="1"/>
    </xf>
    <xf numFmtId="0" fontId="7" fillId="0" borderId="13" xfId="2" applyFont="1" applyBorder="1" applyAlignment="1">
      <alignment horizontal="center" vertical="center" wrapText="1"/>
    </xf>
    <xf numFmtId="0" fontId="7" fillId="0" borderId="26" xfId="2" applyFont="1" applyBorder="1" applyAlignment="1">
      <alignment horizontal="center" vertical="center" wrapText="1"/>
    </xf>
    <xf numFmtId="0" fontId="7" fillId="0" borderId="16" xfId="2" applyFont="1" applyBorder="1" applyAlignment="1">
      <alignment horizontal="center" vertical="center" wrapText="1"/>
    </xf>
    <xf numFmtId="0" fontId="7" fillId="0" borderId="20" xfId="2" applyFont="1" applyBorder="1" applyAlignment="1">
      <alignment horizontal="center" vertical="center" wrapText="1"/>
    </xf>
    <xf numFmtId="0" fontId="7" fillId="0" borderId="27" xfId="2" applyFont="1" applyBorder="1" applyAlignment="1">
      <alignment horizontal="center" vertical="center" wrapText="1"/>
    </xf>
    <xf numFmtId="0" fontId="2" fillId="0" borderId="15" xfId="2" applyFont="1" applyFill="1" applyBorder="1" applyAlignment="1">
      <alignment horizontal="center" vertical="center" textRotation="180" wrapText="1"/>
    </xf>
    <xf numFmtId="0" fontId="7" fillId="0" borderId="2" xfId="4" applyFont="1" applyFill="1" applyBorder="1" applyAlignment="1">
      <alignment horizontal="center" vertical="center" wrapText="1"/>
    </xf>
    <xf numFmtId="0" fontId="7" fillId="0" borderId="3" xfId="4" applyFont="1" applyFill="1" applyBorder="1" applyAlignment="1">
      <alignment horizontal="center" vertical="center" wrapText="1"/>
    </xf>
    <xf numFmtId="0" fontId="7" fillId="4" borderId="3" xfId="4" applyFont="1" applyFill="1" applyBorder="1" applyAlignment="1">
      <alignment horizontal="center" vertical="center" wrapText="1"/>
    </xf>
    <xf numFmtId="0" fontId="7" fillId="4" borderId="4" xfId="4" applyFont="1" applyFill="1" applyBorder="1" applyAlignment="1">
      <alignment horizontal="center" vertical="center" wrapText="1"/>
    </xf>
    <xf numFmtId="0" fontId="7" fillId="0" borderId="2" xfId="5" applyFont="1" applyFill="1" applyBorder="1" applyAlignment="1">
      <alignment horizontal="center" vertical="center" wrapText="1"/>
    </xf>
    <xf numFmtId="0" fontId="7" fillId="0" borderId="3" xfId="5" applyFont="1" applyFill="1" applyBorder="1" applyAlignment="1">
      <alignment horizontal="center" vertical="center" wrapText="1"/>
    </xf>
    <xf numFmtId="0" fontId="7" fillId="4" borderId="3" xfId="5" applyFont="1" applyFill="1" applyBorder="1" applyAlignment="1">
      <alignment horizontal="center" vertical="center" wrapText="1"/>
    </xf>
    <xf numFmtId="0" fontId="7" fillId="4" borderId="4" xfId="5" applyFont="1" applyFill="1" applyBorder="1" applyAlignment="1">
      <alignment horizontal="center" vertical="center" wrapText="1"/>
    </xf>
    <xf numFmtId="0" fontId="2" fillId="7" borderId="1" xfId="2" applyFont="1" applyFill="1" applyBorder="1" applyAlignment="1">
      <alignment horizontal="center" vertical="center" wrapText="1"/>
    </xf>
    <xf numFmtId="0" fontId="2" fillId="7" borderId="5" xfId="2" applyFont="1" applyFill="1" applyBorder="1" applyAlignment="1">
      <alignment horizontal="center" vertical="center" wrapText="1"/>
    </xf>
    <xf numFmtId="0" fontId="7" fillId="5" borderId="22" xfId="2" applyFont="1" applyFill="1" applyBorder="1" applyAlignment="1">
      <alignment horizontal="center" vertical="center" wrapText="1"/>
    </xf>
    <xf numFmtId="0" fontId="7" fillId="5" borderId="11" xfId="2" applyFont="1" applyFill="1" applyBorder="1" applyAlignment="1">
      <alignment horizontal="center" vertical="center" wrapText="1"/>
    </xf>
    <xf numFmtId="0" fontId="2" fillId="0" borderId="11" xfId="2" applyFont="1" applyBorder="1" applyAlignment="1">
      <alignment horizontal="center" vertical="center" wrapText="1"/>
    </xf>
    <xf numFmtId="0" fontId="2" fillId="7" borderId="15" xfId="2" applyFont="1" applyFill="1" applyBorder="1" applyAlignment="1">
      <alignment horizontal="center" vertical="center" wrapText="1"/>
    </xf>
    <xf numFmtId="0" fontId="7" fillId="5" borderId="24" xfId="2" applyFont="1" applyFill="1" applyBorder="1" applyAlignment="1">
      <alignment horizontal="center" vertical="center" wrapText="1"/>
    </xf>
    <xf numFmtId="0" fontId="7" fillId="5" borderId="18" xfId="2" applyFont="1" applyFill="1" applyBorder="1" applyAlignment="1">
      <alignment horizontal="center" vertical="center" wrapText="1"/>
    </xf>
    <xf numFmtId="0" fontId="7" fillId="0" borderId="28" xfId="5" applyFont="1" applyFill="1" applyBorder="1" applyAlignment="1">
      <alignment horizontal="center" vertical="center" wrapText="1"/>
    </xf>
    <xf numFmtId="0" fontId="7" fillId="0" borderId="29" xfId="5" applyFont="1" applyFill="1" applyBorder="1" applyAlignment="1">
      <alignment horizontal="center" vertical="center" wrapText="1"/>
    </xf>
    <xf numFmtId="0" fontId="7" fillId="0" borderId="22" xfId="2" applyFont="1" applyFill="1" applyBorder="1" applyAlignment="1">
      <alignment horizontal="center" vertical="center" wrapText="1"/>
    </xf>
    <xf numFmtId="0" fontId="10" fillId="5" borderId="11" xfId="2" applyFont="1" applyFill="1" applyBorder="1" applyAlignment="1">
      <alignment horizontal="center" vertical="center" wrapText="1"/>
    </xf>
    <xf numFmtId="0" fontId="11" fillId="5" borderId="30" xfId="2" applyFont="1" applyFill="1" applyBorder="1" applyAlignment="1">
      <alignment horizontal="center" vertical="center" wrapText="1"/>
    </xf>
    <xf numFmtId="0" fontId="11" fillId="5" borderId="14" xfId="2" applyFont="1" applyFill="1" applyBorder="1" applyAlignment="1">
      <alignment horizontal="center" vertical="center" wrapText="1"/>
    </xf>
    <xf numFmtId="0" fontId="7" fillId="0" borderId="24" xfId="2" applyFont="1" applyFill="1" applyBorder="1" applyAlignment="1">
      <alignment horizontal="center" vertical="center" wrapText="1"/>
    </xf>
    <xf numFmtId="0" fontId="11" fillId="5" borderId="18" xfId="2" applyFont="1" applyFill="1" applyBorder="1" applyAlignment="1">
      <alignment horizontal="center" vertical="center" wrapText="1"/>
    </xf>
    <xf numFmtId="0" fontId="10" fillId="5" borderId="18" xfId="2" applyFont="1" applyFill="1" applyBorder="1" applyAlignment="1">
      <alignment horizontal="center" vertical="center" wrapText="1"/>
    </xf>
    <xf numFmtId="0" fontId="11" fillId="5" borderId="31" xfId="2" applyFont="1" applyFill="1" applyBorder="1" applyAlignment="1">
      <alignment horizontal="center" vertical="center" wrapText="1"/>
    </xf>
    <xf numFmtId="0" fontId="11" fillId="5" borderId="21" xfId="2" applyFont="1" applyFill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center" wrapText="1"/>
    </xf>
    <xf numFmtId="0" fontId="11" fillId="0" borderId="2" xfId="5" applyFont="1" applyFill="1" applyBorder="1" applyAlignment="1">
      <alignment horizontal="center" vertical="center" wrapText="1"/>
    </xf>
    <xf numFmtId="0" fontId="2" fillId="0" borderId="5" xfId="2" applyFont="1" applyBorder="1" applyAlignment="1">
      <alignment horizontal="center" vertical="center" wrapText="1"/>
    </xf>
    <xf numFmtId="0" fontId="2" fillId="0" borderId="32" xfId="2" applyFont="1" applyFill="1" applyBorder="1" applyAlignment="1">
      <alignment horizontal="center" vertical="center" wrapText="1"/>
    </xf>
    <xf numFmtId="0" fontId="2" fillId="0" borderId="33" xfId="2" applyFont="1" applyFill="1" applyBorder="1" applyAlignment="1">
      <alignment horizontal="center" vertical="center" wrapText="1"/>
    </xf>
    <xf numFmtId="0" fontId="2" fillId="0" borderId="34" xfId="2" applyFont="1" applyFill="1" applyBorder="1" applyAlignment="1">
      <alignment horizontal="center" vertical="center" wrapText="1"/>
    </xf>
    <xf numFmtId="0" fontId="2" fillId="0" borderId="7" xfId="2" applyFont="1" applyBorder="1" applyAlignment="1">
      <alignment horizontal="center" vertical="center" wrapText="1"/>
    </xf>
    <xf numFmtId="0" fontId="2" fillId="0" borderId="7" xfId="2" applyFont="1" applyFill="1" applyBorder="1" applyAlignment="1">
      <alignment horizontal="center" vertical="center" wrapText="1"/>
    </xf>
    <xf numFmtId="0" fontId="2" fillId="0" borderId="8" xfId="2" applyFont="1" applyFill="1" applyBorder="1" applyAlignment="1">
      <alignment horizontal="center" vertical="center" wrapText="1"/>
    </xf>
    <xf numFmtId="0" fontId="2" fillId="0" borderId="5" xfId="2" applyFont="1" applyBorder="1" applyAlignment="1">
      <alignment horizontal="center" vertical="center" textRotation="180" wrapText="1"/>
    </xf>
    <xf numFmtId="0" fontId="2" fillId="0" borderId="9" xfId="2" applyFont="1" applyFill="1" applyBorder="1" applyAlignment="1">
      <alignment horizontal="center" vertical="center" wrapText="1"/>
    </xf>
    <xf numFmtId="0" fontId="2" fillId="0" borderId="13" xfId="2" applyFont="1" applyFill="1" applyBorder="1" applyAlignment="1">
      <alignment horizontal="center" vertical="center" wrapText="1"/>
    </xf>
    <xf numFmtId="0" fontId="2" fillId="0" borderId="10" xfId="2" applyFont="1" applyFill="1" applyBorder="1" applyAlignment="1">
      <alignment horizontal="center" vertical="center" wrapText="1"/>
    </xf>
    <xf numFmtId="0" fontId="2" fillId="5" borderId="30" xfId="2" applyFont="1" applyFill="1" applyBorder="1" applyAlignment="1">
      <alignment horizontal="center" vertical="center" wrapText="1"/>
    </xf>
    <xf numFmtId="0" fontId="7" fillId="0" borderId="30" xfId="2" applyFont="1" applyFill="1" applyBorder="1" applyAlignment="1">
      <alignment horizontal="center" vertical="center" wrapText="1"/>
    </xf>
    <xf numFmtId="0" fontId="7" fillId="0" borderId="14" xfId="2" applyFont="1" applyFill="1" applyBorder="1" applyAlignment="1">
      <alignment horizontal="center" vertical="center" wrapText="1"/>
    </xf>
    <xf numFmtId="0" fontId="2" fillId="0" borderId="15" xfId="2" applyFont="1" applyBorder="1" applyAlignment="1">
      <alignment horizontal="center" vertical="center" wrapText="1"/>
    </xf>
    <xf numFmtId="0" fontId="2" fillId="0" borderId="16" xfId="2" applyFont="1" applyFill="1" applyBorder="1" applyAlignment="1">
      <alignment horizontal="center" vertical="center" wrapText="1"/>
    </xf>
    <xf numFmtId="0" fontId="2" fillId="0" borderId="20" xfId="2" applyFont="1" applyFill="1" applyBorder="1" applyAlignment="1">
      <alignment horizontal="center" vertical="center" wrapText="1"/>
    </xf>
    <xf numFmtId="0" fontId="2" fillId="0" borderId="17" xfId="2" applyFont="1" applyFill="1" applyBorder="1" applyAlignment="1">
      <alignment horizontal="center" vertical="center" wrapText="1"/>
    </xf>
    <xf numFmtId="0" fontId="2" fillId="5" borderId="31" xfId="2" applyFont="1" applyFill="1" applyBorder="1" applyAlignment="1">
      <alignment horizontal="center" vertical="center" wrapText="1"/>
    </xf>
    <xf numFmtId="0" fontId="7" fillId="0" borderId="31" xfId="2" applyFont="1" applyFill="1" applyBorder="1" applyAlignment="1">
      <alignment horizontal="center" vertical="center" wrapText="1"/>
    </xf>
    <xf numFmtId="0" fontId="7" fillId="0" borderId="21" xfId="2" applyFont="1" applyFill="1" applyBorder="1" applyAlignment="1">
      <alignment horizontal="center" vertical="center" wrapText="1"/>
    </xf>
    <xf numFmtId="0" fontId="2" fillId="0" borderId="35" xfId="2" applyFont="1" applyBorder="1" applyAlignment="1">
      <alignment horizontal="center" vertical="center" wrapText="1"/>
    </xf>
    <xf numFmtId="0" fontId="2" fillId="0" borderId="33" xfId="2" applyFont="1" applyBorder="1" applyAlignment="1">
      <alignment horizontal="center" vertical="center" wrapText="1"/>
    </xf>
    <xf numFmtId="0" fontId="2" fillId="0" borderId="34" xfId="2" applyFont="1" applyBorder="1" applyAlignment="1">
      <alignment horizontal="center" vertical="center" wrapText="1"/>
    </xf>
    <xf numFmtId="176" fontId="19" fillId="0" borderId="7" xfId="6" applyFont="1" applyBorder="1" applyAlignment="1">
      <alignment horizontal="center" vertical="center" wrapText="1"/>
    </xf>
    <xf numFmtId="0" fontId="7" fillId="0" borderId="35" xfId="2" applyFont="1" applyFill="1" applyBorder="1" applyAlignment="1">
      <alignment horizontal="center" vertical="center" wrapText="1"/>
    </xf>
    <xf numFmtId="0" fontId="2" fillId="0" borderId="36" xfId="2" applyFont="1" applyBorder="1" applyAlignment="1">
      <alignment horizontal="center" vertical="center" wrapText="1"/>
    </xf>
    <xf numFmtId="0" fontId="2" fillId="0" borderId="12" xfId="2" applyFont="1" applyFill="1" applyBorder="1" applyAlignment="1">
      <alignment horizontal="center" vertical="center" wrapText="1"/>
    </xf>
    <xf numFmtId="0" fontId="7" fillId="0" borderId="12" xfId="2" applyFont="1" applyBorder="1" applyAlignment="1">
      <alignment horizontal="center" vertical="center" wrapText="1"/>
    </xf>
    <xf numFmtId="0" fontId="2" fillId="0" borderId="13" xfId="2" applyFont="1" applyBorder="1" applyAlignment="1">
      <alignment horizontal="center" vertical="center" wrapText="1"/>
    </xf>
    <xf numFmtId="0" fontId="2" fillId="0" borderId="10" xfId="2" applyFont="1" applyBorder="1" applyAlignment="1">
      <alignment horizontal="center" vertical="center" wrapText="1"/>
    </xf>
    <xf numFmtId="0" fontId="2" fillId="0" borderId="12" xfId="2" applyFont="1" applyBorder="1" applyAlignment="1">
      <alignment horizontal="center" vertical="center" wrapText="1"/>
    </xf>
    <xf numFmtId="0" fontId="2" fillId="0" borderId="26" xfId="2" applyFont="1" applyBorder="1" applyAlignment="1">
      <alignment horizontal="center" vertical="center" wrapText="1"/>
    </xf>
    <xf numFmtId="0" fontId="2" fillId="0" borderId="19" xfId="2" applyFont="1" applyFill="1" applyBorder="1" applyAlignment="1">
      <alignment horizontal="center" vertical="center" wrapText="1"/>
    </xf>
    <xf numFmtId="0" fontId="2" fillId="0" borderId="19" xfId="2" applyFont="1" applyBorder="1" applyAlignment="1">
      <alignment horizontal="center" vertical="center" wrapText="1"/>
    </xf>
    <xf numFmtId="0" fontId="2" fillId="0" borderId="20" xfId="2" applyFont="1" applyBorder="1" applyAlignment="1">
      <alignment horizontal="center" vertical="center" wrapText="1"/>
    </xf>
    <xf numFmtId="0" fontId="2" fillId="0" borderId="17" xfId="2" applyFont="1" applyBorder="1" applyAlignment="1">
      <alignment horizontal="center" vertical="center" wrapText="1"/>
    </xf>
    <xf numFmtId="0" fontId="2" fillId="0" borderId="27" xfId="2" applyFont="1" applyBorder="1" applyAlignment="1">
      <alignment horizontal="center" vertical="center" wrapText="1"/>
    </xf>
    <xf numFmtId="0" fontId="2" fillId="0" borderId="15" xfId="2" applyFont="1" applyBorder="1" applyAlignment="1">
      <alignment horizontal="center" vertical="center" textRotation="180" wrapText="1"/>
    </xf>
    <xf numFmtId="0" fontId="2" fillId="0" borderId="37" xfId="2" applyFont="1" applyFill="1" applyBorder="1" applyAlignment="1">
      <alignment horizontal="center" vertical="center" textRotation="180" wrapText="1"/>
    </xf>
    <xf numFmtId="0" fontId="20" fillId="0" borderId="2" xfId="5" applyFont="1" applyFill="1" applyBorder="1" applyAlignment="1">
      <alignment horizontal="center" vertical="center" wrapText="1"/>
    </xf>
    <xf numFmtId="0" fontId="2" fillId="0" borderId="36" xfId="2" applyFont="1" applyFill="1" applyBorder="1" applyAlignment="1">
      <alignment horizontal="center" vertical="center" wrapText="1"/>
    </xf>
    <xf numFmtId="0" fontId="7" fillId="0" borderId="26" xfId="2" applyFont="1" applyFill="1" applyBorder="1" applyAlignment="1">
      <alignment horizontal="center" vertical="center" wrapText="1"/>
    </xf>
    <xf numFmtId="0" fontId="7" fillId="0" borderId="27" xfId="2" applyFont="1" applyFill="1" applyBorder="1" applyAlignment="1">
      <alignment horizontal="center" vertical="center" wrapText="1"/>
    </xf>
    <xf numFmtId="176" fontId="19" fillId="0" borderId="35" xfId="6" applyFont="1" applyBorder="1" applyAlignment="1">
      <alignment horizontal="center" vertical="center" wrapText="1"/>
    </xf>
    <xf numFmtId="176" fontId="19" fillId="0" borderId="33" xfId="6" applyFont="1" applyBorder="1" applyAlignment="1">
      <alignment horizontal="center" vertical="center" wrapText="1"/>
    </xf>
    <xf numFmtId="176" fontId="19" fillId="0" borderId="34" xfId="6" applyFont="1" applyBorder="1" applyAlignment="1">
      <alignment horizontal="center" vertical="center" wrapText="1"/>
    </xf>
    <xf numFmtId="0" fontId="2" fillId="0" borderId="0" xfId="2" applyFont="1" applyFill="1" applyBorder="1" applyAlignment="1">
      <alignment horizontal="center" vertical="center" textRotation="180" wrapText="1"/>
    </xf>
    <xf numFmtId="0" fontId="2" fillId="8" borderId="1" xfId="2" applyFont="1" applyFill="1" applyBorder="1" applyAlignment="1">
      <alignment horizontal="center" vertical="center" textRotation="180" wrapText="1"/>
    </xf>
    <xf numFmtId="0" fontId="2" fillId="0" borderId="0" xfId="2" applyFont="1" applyFill="1" applyBorder="1" applyAlignment="1">
      <alignment vertical="center" wrapText="1"/>
    </xf>
    <xf numFmtId="0" fontId="2" fillId="0" borderId="33" xfId="2" applyFont="1" applyBorder="1" applyAlignment="1">
      <alignment horizontal="center" vertical="center" wrapText="1"/>
    </xf>
    <xf numFmtId="0" fontId="7" fillId="0" borderId="33" xfId="2" applyFont="1" applyFill="1" applyBorder="1" applyAlignment="1">
      <alignment horizontal="center" vertical="center" wrapText="1"/>
    </xf>
    <xf numFmtId="0" fontId="7" fillId="0" borderId="34" xfId="2" applyFont="1" applyFill="1" applyBorder="1" applyAlignment="1">
      <alignment horizontal="center" vertical="center" wrapText="1"/>
    </xf>
    <xf numFmtId="0" fontId="7" fillId="0" borderId="7" xfId="2" applyFont="1" applyFill="1" applyBorder="1" applyAlignment="1">
      <alignment horizontal="center" vertical="center" wrapText="1"/>
    </xf>
    <xf numFmtId="0" fontId="21" fillId="0" borderId="35" xfId="2" applyFont="1" applyBorder="1" applyAlignment="1">
      <alignment horizontal="center" vertical="center" wrapText="1"/>
    </xf>
    <xf numFmtId="0" fontId="5" fillId="0" borderId="7" xfId="2" applyFont="1" applyFill="1" applyBorder="1" applyAlignment="1">
      <alignment horizontal="center" vertical="center" wrapText="1"/>
    </xf>
    <xf numFmtId="0" fontId="21" fillId="0" borderId="34" xfId="2" applyFont="1" applyFill="1" applyBorder="1" applyAlignment="1">
      <alignment horizontal="center" vertical="center" wrapText="1"/>
    </xf>
    <xf numFmtId="0" fontId="21" fillId="0" borderId="7" xfId="2" applyFont="1" applyBorder="1" applyAlignment="1">
      <alignment horizontal="center" vertical="center" wrapText="1"/>
    </xf>
    <xf numFmtId="0" fontId="5" fillId="0" borderId="35" xfId="2" applyFont="1" applyFill="1" applyBorder="1" applyAlignment="1">
      <alignment horizontal="center" vertical="center" wrapText="1"/>
    </xf>
    <xf numFmtId="0" fontId="5" fillId="0" borderId="33" xfId="2" applyFont="1" applyFill="1" applyBorder="1" applyAlignment="1">
      <alignment horizontal="center" vertical="center" wrapText="1"/>
    </xf>
    <xf numFmtId="0" fontId="5" fillId="0" borderId="36" xfId="2" applyFont="1" applyFill="1" applyBorder="1" applyAlignment="1">
      <alignment horizontal="center" vertical="center" wrapText="1"/>
    </xf>
    <xf numFmtId="0" fontId="2" fillId="8" borderId="5" xfId="2" applyFont="1" applyFill="1" applyBorder="1" applyAlignment="1">
      <alignment horizontal="center" vertical="center" textRotation="180" wrapText="1"/>
    </xf>
    <xf numFmtId="0" fontId="7" fillId="0" borderId="0" xfId="2" applyFont="1" applyFill="1" applyBorder="1" applyAlignment="1">
      <alignment vertical="center" wrapText="1"/>
    </xf>
    <xf numFmtId="0" fontId="7" fillId="0" borderId="30" xfId="2" applyFont="1" applyBorder="1" applyAlignment="1">
      <alignment horizontal="center" vertical="center" wrapText="1"/>
    </xf>
    <xf numFmtId="0" fontId="7" fillId="0" borderId="38" xfId="2" applyFont="1" applyFill="1" applyBorder="1" applyAlignment="1">
      <alignment horizontal="center" vertical="center" wrapText="1"/>
    </xf>
    <xf numFmtId="0" fontId="7" fillId="0" borderId="0" xfId="2" applyFont="1" applyBorder="1" applyAlignment="1">
      <alignment vertical="center" wrapText="1"/>
    </xf>
    <xf numFmtId="0" fontId="7" fillId="0" borderId="31" xfId="2" applyFont="1" applyBorder="1" applyAlignment="1">
      <alignment horizontal="center" vertical="center" wrapText="1"/>
    </xf>
    <xf numFmtId="0" fontId="7" fillId="0" borderId="39" xfId="2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center" vertical="center" wrapText="1"/>
    </xf>
    <xf numFmtId="0" fontId="2" fillId="0" borderId="5" xfId="2" applyFont="1" applyFill="1" applyBorder="1" applyAlignment="1">
      <alignment horizontal="center" vertical="center" wrapText="1"/>
    </xf>
    <xf numFmtId="0" fontId="11" fillId="0" borderId="32" xfId="2" applyFont="1" applyFill="1" applyBorder="1" applyAlignment="1">
      <alignment horizontal="center" vertical="center" wrapText="1"/>
    </xf>
    <xf numFmtId="0" fontId="20" fillId="0" borderId="33" xfId="2" applyFont="1" applyFill="1" applyBorder="1" applyAlignment="1">
      <alignment horizontal="center" vertical="center" wrapText="1"/>
    </xf>
    <xf numFmtId="0" fontId="20" fillId="0" borderId="34" xfId="2" applyFont="1" applyFill="1" applyBorder="1" applyAlignment="1">
      <alignment horizontal="center" vertical="center" wrapText="1"/>
    </xf>
    <xf numFmtId="0" fontId="20" fillId="0" borderId="35" xfId="2" applyFont="1" applyFill="1" applyBorder="1" applyAlignment="1">
      <alignment horizontal="center" vertical="center" wrapText="1"/>
    </xf>
    <xf numFmtId="0" fontId="10" fillId="0" borderId="35" xfId="2" applyFont="1" applyBorder="1" applyAlignment="1">
      <alignment horizontal="center" vertical="center" wrapText="1"/>
    </xf>
    <xf numFmtId="0" fontId="14" fillId="0" borderId="33" xfId="2" applyFont="1" applyBorder="1" applyAlignment="1">
      <alignment horizontal="center" vertical="center" wrapText="1"/>
    </xf>
    <xf numFmtId="0" fontId="14" fillId="0" borderId="34" xfId="2" applyFont="1" applyBorder="1" applyAlignment="1">
      <alignment horizontal="center" vertical="center" wrapText="1"/>
    </xf>
    <xf numFmtId="0" fontId="14" fillId="0" borderId="9" xfId="2" applyFont="1" applyFill="1" applyBorder="1" applyAlignment="1">
      <alignment horizontal="center" vertical="center" wrapText="1"/>
    </xf>
    <xf numFmtId="0" fontId="14" fillId="0" borderId="13" xfId="2" applyFont="1" applyFill="1" applyBorder="1" applyAlignment="1">
      <alignment horizontal="center" vertical="center" wrapText="1"/>
    </xf>
    <xf numFmtId="0" fontId="14" fillId="0" borderId="10" xfId="2" applyFont="1" applyFill="1" applyBorder="1" applyAlignment="1">
      <alignment horizontal="center" vertical="center" wrapText="1"/>
    </xf>
    <xf numFmtId="0" fontId="14" fillId="0" borderId="12" xfId="2" applyFont="1" applyFill="1" applyBorder="1" applyAlignment="1">
      <alignment horizontal="center" vertical="center" wrapText="1"/>
    </xf>
    <xf numFmtId="0" fontId="7" fillId="9" borderId="30" xfId="2" applyFont="1" applyFill="1" applyBorder="1" applyAlignment="1">
      <alignment horizontal="center" vertical="center" wrapText="1"/>
    </xf>
    <xf numFmtId="0" fontId="2" fillId="0" borderId="26" xfId="2" applyFont="1" applyFill="1" applyBorder="1" applyAlignment="1">
      <alignment horizontal="center" vertical="center" wrapText="1"/>
    </xf>
    <xf numFmtId="0" fontId="2" fillId="0" borderId="15" xfId="2" applyFont="1" applyFill="1" applyBorder="1" applyAlignment="1">
      <alignment horizontal="center" vertical="center" wrapText="1"/>
    </xf>
    <xf numFmtId="0" fontId="14" fillId="0" borderId="16" xfId="2" applyFont="1" applyFill="1" applyBorder="1" applyAlignment="1">
      <alignment horizontal="center" vertical="center" wrapText="1"/>
    </xf>
    <xf numFmtId="0" fontId="14" fillId="0" borderId="20" xfId="2" applyFont="1" applyFill="1" applyBorder="1" applyAlignment="1">
      <alignment horizontal="center" vertical="center" wrapText="1"/>
    </xf>
    <xf numFmtId="0" fontId="14" fillId="0" borderId="17" xfId="2" applyFont="1" applyFill="1" applyBorder="1" applyAlignment="1">
      <alignment horizontal="center" vertical="center" wrapText="1"/>
    </xf>
    <xf numFmtId="0" fontId="14" fillId="0" borderId="19" xfId="2" applyFont="1" applyFill="1" applyBorder="1" applyAlignment="1">
      <alignment horizontal="center" vertical="center" wrapText="1"/>
    </xf>
    <xf numFmtId="0" fontId="7" fillId="9" borderId="31" xfId="2" applyFont="1" applyFill="1" applyBorder="1" applyAlignment="1">
      <alignment horizontal="center" vertical="center" wrapText="1"/>
    </xf>
    <xf numFmtId="0" fontId="2" fillId="0" borderId="27" xfId="2" applyFont="1" applyFill="1" applyBorder="1" applyAlignment="1">
      <alignment horizontal="center" vertical="center" wrapText="1"/>
    </xf>
    <xf numFmtId="0" fontId="2" fillId="8" borderId="15" xfId="2" applyFont="1" applyFill="1" applyBorder="1" applyAlignment="1">
      <alignment horizontal="center" vertical="center" textRotation="180" wrapText="1"/>
    </xf>
    <xf numFmtId="0" fontId="7" fillId="0" borderId="2" xfId="7" applyFont="1" applyFill="1" applyBorder="1" applyAlignment="1">
      <alignment horizontal="center" vertical="center" wrapText="1"/>
    </xf>
    <xf numFmtId="0" fontId="7" fillId="0" borderId="3" xfId="7" applyFont="1" applyFill="1" applyBorder="1" applyAlignment="1">
      <alignment horizontal="center" vertical="center" wrapText="1"/>
    </xf>
    <xf numFmtId="0" fontId="7" fillId="4" borderId="3" xfId="7" applyFont="1" applyFill="1" applyBorder="1" applyAlignment="1">
      <alignment horizontal="center" vertical="center" wrapText="1"/>
    </xf>
    <xf numFmtId="0" fontId="7" fillId="4" borderId="4" xfId="7" applyFont="1" applyFill="1" applyBorder="1" applyAlignment="1">
      <alignment horizontal="center" vertical="center" wrapText="1"/>
    </xf>
    <xf numFmtId="0" fontId="21" fillId="0" borderId="6" xfId="2" applyFont="1" applyBorder="1" applyAlignment="1">
      <alignment horizontal="center" vertical="center" wrapText="1"/>
    </xf>
    <xf numFmtId="0" fontId="2" fillId="0" borderId="35" xfId="2" applyFont="1" applyBorder="1" applyAlignment="1">
      <alignment horizontal="center" vertical="center" wrapText="1"/>
    </xf>
    <xf numFmtId="0" fontId="22" fillId="0" borderId="7" xfId="2" applyFont="1" applyBorder="1" applyAlignment="1">
      <alignment horizontal="center" vertical="center" wrapText="1"/>
    </xf>
    <xf numFmtId="0" fontId="2" fillId="0" borderId="34" xfId="2" applyFont="1" applyBorder="1" applyAlignment="1">
      <alignment horizontal="center" vertical="center" wrapText="1"/>
    </xf>
    <xf numFmtId="0" fontId="2" fillId="0" borderId="8" xfId="2" applyFont="1" applyBorder="1" applyAlignment="1">
      <alignment horizontal="center" vertical="center" wrapText="1"/>
    </xf>
    <xf numFmtId="0" fontId="7" fillId="9" borderId="9" xfId="2" applyFont="1" applyFill="1" applyBorder="1" applyAlignment="1">
      <alignment horizontal="center" vertical="center" wrapText="1"/>
    </xf>
    <xf numFmtId="0" fontId="10" fillId="5" borderId="12" xfId="2" applyFont="1" applyFill="1" applyBorder="1" applyAlignment="1">
      <alignment horizontal="center" vertical="center" wrapText="1"/>
    </xf>
    <xf numFmtId="0" fontId="10" fillId="5" borderId="13" xfId="2" applyFont="1" applyFill="1" applyBorder="1" applyAlignment="1">
      <alignment horizontal="center" vertical="center" wrapText="1"/>
    </xf>
    <xf numFmtId="0" fontId="10" fillId="5" borderId="10" xfId="2" applyFont="1" applyFill="1" applyBorder="1" applyAlignment="1">
      <alignment horizontal="center" vertical="center" wrapText="1"/>
    </xf>
    <xf numFmtId="0" fontId="7" fillId="10" borderId="30" xfId="2" applyFon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 wrapText="1"/>
    </xf>
    <xf numFmtId="0" fontId="2" fillId="0" borderId="14" xfId="2" applyFont="1" applyBorder="1" applyAlignment="1">
      <alignment horizontal="center" vertical="center" wrapText="1"/>
    </xf>
    <xf numFmtId="0" fontId="7" fillId="9" borderId="16" xfId="2" applyFont="1" applyFill="1" applyBorder="1" applyAlignment="1">
      <alignment horizontal="center" vertical="center" wrapText="1"/>
    </xf>
    <xf numFmtId="0" fontId="10" fillId="5" borderId="19" xfId="2" applyFont="1" applyFill="1" applyBorder="1" applyAlignment="1">
      <alignment horizontal="center" vertical="center" wrapText="1"/>
    </xf>
    <xf numFmtId="0" fontId="10" fillId="5" borderId="20" xfId="2" applyFont="1" applyFill="1" applyBorder="1" applyAlignment="1">
      <alignment horizontal="center" vertical="center" wrapText="1"/>
    </xf>
    <xf numFmtId="0" fontId="10" fillId="5" borderId="17" xfId="2" applyFont="1" applyFill="1" applyBorder="1" applyAlignment="1">
      <alignment horizontal="center" vertical="center" wrapText="1"/>
    </xf>
    <xf numFmtId="0" fontId="7" fillId="10" borderId="31" xfId="2" applyFont="1" applyFill="1" applyBorder="1" applyAlignment="1">
      <alignment horizontal="center" vertical="center" wrapText="1"/>
    </xf>
    <xf numFmtId="0" fontId="2" fillId="0" borderId="31" xfId="2" applyFont="1" applyBorder="1" applyAlignment="1">
      <alignment horizontal="center" vertical="center" wrapText="1"/>
    </xf>
    <xf numFmtId="0" fontId="2" fillId="0" borderId="21" xfId="2" applyFont="1" applyBorder="1" applyAlignment="1">
      <alignment horizontal="center" vertical="center" wrapText="1"/>
    </xf>
    <xf numFmtId="0" fontId="7" fillId="0" borderId="6" xfId="2" applyFont="1" applyFill="1" applyBorder="1" applyAlignment="1">
      <alignment horizontal="center" vertical="center" wrapText="1"/>
    </xf>
    <xf numFmtId="0" fontId="7" fillId="0" borderId="35" xfId="2" applyFont="1" applyBorder="1" applyAlignment="1">
      <alignment horizontal="center" vertical="center" wrapText="1"/>
    </xf>
    <xf numFmtId="0" fontId="7" fillId="0" borderId="33" xfId="2" applyFont="1" applyBorder="1" applyAlignment="1">
      <alignment horizontal="center" vertical="center" wrapText="1"/>
    </xf>
    <xf numFmtId="0" fontId="7" fillId="0" borderId="36" xfId="2" applyFont="1" applyBorder="1" applyAlignment="1">
      <alignment horizontal="center" vertical="center" wrapText="1"/>
    </xf>
    <xf numFmtId="0" fontId="7" fillId="0" borderId="40" xfId="2" applyFont="1" applyFill="1" applyBorder="1" applyAlignment="1">
      <alignment horizontal="center" vertical="center" wrapText="1"/>
    </xf>
    <xf numFmtId="0" fontId="11" fillId="5" borderId="13" xfId="2" applyFont="1" applyFill="1" applyBorder="1" applyAlignment="1">
      <alignment horizontal="center" vertical="center" wrapText="1"/>
    </xf>
    <xf numFmtId="0" fontId="7" fillId="0" borderId="41" xfId="2" applyFont="1" applyFill="1" applyBorder="1" applyAlignment="1">
      <alignment horizontal="center" vertical="center" wrapText="1"/>
    </xf>
    <xf numFmtId="0" fontId="11" fillId="5" borderId="20" xfId="2" applyFont="1" applyFill="1" applyBorder="1" applyAlignment="1">
      <alignment horizontal="center" vertical="center" wrapText="1"/>
    </xf>
    <xf numFmtId="0" fontId="22" fillId="0" borderId="6" xfId="2" applyFont="1" applyFill="1" applyBorder="1" applyAlignment="1">
      <alignment horizontal="center" vertical="center" wrapText="1"/>
    </xf>
    <xf numFmtId="0" fontId="22" fillId="0" borderId="7" xfId="2" applyFont="1" applyFill="1" applyBorder="1" applyAlignment="1">
      <alignment horizontal="center" vertical="center" wrapText="1"/>
    </xf>
    <xf numFmtId="0" fontId="7" fillId="0" borderId="7" xfId="2" applyFont="1" applyBorder="1" applyAlignment="1">
      <alignment horizontal="center" vertical="center" wrapText="1"/>
    </xf>
    <xf numFmtId="0" fontId="7" fillId="0" borderId="7" xfId="2" applyFont="1" applyBorder="1" applyAlignment="1">
      <alignment horizontal="center" vertical="center" wrapText="1"/>
    </xf>
    <xf numFmtId="0" fontId="23" fillId="0" borderId="35" xfId="2" applyFont="1" applyFill="1" applyBorder="1" applyAlignment="1">
      <alignment horizontal="center" vertical="center" shrinkToFit="1"/>
    </xf>
    <xf numFmtId="0" fontId="24" fillId="0" borderId="33" xfId="3" applyFont="1" applyFill="1" applyBorder="1" applyAlignment="1">
      <alignment horizontal="center" vertical="center" shrinkToFit="1"/>
    </xf>
    <xf numFmtId="0" fontId="24" fillId="0" borderId="34" xfId="3" applyFont="1" applyFill="1" applyBorder="1" applyAlignment="1">
      <alignment horizontal="center" vertical="center" shrinkToFit="1"/>
    </xf>
    <xf numFmtId="0" fontId="7" fillId="0" borderId="35" xfId="2" applyFont="1" applyFill="1" applyBorder="1" applyAlignment="1">
      <alignment vertical="center" wrapText="1"/>
    </xf>
    <xf numFmtId="0" fontId="7" fillId="0" borderId="33" xfId="2" applyFont="1" applyFill="1" applyBorder="1" applyAlignment="1">
      <alignment vertical="center" wrapText="1"/>
    </xf>
    <xf numFmtId="0" fontId="7" fillId="0" borderId="36" xfId="2" applyFont="1" applyFill="1" applyBorder="1" applyAlignment="1">
      <alignment vertical="center" wrapText="1"/>
    </xf>
    <xf numFmtId="0" fontId="7" fillId="0" borderId="40" xfId="2" applyFont="1" applyBorder="1" applyAlignment="1">
      <alignment horizontal="center" vertical="center" wrapText="1"/>
    </xf>
    <xf numFmtId="0" fontId="11" fillId="5" borderId="12" xfId="2" applyFont="1" applyFill="1" applyBorder="1" applyAlignment="1">
      <alignment horizontal="center" vertical="center"/>
    </xf>
    <xf numFmtId="0" fontId="17" fillId="5" borderId="13" xfId="3" applyFont="1" applyFill="1" applyBorder="1" applyAlignment="1">
      <alignment horizontal="center" vertical="center"/>
    </xf>
    <xf numFmtId="0" fontId="17" fillId="5" borderId="10" xfId="3" applyFont="1" applyFill="1" applyBorder="1" applyAlignment="1">
      <alignment horizontal="center" vertical="center"/>
    </xf>
    <xf numFmtId="0" fontId="7" fillId="10" borderId="12" xfId="2" applyFont="1" applyFill="1" applyBorder="1" applyAlignment="1">
      <alignment horizontal="center" vertical="center" wrapText="1"/>
    </xf>
    <xf numFmtId="0" fontId="7" fillId="10" borderId="13" xfId="2" applyFont="1" applyFill="1" applyBorder="1" applyAlignment="1">
      <alignment horizontal="center" vertical="center" wrapText="1"/>
    </xf>
    <xf numFmtId="0" fontId="7" fillId="10" borderId="26" xfId="2" applyFont="1" applyFill="1" applyBorder="1" applyAlignment="1">
      <alignment horizontal="center" vertical="center" wrapText="1"/>
    </xf>
    <xf numFmtId="0" fontId="7" fillId="0" borderId="41" xfId="2" applyFont="1" applyBorder="1" applyAlignment="1">
      <alignment horizontal="center" vertical="center" wrapText="1"/>
    </xf>
    <xf numFmtId="0" fontId="11" fillId="5" borderId="19" xfId="2" applyFont="1" applyFill="1" applyBorder="1" applyAlignment="1">
      <alignment horizontal="center" vertical="center"/>
    </xf>
    <xf numFmtId="0" fontId="17" fillId="5" borderId="20" xfId="3" applyFont="1" applyFill="1" applyBorder="1" applyAlignment="1">
      <alignment horizontal="center" vertical="center"/>
    </xf>
    <xf numFmtId="0" fontId="17" fillId="5" borderId="17" xfId="3" applyFont="1" applyFill="1" applyBorder="1" applyAlignment="1">
      <alignment horizontal="center" vertical="center"/>
    </xf>
    <xf numFmtId="0" fontId="7" fillId="10" borderId="19" xfId="2" applyFont="1" applyFill="1" applyBorder="1" applyAlignment="1">
      <alignment horizontal="center" vertical="center" wrapText="1"/>
    </xf>
    <xf numFmtId="0" fontId="7" fillId="10" borderId="20" xfId="2" applyFont="1" applyFill="1" applyBorder="1" applyAlignment="1">
      <alignment horizontal="center" vertical="center" wrapText="1"/>
    </xf>
    <xf numFmtId="0" fontId="7" fillId="10" borderId="27" xfId="2" applyFont="1" applyFill="1" applyBorder="1" applyAlignment="1">
      <alignment horizontal="center" vertical="center" wrapText="1"/>
    </xf>
    <xf numFmtId="0" fontId="11" fillId="0" borderId="3" xfId="2" applyFont="1" applyFill="1" applyBorder="1" applyAlignment="1">
      <alignment horizontal="center" vertical="center" wrapText="1"/>
    </xf>
    <xf numFmtId="0" fontId="20" fillId="0" borderId="3" xfId="2" applyFont="1" applyFill="1" applyBorder="1" applyAlignment="1">
      <alignment horizontal="center" vertical="center" wrapText="1"/>
    </xf>
    <xf numFmtId="0" fontId="7" fillId="0" borderId="6" xfId="2" applyFont="1" applyFill="1" applyBorder="1" applyAlignment="1">
      <alignment vertical="center" wrapText="1"/>
    </xf>
    <xf numFmtId="0" fontId="2" fillId="0" borderId="7" xfId="2" applyFont="1" applyFill="1" applyBorder="1" applyAlignment="1">
      <alignment vertical="center" wrapText="1"/>
    </xf>
    <xf numFmtId="0" fontId="2" fillId="0" borderId="35" xfId="2" applyFont="1" applyFill="1" applyBorder="1" applyAlignment="1">
      <alignment horizontal="center" vertical="center" wrapText="1"/>
    </xf>
    <xf numFmtId="0" fontId="7" fillId="0" borderId="34" xfId="2" applyFont="1" applyFill="1" applyBorder="1" applyAlignment="1">
      <alignment vertical="center" wrapText="1"/>
    </xf>
    <xf numFmtId="0" fontId="2" fillId="0" borderId="33" xfId="2" applyFont="1" applyFill="1" applyBorder="1" applyAlignment="1">
      <alignment vertical="center" wrapText="1"/>
    </xf>
    <xf numFmtId="0" fontId="7" fillId="10" borderId="9" xfId="2" applyFont="1" applyFill="1" applyBorder="1" applyAlignment="1">
      <alignment horizontal="center" vertical="center" wrapText="1"/>
    </xf>
    <xf numFmtId="0" fontId="25" fillId="10" borderId="12" xfId="2" applyFont="1" applyFill="1" applyBorder="1" applyAlignment="1">
      <alignment horizontal="center" vertical="center" wrapText="1"/>
    </xf>
    <xf numFmtId="0" fontId="7" fillId="10" borderId="11" xfId="2" applyFont="1" applyFill="1" applyBorder="1" applyAlignment="1">
      <alignment horizontal="center" vertical="center" wrapText="1"/>
    </xf>
    <xf numFmtId="0" fontId="2" fillId="0" borderId="42" xfId="2" applyFont="1" applyFill="1" applyBorder="1" applyAlignment="1">
      <alignment vertical="center" wrapText="1"/>
    </xf>
    <xf numFmtId="0" fontId="7" fillId="10" borderId="16" xfId="2" applyFont="1" applyFill="1" applyBorder="1" applyAlignment="1">
      <alignment horizontal="center" vertical="center" wrapText="1"/>
    </xf>
    <xf numFmtId="0" fontId="25" fillId="10" borderId="19" xfId="2" applyFont="1" applyFill="1" applyBorder="1" applyAlignment="1">
      <alignment horizontal="center" vertical="center" wrapText="1"/>
    </xf>
    <xf numFmtId="0" fontId="25" fillId="10" borderId="18" xfId="2" applyFont="1" applyFill="1" applyBorder="1" applyAlignment="1">
      <alignment horizontal="center" vertical="center" wrapText="1"/>
    </xf>
    <xf numFmtId="0" fontId="2" fillId="0" borderId="43" xfId="2" applyFont="1" applyFill="1" applyBorder="1" applyAlignment="1">
      <alignment vertical="center" wrapText="1"/>
    </xf>
    <xf numFmtId="0" fontId="2" fillId="11" borderId="1" xfId="2" applyFont="1" applyFill="1" applyBorder="1" applyAlignment="1">
      <alignment horizontal="center" vertical="center" textRotation="180" wrapText="1"/>
    </xf>
    <xf numFmtId="0" fontId="2" fillId="0" borderId="6" xfId="2" applyFont="1" applyBorder="1" applyAlignment="1">
      <alignment horizontal="center" vertical="center" wrapText="1"/>
    </xf>
    <xf numFmtId="0" fontId="2" fillId="0" borderId="7" xfId="2" applyFont="1" applyBorder="1" applyAlignment="1">
      <alignment horizontal="center" vertical="center" wrapText="1"/>
    </xf>
    <xf numFmtId="0" fontId="21" fillId="0" borderId="7" xfId="2" applyFont="1" applyFill="1" applyBorder="1" applyAlignment="1">
      <alignment horizontal="center" vertical="center" wrapText="1"/>
    </xf>
    <xf numFmtId="0" fontId="2" fillId="0" borderId="7" xfId="2" applyFont="1" applyBorder="1" applyAlignment="1">
      <alignment vertical="center" wrapText="1"/>
    </xf>
    <xf numFmtId="0" fontId="7" fillId="0" borderId="36" xfId="2" applyFont="1" applyFill="1" applyBorder="1" applyAlignment="1">
      <alignment horizontal="center" vertical="center" wrapText="1"/>
    </xf>
    <xf numFmtId="0" fontId="2" fillId="11" borderId="5" xfId="2" applyFont="1" applyFill="1" applyBorder="1" applyAlignment="1">
      <alignment horizontal="center" vertical="center" textRotation="180" wrapText="1"/>
    </xf>
    <xf numFmtId="0" fontId="2" fillId="0" borderId="40" xfId="2" applyFont="1" applyBorder="1" applyAlignment="1">
      <alignment horizontal="center" vertical="center" wrapText="1"/>
    </xf>
    <xf numFmtId="0" fontId="10" fillId="5" borderId="12" xfId="2" applyFont="1" applyFill="1" applyBorder="1" applyAlignment="1">
      <alignment horizontal="center" vertical="center"/>
    </xf>
    <xf numFmtId="0" fontId="26" fillId="5" borderId="13" xfId="3" applyFont="1" applyFill="1" applyBorder="1" applyAlignment="1">
      <alignment horizontal="center" vertical="center"/>
    </xf>
    <xf numFmtId="0" fontId="26" fillId="5" borderId="10" xfId="3" applyFont="1" applyFill="1" applyBorder="1" applyAlignment="1">
      <alignment horizontal="center" vertical="center"/>
    </xf>
    <xf numFmtId="0" fontId="27" fillId="5" borderId="30" xfId="2" applyFont="1" applyFill="1" applyBorder="1" applyAlignment="1">
      <alignment horizontal="center" vertical="center" wrapText="1"/>
    </xf>
    <xf numFmtId="0" fontId="2" fillId="0" borderId="41" xfId="2" applyFont="1" applyBorder="1" applyAlignment="1">
      <alignment horizontal="center" vertical="center" wrapText="1"/>
    </xf>
    <xf numFmtId="0" fontId="10" fillId="5" borderId="19" xfId="2" applyFont="1" applyFill="1" applyBorder="1" applyAlignment="1">
      <alignment horizontal="center" vertical="center"/>
    </xf>
    <xf numFmtId="0" fontId="26" fillId="5" borderId="20" xfId="3" applyFont="1" applyFill="1" applyBorder="1" applyAlignment="1">
      <alignment horizontal="center" vertical="center"/>
    </xf>
    <xf numFmtId="0" fontId="26" fillId="5" borderId="17" xfId="3" applyFont="1" applyFill="1" applyBorder="1" applyAlignment="1">
      <alignment horizontal="center" vertical="center"/>
    </xf>
    <xf numFmtId="0" fontId="27" fillId="5" borderId="31" xfId="2" applyFont="1" applyFill="1" applyBorder="1" applyAlignment="1">
      <alignment horizontal="center" vertical="center" wrapText="1"/>
    </xf>
    <xf numFmtId="0" fontId="2" fillId="11" borderId="15" xfId="2" applyFont="1" applyFill="1" applyBorder="1" applyAlignment="1">
      <alignment horizontal="center" vertical="center" textRotation="180" wrapText="1"/>
    </xf>
    <xf numFmtId="0" fontId="7" fillId="0" borderId="32" xfId="8" applyFont="1" applyBorder="1" applyAlignment="1">
      <alignment horizontal="center" vertical="center" wrapText="1"/>
    </xf>
    <xf numFmtId="0" fontId="7" fillId="0" borderId="33" xfId="8" applyFont="1" applyBorder="1" applyAlignment="1">
      <alignment horizontal="center" vertical="center" wrapText="1"/>
    </xf>
    <xf numFmtId="0" fontId="7" fillId="0" borderId="36" xfId="8" applyFont="1" applyBorder="1" applyAlignment="1">
      <alignment horizontal="center" vertical="center" wrapText="1"/>
    </xf>
    <xf numFmtId="0" fontId="7" fillId="0" borderId="9" xfId="8" applyFont="1" applyFill="1" applyBorder="1" applyAlignment="1">
      <alignment horizontal="center" vertical="center" wrapText="1"/>
    </xf>
    <xf numFmtId="0" fontId="7" fillId="0" borderId="13" xfId="8" applyFont="1" applyFill="1" applyBorder="1" applyAlignment="1">
      <alignment horizontal="center" vertical="center" wrapText="1"/>
    </xf>
    <xf numFmtId="0" fontId="7" fillId="0" borderId="26" xfId="8" applyFont="1" applyFill="1" applyBorder="1" applyAlignment="1">
      <alignment horizontal="center" vertical="center" wrapText="1"/>
    </xf>
    <xf numFmtId="0" fontId="7" fillId="0" borderId="16" xfId="8" applyFont="1" applyFill="1" applyBorder="1" applyAlignment="1">
      <alignment horizontal="center" vertical="center" wrapText="1"/>
    </xf>
    <xf numFmtId="0" fontId="7" fillId="0" borderId="20" xfId="8" applyFont="1" applyFill="1" applyBorder="1" applyAlignment="1">
      <alignment horizontal="center" vertical="center" wrapText="1"/>
    </xf>
    <xf numFmtId="0" fontId="7" fillId="0" borderId="27" xfId="8" applyFont="1" applyFill="1" applyBorder="1" applyAlignment="1">
      <alignment horizontal="center" vertical="center" wrapText="1"/>
    </xf>
    <xf numFmtId="0" fontId="10" fillId="12" borderId="1" xfId="2" applyFont="1" applyFill="1" applyBorder="1" applyAlignment="1">
      <alignment horizontal="center" vertical="center" wrapText="1"/>
    </xf>
    <xf numFmtId="0" fontId="10" fillId="0" borderId="0" xfId="2" applyFont="1" applyFill="1" applyAlignment="1">
      <alignment horizontal="center" vertical="center" wrapText="1"/>
    </xf>
    <xf numFmtId="0" fontId="11" fillId="0" borderId="2" xfId="2" applyFont="1" applyFill="1" applyBorder="1" applyAlignment="1">
      <alignment horizontal="center" vertical="center" wrapText="1"/>
    </xf>
    <xf numFmtId="0" fontId="20" fillId="4" borderId="3" xfId="2" applyFont="1" applyFill="1" applyBorder="1" applyAlignment="1">
      <alignment horizontal="center" vertical="center" wrapText="1"/>
    </xf>
    <xf numFmtId="0" fontId="20" fillId="4" borderId="4" xfId="2" applyFont="1" applyFill="1" applyBorder="1" applyAlignment="1">
      <alignment horizontal="center" vertical="center" wrapText="1"/>
    </xf>
    <xf numFmtId="0" fontId="14" fillId="12" borderId="5" xfId="2" applyFont="1" applyFill="1" applyBorder="1" applyAlignment="1">
      <alignment horizontal="center" vertical="center" wrapText="1"/>
    </xf>
    <xf numFmtId="0" fontId="14" fillId="0" borderId="0" xfId="2" applyFont="1" applyBorder="1" applyAlignment="1">
      <alignment horizontal="center" vertical="center" wrapText="1"/>
    </xf>
    <xf numFmtId="0" fontId="20" fillId="0" borderId="32" xfId="2" applyFont="1" applyBorder="1" applyAlignment="1">
      <alignment horizontal="center" vertical="center" wrapText="1"/>
    </xf>
    <xf numFmtId="0" fontId="20" fillId="0" borderId="33" xfId="2" applyFont="1" applyBorder="1" applyAlignment="1">
      <alignment horizontal="center" vertical="center" wrapText="1"/>
    </xf>
    <xf numFmtId="0" fontId="20" fillId="0" borderId="34" xfId="2" applyFont="1" applyBorder="1" applyAlignment="1">
      <alignment horizontal="center" vertical="center" wrapText="1"/>
    </xf>
    <xf numFmtId="0" fontId="28" fillId="0" borderId="7" xfId="2" applyFont="1" applyFill="1" applyBorder="1" applyAlignment="1">
      <alignment horizontal="center" vertical="center" wrapText="1"/>
    </xf>
    <xf numFmtId="0" fontId="20" fillId="0" borderId="7" xfId="2" applyFont="1" applyFill="1" applyBorder="1" applyAlignment="1">
      <alignment horizontal="center" vertical="center" wrapText="1"/>
    </xf>
    <xf numFmtId="0" fontId="14" fillId="0" borderId="7" xfId="2" applyFont="1" applyBorder="1" applyAlignment="1">
      <alignment vertical="center" wrapText="1"/>
    </xf>
    <xf numFmtId="0" fontId="14" fillId="0" borderId="35" xfId="2" applyFont="1" applyFill="1" applyBorder="1" applyAlignment="1">
      <alignment horizontal="center" vertical="center" wrapText="1"/>
    </xf>
    <xf numFmtId="0" fontId="14" fillId="0" borderId="7" xfId="2" applyFont="1" applyBorder="1" applyAlignment="1">
      <alignment horizontal="center" vertical="center" wrapText="1"/>
    </xf>
    <xf numFmtId="0" fontId="14" fillId="0" borderId="7" xfId="2" applyFont="1" applyFill="1" applyBorder="1" applyAlignment="1">
      <alignment horizontal="center" vertical="center" wrapText="1"/>
    </xf>
    <xf numFmtId="0" fontId="20" fillId="0" borderId="33" xfId="2" applyFont="1" applyBorder="1" applyAlignment="1">
      <alignment horizontal="center" vertical="center" wrapText="1"/>
    </xf>
    <xf numFmtId="0" fontId="20" fillId="0" borderId="33" xfId="2" applyFont="1" applyBorder="1" applyAlignment="1">
      <alignment vertical="center" wrapText="1"/>
    </xf>
    <xf numFmtId="0" fontId="20" fillId="0" borderId="36" xfId="2" applyFont="1" applyBorder="1" applyAlignment="1">
      <alignment horizontal="center" vertical="center" wrapText="1"/>
    </xf>
    <xf numFmtId="0" fontId="20" fillId="9" borderId="12" xfId="2" applyFont="1" applyFill="1" applyBorder="1" applyAlignment="1">
      <alignment horizontal="center" vertical="center" wrapText="1"/>
    </xf>
    <xf numFmtId="0" fontId="20" fillId="9" borderId="13" xfId="2" applyFont="1" applyFill="1" applyBorder="1" applyAlignment="1">
      <alignment horizontal="center" vertical="center" wrapText="1"/>
    </xf>
    <xf numFmtId="0" fontId="20" fillId="9" borderId="10" xfId="2" applyFont="1" applyFill="1" applyBorder="1" applyAlignment="1">
      <alignment horizontal="center" vertical="center" wrapText="1"/>
    </xf>
    <xf numFmtId="0" fontId="20" fillId="0" borderId="30" xfId="2" applyFont="1" applyBorder="1" applyAlignment="1">
      <alignment horizontal="center" vertical="center" wrapText="1"/>
    </xf>
    <xf numFmtId="0" fontId="20" fillId="0" borderId="30" xfId="2" applyFont="1" applyFill="1" applyBorder="1" applyAlignment="1">
      <alignment horizontal="center" vertical="center" wrapText="1"/>
    </xf>
    <xf numFmtId="0" fontId="14" fillId="0" borderId="30" xfId="2" applyFont="1" applyBorder="1" applyAlignment="1">
      <alignment horizontal="center" vertical="center" wrapText="1"/>
    </xf>
    <xf numFmtId="0" fontId="20" fillId="0" borderId="13" xfId="2" applyFont="1" applyFill="1" applyBorder="1" applyAlignment="1">
      <alignment horizontal="center" vertical="center" wrapText="1"/>
    </xf>
    <xf numFmtId="0" fontId="20" fillId="0" borderId="26" xfId="2" applyFont="1" applyFill="1" applyBorder="1" applyAlignment="1">
      <alignment horizontal="center" vertical="center" wrapText="1"/>
    </xf>
    <xf numFmtId="0" fontId="14" fillId="12" borderId="15" xfId="2" applyFont="1" applyFill="1" applyBorder="1" applyAlignment="1">
      <alignment horizontal="center" vertical="center" wrapText="1"/>
    </xf>
    <xf numFmtId="0" fontId="20" fillId="9" borderId="19" xfId="2" applyFont="1" applyFill="1" applyBorder="1" applyAlignment="1">
      <alignment horizontal="center" vertical="center" wrapText="1"/>
    </xf>
    <xf numFmtId="0" fontId="20" fillId="9" borderId="20" xfId="2" applyFont="1" applyFill="1" applyBorder="1" applyAlignment="1">
      <alignment horizontal="center" vertical="center" wrapText="1"/>
    </xf>
    <xf numFmtId="0" fontId="20" fillId="9" borderId="17" xfId="2" applyFont="1" applyFill="1" applyBorder="1" applyAlignment="1">
      <alignment horizontal="center" vertical="center" wrapText="1"/>
    </xf>
    <xf numFmtId="0" fontId="20" fillId="0" borderId="31" xfId="2" applyFont="1" applyBorder="1" applyAlignment="1">
      <alignment horizontal="center" vertical="center" wrapText="1"/>
    </xf>
    <xf numFmtId="0" fontId="14" fillId="0" borderId="31" xfId="2" applyFont="1" applyBorder="1" applyAlignment="1">
      <alignment horizontal="center" vertical="center" wrapText="1"/>
    </xf>
    <xf numFmtId="0" fontId="20" fillId="0" borderId="20" xfId="2" applyFont="1" applyFill="1" applyBorder="1" applyAlignment="1">
      <alignment horizontal="center" vertical="center" wrapText="1"/>
    </xf>
    <xf numFmtId="0" fontId="20" fillId="0" borderId="27" xfId="2" applyFont="1" applyFill="1" applyBorder="1" applyAlignment="1">
      <alignment horizontal="center" vertical="center" wrapText="1"/>
    </xf>
    <xf numFmtId="0" fontId="14" fillId="0" borderId="0" xfId="2" applyFont="1" applyAlignment="1">
      <alignment vertical="center" wrapText="1"/>
    </xf>
    <xf numFmtId="0" fontId="14" fillId="0" borderId="1" xfId="2" applyFont="1" applyBorder="1" applyAlignment="1">
      <alignment horizontal="center" vertical="center" wrapText="1"/>
    </xf>
    <xf numFmtId="0" fontId="14" fillId="0" borderId="5" xfId="2" applyFont="1" applyBorder="1" applyAlignment="1">
      <alignment horizontal="center" vertical="center" wrapText="1"/>
    </xf>
    <xf numFmtId="0" fontId="29" fillId="0" borderId="6" xfId="2" applyFont="1" applyBorder="1" applyAlignment="1">
      <alignment horizontal="center" vertical="center" wrapText="1"/>
    </xf>
    <xf numFmtId="0" fontId="30" fillId="0" borderId="7" xfId="2" applyFont="1" applyBorder="1" applyAlignment="1">
      <alignment horizontal="center" vertical="center" wrapText="1"/>
    </xf>
    <xf numFmtId="0" fontId="20" fillId="0" borderId="7" xfId="2" applyFont="1" applyBorder="1" applyAlignment="1">
      <alignment horizontal="center" vertical="center" wrapText="1"/>
    </xf>
    <xf numFmtId="0" fontId="14" fillId="0" borderId="7" xfId="2" applyFont="1" applyFill="1" applyBorder="1" applyAlignment="1">
      <alignment horizontal="center" vertical="center" wrapText="1"/>
    </xf>
    <xf numFmtId="0" fontId="14" fillId="0" borderId="35" xfId="2" applyFont="1" applyFill="1" applyBorder="1" applyAlignment="1">
      <alignment horizontal="center" vertical="center" wrapText="1"/>
    </xf>
    <xf numFmtId="0" fontId="14" fillId="0" borderId="34" xfId="2" applyFont="1" applyFill="1" applyBorder="1" applyAlignment="1">
      <alignment horizontal="center" vertical="center" wrapText="1"/>
    </xf>
    <xf numFmtId="0" fontId="14" fillId="0" borderId="35" xfId="2" applyFont="1" applyFill="1" applyBorder="1" applyAlignment="1">
      <alignment vertical="center" wrapText="1"/>
    </xf>
    <xf numFmtId="0" fontId="20" fillId="0" borderId="36" xfId="2" applyFont="1" applyFill="1" applyBorder="1" applyAlignment="1">
      <alignment horizontal="center" vertical="center" wrapText="1"/>
    </xf>
    <xf numFmtId="0" fontId="20" fillId="0" borderId="40" xfId="2" applyFont="1" applyBorder="1" applyAlignment="1">
      <alignment horizontal="center" vertical="center" wrapText="1"/>
    </xf>
    <xf numFmtId="0" fontId="20" fillId="5" borderId="30" xfId="2" applyFont="1" applyFill="1" applyBorder="1" applyAlignment="1">
      <alignment horizontal="center" vertical="center" wrapText="1"/>
    </xf>
    <xf numFmtId="0" fontId="20" fillId="5" borderId="12" xfId="2" applyFont="1" applyFill="1" applyBorder="1" applyAlignment="1">
      <alignment horizontal="center" vertical="center" wrapText="1"/>
    </xf>
    <xf numFmtId="0" fontId="20" fillId="5" borderId="13" xfId="2" applyFont="1" applyFill="1" applyBorder="1" applyAlignment="1">
      <alignment horizontal="center" vertical="center" wrapText="1"/>
    </xf>
    <xf numFmtId="0" fontId="20" fillId="5" borderId="10" xfId="2" applyFont="1" applyFill="1" applyBorder="1" applyAlignment="1">
      <alignment horizontal="center" vertical="center" wrapText="1"/>
    </xf>
    <xf numFmtId="0" fontId="20" fillId="9" borderId="30" xfId="2" applyFont="1" applyFill="1" applyBorder="1" applyAlignment="1">
      <alignment horizontal="center" vertical="center" wrapText="1"/>
    </xf>
    <xf numFmtId="0" fontId="20" fillId="0" borderId="12" xfId="2" applyFont="1" applyFill="1" applyBorder="1" applyAlignment="1">
      <alignment horizontal="center" vertical="center" wrapText="1"/>
    </xf>
    <xf numFmtId="0" fontId="14" fillId="0" borderId="15" xfId="2" applyFont="1" applyBorder="1" applyAlignment="1">
      <alignment horizontal="center" vertical="center" wrapText="1"/>
    </xf>
    <xf numFmtId="0" fontId="20" fillId="0" borderId="41" xfId="2" applyFont="1" applyBorder="1" applyAlignment="1">
      <alignment horizontal="center" vertical="center" wrapText="1"/>
    </xf>
    <xf numFmtId="0" fontId="20" fillId="5" borderId="31" xfId="2" applyFont="1" applyFill="1" applyBorder="1" applyAlignment="1">
      <alignment horizontal="center" vertical="center" wrapText="1"/>
    </xf>
    <xf numFmtId="0" fontId="20" fillId="5" borderId="19" xfId="2" applyFont="1" applyFill="1" applyBorder="1" applyAlignment="1">
      <alignment horizontal="center" vertical="center" wrapText="1"/>
    </xf>
    <xf numFmtId="0" fontId="20" fillId="5" borderId="20" xfId="2" applyFont="1" applyFill="1" applyBorder="1" applyAlignment="1">
      <alignment horizontal="center" vertical="center" wrapText="1"/>
    </xf>
    <xf numFmtId="0" fontId="20" fillId="5" borderId="17" xfId="2" applyFont="1" applyFill="1" applyBorder="1" applyAlignment="1">
      <alignment horizontal="center" vertical="center" wrapText="1"/>
    </xf>
    <xf numFmtId="0" fontId="20" fillId="9" borderId="31" xfId="2" applyFont="1" applyFill="1" applyBorder="1" applyAlignment="1">
      <alignment horizontal="center" vertical="center" wrapText="1"/>
    </xf>
    <xf numFmtId="0" fontId="20" fillId="0" borderId="19" xfId="2" applyFont="1" applyFill="1" applyBorder="1" applyAlignment="1">
      <alignment horizontal="center" vertical="center" wrapText="1"/>
    </xf>
    <xf numFmtId="0" fontId="2" fillId="0" borderId="9" xfId="2" applyFont="1" applyBorder="1" applyAlignment="1">
      <alignment horizontal="center" vertical="center" wrapText="1"/>
    </xf>
    <xf numFmtId="0" fontId="2" fillId="0" borderId="16" xfId="2" applyFont="1" applyBorder="1" applyAlignment="1">
      <alignment horizontal="center" vertical="center" wrapText="1"/>
    </xf>
    <xf numFmtId="0" fontId="2" fillId="8" borderId="1" xfId="2" applyFont="1" applyFill="1" applyBorder="1" applyAlignment="1">
      <alignment horizontal="center" vertical="center" textRotation="180" wrapText="1" shrinkToFit="1"/>
    </xf>
    <xf numFmtId="0" fontId="8" fillId="0" borderId="33" xfId="2" applyFont="1" applyBorder="1" applyAlignment="1">
      <alignment horizontal="center" vertical="center" wrapText="1"/>
    </xf>
    <xf numFmtId="0" fontId="8" fillId="0" borderId="34" xfId="2" applyFont="1" applyBorder="1" applyAlignment="1">
      <alignment horizontal="center" vertical="center" wrapText="1"/>
    </xf>
    <xf numFmtId="0" fontId="8" fillId="0" borderId="33" xfId="2" applyFont="1" applyFill="1" applyBorder="1" applyAlignment="1">
      <alignment horizontal="center" vertical="center" wrapText="1"/>
    </xf>
    <xf numFmtId="0" fontId="8" fillId="0" borderId="36" xfId="2" applyFont="1" applyFill="1" applyBorder="1" applyAlignment="1">
      <alignment horizontal="center" vertical="center" wrapText="1"/>
    </xf>
    <xf numFmtId="0" fontId="2" fillId="8" borderId="5" xfId="2" applyFont="1" applyFill="1" applyBorder="1" applyAlignment="1">
      <alignment horizontal="center" vertical="center" textRotation="180" wrapText="1" shrinkToFit="1"/>
    </xf>
    <xf numFmtId="0" fontId="7" fillId="8" borderId="30" xfId="2" applyFont="1" applyFill="1" applyBorder="1" applyAlignment="1">
      <alignment horizontal="center" vertical="center" wrapText="1"/>
    </xf>
    <xf numFmtId="0" fontId="7" fillId="8" borderId="31" xfId="2" applyFont="1" applyFill="1" applyBorder="1" applyAlignment="1">
      <alignment horizontal="center" vertical="center" wrapText="1"/>
    </xf>
    <xf numFmtId="0" fontId="2" fillId="13" borderId="1" xfId="2" applyFont="1" applyFill="1" applyBorder="1" applyAlignment="1">
      <alignment horizontal="center" vertical="center" wrapText="1"/>
    </xf>
    <xf numFmtId="0" fontId="2" fillId="13" borderId="5" xfId="2" applyFont="1" applyFill="1" applyBorder="1" applyAlignment="1">
      <alignment horizontal="center" vertical="center" wrapText="1"/>
    </xf>
    <xf numFmtId="0" fontId="7" fillId="0" borderId="32" xfId="2" applyFont="1" applyFill="1" applyBorder="1" applyAlignment="1">
      <alignment horizontal="center" vertical="center" wrapText="1"/>
    </xf>
    <xf numFmtId="0" fontId="2" fillId="8" borderId="9" xfId="2" applyFont="1" applyFill="1" applyBorder="1" applyAlignment="1">
      <alignment horizontal="center" vertical="center" wrapText="1"/>
    </xf>
    <xf numFmtId="0" fontId="2" fillId="8" borderId="13" xfId="2" applyFont="1" applyFill="1" applyBorder="1" applyAlignment="1">
      <alignment horizontal="center" vertical="center" wrapText="1"/>
    </xf>
    <xf numFmtId="0" fontId="2" fillId="8" borderId="10" xfId="2" applyFont="1" applyFill="1" applyBorder="1" applyAlignment="1">
      <alignment horizontal="center" vertical="center" wrapText="1"/>
    </xf>
    <xf numFmtId="0" fontId="2" fillId="8" borderId="12" xfId="2" applyFont="1" applyFill="1" applyBorder="1" applyAlignment="1">
      <alignment horizontal="center" vertical="center" wrapText="1"/>
    </xf>
    <xf numFmtId="0" fontId="2" fillId="13" borderId="15" xfId="2" applyFont="1" applyFill="1" applyBorder="1" applyAlignment="1">
      <alignment horizontal="center" vertical="center" wrapText="1"/>
    </xf>
    <xf numFmtId="0" fontId="2" fillId="8" borderId="16" xfId="2" applyFont="1" applyFill="1" applyBorder="1" applyAlignment="1">
      <alignment horizontal="center" vertical="center" wrapText="1"/>
    </xf>
    <xf numFmtId="0" fontId="2" fillId="8" borderId="20" xfId="2" applyFont="1" applyFill="1" applyBorder="1" applyAlignment="1">
      <alignment horizontal="center" vertical="center" wrapText="1"/>
    </xf>
    <xf numFmtId="0" fontId="2" fillId="8" borderId="17" xfId="2" applyFont="1" applyFill="1" applyBorder="1" applyAlignment="1">
      <alignment horizontal="center" vertical="center" wrapText="1"/>
    </xf>
    <xf numFmtId="0" fontId="2" fillId="8" borderId="19" xfId="2" applyFont="1" applyFill="1" applyBorder="1" applyAlignment="1">
      <alignment horizontal="center" vertical="center" wrapText="1"/>
    </xf>
    <xf numFmtId="0" fontId="2" fillId="8" borderId="15" xfId="2" applyFont="1" applyFill="1" applyBorder="1" applyAlignment="1">
      <alignment horizontal="center" vertical="center" textRotation="180" wrapText="1" shrinkToFit="1"/>
    </xf>
    <xf numFmtId="0" fontId="7" fillId="0" borderId="8" xfId="2" applyFont="1" applyBorder="1" applyAlignment="1">
      <alignment horizontal="center" vertical="center" wrapText="1"/>
    </xf>
    <xf numFmtId="0" fontId="7" fillId="0" borderId="8" xfId="2" applyFont="1" applyFill="1" applyBorder="1" applyAlignment="1">
      <alignment horizontal="center" vertical="center" wrapText="1"/>
    </xf>
    <xf numFmtId="0" fontId="7" fillId="0" borderId="8" xfId="2" applyFont="1" applyFill="1" applyBorder="1" applyAlignment="1">
      <alignment vertical="center" wrapText="1"/>
    </xf>
    <xf numFmtId="0" fontId="2" fillId="0" borderId="37" xfId="2" applyFont="1" applyBorder="1" applyAlignment="1">
      <alignment horizontal="center" vertical="center" textRotation="180" wrapText="1"/>
    </xf>
    <xf numFmtId="0" fontId="23" fillId="14" borderId="35" xfId="2" applyFont="1" applyFill="1" applyBorder="1" applyAlignment="1">
      <alignment horizontal="center" vertical="center" shrinkToFit="1"/>
    </xf>
    <xf numFmtId="0" fontId="24" fillId="14" borderId="33" xfId="3" applyFont="1" applyFill="1" applyBorder="1" applyAlignment="1">
      <alignment horizontal="center" vertical="center" shrinkToFit="1"/>
    </xf>
    <xf numFmtId="0" fontId="24" fillId="14" borderId="34" xfId="3" applyFont="1" applyFill="1" applyBorder="1" applyAlignment="1">
      <alignment horizontal="center" vertical="center" shrinkToFit="1"/>
    </xf>
    <xf numFmtId="0" fontId="2" fillId="15" borderId="7" xfId="2" applyFont="1" applyFill="1" applyBorder="1" applyAlignment="1">
      <alignment vertical="center" wrapText="1"/>
    </xf>
    <xf numFmtId="0" fontId="7" fillId="14" borderId="12" xfId="2" applyFont="1" applyFill="1" applyBorder="1" applyAlignment="1">
      <alignment horizontal="center" vertical="center"/>
    </xf>
    <xf numFmtId="0" fontId="13" fillId="14" borderId="13" xfId="3" applyFont="1" applyFill="1" applyBorder="1" applyAlignment="1">
      <alignment horizontal="center" vertical="center"/>
    </xf>
    <xf numFmtId="0" fontId="13" fillId="14" borderId="10" xfId="3" applyFont="1" applyFill="1" applyBorder="1" applyAlignment="1">
      <alignment horizontal="center" vertical="center"/>
    </xf>
    <xf numFmtId="0" fontId="31" fillId="15" borderId="30" xfId="2" applyFont="1" applyFill="1" applyBorder="1" applyAlignment="1">
      <alignment horizontal="center" vertical="center" wrapText="1"/>
    </xf>
    <xf numFmtId="0" fontId="32" fillId="15" borderId="30" xfId="2" applyFont="1" applyFill="1" applyBorder="1" applyAlignment="1">
      <alignment horizontal="center" vertical="center" wrapText="1"/>
    </xf>
    <xf numFmtId="0" fontId="7" fillId="14" borderId="19" xfId="2" applyFont="1" applyFill="1" applyBorder="1" applyAlignment="1">
      <alignment horizontal="center" vertical="center"/>
    </xf>
    <xf numFmtId="0" fontId="13" fillId="14" borderId="20" xfId="3" applyFont="1" applyFill="1" applyBorder="1" applyAlignment="1">
      <alignment horizontal="center" vertical="center"/>
    </xf>
    <xf numFmtId="0" fontId="13" fillId="14" borderId="17" xfId="3" applyFont="1" applyFill="1" applyBorder="1" applyAlignment="1">
      <alignment horizontal="center" vertical="center"/>
    </xf>
    <xf numFmtId="0" fontId="32" fillId="15" borderId="31" xfId="2" applyFont="1" applyFill="1" applyBorder="1" applyAlignment="1">
      <alignment horizontal="center" vertical="center" wrapText="1"/>
    </xf>
    <xf numFmtId="0" fontId="7" fillId="0" borderId="32" xfId="2" applyFont="1" applyBorder="1" applyAlignment="1">
      <alignment horizontal="center" vertical="center" wrapText="1"/>
    </xf>
    <xf numFmtId="0" fontId="7" fillId="0" borderId="9" xfId="2" applyFont="1" applyFill="1" applyBorder="1" applyAlignment="1">
      <alignment horizontal="center" vertical="center" wrapText="1"/>
    </xf>
    <xf numFmtId="0" fontId="7" fillId="0" borderId="16" xfId="2" applyFont="1" applyFill="1" applyBorder="1" applyAlignment="1">
      <alignment horizontal="center" vertical="center" wrapText="1"/>
    </xf>
    <xf numFmtId="0" fontId="7" fillId="0" borderId="32" xfId="2" applyFont="1" applyBorder="1" applyAlignment="1">
      <alignment vertical="center" wrapText="1"/>
    </xf>
    <xf numFmtId="0" fontId="7" fillId="0" borderId="33" xfId="2" applyFont="1" applyBorder="1" applyAlignment="1">
      <alignment vertical="center" wrapText="1"/>
    </xf>
    <xf numFmtId="0" fontId="2" fillId="0" borderId="35" xfId="2" applyFont="1" applyFill="1" applyBorder="1" applyAlignment="1">
      <alignment horizontal="center" vertical="center" wrapText="1"/>
    </xf>
    <xf numFmtId="0" fontId="2" fillId="0" borderId="7" xfId="2" applyFont="1" applyFill="1" applyBorder="1" applyAlignment="1">
      <alignment horizontal="center" vertical="center" wrapText="1"/>
    </xf>
    <xf numFmtId="0" fontId="7" fillId="0" borderId="33" xfId="2" applyFont="1" applyBorder="1" applyAlignment="1">
      <alignment horizontal="center" vertical="center" wrapText="1"/>
    </xf>
    <xf numFmtId="0" fontId="7" fillId="9" borderId="12" xfId="2" applyFont="1" applyFill="1" applyBorder="1" applyAlignment="1">
      <alignment horizontal="center" vertical="center" wrapText="1"/>
    </xf>
    <xf numFmtId="0" fontId="7" fillId="9" borderId="13" xfId="2" applyFont="1" applyFill="1" applyBorder="1" applyAlignment="1">
      <alignment horizontal="center" vertical="center" wrapText="1"/>
    </xf>
    <xf numFmtId="0" fontId="7" fillId="8" borderId="13" xfId="2" applyFont="1" applyFill="1" applyBorder="1" applyAlignment="1">
      <alignment horizontal="center" vertical="center" wrapText="1"/>
    </xf>
    <xf numFmtId="0" fontId="7" fillId="8" borderId="26" xfId="2" applyFont="1" applyFill="1" applyBorder="1" applyAlignment="1">
      <alignment horizontal="center" vertical="center" wrapText="1"/>
    </xf>
    <xf numFmtId="0" fontId="7" fillId="9" borderId="19" xfId="2" applyFont="1" applyFill="1" applyBorder="1" applyAlignment="1">
      <alignment horizontal="center" vertical="center" wrapText="1"/>
    </xf>
    <xf numFmtId="0" fontId="7" fillId="9" borderId="20" xfId="2" applyFont="1" applyFill="1" applyBorder="1" applyAlignment="1">
      <alignment horizontal="center" vertical="center" wrapText="1"/>
    </xf>
    <xf numFmtId="0" fontId="7" fillId="8" borderId="20" xfId="2" applyFont="1" applyFill="1" applyBorder="1" applyAlignment="1">
      <alignment horizontal="center" vertical="center" wrapText="1"/>
    </xf>
    <xf numFmtId="0" fontId="7" fillId="8" borderId="27" xfId="2" applyFont="1" applyFill="1" applyBorder="1" applyAlignment="1">
      <alignment horizontal="center" vertical="center" wrapText="1"/>
    </xf>
    <xf numFmtId="0" fontId="22" fillId="0" borderId="6" xfId="2" applyFont="1" applyBorder="1" applyAlignment="1">
      <alignment horizontal="center" vertical="center" wrapText="1"/>
    </xf>
    <xf numFmtId="0" fontId="5" fillId="0" borderId="7" xfId="2" applyFont="1" applyBorder="1" applyAlignment="1">
      <alignment horizontal="center" vertical="center" wrapText="1"/>
    </xf>
    <xf numFmtId="0" fontId="7" fillId="0" borderId="34" xfId="2" applyFont="1" applyBorder="1" applyAlignment="1">
      <alignment horizontal="center" vertical="center" wrapText="1"/>
    </xf>
    <xf numFmtId="0" fontId="7" fillId="9" borderId="10" xfId="2" applyFont="1" applyFill="1" applyBorder="1" applyAlignment="1">
      <alignment horizontal="center" vertical="center" wrapText="1"/>
    </xf>
    <xf numFmtId="0" fontId="33" fillId="0" borderId="30" xfId="2" applyFont="1" applyFill="1" applyBorder="1" applyAlignment="1">
      <alignment horizontal="center" vertical="center" wrapText="1"/>
    </xf>
    <xf numFmtId="0" fontId="7" fillId="9" borderId="17" xfId="2" applyFont="1" applyFill="1" applyBorder="1" applyAlignment="1">
      <alignment horizontal="center" vertical="center" wrapText="1"/>
    </xf>
    <xf numFmtId="0" fontId="34" fillId="0" borderId="31" xfId="2" applyFont="1" applyFill="1" applyBorder="1" applyAlignment="1">
      <alignment horizontal="center" vertical="center" wrapText="1"/>
    </xf>
    <xf numFmtId="0" fontId="2" fillId="0" borderId="0" xfId="2" applyAlignment="1">
      <alignment vertical="center"/>
    </xf>
    <xf numFmtId="0" fontId="35" fillId="16" borderId="44" xfId="2" applyFont="1" applyFill="1" applyBorder="1" applyAlignment="1">
      <alignment horizontal="center" vertical="center" wrapText="1"/>
    </xf>
    <xf numFmtId="0" fontId="35" fillId="16" borderId="45" xfId="2" applyFont="1" applyFill="1" applyBorder="1" applyAlignment="1">
      <alignment horizontal="center" vertical="center" wrapText="1"/>
    </xf>
    <xf numFmtId="0" fontId="35" fillId="16" borderId="46" xfId="2" applyFont="1" applyFill="1" applyBorder="1" applyAlignment="1">
      <alignment horizontal="center" vertical="center" wrapText="1"/>
    </xf>
    <xf numFmtId="0" fontId="35" fillId="16" borderId="47" xfId="2" applyFont="1" applyFill="1" applyBorder="1" applyAlignment="1">
      <alignment horizontal="center" vertical="center" wrapText="1"/>
    </xf>
    <xf numFmtId="0" fontId="35" fillId="16" borderId="48" xfId="2" applyFont="1" applyFill="1" applyBorder="1" applyAlignment="1">
      <alignment horizontal="center" vertical="center" wrapText="1"/>
    </xf>
    <xf numFmtId="0" fontId="35" fillId="16" borderId="49" xfId="2" applyFont="1" applyFill="1" applyBorder="1" applyAlignment="1">
      <alignment horizontal="center" vertical="center" wrapText="1"/>
    </xf>
    <xf numFmtId="0" fontId="35" fillId="16" borderId="50" xfId="2" applyFont="1" applyFill="1" applyBorder="1" applyAlignment="1">
      <alignment horizontal="center" vertical="center" wrapText="1"/>
    </xf>
    <xf numFmtId="0" fontId="35" fillId="16" borderId="51" xfId="2" applyFont="1" applyFill="1" applyBorder="1" applyAlignment="1">
      <alignment horizontal="center" vertical="center" wrapText="1"/>
    </xf>
    <xf numFmtId="0" fontId="2" fillId="0" borderId="45" xfId="2" applyBorder="1" applyAlignment="1">
      <alignment horizontal="center" vertical="center" wrapText="1"/>
    </xf>
    <xf numFmtId="0" fontId="2" fillId="0" borderId="51" xfId="2" applyBorder="1" applyAlignment="1">
      <alignment horizontal="center" vertical="center" wrapText="1"/>
    </xf>
    <xf numFmtId="0" fontId="35" fillId="16" borderId="52" xfId="2" applyFont="1" applyFill="1" applyBorder="1" applyAlignment="1">
      <alignment horizontal="center" vertical="center" wrapText="1"/>
    </xf>
    <xf numFmtId="0" fontId="35" fillId="16" borderId="0" xfId="2" applyFont="1" applyFill="1" applyBorder="1" applyAlignment="1">
      <alignment horizontal="center" vertical="center" wrapText="1"/>
    </xf>
    <xf numFmtId="0" fontId="35" fillId="16" borderId="53" xfId="2" applyFont="1" applyFill="1" applyBorder="1" applyAlignment="1">
      <alignment horizontal="center" vertical="center" wrapText="1"/>
    </xf>
    <xf numFmtId="0" fontId="35" fillId="16" borderId="54" xfId="2" applyFont="1" applyFill="1" applyBorder="1" applyAlignment="1">
      <alignment horizontal="center" vertical="center" wrapText="1"/>
    </xf>
    <xf numFmtId="0" fontId="35" fillId="16" borderId="55" xfId="2" applyFont="1" applyFill="1" applyBorder="1" applyAlignment="1">
      <alignment horizontal="center" vertical="center" wrapText="1"/>
    </xf>
    <xf numFmtId="0" fontId="35" fillId="16" borderId="56" xfId="2" applyFont="1" applyFill="1" applyBorder="1" applyAlignment="1">
      <alignment horizontal="center" vertical="center" wrapText="1"/>
    </xf>
    <xf numFmtId="0" fontId="35" fillId="16" borderId="57" xfId="2" applyFont="1" applyFill="1" applyBorder="1" applyAlignment="1">
      <alignment horizontal="center" vertical="center" wrapText="1"/>
    </xf>
    <xf numFmtId="0" fontId="37" fillId="3" borderId="55" xfId="2" applyFont="1" applyFill="1" applyBorder="1" applyAlignment="1">
      <alignment horizontal="center" vertical="center" wrapText="1"/>
    </xf>
    <xf numFmtId="0" fontId="38" fillId="3" borderId="56" xfId="2" applyFont="1" applyFill="1" applyBorder="1" applyAlignment="1">
      <alignment horizontal="center" vertical="center" wrapText="1"/>
    </xf>
    <xf numFmtId="0" fontId="38" fillId="3" borderId="57" xfId="2" applyFont="1" applyFill="1" applyBorder="1" applyAlignment="1">
      <alignment horizontal="center" vertical="center" wrapText="1"/>
    </xf>
    <xf numFmtId="0" fontId="37" fillId="17" borderId="55" xfId="2" applyFont="1" applyFill="1" applyBorder="1" applyAlignment="1">
      <alignment horizontal="center" vertical="center" wrapText="1"/>
    </xf>
    <xf numFmtId="0" fontId="39" fillId="17" borderId="56" xfId="2" applyFont="1" applyFill="1" applyBorder="1" applyAlignment="1">
      <alignment horizontal="center" vertical="center" wrapText="1"/>
    </xf>
    <xf numFmtId="0" fontId="39" fillId="17" borderId="57" xfId="2" applyFont="1" applyFill="1" applyBorder="1" applyAlignment="1">
      <alignment horizontal="center" vertical="center" wrapText="1"/>
    </xf>
    <xf numFmtId="0" fontId="39" fillId="3" borderId="56" xfId="2" applyFont="1" applyFill="1" applyBorder="1" applyAlignment="1">
      <alignment horizontal="center" vertical="center" wrapText="1"/>
    </xf>
    <xf numFmtId="0" fontId="35" fillId="3" borderId="55" xfId="2" applyFont="1" applyFill="1" applyBorder="1" applyAlignment="1">
      <alignment horizontal="center" vertical="center" wrapText="1"/>
    </xf>
    <xf numFmtId="0" fontId="35" fillId="3" borderId="56" xfId="2" applyFont="1" applyFill="1" applyBorder="1" applyAlignment="1">
      <alignment horizontal="center" vertical="center" wrapText="1"/>
    </xf>
    <xf numFmtId="0" fontId="35" fillId="3" borderId="57" xfId="2" applyFont="1" applyFill="1" applyBorder="1" applyAlignment="1">
      <alignment horizontal="center" vertical="center" wrapText="1"/>
    </xf>
    <xf numFmtId="0" fontId="40" fillId="3" borderId="57" xfId="2" applyFont="1" applyFill="1" applyBorder="1" applyAlignment="1">
      <alignment horizontal="center" vertical="center" wrapText="1"/>
    </xf>
    <xf numFmtId="0" fontId="35" fillId="16" borderId="58" xfId="2" applyFont="1" applyFill="1" applyBorder="1" applyAlignment="1">
      <alignment horizontal="center" vertical="center" wrapText="1"/>
    </xf>
    <xf numFmtId="0" fontId="35" fillId="3" borderId="55" xfId="2" applyFont="1" applyFill="1" applyBorder="1" applyAlignment="1">
      <alignment horizontal="center" vertical="center" wrapText="1"/>
    </xf>
    <xf numFmtId="0" fontId="35" fillId="3" borderId="59" xfId="2" applyFont="1" applyFill="1" applyBorder="1" applyAlignment="1">
      <alignment horizontal="center" vertical="center" wrapText="1"/>
    </xf>
    <xf numFmtId="0" fontId="35" fillId="3" borderId="57" xfId="2" applyFont="1" applyFill="1" applyBorder="1" applyAlignment="1">
      <alignment horizontal="center" vertical="center" wrapText="1"/>
    </xf>
    <xf numFmtId="0" fontId="35" fillId="3" borderId="58" xfId="2" applyFont="1" applyFill="1" applyBorder="1" applyAlignment="1">
      <alignment horizontal="center" vertical="center" wrapText="1"/>
    </xf>
    <xf numFmtId="0" fontId="37" fillId="18" borderId="55" xfId="2" applyFont="1" applyFill="1" applyBorder="1" applyAlignment="1">
      <alignment horizontal="center" vertical="center" wrapText="1"/>
    </xf>
    <xf numFmtId="0" fontId="38" fillId="18" borderId="56" xfId="2" applyFont="1" applyFill="1" applyBorder="1" applyAlignment="1">
      <alignment horizontal="center" vertical="center" wrapText="1"/>
    </xf>
    <xf numFmtId="0" fontId="38" fillId="18" borderId="57" xfId="2" applyFont="1" applyFill="1" applyBorder="1" applyAlignment="1">
      <alignment horizontal="center" vertical="center" wrapText="1"/>
    </xf>
    <xf numFmtId="0" fontId="39" fillId="18" borderId="56" xfId="2" applyFont="1" applyFill="1" applyBorder="1" applyAlignment="1">
      <alignment horizontal="center" vertical="center" wrapText="1"/>
    </xf>
    <xf numFmtId="0" fontId="35" fillId="18" borderId="55" xfId="2" applyFont="1" applyFill="1" applyBorder="1" applyAlignment="1">
      <alignment horizontal="center" vertical="center" wrapText="1"/>
    </xf>
    <xf numFmtId="0" fontId="35" fillId="18" borderId="56" xfId="2" applyFont="1" applyFill="1" applyBorder="1" applyAlignment="1">
      <alignment horizontal="center" vertical="center" wrapText="1"/>
    </xf>
    <xf numFmtId="0" fontId="35" fillId="18" borderId="57" xfId="2" applyFont="1" applyFill="1" applyBorder="1" applyAlignment="1">
      <alignment horizontal="center" vertical="center" wrapText="1"/>
    </xf>
    <xf numFmtId="0" fontId="41" fillId="18" borderId="57" xfId="2" applyFont="1" applyFill="1" applyBorder="1" applyAlignment="1">
      <alignment horizontal="center" vertical="center" wrapText="1"/>
    </xf>
    <xf numFmtId="0" fontId="35" fillId="18" borderId="59" xfId="2" applyFont="1" applyFill="1" applyBorder="1" applyAlignment="1">
      <alignment horizontal="center" vertical="center" wrapText="1"/>
    </xf>
    <xf numFmtId="0" fontId="35" fillId="18" borderId="58" xfId="2" applyFont="1" applyFill="1" applyBorder="1" applyAlignment="1">
      <alignment horizontal="center" vertical="center" wrapText="1"/>
    </xf>
    <xf numFmtId="0" fontId="37" fillId="6" borderId="55" xfId="2" applyFont="1" applyFill="1" applyBorder="1" applyAlignment="1">
      <alignment horizontal="center" vertical="center" wrapText="1"/>
    </xf>
    <xf numFmtId="0" fontId="38" fillId="6" borderId="56" xfId="2" applyFont="1" applyFill="1" applyBorder="1" applyAlignment="1">
      <alignment horizontal="center" vertical="center" wrapText="1"/>
    </xf>
    <xf numFmtId="0" fontId="38" fillId="6" borderId="57" xfId="2" applyFont="1" applyFill="1" applyBorder="1" applyAlignment="1">
      <alignment horizontal="center" vertical="center" wrapText="1"/>
    </xf>
    <xf numFmtId="0" fontId="39" fillId="6" borderId="56" xfId="2" applyFont="1" applyFill="1" applyBorder="1" applyAlignment="1">
      <alignment horizontal="center" vertical="center" wrapText="1"/>
    </xf>
    <xf numFmtId="0" fontId="35" fillId="6" borderId="55" xfId="2" applyFont="1" applyFill="1" applyBorder="1" applyAlignment="1">
      <alignment horizontal="center" vertical="center" wrapText="1"/>
    </xf>
    <xf numFmtId="0" fontId="35" fillId="6" borderId="56" xfId="2" applyFont="1" applyFill="1" applyBorder="1" applyAlignment="1">
      <alignment horizontal="center" vertical="center" wrapText="1"/>
    </xf>
    <xf numFmtId="0" fontId="35" fillId="6" borderId="57" xfId="2" applyFont="1" applyFill="1" applyBorder="1" applyAlignment="1">
      <alignment horizontal="center" vertical="center" wrapText="1"/>
    </xf>
    <xf numFmtId="0" fontId="41" fillId="6" borderId="57" xfId="2" applyFont="1" applyFill="1" applyBorder="1" applyAlignment="1">
      <alignment horizontal="center" vertical="center" wrapText="1"/>
    </xf>
    <xf numFmtId="0" fontId="35" fillId="6" borderId="59" xfId="2" applyFont="1" applyFill="1" applyBorder="1" applyAlignment="1">
      <alignment horizontal="center" vertical="center" wrapText="1"/>
    </xf>
    <xf numFmtId="0" fontId="35" fillId="6" borderId="58" xfId="2" applyFont="1" applyFill="1" applyBorder="1" applyAlignment="1">
      <alignment horizontal="center" vertical="center" wrapText="1"/>
    </xf>
    <xf numFmtId="0" fontId="35" fillId="16" borderId="60" xfId="2" applyFont="1" applyFill="1" applyBorder="1" applyAlignment="1">
      <alignment horizontal="center" vertical="center" wrapText="1"/>
    </xf>
    <xf numFmtId="0" fontId="35" fillId="16" borderId="61" xfId="2" applyFont="1" applyFill="1" applyBorder="1" applyAlignment="1">
      <alignment horizontal="center" vertical="center" wrapText="1"/>
    </xf>
    <xf numFmtId="0" fontId="35" fillId="16" borderId="62" xfId="2" applyFont="1" applyFill="1" applyBorder="1" applyAlignment="1">
      <alignment horizontal="center" vertical="center" wrapText="1"/>
    </xf>
    <xf numFmtId="0" fontId="35" fillId="16" borderId="63" xfId="2" applyFont="1" applyFill="1" applyBorder="1" applyAlignment="1">
      <alignment horizontal="center" vertical="center" wrapText="1"/>
    </xf>
    <xf numFmtId="0" fontId="35" fillId="0" borderId="16" xfId="2" applyFont="1" applyBorder="1" applyAlignment="1">
      <alignment horizontal="center" vertical="center" wrapText="1"/>
    </xf>
    <xf numFmtId="0" fontId="35" fillId="0" borderId="20" xfId="2" applyFont="1" applyBorder="1" applyAlignment="1">
      <alignment horizontal="center" vertical="center" wrapText="1"/>
    </xf>
    <xf numFmtId="0" fontId="35" fillId="0" borderId="27" xfId="2" applyFont="1" applyBorder="1" applyAlignment="1">
      <alignment horizontal="center" vertical="center" wrapText="1"/>
    </xf>
    <xf numFmtId="0" fontId="35" fillId="0" borderId="27" xfId="2" applyFont="1" applyBorder="1" applyAlignment="1">
      <alignment horizontal="center" vertical="center" wrapText="1"/>
    </xf>
    <xf numFmtId="0" fontId="35" fillId="0" borderId="64" xfId="2" applyFont="1" applyBorder="1" applyAlignment="1">
      <alignment horizontal="center" vertical="center" wrapText="1"/>
    </xf>
    <xf numFmtId="0" fontId="35" fillId="0" borderId="16" xfId="2" applyFont="1" applyBorder="1" applyAlignment="1">
      <alignment horizontal="center" vertical="center" wrapText="1"/>
    </xf>
    <xf numFmtId="0" fontId="35" fillId="0" borderId="65" xfId="2" applyFont="1" applyBorder="1" applyAlignment="1">
      <alignment horizontal="center" vertical="center" wrapText="1"/>
    </xf>
    <xf numFmtId="0" fontId="42" fillId="0" borderId="65" xfId="2" applyFont="1" applyBorder="1" applyAlignment="1">
      <alignment horizontal="center" vertical="center" wrapText="1"/>
    </xf>
    <xf numFmtId="0" fontId="35" fillId="0" borderId="54" xfId="2" applyFont="1" applyBorder="1" applyAlignment="1">
      <alignment horizontal="left" vertical="center" wrapText="1"/>
    </xf>
    <xf numFmtId="0" fontId="35" fillId="0" borderId="0" xfId="2" applyFont="1" applyBorder="1" applyAlignment="1">
      <alignment horizontal="left" vertical="center" wrapText="1"/>
    </xf>
    <xf numFmtId="0" fontId="2" fillId="0" borderId="53" xfId="2" applyFont="1" applyBorder="1" applyAlignment="1">
      <alignment vertical="center"/>
    </xf>
    <xf numFmtId="0" fontId="35" fillId="0" borderId="44" xfId="2" applyFont="1" applyBorder="1" applyAlignment="1">
      <alignment horizontal="center" vertical="center" wrapText="1"/>
    </xf>
    <xf numFmtId="0" fontId="35" fillId="0" borderId="45" xfId="2" applyFont="1" applyBorder="1" applyAlignment="1">
      <alignment horizontal="center" vertical="center" wrapText="1"/>
    </xf>
    <xf numFmtId="0" fontId="35" fillId="0" borderId="51" xfId="2" applyFont="1" applyBorder="1" applyAlignment="1">
      <alignment horizontal="center" vertical="center" wrapText="1"/>
    </xf>
    <xf numFmtId="0" fontId="2" fillId="0" borderId="45" xfId="2" applyFont="1" applyBorder="1" applyAlignment="1">
      <alignment horizontal="center" vertical="center" wrapText="1"/>
    </xf>
    <xf numFmtId="0" fontId="2" fillId="0" borderId="51" xfId="2" applyFont="1" applyBorder="1" applyAlignment="1">
      <alignment horizontal="center" vertical="center" wrapText="1"/>
    </xf>
    <xf numFmtId="0" fontId="35" fillId="0" borderId="51" xfId="2" applyFont="1" applyBorder="1" applyAlignment="1">
      <alignment horizontal="center" vertical="center" wrapText="1"/>
    </xf>
    <xf numFmtId="0" fontId="35" fillId="0" borderId="66" xfId="2" applyFont="1" applyBorder="1" applyAlignment="1">
      <alignment horizontal="center" vertical="center" wrapText="1"/>
    </xf>
    <xf numFmtId="0" fontId="35" fillId="0" borderId="44" xfId="2" applyFont="1" applyBorder="1" applyAlignment="1">
      <alignment horizontal="center" vertical="center" wrapText="1"/>
    </xf>
    <xf numFmtId="0" fontId="35" fillId="0" borderId="67" xfId="2" applyFont="1" applyBorder="1" applyAlignment="1">
      <alignment horizontal="center" vertical="center" wrapText="1"/>
    </xf>
    <xf numFmtId="0" fontId="42" fillId="0" borderId="66" xfId="2" applyFont="1" applyBorder="1" applyAlignment="1">
      <alignment horizontal="center" vertical="center" wrapText="1"/>
    </xf>
    <xf numFmtId="0" fontId="35" fillId="0" borderId="45" xfId="2" applyFont="1" applyFill="1" applyBorder="1" applyAlignment="1">
      <alignment horizontal="center" vertical="center" wrapText="1"/>
    </xf>
    <xf numFmtId="0" fontId="35" fillId="0" borderId="51" xfId="2" applyFont="1" applyFill="1" applyBorder="1" applyAlignment="1">
      <alignment horizontal="center" vertical="center" wrapText="1"/>
    </xf>
    <xf numFmtId="0" fontId="35" fillId="0" borderId="44" xfId="2" applyFont="1" applyFill="1" applyBorder="1" applyAlignment="1">
      <alignment horizontal="left" vertical="center" wrapText="1"/>
    </xf>
    <xf numFmtId="0" fontId="35" fillId="0" borderId="45" xfId="2" applyFont="1" applyFill="1" applyBorder="1" applyAlignment="1">
      <alignment horizontal="left" vertical="center" wrapText="1"/>
    </xf>
    <xf numFmtId="0" fontId="2" fillId="0" borderId="51" xfId="2" applyFont="1" applyBorder="1" applyAlignment="1">
      <alignment vertical="center"/>
    </xf>
    <xf numFmtId="0" fontId="42" fillId="0" borderId="66" xfId="2" applyFont="1" applyFill="1" applyBorder="1" applyAlignment="1">
      <alignment horizontal="center" vertical="center" wrapText="1"/>
    </xf>
    <xf numFmtId="0" fontId="35" fillId="0" borderId="66" xfId="2" applyFont="1" applyFill="1" applyBorder="1" applyAlignment="1">
      <alignment horizontal="center" vertical="center" wrapText="1"/>
    </xf>
    <xf numFmtId="0" fontId="35" fillId="0" borderId="44" xfId="2" applyFont="1" applyFill="1" applyBorder="1" applyAlignment="1">
      <alignment horizontal="center" vertical="center" wrapText="1"/>
    </xf>
    <xf numFmtId="0" fontId="2" fillId="0" borderId="51" xfId="2" applyFont="1" applyBorder="1" applyAlignment="1">
      <alignment horizontal="center" vertical="center" wrapText="1"/>
    </xf>
    <xf numFmtId="0" fontId="35" fillId="0" borderId="68" xfId="2" applyFont="1" applyFill="1" applyBorder="1" applyAlignment="1">
      <alignment horizontal="center" vertical="center" wrapText="1"/>
    </xf>
    <xf numFmtId="0" fontId="2" fillId="0" borderId="45" xfId="2" applyFont="1" applyBorder="1" applyAlignment="1">
      <alignment vertical="center"/>
    </xf>
    <xf numFmtId="0" fontId="44" fillId="0" borderId="0" xfId="2" applyFont="1" applyAlignment="1">
      <alignment vertical="center"/>
    </xf>
    <xf numFmtId="0" fontId="35" fillId="0" borderId="69" xfId="2" applyFont="1" applyBorder="1" applyAlignment="1">
      <alignment horizontal="center" vertical="center" wrapText="1"/>
    </xf>
    <xf numFmtId="0" fontId="35" fillId="19" borderId="66" xfId="2" applyFont="1" applyFill="1" applyBorder="1" applyAlignment="1">
      <alignment horizontal="center" vertical="center" wrapText="1"/>
    </xf>
    <xf numFmtId="0" fontId="42" fillId="19" borderId="66" xfId="2" applyFont="1" applyFill="1" applyBorder="1" applyAlignment="1">
      <alignment horizontal="center" vertical="center" wrapText="1"/>
    </xf>
    <xf numFmtId="0" fontId="35" fillId="0" borderId="68" xfId="2" applyFont="1" applyBorder="1" applyAlignment="1">
      <alignment horizontal="center" vertical="center" wrapText="1"/>
    </xf>
    <xf numFmtId="0" fontId="35" fillId="0" borderId="44" xfId="2" applyFont="1" applyBorder="1" applyAlignment="1">
      <alignment horizontal="left" vertical="center" wrapText="1"/>
    </xf>
    <xf numFmtId="0" fontId="42" fillId="0" borderId="69" xfId="2" applyFont="1" applyBorder="1" applyAlignment="1">
      <alignment horizontal="center" vertical="center" wrapText="1"/>
    </xf>
    <xf numFmtId="0" fontId="35" fillId="4" borderId="66" xfId="2" applyFont="1" applyFill="1" applyBorder="1" applyAlignment="1">
      <alignment horizontal="center" vertical="center" wrapText="1"/>
    </xf>
    <xf numFmtId="0" fontId="42" fillId="4" borderId="44" xfId="2" applyFont="1" applyFill="1" applyBorder="1" applyAlignment="1">
      <alignment horizontal="center" vertical="center" wrapText="1"/>
    </xf>
    <xf numFmtId="0" fontId="35" fillId="0" borderId="67" xfId="2" applyFont="1" applyFill="1" applyBorder="1" applyAlignment="1">
      <alignment horizontal="center" vertical="center" wrapText="1"/>
    </xf>
    <xf numFmtId="0" fontId="42" fillId="4" borderId="66" xfId="2" applyFont="1" applyFill="1" applyBorder="1" applyAlignment="1">
      <alignment horizontal="center" vertical="center" wrapText="1"/>
    </xf>
    <xf numFmtId="0" fontId="35" fillId="19" borderId="44" xfId="2" applyFont="1" applyFill="1" applyBorder="1" applyAlignment="1">
      <alignment horizontal="center" vertical="center" wrapText="1"/>
    </xf>
    <xf numFmtId="0" fontId="35" fillId="0" borderId="44" xfId="2" applyFont="1" applyFill="1" applyBorder="1" applyAlignment="1">
      <alignment horizontal="center" vertical="center" wrapText="1"/>
    </xf>
    <xf numFmtId="0" fontId="35" fillId="0" borderId="69" xfId="2" applyFont="1" applyFill="1" applyBorder="1" applyAlignment="1">
      <alignment horizontal="center" vertical="center" wrapText="1"/>
    </xf>
    <xf numFmtId="0" fontId="35" fillId="0" borderId="16" xfId="2" applyFont="1" applyFill="1" applyBorder="1" applyAlignment="1">
      <alignment horizontal="left" vertical="center" wrapText="1"/>
    </xf>
    <xf numFmtId="0" fontId="35" fillId="0" borderId="20" xfId="2" applyFont="1" applyFill="1" applyBorder="1" applyAlignment="1">
      <alignment horizontal="left" vertical="center" wrapText="1"/>
    </xf>
    <xf numFmtId="0" fontId="2" fillId="0" borderId="27" xfId="2" applyFont="1" applyBorder="1" applyAlignment="1">
      <alignment vertical="center"/>
    </xf>
    <xf numFmtId="0" fontId="45" fillId="8" borderId="51" xfId="2" applyFont="1" applyFill="1" applyBorder="1" applyAlignment="1">
      <alignment horizontal="center" vertical="center" wrapText="1"/>
    </xf>
    <xf numFmtId="0" fontId="46" fillId="0" borderId="66" xfId="2" applyFont="1" applyFill="1" applyBorder="1" applyAlignment="1">
      <alignment horizontal="center" vertical="center" wrapText="1"/>
    </xf>
    <xf numFmtId="0" fontId="46" fillId="0" borderId="44" xfId="2" applyFont="1" applyFill="1" applyBorder="1" applyAlignment="1">
      <alignment horizontal="center" vertical="center" wrapText="1"/>
    </xf>
    <xf numFmtId="0" fontId="46" fillId="0" borderId="69" xfId="2" applyFont="1" applyFill="1" applyBorder="1" applyAlignment="1">
      <alignment horizontal="center" vertical="center" wrapText="1"/>
    </xf>
    <xf numFmtId="0" fontId="46" fillId="0" borderId="67" xfId="2" applyFont="1" applyFill="1" applyBorder="1" applyAlignment="1">
      <alignment horizontal="center" vertical="center" wrapText="1"/>
    </xf>
    <xf numFmtId="0" fontId="40" fillId="0" borderId="45" xfId="2" applyFont="1" applyFill="1" applyBorder="1" applyAlignment="1">
      <alignment horizontal="center" vertical="center" wrapText="1"/>
    </xf>
    <xf numFmtId="0" fontId="41" fillId="0" borderId="45" xfId="2" applyFont="1" applyFill="1" applyBorder="1" applyAlignment="1">
      <alignment horizontal="center" vertical="center" wrapText="1"/>
    </xf>
    <xf numFmtId="0" fontId="41" fillId="0" borderId="51" xfId="2" applyFont="1" applyFill="1" applyBorder="1" applyAlignment="1">
      <alignment horizontal="center" vertical="center" wrapText="1"/>
    </xf>
    <xf numFmtId="0" fontId="2" fillId="0" borderId="27" xfId="2" applyFill="1" applyBorder="1" applyAlignment="1">
      <alignment vertical="center"/>
    </xf>
    <xf numFmtId="0" fontId="47" fillId="0" borderId="0" xfId="2" applyFont="1" applyAlignment="1">
      <alignment vertical="center"/>
    </xf>
    <xf numFmtId="0" fontId="48" fillId="16" borderId="44" xfId="2" applyFont="1" applyFill="1" applyBorder="1" applyAlignment="1">
      <alignment horizontal="center" vertical="center" wrapText="1"/>
    </xf>
    <xf numFmtId="0" fontId="47" fillId="0" borderId="46" xfId="2" applyFont="1" applyBorder="1" applyAlignment="1">
      <alignment horizontal="center" vertical="center" wrapText="1"/>
    </xf>
    <xf numFmtId="0" fontId="48" fillId="16" borderId="68" xfId="2" applyFont="1" applyFill="1" applyBorder="1" applyAlignment="1">
      <alignment horizontal="center" vertical="center"/>
    </xf>
    <xf numFmtId="0" fontId="48" fillId="16" borderId="45" xfId="2" applyFont="1" applyFill="1" applyBorder="1" applyAlignment="1">
      <alignment horizontal="center" vertical="center"/>
    </xf>
    <xf numFmtId="0" fontId="48" fillId="16" borderId="51" xfId="2" applyFont="1" applyFill="1" applyBorder="1" applyAlignment="1">
      <alignment horizontal="center" vertical="center"/>
    </xf>
    <xf numFmtId="0" fontId="48" fillId="3" borderId="58" xfId="2" applyFont="1" applyFill="1" applyBorder="1" applyAlignment="1">
      <alignment horizontal="center" vertical="center"/>
    </xf>
    <xf numFmtId="0" fontId="48" fillId="3" borderId="59" xfId="2" applyFont="1" applyFill="1" applyBorder="1" applyAlignment="1">
      <alignment horizontal="center" vertical="center"/>
    </xf>
    <xf numFmtId="0" fontId="48" fillId="18" borderId="58" xfId="2" applyFont="1" applyFill="1" applyBorder="1" applyAlignment="1">
      <alignment horizontal="center" vertical="center"/>
    </xf>
    <xf numFmtId="0" fontId="48" fillId="18" borderId="59" xfId="2" applyFont="1" applyFill="1" applyBorder="1" applyAlignment="1">
      <alignment horizontal="center" vertical="center"/>
    </xf>
    <xf numFmtId="0" fontId="48" fillId="6" borderId="58" xfId="2" applyFont="1" applyFill="1" applyBorder="1" applyAlignment="1">
      <alignment horizontal="center" vertical="center"/>
    </xf>
    <xf numFmtId="0" fontId="48" fillId="6" borderId="59" xfId="2" applyFont="1" applyFill="1" applyBorder="1" applyAlignment="1">
      <alignment horizontal="center" vertical="center"/>
    </xf>
    <xf numFmtId="0" fontId="48" fillId="0" borderId="64" xfId="2" applyFont="1" applyBorder="1" applyAlignment="1">
      <alignment horizontal="center" vertical="center"/>
    </xf>
    <xf numFmtId="0" fontId="48" fillId="0" borderId="65" xfId="2" applyFont="1" applyBorder="1" applyAlignment="1">
      <alignment horizontal="center" vertical="center"/>
    </xf>
    <xf numFmtId="0" fontId="49" fillId="0" borderId="68" xfId="2" applyFont="1" applyBorder="1" applyAlignment="1">
      <alignment horizontal="left" vertical="center"/>
    </xf>
    <xf numFmtId="0" fontId="49" fillId="0" borderId="45" xfId="2" applyFont="1" applyBorder="1" applyAlignment="1">
      <alignment horizontal="left" vertical="center"/>
    </xf>
    <xf numFmtId="0" fontId="49" fillId="0" borderId="51" xfId="2" applyFont="1" applyBorder="1" applyAlignment="1">
      <alignment horizontal="left" vertical="center"/>
    </xf>
    <xf numFmtId="0" fontId="48" fillId="0" borderId="66" xfId="2" applyFont="1" applyBorder="1" applyAlignment="1">
      <alignment horizontal="center" vertical="center"/>
    </xf>
    <xf numFmtId="0" fontId="48" fillId="0" borderId="67" xfId="2" applyFont="1" applyBorder="1" applyAlignment="1">
      <alignment horizontal="center" vertical="center"/>
    </xf>
    <xf numFmtId="0" fontId="35" fillId="0" borderId="0" xfId="2" applyFont="1" applyFill="1" applyBorder="1" applyAlignment="1">
      <alignment horizontal="center" vertical="center"/>
    </xf>
    <xf numFmtId="0" fontId="2" fillId="0" borderId="0" xfId="2" applyFill="1" applyBorder="1" applyAlignment="1">
      <alignment horizontal="center" vertical="center"/>
    </xf>
    <xf numFmtId="0" fontId="2" fillId="0" borderId="0" xfId="2" applyFill="1" applyBorder="1" applyAlignment="1">
      <alignment vertical="center"/>
    </xf>
    <xf numFmtId="0" fontId="48" fillId="0" borderId="48" xfId="2" applyFont="1" applyBorder="1" applyAlignment="1">
      <alignment horizontal="center" vertical="center"/>
    </xf>
    <xf numFmtId="0" fontId="48" fillId="0" borderId="0" xfId="2" applyFont="1" applyBorder="1" applyAlignment="1">
      <alignment horizontal="left" vertical="center"/>
    </xf>
    <xf numFmtId="0" fontId="47" fillId="0" borderId="0" xfId="2" applyFont="1" applyBorder="1" applyAlignment="1">
      <alignment vertical="center"/>
    </xf>
    <xf numFmtId="0" fontId="48" fillId="16" borderId="45" xfId="2" applyFont="1" applyFill="1" applyBorder="1" applyAlignment="1">
      <alignment horizontal="center" vertical="center" wrapText="1"/>
    </xf>
    <xf numFmtId="0" fontId="48" fillId="16" borderId="46" xfId="2" applyFont="1" applyFill="1" applyBorder="1" applyAlignment="1">
      <alignment horizontal="center" vertical="center" wrapText="1"/>
    </xf>
    <xf numFmtId="0" fontId="48" fillId="16" borderId="48" xfId="2" applyFont="1" applyFill="1" applyBorder="1" applyAlignment="1">
      <alignment horizontal="center" vertical="center" wrapText="1"/>
    </xf>
    <xf numFmtId="0" fontId="48" fillId="16" borderId="49" xfId="2" applyFont="1" applyFill="1" applyBorder="1" applyAlignment="1">
      <alignment horizontal="center" vertical="center" wrapText="1"/>
    </xf>
    <xf numFmtId="0" fontId="47" fillId="16" borderId="50" xfId="2" applyFont="1" applyFill="1" applyBorder="1" applyAlignment="1">
      <alignment horizontal="center" vertical="center"/>
    </xf>
    <xf numFmtId="0" fontId="47" fillId="16" borderId="48" xfId="2" applyFont="1" applyFill="1" applyBorder="1" applyAlignment="1">
      <alignment horizontal="center" vertical="center"/>
    </xf>
    <xf numFmtId="0" fontId="47" fillId="16" borderId="49" xfId="2" applyFont="1" applyFill="1" applyBorder="1" applyAlignment="1">
      <alignment horizontal="center" vertical="center"/>
    </xf>
    <xf numFmtId="0" fontId="48" fillId="16" borderId="0" xfId="2" applyFont="1" applyFill="1" applyBorder="1" applyAlignment="1">
      <alignment horizontal="center" vertical="center" wrapText="1"/>
    </xf>
    <xf numFmtId="0" fontId="48" fillId="16" borderId="53" xfId="2" applyFont="1" applyFill="1" applyBorder="1" applyAlignment="1">
      <alignment horizontal="center" vertical="center" wrapText="1"/>
    </xf>
    <xf numFmtId="0" fontId="47" fillId="16" borderId="54" xfId="2" applyFont="1" applyFill="1" applyBorder="1" applyAlignment="1">
      <alignment horizontal="center" vertical="center"/>
    </xf>
    <xf numFmtId="0" fontId="47" fillId="16" borderId="0" xfId="2" applyFont="1" applyFill="1" applyBorder="1" applyAlignment="1">
      <alignment horizontal="center" vertical="center"/>
    </xf>
    <xf numFmtId="0" fontId="47" fillId="16" borderId="53" xfId="2" applyFont="1" applyFill="1" applyBorder="1" applyAlignment="1">
      <alignment horizontal="center" vertical="center"/>
    </xf>
    <xf numFmtId="0" fontId="51" fillId="3" borderId="55" xfId="2" applyFont="1" applyFill="1" applyBorder="1" applyAlignment="1">
      <alignment horizontal="center" vertical="center" wrapText="1"/>
    </xf>
    <xf numFmtId="0" fontId="52" fillId="3" borderId="56" xfId="2" applyFont="1" applyFill="1" applyBorder="1" applyAlignment="1">
      <alignment horizontal="center" vertical="center" wrapText="1"/>
    </xf>
    <xf numFmtId="0" fontId="52" fillId="3" borderId="70" xfId="2" applyFont="1" applyFill="1" applyBorder="1" applyAlignment="1">
      <alignment horizontal="center" vertical="center" wrapText="1"/>
    </xf>
    <xf numFmtId="0" fontId="51" fillId="18" borderId="55" xfId="2" applyFont="1" applyFill="1" applyBorder="1" applyAlignment="1">
      <alignment horizontal="center" vertical="center" wrapText="1"/>
    </xf>
    <xf numFmtId="0" fontId="52" fillId="18" borderId="56" xfId="2" applyFont="1" applyFill="1" applyBorder="1" applyAlignment="1">
      <alignment horizontal="center" vertical="center" wrapText="1"/>
    </xf>
    <xf numFmtId="0" fontId="52" fillId="18" borderId="70" xfId="2" applyFont="1" applyFill="1" applyBorder="1" applyAlignment="1">
      <alignment horizontal="center" vertical="center" wrapText="1"/>
    </xf>
    <xf numFmtId="0" fontId="51" fillId="6" borderId="55" xfId="2" applyFont="1" applyFill="1" applyBorder="1" applyAlignment="1">
      <alignment horizontal="center" vertical="center" wrapText="1"/>
    </xf>
    <xf numFmtId="0" fontId="52" fillId="6" borderId="56" xfId="2" applyFont="1" applyFill="1" applyBorder="1" applyAlignment="1">
      <alignment horizontal="center" vertical="center" wrapText="1"/>
    </xf>
    <xf numFmtId="0" fontId="52" fillId="6" borderId="70" xfId="2" applyFont="1" applyFill="1" applyBorder="1" applyAlignment="1">
      <alignment horizontal="center" vertical="center" wrapText="1"/>
    </xf>
    <xf numFmtId="0" fontId="48" fillId="16" borderId="61" xfId="2" applyFont="1" applyFill="1" applyBorder="1" applyAlignment="1">
      <alignment horizontal="center" vertical="center" wrapText="1"/>
    </xf>
    <xf numFmtId="0" fontId="48" fillId="16" borderId="62" xfId="2" applyFont="1" applyFill="1" applyBorder="1" applyAlignment="1">
      <alignment horizontal="center" vertical="center" wrapText="1"/>
    </xf>
    <xf numFmtId="0" fontId="47" fillId="16" borderId="63" xfId="2" applyFont="1" applyFill="1" applyBorder="1" applyAlignment="1">
      <alignment horizontal="center" vertical="center"/>
    </xf>
    <xf numFmtId="0" fontId="47" fillId="16" borderId="61" xfId="2" applyFont="1" applyFill="1" applyBorder="1" applyAlignment="1">
      <alignment horizontal="center" vertical="center"/>
    </xf>
    <xf numFmtId="0" fontId="47" fillId="16" borderId="62" xfId="2" applyFont="1" applyFill="1" applyBorder="1" applyAlignment="1">
      <alignment horizontal="center" vertical="center"/>
    </xf>
    <xf numFmtId="0" fontId="48" fillId="0" borderId="16" xfId="2" applyFont="1" applyFill="1" applyBorder="1" applyAlignment="1">
      <alignment horizontal="center" vertical="center" wrapText="1"/>
    </xf>
    <xf numFmtId="0" fontId="48" fillId="0" borderId="20" xfId="2" applyFont="1" applyFill="1" applyBorder="1" applyAlignment="1">
      <alignment horizontal="center" vertical="center" wrapText="1"/>
    </xf>
    <xf numFmtId="0" fontId="48" fillId="0" borderId="71" xfId="2" applyFont="1" applyFill="1" applyBorder="1" applyAlignment="1">
      <alignment horizontal="center" vertical="center" wrapText="1"/>
    </xf>
    <xf numFmtId="0" fontId="48" fillId="0" borderId="27" xfId="2" applyFont="1" applyFill="1" applyBorder="1" applyAlignment="1">
      <alignment horizontal="center" vertical="center" wrapText="1"/>
    </xf>
    <xf numFmtId="0" fontId="47" fillId="0" borderId="16" xfId="2" applyFont="1" applyBorder="1" applyAlignment="1">
      <alignment vertical="center"/>
    </xf>
    <xf numFmtId="0" fontId="47" fillId="0" borderId="20" xfId="2" applyFont="1" applyBorder="1" applyAlignment="1">
      <alignment vertical="center"/>
    </xf>
    <xf numFmtId="0" fontId="47" fillId="0" borderId="27" xfId="2" applyFont="1" applyBorder="1" applyAlignment="1">
      <alignment vertical="center"/>
    </xf>
    <xf numFmtId="0" fontId="48" fillId="0" borderId="44" xfId="2" applyFont="1" applyFill="1" applyBorder="1" applyAlignment="1">
      <alignment horizontal="center" vertical="center" wrapText="1"/>
    </xf>
    <xf numFmtId="0" fontId="48" fillId="0" borderId="45" xfId="2" applyFont="1" applyFill="1" applyBorder="1" applyAlignment="1">
      <alignment horizontal="center" vertical="center" wrapText="1"/>
    </xf>
    <xf numFmtId="0" fontId="48" fillId="0" borderId="46" xfId="2" applyFont="1" applyFill="1" applyBorder="1" applyAlignment="1">
      <alignment horizontal="center" vertical="center" wrapText="1"/>
    </xf>
    <xf numFmtId="0" fontId="48" fillId="0" borderId="51" xfId="2" applyFont="1" applyFill="1" applyBorder="1" applyAlignment="1">
      <alignment horizontal="center" vertical="center" wrapText="1"/>
    </xf>
    <xf numFmtId="0" fontId="47" fillId="0" borderId="44" xfId="2" applyFont="1" applyBorder="1" applyAlignment="1">
      <alignment vertical="center"/>
    </xf>
    <xf numFmtId="0" fontId="47" fillId="0" borderId="45" xfId="2" applyFont="1" applyBorder="1" applyAlignment="1">
      <alignment vertical="center"/>
    </xf>
    <xf numFmtId="0" fontId="47" fillId="0" borderId="51" xfId="2" applyFont="1" applyBorder="1" applyAlignment="1">
      <alignment vertical="center"/>
    </xf>
    <xf numFmtId="0" fontId="48" fillId="0" borderId="0" xfId="2" applyFont="1" applyBorder="1" applyAlignment="1">
      <alignment horizontal="center" vertical="center"/>
    </xf>
    <xf numFmtId="0" fontId="47" fillId="0" borderId="48" xfId="2" applyFont="1" applyBorder="1" applyAlignment="1">
      <alignment vertical="center"/>
    </xf>
    <xf numFmtId="0" fontId="47" fillId="0" borderId="49" xfId="2" applyFont="1" applyBorder="1" applyAlignment="1">
      <alignment vertical="center"/>
    </xf>
    <xf numFmtId="0" fontId="47" fillId="0" borderId="0" xfId="2" applyFont="1" applyBorder="1" applyAlignment="1">
      <alignment horizontal="center" vertical="center" wrapText="1"/>
    </xf>
    <xf numFmtId="0" fontId="47" fillId="0" borderId="53" xfId="2" applyFont="1" applyBorder="1" applyAlignment="1">
      <alignment horizontal="center" vertical="center" wrapText="1"/>
    </xf>
    <xf numFmtId="0" fontId="47" fillId="0" borderId="0" xfId="2" applyFont="1" applyBorder="1" applyAlignment="1">
      <alignment vertical="center"/>
    </xf>
    <xf numFmtId="0" fontId="47" fillId="0" borderId="53" xfId="2" applyFont="1" applyBorder="1" applyAlignment="1">
      <alignment vertical="center"/>
    </xf>
    <xf numFmtId="0" fontId="47" fillId="0" borderId="61" xfId="2" applyFont="1" applyBorder="1" applyAlignment="1">
      <alignment vertical="center"/>
    </xf>
    <xf numFmtId="0" fontId="47" fillId="0" borderId="62" xfId="2" applyFont="1" applyBorder="1" applyAlignment="1">
      <alignment vertical="center"/>
    </xf>
    <xf numFmtId="0" fontId="53" fillId="0" borderId="0" xfId="2" applyFont="1" applyAlignment="1">
      <alignment vertical="center"/>
    </xf>
    <xf numFmtId="0" fontId="2" fillId="16" borderId="44" xfId="2" applyFill="1" applyBorder="1" applyAlignment="1">
      <alignment horizontal="center" vertical="center"/>
    </xf>
    <xf numFmtId="0" fontId="2" fillId="16" borderId="45" xfId="2" applyFill="1" applyBorder="1" applyAlignment="1">
      <alignment horizontal="center" vertical="center"/>
    </xf>
    <xf numFmtId="0" fontId="2" fillId="0" borderId="45" xfId="2" applyBorder="1" applyAlignment="1">
      <alignment vertical="center"/>
    </xf>
    <xf numFmtId="0" fontId="2" fillId="0" borderId="51" xfId="2" applyBorder="1" applyAlignment="1">
      <alignment vertical="center"/>
    </xf>
    <xf numFmtId="0" fontId="54" fillId="16" borderId="50" xfId="2" applyFont="1" applyFill="1" applyBorder="1" applyAlignment="1">
      <alignment horizontal="center" vertical="center"/>
    </xf>
    <xf numFmtId="0" fontId="54" fillId="16" borderId="49" xfId="2" applyFont="1" applyFill="1" applyBorder="1" applyAlignment="1">
      <alignment horizontal="center" vertical="center"/>
    </xf>
    <xf numFmtId="0" fontId="35" fillId="0" borderId="0" xfId="2" applyFont="1" applyFill="1" applyBorder="1" applyAlignment="1">
      <alignment vertical="center"/>
    </xf>
    <xf numFmtId="0" fontId="39" fillId="3" borderId="70" xfId="2" applyFont="1" applyFill="1" applyBorder="1" applyAlignment="1">
      <alignment horizontal="center" vertical="center" wrapText="1"/>
    </xf>
    <xf numFmtId="0" fontId="2" fillId="16" borderId="50" xfId="2" applyFill="1" applyBorder="1" applyAlignment="1">
      <alignment horizontal="center" vertical="center"/>
    </xf>
    <xf numFmtId="0" fontId="2" fillId="16" borderId="48" xfId="2" applyFill="1" applyBorder="1" applyAlignment="1">
      <alignment horizontal="center" vertical="center"/>
    </xf>
    <xf numFmtId="0" fontId="2" fillId="0" borderId="48" xfId="2" applyBorder="1" applyAlignment="1">
      <alignment vertical="center"/>
    </xf>
    <xf numFmtId="0" fontId="2" fillId="0" borderId="49" xfId="2" applyBorder="1" applyAlignment="1">
      <alignment vertical="center"/>
    </xf>
    <xf numFmtId="0" fontId="54" fillId="16" borderId="54" xfId="2" applyFont="1" applyFill="1" applyBorder="1" applyAlignment="1">
      <alignment horizontal="center" vertical="center"/>
    </xf>
    <xf numFmtId="0" fontId="54" fillId="16" borderId="53" xfId="2" applyFont="1" applyFill="1" applyBorder="1" applyAlignment="1">
      <alignment horizontal="center" vertical="center"/>
    </xf>
    <xf numFmtId="0" fontId="39" fillId="18" borderId="70" xfId="2" applyFont="1" applyFill="1" applyBorder="1" applyAlignment="1">
      <alignment horizontal="center" vertical="center" wrapText="1"/>
    </xf>
    <xf numFmtId="0" fontId="39" fillId="6" borderId="70" xfId="2" applyFont="1" applyFill="1" applyBorder="1" applyAlignment="1">
      <alignment horizontal="center" vertical="center" wrapText="1"/>
    </xf>
    <xf numFmtId="0" fontId="2" fillId="0" borderId="61" xfId="2" applyBorder="1" applyAlignment="1">
      <alignment horizontal="center" vertical="center" wrapText="1"/>
    </xf>
    <xf numFmtId="0" fontId="2" fillId="0" borderId="62" xfId="2" applyBorder="1" applyAlignment="1">
      <alignment horizontal="center" vertical="center" wrapText="1"/>
    </xf>
    <xf numFmtId="0" fontId="2" fillId="16" borderId="55" xfId="2" applyFill="1" applyBorder="1" applyAlignment="1">
      <alignment horizontal="center" vertical="center"/>
    </xf>
    <xf numFmtId="0" fontId="2" fillId="16" borderId="56" xfId="2" applyFill="1" applyBorder="1" applyAlignment="1">
      <alignment horizontal="center" vertical="center"/>
    </xf>
    <xf numFmtId="0" fontId="2" fillId="0" borderId="56" xfId="2" applyBorder="1" applyAlignment="1">
      <alignment vertical="center"/>
    </xf>
    <xf numFmtId="0" fontId="2" fillId="0" borderId="57" xfId="2" applyBorder="1" applyAlignment="1">
      <alignment vertical="center"/>
    </xf>
    <xf numFmtId="0" fontId="35" fillId="0" borderId="46" xfId="2" applyFont="1" applyFill="1" applyBorder="1" applyAlignment="1">
      <alignment horizontal="center" vertical="center" wrapText="1"/>
    </xf>
    <xf numFmtId="0" fontId="2" fillId="0" borderId="16" xfId="2" applyBorder="1" applyAlignment="1">
      <alignment vertical="center"/>
    </xf>
    <xf numFmtId="0" fontId="2" fillId="0" borderId="20" xfId="2" applyBorder="1" applyAlignment="1">
      <alignment vertical="center"/>
    </xf>
    <xf numFmtId="0" fontId="2" fillId="0" borderId="27" xfId="2" applyBorder="1" applyAlignment="1">
      <alignment vertical="center"/>
    </xf>
    <xf numFmtId="0" fontId="55" fillId="0" borderId="72" xfId="2" applyFont="1" applyFill="1" applyBorder="1" applyAlignment="1">
      <alignment horizontal="center" vertical="center"/>
    </xf>
    <xf numFmtId="0" fontId="55" fillId="0" borderId="73" xfId="2" applyFont="1" applyFill="1" applyBorder="1" applyAlignment="1">
      <alignment horizontal="center" vertical="center"/>
    </xf>
    <xf numFmtId="0" fontId="2" fillId="0" borderId="44" xfId="2" applyBorder="1" applyAlignment="1">
      <alignment vertical="center"/>
    </xf>
    <xf numFmtId="0" fontId="55" fillId="0" borderId="44" xfId="2" applyFont="1" applyFill="1" applyBorder="1" applyAlignment="1">
      <alignment horizontal="center" vertical="center"/>
    </xf>
    <xf numFmtId="0" fontId="55" fillId="0" borderId="51" xfId="2" applyFont="1" applyFill="1" applyBorder="1" applyAlignment="1">
      <alignment horizontal="center" vertical="center"/>
    </xf>
    <xf numFmtId="0" fontId="48" fillId="16" borderId="50" xfId="2" applyFont="1" applyFill="1" applyBorder="1" applyAlignment="1">
      <alignment horizontal="center" vertical="center" wrapText="1"/>
    </xf>
    <xf numFmtId="0" fontId="47" fillId="0" borderId="48" xfId="2" applyFont="1" applyBorder="1" applyAlignment="1">
      <alignment horizontal="center" vertical="center"/>
    </xf>
    <xf numFmtId="0" fontId="47" fillId="0" borderId="49" xfId="2" applyFont="1" applyBorder="1" applyAlignment="1">
      <alignment horizontal="center" vertical="center"/>
    </xf>
    <xf numFmtId="0" fontId="48" fillId="0" borderId="0" xfId="2" applyFont="1" applyFill="1" applyBorder="1" applyAlignment="1">
      <alignment horizontal="center" vertical="center"/>
    </xf>
    <xf numFmtId="0" fontId="48" fillId="16" borderId="51" xfId="2" applyFont="1" applyFill="1" applyBorder="1" applyAlignment="1">
      <alignment horizontal="center" vertical="center" wrapText="1"/>
    </xf>
    <xf numFmtId="0" fontId="47" fillId="0" borderId="51" xfId="2" applyFont="1" applyBorder="1" applyAlignment="1">
      <alignment horizontal="center" vertical="center" wrapText="1"/>
    </xf>
    <xf numFmtId="0" fontId="47" fillId="0" borderId="45" xfId="2" applyFont="1" applyBorder="1" applyAlignment="1"/>
    <xf numFmtId="0" fontId="47" fillId="0" borderId="51" xfId="2" applyFont="1" applyBorder="1" applyAlignment="1"/>
    <xf numFmtId="0" fontId="48" fillId="16" borderId="44" xfId="2" applyFont="1" applyFill="1" applyBorder="1" applyAlignment="1">
      <alignment horizontal="center" vertical="center"/>
    </xf>
    <xf numFmtId="0" fontId="47" fillId="0" borderId="45" xfId="2" applyFont="1" applyBorder="1" applyAlignment="1">
      <alignment horizontal="center" vertical="center"/>
    </xf>
    <xf numFmtId="0" fontId="47" fillId="0" borderId="46" xfId="2" applyFont="1" applyBorder="1" applyAlignment="1">
      <alignment horizontal="center" vertical="center"/>
    </xf>
    <xf numFmtId="0" fontId="47" fillId="0" borderId="54" xfId="2" applyFont="1" applyBorder="1" applyAlignment="1">
      <alignment horizontal="center" vertical="center"/>
    </xf>
    <xf numFmtId="0" fontId="47" fillId="0" borderId="0" xfId="2" applyFont="1" applyBorder="1" applyAlignment="1">
      <alignment horizontal="center" vertical="center"/>
    </xf>
    <xf numFmtId="0" fontId="47" fillId="0" borderId="53" xfId="2" applyFont="1" applyBorder="1" applyAlignment="1">
      <alignment horizontal="center" vertical="center"/>
    </xf>
    <xf numFmtId="0" fontId="48" fillId="16" borderId="55" xfId="2" applyFont="1" applyFill="1" applyBorder="1" applyAlignment="1">
      <alignment horizontal="center" vertical="center" wrapText="1"/>
    </xf>
    <xf numFmtId="0" fontId="48" fillId="16" borderId="56" xfId="2" applyFont="1" applyFill="1" applyBorder="1" applyAlignment="1">
      <alignment horizontal="center" vertical="center" wrapText="1"/>
    </xf>
    <xf numFmtId="0" fontId="48" fillId="16" borderId="57" xfId="2" applyFont="1" applyFill="1" applyBorder="1" applyAlignment="1">
      <alignment horizontal="center" vertical="center" wrapText="1"/>
    </xf>
    <xf numFmtId="0" fontId="48" fillId="16" borderId="55" xfId="2" applyFont="1" applyFill="1" applyBorder="1" applyAlignment="1">
      <alignment horizontal="center" vertical="center" wrapText="1"/>
    </xf>
    <xf numFmtId="0" fontId="48" fillId="16" borderId="56" xfId="2" applyFont="1" applyFill="1" applyBorder="1" applyAlignment="1">
      <alignment horizontal="center" vertical="center" wrapText="1"/>
    </xf>
    <xf numFmtId="0" fontId="47" fillId="0" borderId="56" xfId="2" applyFont="1" applyBorder="1" applyAlignment="1"/>
    <xf numFmtId="0" fontId="47" fillId="0" borderId="57" xfId="2" applyFont="1" applyBorder="1" applyAlignment="1"/>
    <xf numFmtId="0" fontId="47" fillId="0" borderId="57" xfId="2" applyFont="1" applyBorder="1" applyAlignment="1">
      <alignment horizontal="center" vertical="center" wrapText="1"/>
    </xf>
    <xf numFmtId="0" fontId="48" fillId="16" borderId="58" xfId="2" applyFont="1" applyFill="1" applyBorder="1" applyAlignment="1">
      <alignment horizontal="center" vertical="center"/>
    </xf>
    <xf numFmtId="0" fontId="48" fillId="16" borderId="59" xfId="2" applyFont="1" applyFill="1" applyBorder="1" applyAlignment="1">
      <alignment horizontal="center" vertical="center"/>
    </xf>
    <xf numFmtId="0" fontId="47" fillId="0" borderId="63" xfId="2" applyFont="1" applyBorder="1" applyAlignment="1">
      <alignment horizontal="center" vertical="center"/>
    </xf>
    <xf numFmtId="0" fontId="47" fillId="0" borderId="61" xfId="2" applyFont="1" applyBorder="1" applyAlignment="1">
      <alignment horizontal="center" vertical="center"/>
    </xf>
    <xf numFmtId="0" fontId="47" fillId="0" borderId="62" xfId="2" applyFont="1" applyBorder="1" applyAlignment="1">
      <alignment horizontal="center" vertical="center"/>
    </xf>
    <xf numFmtId="0" fontId="48" fillId="0" borderId="74" xfId="2" applyFont="1" applyFill="1" applyBorder="1" applyAlignment="1">
      <alignment horizontal="center" vertical="center" wrapText="1"/>
    </xf>
    <xf numFmtId="0" fontId="51" fillId="0" borderId="74" xfId="2" applyFont="1" applyFill="1" applyBorder="1" applyAlignment="1">
      <alignment horizontal="center" vertical="center" wrapText="1"/>
    </xf>
    <xf numFmtId="0" fontId="48" fillId="0" borderId="72" xfId="2" applyFont="1" applyFill="1" applyBorder="1" applyAlignment="1">
      <alignment horizontal="center" vertical="center" wrapText="1"/>
    </xf>
    <xf numFmtId="0" fontId="47" fillId="0" borderId="75" xfId="2" applyFont="1" applyBorder="1" applyAlignment="1"/>
    <xf numFmtId="0" fontId="47" fillId="0" borderId="73" xfId="2" applyFont="1" applyBorder="1" applyAlignment="1"/>
    <xf numFmtId="0" fontId="48" fillId="0" borderId="73" xfId="2" applyFont="1" applyFill="1" applyBorder="1" applyAlignment="1">
      <alignment horizontal="center" vertical="center" wrapText="1"/>
    </xf>
    <xf numFmtId="0" fontId="48" fillId="0" borderId="66" xfId="2" applyFont="1" applyBorder="1" applyAlignment="1">
      <alignment horizontal="center" vertical="center" wrapText="1"/>
    </xf>
    <xf numFmtId="0" fontId="51" fillId="0" borderId="67" xfId="2" applyFont="1" applyFill="1" applyBorder="1" applyAlignment="1">
      <alignment horizontal="center" vertical="center" wrapText="1"/>
    </xf>
    <xf numFmtId="0" fontId="48" fillId="0" borderId="72" xfId="2" applyFont="1" applyFill="1" applyBorder="1" applyAlignment="1">
      <alignment horizontal="left" vertical="center" wrapText="1"/>
    </xf>
    <xf numFmtId="0" fontId="48" fillId="0" borderId="75" xfId="2" applyFont="1" applyFill="1" applyBorder="1" applyAlignment="1">
      <alignment horizontal="left" vertical="center" wrapText="1"/>
    </xf>
    <xf numFmtId="0" fontId="47" fillId="0" borderId="73" xfId="2" applyFont="1" applyBorder="1" applyAlignment="1">
      <alignment vertical="center"/>
    </xf>
    <xf numFmtId="0" fontId="48" fillId="0" borderId="64" xfId="2" applyFont="1" applyFill="1" applyBorder="1" applyAlignment="1">
      <alignment horizontal="center" vertical="center" wrapText="1"/>
    </xf>
    <xf numFmtId="0" fontId="51" fillId="0" borderId="64" xfId="2" applyFont="1" applyFill="1" applyBorder="1" applyAlignment="1">
      <alignment horizontal="center" vertical="center" wrapText="1"/>
    </xf>
    <xf numFmtId="0" fontId="47" fillId="0" borderId="20" xfId="2" applyFont="1" applyBorder="1" applyAlignment="1"/>
    <xf numFmtId="0" fontId="47" fillId="0" borderId="27" xfId="2" applyFont="1" applyBorder="1" applyAlignment="1"/>
    <xf numFmtId="0" fontId="47" fillId="0" borderId="45" xfId="2" applyFont="1" applyBorder="1" applyAlignment="1">
      <alignment horizontal="center" vertical="center" wrapText="1"/>
    </xf>
    <xf numFmtId="0" fontId="48" fillId="0" borderId="44" xfId="2" applyFont="1" applyFill="1" applyBorder="1" applyAlignment="1">
      <alignment horizontal="left" vertical="center" wrapText="1"/>
    </xf>
    <xf numFmtId="0" fontId="48" fillId="0" borderId="45" xfId="2" applyFont="1" applyFill="1" applyBorder="1" applyAlignment="1">
      <alignment horizontal="left" vertical="center" wrapText="1"/>
    </xf>
    <xf numFmtId="0" fontId="51" fillId="0" borderId="66" xfId="2" applyFont="1" applyFill="1" applyBorder="1" applyAlignment="1">
      <alignment horizontal="center" vertical="center" wrapText="1"/>
    </xf>
    <xf numFmtId="0" fontId="48" fillId="0" borderId="66" xfId="2" applyFont="1" applyFill="1" applyBorder="1" applyAlignment="1">
      <alignment horizontal="center" vertical="center" wrapText="1"/>
    </xf>
    <xf numFmtId="0" fontId="57" fillId="0" borderId="44" xfId="2" applyFont="1" applyFill="1" applyBorder="1" applyAlignment="1">
      <alignment horizontal="center" vertical="center" wrapText="1"/>
    </xf>
    <xf numFmtId="0" fontId="57" fillId="0" borderId="45" xfId="2" applyFont="1" applyFill="1" applyBorder="1" applyAlignment="1">
      <alignment horizontal="center" vertical="center" wrapText="1"/>
    </xf>
    <xf numFmtId="0" fontId="57" fillId="0" borderId="51" xfId="2" applyFont="1" applyFill="1" applyBorder="1" applyAlignment="1">
      <alignment horizontal="center" vertical="center" wrapText="1"/>
    </xf>
    <xf numFmtId="0" fontId="58" fillId="0" borderId="66" xfId="2" applyFont="1" applyFill="1" applyBorder="1" applyAlignment="1">
      <alignment horizontal="center" vertical="center" wrapText="1"/>
    </xf>
    <xf numFmtId="0" fontId="57" fillId="0" borderId="16" xfId="2" applyFont="1" applyFill="1" applyBorder="1" applyAlignment="1">
      <alignment horizontal="center" vertical="center" wrapText="1"/>
    </xf>
    <xf numFmtId="0" fontId="59" fillId="0" borderId="20" xfId="2" applyFont="1" applyBorder="1" applyAlignment="1"/>
    <xf numFmtId="0" fontId="59" fillId="0" borderId="27" xfId="2" applyFont="1" applyBorder="1" applyAlignment="1"/>
    <xf numFmtId="0" fontId="57" fillId="0" borderId="66" xfId="2" applyFont="1" applyBorder="1" applyAlignment="1">
      <alignment horizontal="center" vertical="center" wrapText="1"/>
    </xf>
    <xf numFmtId="0" fontId="58" fillId="0" borderId="67" xfId="2" applyFont="1" applyFill="1" applyBorder="1" applyAlignment="1">
      <alignment horizontal="center" vertical="center" wrapText="1"/>
    </xf>
    <xf numFmtId="0" fontId="57" fillId="0" borderId="44" xfId="2" applyFont="1" applyFill="1" applyBorder="1" applyAlignment="1">
      <alignment horizontal="left" vertical="center" wrapText="1"/>
    </xf>
    <xf numFmtId="0" fontId="57" fillId="0" borderId="45" xfId="2" applyFont="1" applyFill="1" applyBorder="1" applyAlignment="1">
      <alignment horizontal="left" vertical="center" wrapText="1"/>
    </xf>
    <xf numFmtId="0" fontId="59" fillId="0" borderId="51" xfId="2" applyFont="1" applyBorder="1" applyAlignment="1">
      <alignment vertical="center"/>
    </xf>
    <xf numFmtId="0" fontId="48" fillId="0" borderId="0" xfId="2" applyFont="1" applyFill="1" applyBorder="1" applyAlignment="1">
      <alignment vertical="center"/>
    </xf>
    <xf numFmtId="0" fontId="48" fillId="0" borderId="67" xfId="2" applyFont="1" applyFill="1" applyBorder="1" applyAlignment="1">
      <alignment horizontal="center" vertical="center" wrapText="1"/>
    </xf>
    <xf numFmtId="0" fontId="57" fillId="0" borderId="66" xfId="2" applyFont="1" applyFill="1" applyBorder="1" applyAlignment="1">
      <alignment horizontal="center" vertical="center" wrapText="1"/>
    </xf>
    <xf numFmtId="0" fontId="59" fillId="0" borderId="45" xfId="2" applyFont="1" applyBorder="1" applyAlignment="1"/>
    <xf numFmtId="0" fontId="59" fillId="0" borderId="51" xfId="2" applyFont="1" applyBorder="1" applyAlignment="1"/>
    <xf numFmtId="0" fontId="59" fillId="0" borderId="51" xfId="2" applyFont="1" applyBorder="1" applyAlignment="1">
      <alignment horizontal="center" vertical="center" wrapText="1"/>
    </xf>
    <xf numFmtId="0" fontId="57" fillId="0" borderId="67" xfId="2" applyFont="1" applyFill="1" applyBorder="1" applyAlignment="1">
      <alignment horizontal="center" vertical="center" wrapText="1"/>
    </xf>
    <xf numFmtId="0" fontId="35" fillId="0" borderId="0" xfId="2" applyFont="1" applyBorder="1" applyAlignment="1">
      <alignment horizontal="center" vertical="center" wrapText="1"/>
    </xf>
    <xf numFmtId="0" fontId="35" fillId="0" borderId="0" xfId="2" applyFont="1" applyFill="1" applyBorder="1" applyAlignment="1">
      <alignment horizontal="center" vertical="center" wrapText="1"/>
    </xf>
    <xf numFmtId="0" fontId="38" fillId="16" borderId="50" xfId="2" applyFont="1" applyFill="1" applyBorder="1" applyAlignment="1">
      <alignment horizontal="center" vertical="center"/>
    </xf>
    <xf numFmtId="0" fontId="60" fillId="0" borderId="49" xfId="3" applyFont="1" applyBorder="1">
      <alignment vertical="center"/>
    </xf>
    <xf numFmtId="0" fontId="35" fillId="16" borderId="44" xfId="2" applyFont="1" applyFill="1" applyBorder="1" applyAlignment="1">
      <alignment horizontal="center" vertical="center"/>
    </xf>
    <xf numFmtId="0" fontId="35" fillId="16" borderId="45" xfId="2" applyFont="1" applyFill="1" applyBorder="1" applyAlignment="1">
      <alignment horizontal="center" vertical="center"/>
    </xf>
    <xf numFmtId="0" fontId="35" fillId="16" borderId="46" xfId="2" applyFont="1" applyFill="1" applyBorder="1" applyAlignment="1">
      <alignment horizontal="center" vertical="center"/>
    </xf>
    <xf numFmtId="0" fontId="60" fillId="0" borderId="54" xfId="3" applyFont="1" applyBorder="1">
      <alignment vertical="center"/>
    </xf>
    <xf numFmtId="0" fontId="60" fillId="0" borderId="53" xfId="3" applyFont="1" applyBorder="1">
      <alignment vertical="center"/>
    </xf>
    <xf numFmtId="0" fontId="39" fillId="3" borderId="57" xfId="2" applyFont="1" applyFill="1" applyBorder="1" applyAlignment="1">
      <alignment horizontal="center" vertical="center" wrapText="1"/>
    </xf>
    <xf numFmtId="0" fontId="40" fillId="3" borderId="58" xfId="2" applyFont="1" applyFill="1" applyBorder="1" applyAlignment="1">
      <alignment horizontal="center" vertical="center"/>
    </xf>
    <xf numFmtId="0" fontId="35" fillId="3" borderId="58" xfId="2" applyFont="1" applyFill="1" applyBorder="1" applyAlignment="1">
      <alignment horizontal="center" vertical="center"/>
    </xf>
    <xf numFmtId="0" fontId="35" fillId="3" borderId="59" xfId="2" applyFont="1" applyFill="1" applyBorder="1" applyAlignment="1">
      <alignment horizontal="center" vertical="center"/>
    </xf>
    <xf numFmtId="0" fontId="39" fillId="18" borderId="57" xfId="2" applyFont="1" applyFill="1" applyBorder="1" applyAlignment="1">
      <alignment horizontal="center" vertical="center" wrapText="1"/>
    </xf>
    <xf numFmtId="0" fontId="41" fillId="18" borderId="58" xfId="2" applyFont="1" applyFill="1" applyBorder="1" applyAlignment="1">
      <alignment horizontal="center" vertical="center"/>
    </xf>
    <xf numFmtId="0" fontId="35" fillId="18" borderId="58" xfId="2" applyFont="1" applyFill="1" applyBorder="1" applyAlignment="1">
      <alignment horizontal="center" vertical="center"/>
    </xf>
    <xf numFmtId="0" fontId="35" fillId="18" borderId="59" xfId="2" applyFont="1" applyFill="1" applyBorder="1" applyAlignment="1">
      <alignment horizontal="center" vertical="center"/>
    </xf>
    <xf numFmtId="0" fontId="39" fillId="6" borderId="57" xfId="2" applyFont="1" applyFill="1" applyBorder="1" applyAlignment="1">
      <alignment horizontal="center" vertical="center" wrapText="1"/>
    </xf>
    <xf numFmtId="0" fontId="41" fillId="6" borderId="58" xfId="2" applyFont="1" applyFill="1" applyBorder="1" applyAlignment="1">
      <alignment horizontal="center" vertical="center"/>
    </xf>
    <xf numFmtId="0" fontId="35" fillId="6" borderId="58" xfId="2" applyFont="1" applyFill="1" applyBorder="1" applyAlignment="1">
      <alignment horizontal="center" vertical="center"/>
    </xf>
    <xf numFmtId="0" fontId="35" fillId="6" borderId="59" xfId="2" applyFont="1" applyFill="1" applyBorder="1" applyAlignment="1">
      <alignment horizontal="center" vertical="center"/>
    </xf>
    <xf numFmtId="0" fontId="60" fillId="0" borderId="63" xfId="3" applyFont="1" applyBorder="1">
      <alignment vertical="center"/>
    </xf>
    <xf numFmtId="0" fontId="60" fillId="0" borderId="62" xfId="3" applyFont="1" applyBorder="1">
      <alignment vertical="center"/>
    </xf>
    <xf numFmtId="0" fontId="43" fillId="0" borderId="45" xfId="2" applyFont="1" applyFill="1" applyBorder="1" applyAlignment="1">
      <alignment horizontal="center" vertical="center" wrapText="1"/>
    </xf>
    <xf numFmtId="0" fontId="2" fillId="0" borderId="45" xfId="2" applyFont="1" applyFill="1" applyBorder="1" applyAlignment="1">
      <alignment horizontal="center" vertical="center" wrapText="1"/>
    </xf>
    <xf numFmtId="0" fontId="2" fillId="0" borderId="51" xfId="2" applyFont="1" applyFill="1" applyBorder="1" applyAlignment="1">
      <alignment horizontal="center" vertical="center" wrapText="1"/>
    </xf>
    <xf numFmtId="0" fontId="35" fillId="0" borderId="51" xfId="2" applyFont="1" applyFill="1" applyBorder="1" applyAlignment="1">
      <alignment horizontal="left" vertical="center" wrapText="1"/>
    </xf>
    <xf numFmtId="0" fontId="62" fillId="0" borderId="44" xfId="2" applyFont="1" applyFill="1" applyBorder="1" applyAlignment="1">
      <alignment horizontal="center" vertical="center"/>
    </xf>
    <xf numFmtId="0" fontId="63" fillId="0" borderId="51" xfId="2" applyFont="1" applyFill="1" applyBorder="1" applyAlignment="1">
      <alignment horizontal="center" vertical="center"/>
    </xf>
    <xf numFmtId="0" fontId="63" fillId="0" borderId="44" xfId="2" applyFont="1" applyFill="1" applyBorder="1" applyAlignment="1">
      <alignment horizontal="center" vertical="center"/>
    </xf>
    <xf numFmtId="0" fontId="10" fillId="0" borderId="0" xfId="2" applyFont="1" applyAlignment="1">
      <alignment vertical="center"/>
    </xf>
    <xf numFmtId="0" fontId="43" fillId="0" borderId="44" xfId="2" applyFont="1" applyFill="1" applyBorder="1" applyAlignment="1">
      <alignment horizontal="center" vertical="center" wrapText="1"/>
    </xf>
    <xf numFmtId="0" fontId="40" fillId="0" borderId="44" xfId="2" applyFont="1" applyFill="1" applyBorder="1" applyAlignment="1">
      <alignment horizontal="center" vertical="center" wrapText="1"/>
    </xf>
    <xf numFmtId="0" fontId="10" fillId="0" borderId="45" xfId="2" applyFont="1" applyFill="1" applyBorder="1" applyAlignment="1">
      <alignment horizontal="center" vertical="center" wrapText="1"/>
    </xf>
    <xf numFmtId="0" fontId="10" fillId="0" borderId="51" xfId="2" applyFont="1" applyFill="1" applyBorder="1" applyAlignment="1">
      <alignment horizontal="center" vertical="center" wrapText="1"/>
    </xf>
    <xf numFmtId="0" fontId="40" fillId="8" borderId="66" xfId="2" applyFont="1" applyFill="1" applyBorder="1" applyAlignment="1">
      <alignment horizontal="center" vertical="center" wrapText="1"/>
    </xf>
    <xf numFmtId="0" fontId="40" fillId="0" borderId="66" xfId="2" applyFont="1" applyFill="1" applyBorder="1" applyAlignment="1">
      <alignment horizontal="center" vertical="center" wrapText="1"/>
    </xf>
    <xf numFmtId="0" fontId="40" fillId="0" borderId="67" xfId="2" applyFont="1" applyFill="1" applyBorder="1" applyAlignment="1">
      <alignment horizontal="center" vertical="center" wrapText="1"/>
    </xf>
    <xf numFmtId="0" fontId="41" fillId="0" borderId="44" xfId="2" applyFont="1" applyFill="1" applyBorder="1" applyAlignment="1">
      <alignment horizontal="left" vertical="center" wrapText="1"/>
    </xf>
    <xf numFmtId="0" fontId="41" fillId="0" borderId="45" xfId="2" applyFont="1" applyFill="1" applyBorder="1" applyAlignment="1">
      <alignment horizontal="left" vertical="center" wrapText="1"/>
    </xf>
    <xf numFmtId="0" fontId="41" fillId="0" borderId="51" xfId="2" applyFont="1" applyFill="1" applyBorder="1" applyAlignment="1">
      <alignment horizontal="left" vertical="center" wrapText="1"/>
    </xf>
    <xf numFmtId="0" fontId="2" fillId="0" borderId="48" xfId="2" applyFill="1" applyBorder="1" applyAlignment="1">
      <alignment horizontal="center" vertical="center"/>
    </xf>
    <xf numFmtId="0" fontId="12" fillId="0" borderId="45" xfId="3" applyBorder="1">
      <alignment vertical="center"/>
    </xf>
    <xf numFmtId="0" fontId="12" fillId="0" borderId="46" xfId="3" applyBorder="1">
      <alignment vertical="center"/>
    </xf>
    <xf numFmtId="0" fontId="35" fillId="16" borderId="48" xfId="2" applyFont="1" applyFill="1" applyBorder="1" applyAlignment="1">
      <alignment horizontal="center" vertical="center"/>
    </xf>
    <xf numFmtId="0" fontId="35" fillId="16" borderId="49" xfId="2" applyFont="1" applyFill="1" applyBorder="1" applyAlignment="1">
      <alignment horizontal="center" vertical="center"/>
    </xf>
    <xf numFmtId="0" fontId="35" fillId="16" borderId="50" xfId="2" applyFont="1" applyFill="1" applyBorder="1" applyAlignment="1">
      <alignment horizontal="center" vertical="center"/>
    </xf>
    <xf numFmtId="0" fontId="35" fillId="16" borderId="0" xfId="2" applyFont="1" applyFill="1" applyBorder="1" applyAlignment="1">
      <alignment horizontal="center" vertical="center"/>
    </xf>
    <xf numFmtId="0" fontId="35" fillId="16" borderId="53" xfId="2" applyFont="1" applyFill="1" applyBorder="1" applyAlignment="1">
      <alignment horizontal="center" vertical="center"/>
    </xf>
    <xf numFmtId="0" fontId="35" fillId="16" borderId="54" xfId="2" applyFont="1" applyFill="1" applyBorder="1" applyAlignment="1">
      <alignment horizontal="center" vertical="center"/>
    </xf>
    <xf numFmtId="0" fontId="35" fillId="16" borderId="61" xfId="2" applyFont="1" applyFill="1" applyBorder="1" applyAlignment="1">
      <alignment horizontal="center" vertical="center"/>
    </xf>
    <xf numFmtId="0" fontId="35" fillId="16" borderId="62" xfId="2" applyFont="1" applyFill="1" applyBorder="1" applyAlignment="1">
      <alignment horizontal="center" vertical="center"/>
    </xf>
    <xf numFmtId="0" fontId="35" fillId="16" borderId="63" xfId="2" applyFont="1" applyFill="1" applyBorder="1" applyAlignment="1">
      <alignment horizontal="center" vertical="center"/>
    </xf>
    <xf numFmtId="0" fontId="35" fillId="0" borderId="64" xfId="2" applyFont="1" applyBorder="1" applyAlignment="1">
      <alignment horizontal="center" vertical="center"/>
    </xf>
    <xf numFmtId="0" fontId="35" fillId="0" borderId="27" xfId="2" applyFont="1" applyBorder="1" applyAlignment="1">
      <alignment horizontal="center" vertical="center"/>
    </xf>
    <xf numFmtId="0" fontId="35" fillId="0" borderId="71" xfId="2" applyFont="1" applyBorder="1" applyAlignment="1">
      <alignment horizontal="center" vertical="center"/>
    </xf>
    <xf numFmtId="0" fontId="35" fillId="0" borderId="45" xfId="2" applyFont="1" applyBorder="1" applyAlignment="1">
      <alignment horizontal="center" vertical="center"/>
    </xf>
    <xf numFmtId="0" fontId="35" fillId="0" borderId="51" xfId="2" applyFont="1" applyBorder="1" applyAlignment="1">
      <alignment horizontal="center" vertical="center"/>
    </xf>
    <xf numFmtId="0" fontId="35" fillId="0" borderId="44" xfId="2" applyFont="1" applyBorder="1" applyAlignment="1">
      <alignment vertical="center"/>
    </xf>
    <xf numFmtId="0" fontId="35" fillId="0" borderId="45" xfId="2" applyFont="1" applyBorder="1" applyAlignment="1">
      <alignment vertical="center"/>
    </xf>
    <xf numFmtId="0" fontId="35" fillId="0" borderId="51" xfId="2" applyFont="1" applyBorder="1" applyAlignment="1">
      <alignment vertical="center"/>
    </xf>
    <xf numFmtId="0" fontId="40" fillId="0" borderId="44" xfId="2" applyFont="1" applyBorder="1" applyAlignment="1">
      <alignment vertical="center"/>
    </xf>
    <xf numFmtId="0" fontId="64" fillId="0" borderId="45" xfId="2" applyFont="1" applyBorder="1" applyAlignment="1">
      <alignment vertical="center"/>
    </xf>
    <xf numFmtId="0" fontId="64" fillId="0" borderId="51" xfId="2" applyFont="1" applyBorder="1" applyAlignment="1">
      <alignment vertical="center"/>
    </xf>
    <xf numFmtId="0" fontId="64" fillId="0" borderId="44" xfId="2" applyFont="1" applyBorder="1" applyAlignment="1">
      <alignment vertical="center"/>
    </xf>
    <xf numFmtId="0" fontId="35" fillId="0" borderId="0" xfId="2" applyFont="1" applyFill="1" applyBorder="1" applyAlignment="1">
      <alignment horizontal="left" vertical="center"/>
    </xf>
    <xf numFmtId="0" fontId="2" fillId="0" borderId="46" xfId="2" applyBorder="1" applyAlignment="1">
      <alignment horizontal="center" vertical="center" wrapText="1"/>
    </xf>
    <xf numFmtId="0" fontId="38" fillId="3" borderId="70" xfId="2" applyFont="1" applyFill="1" applyBorder="1" applyAlignment="1">
      <alignment horizontal="center" vertical="center" wrapText="1"/>
    </xf>
    <xf numFmtId="0" fontId="38" fillId="18" borderId="70" xfId="2" applyFont="1" applyFill="1" applyBorder="1" applyAlignment="1">
      <alignment horizontal="center" vertical="center" wrapText="1"/>
    </xf>
    <xf numFmtId="0" fontId="38" fillId="6" borderId="70" xfId="2" applyFont="1" applyFill="1" applyBorder="1" applyAlignment="1">
      <alignment horizontal="center" vertical="center" wrapText="1"/>
    </xf>
    <xf numFmtId="0" fontId="35" fillId="0" borderId="65" xfId="2" applyFont="1" applyBorder="1" applyAlignment="1">
      <alignment horizontal="center" vertical="center"/>
    </xf>
    <xf numFmtId="0" fontId="35" fillId="0" borderId="20" xfId="2" applyFont="1" applyBorder="1" applyAlignment="1">
      <alignment horizontal="left" vertical="center"/>
    </xf>
    <xf numFmtId="0" fontId="35" fillId="0" borderId="27" xfId="2" applyFont="1" applyBorder="1" applyAlignment="1">
      <alignment horizontal="left" vertical="center"/>
    </xf>
    <xf numFmtId="0" fontId="35" fillId="0" borderId="66" xfId="2" applyFont="1" applyBorder="1" applyAlignment="1">
      <alignment horizontal="center" vertical="center"/>
    </xf>
    <xf numFmtId="0" fontId="35" fillId="0" borderId="67" xfId="2" applyFont="1" applyBorder="1" applyAlignment="1">
      <alignment horizontal="center" vertical="center"/>
    </xf>
    <xf numFmtId="0" fontId="35" fillId="0" borderId="45" xfId="2" applyFont="1" applyBorder="1" applyAlignment="1">
      <alignment horizontal="left" vertical="center"/>
    </xf>
    <xf numFmtId="0" fontId="35" fillId="0" borderId="51" xfId="2" applyFont="1" applyBorder="1" applyAlignment="1">
      <alignment horizontal="left" vertical="center"/>
    </xf>
    <xf numFmtId="0" fontId="47" fillId="0" borderId="0" xfId="2" applyFont="1" applyFill="1" applyAlignment="1">
      <alignment vertical="center"/>
    </xf>
    <xf numFmtId="0" fontId="48" fillId="0" borderId="45" xfId="2" applyFont="1" applyBorder="1" applyAlignment="1">
      <alignment horizontal="left" vertical="center"/>
    </xf>
    <xf numFmtId="0" fontId="48" fillId="0" borderId="0" xfId="2" applyFont="1" applyFill="1" applyBorder="1" applyAlignment="1">
      <alignment horizontal="left" vertical="center"/>
    </xf>
    <xf numFmtId="0" fontId="37" fillId="17" borderId="50" xfId="2" applyFont="1" applyFill="1" applyBorder="1" applyAlignment="1">
      <alignment horizontal="center" vertical="center" wrapText="1"/>
    </xf>
    <xf numFmtId="0" fontId="37" fillId="17" borderId="48" xfId="2" applyFont="1" applyFill="1" applyBorder="1" applyAlignment="1">
      <alignment horizontal="center" vertical="center" wrapText="1"/>
    </xf>
    <xf numFmtId="0" fontId="37" fillId="17" borderId="76" xfId="2" applyFont="1" applyFill="1" applyBorder="1" applyAlignment="1">
      <alignment horizontal="center" vertical="center" wrapText="1"/>
    </xf>
    <xf numFmtId="0" fontId="37" fillId="17" borderId="56" xfId="2" applyFont="1" applyFill="1" applyBorder="1" applyAlignment="1">
      <alignment horizontal="center" vertical="center" wrapText="1"/>
    </xf>
    <xf numFmtId="0" fontId="37" fillId="17" borderId="70" xfId="2" applyFont="1" applyFill="1" applyBorder="1" applyAlignment="1">
      <alignment horizontal="center" vertical="center" wrapText="1"/>
    </xf>
    <xf numFmtId="0" fontId="2" fillId="0" borderId="56" xfId="2" applyBorder="1" applyAlignment="1"/>
    <xf numFmtId="0" fontId="2" fillId="0" borderId="70" xfId="2" applyBorder="1" applyAlignment="1"/>
    <xf numFmtId="0" fontId="35" fillId="0" borderId="75" xfId="2" applyFont="1" applyBorder="1" applyAlignment="1">
      <alignment horizontal="left" vertical="center"/>
    </xf>
    <xf numFmtId="0" fontId="35" fillId="0" borderId="73" xfId="2" applyFont="1" applyBorder="1" applyAlignment="1">
      <alignment horizontal="left" vertical="center"/>
    </xf>
    <xf numFmtId="0" fontId="2" fillId="0" borderId="0" xfId="2" applyFont="1" applyFill="1" applyBorder="1" applyAlignment="1">
      <alignment vertical="center"/>
    </xf>
    <xf numFmtId="0" fontId="35" fillId="0" borderId="54" xfId="2" applyFont="1" applyFill="1" applyBorder="1" applyAlignment="1">
      <alignment horizontal="center" vertical="center"/>
    </xf>
    <xf numFmtId="0" fontId="35" fillId="0" borderId="54" xfId="2" applyFont="1" applyFill="1" applyBorder="1" applyAlignment="1">
      <alignment horizontal="left" vertical="center"/>
    </xf>
    <xf numFmtId="0" fontId="48" fillId="16" borderId="46" xfId="2" applyFont="1" applyFill="1" applyBorder="1" applyAlignment="1">
      <alignment horizontal="center" vertical="center"/>
    </xf>
    <xf numFmtId="0" fontId="48" fillId="16" borderId="47" xfId="2" applyFont="1" applyFill="1" applyBorder="1" applyAlignment="1">
      <alignment horizontal="center" vertical="center"/>
    </xf>
    <xf numFmtId="0" fontId="65" fillId="16" borderId="55" xfId="2" applyFont="1" applyFill="1" applyBorder="1" applyAlignment="1">
      <alignment horizontal="center" vertical="center"/>
    </xf>
    <xf numFmtId="0" fontId="66" fillId="16" borderId="57" xfId="2" applyFont="1" applyFill="1" applyBorder="1" applyAlignment="1">
      <alignment horizontal="center" vertical="center"/>
    </xf>
    <xf numFmtId="0" fontId="47" fillId="0" borderId="52" xfId="2" applyFont="1" applyBorder="1" applyAlignment="1">
      <alignment horizontal="center" vertical="center"/>
    </xf>
    <xf numFmtId="0" fontId="47" fillId="0" borderId="0" xfId="2" applyFont="1" applyAlignment="1">
      <alignment horizontal="center" vertical="center"/>
    </xf>
    <xf numFmtId="0" fontId="66" fillId="16" borderId="77" xfId="2" applyFont="1" applyFill="1" applyBorder="1" applyAlignment="1">
      <alignment horizontal="center" vertical="center"/>
    </xf>
    <xf numFmtId="0" fontId="66" fillId="16" borderId="78" xfId="2" applyFont="1" applyFill="1" applyBorder="1" applyAlignment="1">
      <alignment horizontal="center" vertical="center"/>
    </xf>
    <xf numFmtId="0" fontId="48" fillId="16" borderId="70" xfId="2" applyFont="1" applyFill="1" applyBorder="1" applyAlignment="1">
      <alignment horizontal="center" vertical="center" wrapText="1"/>
    </xf>
    <xf numFmtId="0" fontId="47" fillId="0" borderId="0" xfId="2" applyFont="1" applyBorder="1" applyAlignment="1">
      <alignment horizontal="left" vertical="center"/>
    </xf>
    <xf numFmtId="0" fontId="67" fillId="0" borderId="0" xfId="2" applyFont="1" applyBorder="1" applyAlignment="1">
      <alignment horizontal="center" vertical="center"/>
    </xf>
    <xf numFmtId="0" fontId="48" fillId="16" borderId="77" xfId="2" applyFont="1" applyFill="1" applyBorder="1" applyAlignment="1">
      <alignment horizontal="center" vertical="center" wrapText="1"/>
    </xf>
    <xf numFmtId="0" fontId="48" fillId="16" borderId="79" xfId="2" applyFont="1" applyFill="1" applyBorder="1" applyAlignment="1">
      <alignment horizontal="center" vertical="center" wrapText="1"/>
    </xf>
    <xf numFmtId="0" fontId="48" fillId="16" borderId="80" xfId="2" applyFont="1" applyFill="1" applyBorder="1" applyAlignment="1">
      <alignment horizontal="center" vertical="center" wrapText="1"/>
    </xf>
    <xf numFmtId="0" fontId="48" fillId="16" borderId="63" xfId="2" applyFont="1" applyFill="1" applyBorder="1" applyAlignment="1">
      <alignment horizontal="center" vertical="center" wrapText="1"/>
    </xf>
    <xf numFmtId="0" fontId="48" fillId="16" borderId="81" xfId="2" applyFont="1" applyFill="1" applyBorder="1" applyAlignment="1">
      <alignment horizontal="center" vertical="center" wrapText="1"/>
    </xf>
    <xf numFmtId="0" fontId="47" fillId="0" borderId="60" xfId="2" applyFont="1" applyBorder="1" applyAlignment="1">
      <alignment horizontal="center" vertical="center"/>
    </xf>
    <xf numFmtId="0" fontId="48" fillId="0" borderId="82" xfId="2" applyFont="1" applyBorder="1" applyAlignment="1">
      <alignment horizontal="left" vertical="center"/>
    </xf>
    <xf numFmtId="0" fontId="48" fillId="0" borderId="75" xfId="2" applyFont="1" applyBorder="1" applyAlignment="1">
      <alignment horizontal="left" vertical="center"/>
    </xf>
    <xf numFmtId="0" fontId="48" fillId="0" borderId="73" xfId="2" applyFont="1" applyBorder="1" applyAlignment="1">
      <alignment horizontal="left" vertical="center"/>
    </xf>
    <xf numFmtId="0" fontId="67" fillId="0" borderId="44" xfId="2" applyFont="1" applyBorder="1" applyAlignment="1">
      <alignment horizontal="center" vertical="center"/>
    </xf>
    <xf numFmtId="0" fontId="67" fillId="0" borderId="51" xfId="2" applyFont="1" applyBorder="1" applyAlignment="1">
      <alignment horizontal="center" vertical="center"/>
    </xf>
    <xf numFmtId="0" fontId="48" fillId="0" borderId="68" xfId="2" applyFont="1" applyBorder="1" applyAlignment="1">
      <alignment horizontal="left" vertical="center"/>
    </xf>
    <xf numFmtId="0" fontId="48" fillId="0" borderId="51" xfId="2" applyFont="1" applyBorder="1" applyAlignment="1">
      <alignment horizontal="left" vertical="center"/>
    </xf>
    <xf numFmtId="0" fontId="47" fillId="0" borderId="45" xfId="2" applyFont="1" applyBorder="1" applyAlignment="1">
      <alignment horizontal="left" vertical="center"/>
    </xf>
    <xf numFmtId="0" fontId="47" fillId="0" borderId="51" xfId="2" applyFont="1" applyBorder="1" applyAlignment="1">
      <alignment horizontal="left" vertical="center"/>
    </xf>
    <xf numFmtId="0" fontId="51" fillId="0" borderId="66" xfId="2" applyFont="1" applyFill="1" applyBorder="1" applyAlignment="1">
      <alignment horizontal="center" vertical="center"/>
    </xf>
    <xf numFmtId="0" fontId="48" fillId="16" borderId="48" xfId="2" applyFont="1" applyFill="1" applyBorder="1" applyAlignment="1">
      <alignment horizontal="center" vertical="center"/>
    </xf>
    <xf numFmtId="0" fontId="48" fillId="16" borderId="49" xfId="2" applyFont="1" applyFill="1" applyBorder="1" applyAlignment="1">
      <alignment horizontal="center" vertical="center"/>
    </xf>
    <xf numFmtId="0" fontId="48" fillId="16" borderId="50" xfId="2" applyFont="1" applyFill="1" applyBorder="1" applyAlignment="1">
      <alignment horizontal="center" vertical="center"/>
    </xf>
    <xf numFmtId="0" fontId="48" fillId="16" borderId="0" xfId="2" applyFont="1" applyFill="1" applyBorder="1" applyAlignment="1">
      <alignment horizontal="center" vertical="center"/>
    </xf>
    <xf numFmtId="0" fontId="48" fillId="16" borderId="53" xfId="2" applyFont="1" applyFill="1" applyBorder="1" applyAlignment="1">
      <alignment horizontal="center" vertical="center"/>
    </xf>
    <xf numFmtId="0" fontId="48" fillId="16" borderId="83" xfId="2" applyFont="1" applyFill="1" applyBorder="1" applyAlignment="1">
      <alignment horizontal="center" vertical="center"/>
    </xf>
    <xf numFmtId="0" fontId="48" fillId="16" borderId="81" xfId="2" applyFont="1" applyFill="1" applyBorder="1" applyAlignment="1">
      <alignment horizontal="center" vertical="center"/>
    </xf>
    <xf numFmtId="0" fontId="48" fillId="16" borderId="61" xfId="2" applyFont="1" applyFill="1" applyBorder="1" applyAlignment="1">
      <alignment horizontal="center" vertical="center"/>
    </xf>
    <xf numFmtId="0" fontId="48" fillId="16" borderId="62" xfId="2" applyFont="1" applyFill="1" applyBorder="1" applyAlignment="1">
      <alignment horizontal="center" vertical="center"/>
    </xf>
    <xf numFmtId="0" fontId="48" fillId="0" borderId="71" xfId="2" applyFont="1" applyBorder="1" applyAlignment="1">
      <alignment horizontal="center" vertical="center"/>
    </xf>
    <xf numFmtId="0" fontId="48" fillId="0" borderId="75" xfId="2" applyFont="1" applyBorder="1" applyAlignment="1">
      <alignment horizontal="center" vertical="center"/>
    </xf>
    <xf numFmtId="0" fontId="48" fillId="0" borderId="73" xfId="2" applyFont="1" applyBorder="1" applyAlignment="1">
      <alignment horizontal="center" vertical="center"/>
    </xf>
    <xf numFmtId="0" fontId="48" fillId="0" borderId="72" xfId="2" applyFont="1" applyBorder="1" applyAlignment="1">
      <alignment horizontal="left" vertical="center"/>
    </xf>
    <xf numFmtId="0" fontId="48" fillId="0" borderId="45" xfId="2" applyFont="1" applyBorder="1" applyAlignment="1">
      <alignment horizontal="center" vertical="center"/>
    </xf>
    <xf numFmtId="0" fontId="48" fillId="0" borderId="51" xfId="2" applyFont="1" applyBorder="1" applyAlignment="1">
      <alignment horizontal="center" vertical="center"/>
    </xf>
    <xf numFmtId="0" fontId="48" fillId="0" borderId="44" xfId="2" applyFont="1" applyBorder="1" applyAlignment="1">
      <alignment horizontal="left" vertical="center"/>
    </xf>
    <xf numFmtId="0" fontId="49" fillId="16" borderId="45" xfId="2" applyFont="1" applyFill="1" applyBorder="1" applyAlignment="1">
      <alignment horizontal="center" vertical="center" wrapText="1"/>
    </xf>
    <xf numFmtId="0" fontId="49" fillId="16" borderId="46" xfId="2" applyFont="1" applyFill="1" applyBorder="1" applyAlignment="1">
      <alignment horizontal="center" vertical="center" wrapText="1"/>
    </xf>
    <xf numFmtId="0" fontId="49" fillId="16" borderId="48" xfId="2" applyFont="1" applyFill="1" applyBorder="1" applyAlignment="1">
      <alignment horizontal="center" vertical="center"/>
    </xf>
    <xf numFmtId="0" fontId="49" fillId="16" borderId="49" xfId="2" applyFont="1" applyFill="1" applyBorder="1" applyAlignment="1">
      <alignment horizontal="center" vertical="center"/>
    </xf>
    <xf numFmtId="0" fontId="49" fillId="16" borderId="0" xfId="2" applyFont="1" applyFill="1" applyBorder="1" applyAlignment="1">
      <alignment horizontal="center" vertical="center"/>
    </xf>
    <xf numFmtId="0" fontId="49" fillId="16" borderId="53" xfId="2" applyFont="1" applyFill="1" applyBorder="1" applyAlignment="1">
      <alignment horizontal="center" vertical="center"/>
    </xf>
    <xf numFmtId="0" fontId="49" fillId="16" borderId="58" xfId="2" applyFont="1" applyFill="1" applyBorder="1" applyAlignment="1">
      <alignment horizontal="center" vertical="center"/>
    </xf>
    <xf numFmtId="0" fontId="35" fillId="16" borderId="58" xfId="2" applyFont="1" applyFill="1" applyBorder="1" applyAlignment="1">
      <alignment horizontal="center" vertical="center"/>
    </xf>
    <xf numFmtId="0" fontId="35" fillId="16" borderId="59" xfId="2" applyFont="1" applyFill="1" applyBorder="1" applyAlignment="1">
      <alignment horizontal="center" vertical="center"/>
    </xf>
    <xf numFmtId="0" fontId="49" fillId="16" borderId="59" xfId="2" applyFont="1" applyFill="1" applyBorder="1" applyAlignment="1">
      <alignment horizontal="center" vertical="center"/>
    </xf>
    <xf numFmtId="0" fontId="49" fillId="16" borderId="61" xfId="2" applyFont="1" applyFill="1" applyBorder="1" applyAlignment="1">
      <alignment horizontal="center" vertical="center"/>
    </xf>
    <xf numFmtId="0" fontId="49" fillId="16" borderId="62" xfId="2" applyFont="1" applyFill="1" applyBorder="1" applyAlignment="1">
      <alignment horizontal="center" vertical="center"/>
    </xf>
    <xf numFmtId="0" fontId="49" fillId="0" borderId="64" xfId="2" applyFont="1" applyBorder="1" applyAlignment="1">
      <alignment horizontal="center" vertical="center"/>
    </xf>
    <xf numFmtId="0" fontId="49" fillId="0" borderId="65" xfId="2" applyFont="1" applyBorder="1" applyAlignment="1">
      <alignment horizontal="center" vertical="center"/>
    </xf>
    <xf numFmtId="0" fontId="49" fillId="0" borderId="20" xfId="2" applyFont="1" applyBorder="1" applyAlignment="1">
      <alignment horizontal="left" vertical="center"/>
    </xf>
    <xf numFmtId="0" fontId="49" fillId="0" borderId="27" xfId="2" applyFont="1" applyBorder="1" applyAlignment="1">
      <alignment horizontal="left" vertical="center"/>
    </xf>
    <xf numFmtId="0" fontId="49" fillId="0" borderId="66" xfId="2" applyFont="1" applyBorder="1" applyAlignment="1">
      <alignment horizontal="center" vertical="center"/>
    </xf>
    <xf numFmtId="0" fontId="49" fillId="0" borderId="67" xfId="2" applyFont="1" applyBorder="1" applyAlignment="1">
      <alignment horizontal="center" vertical="center"/>
    </xf>
    <xf numFmtId="177" fontId="19" fillId="0" borderId="0" xfId="9" applyNumberFormat="1" applyFont="1" applyAlignment="1">
      <alignment vertical="center"/>
    </xf>
    <xf numFmtId="177" fontId="19" fillId="0" borderId="0" xfId="9" applyNumberFormat="1" applyFont="1" applyAlignment="1">
      <alignment horizontal="center" vertical="center"/>
    </xf>
    <xf numFmtId="0" fontId="19" fillId="0" borderId="0" xfId="9" applyFont="1"/>
    <xf numFmtId="0" fontId="19" fillId="0" borderId="0" xfId="9" applyFont="1" applyAlignment="1">
      <alignment horizontal="center" vertical="center"/>
    </xf>
    <xf numFmtId="0" fontId="69" fillId="0" borderId="0" xfId="9" applyFont="1"/>
    <xf numFmtId="177" fontId="8" fillId="0" borderId="66" xfId="9" applyNumberFormat="1" applyFont="1" applyBorder="1" applyAlignment="1">
      <alignment vertical="center"/>
    </xf>
    <xf numFmtId="0" fontId="32" fillId="0" borderId="66" xfId="9" applyFont="1" applyBorder="1" applyAlignment="1">
      <alignment horizontal="center" vertical="center"/>
    </xf>
    <xf numFmtId="0" fontId="8" fillId="0" borderId="44" xfId="9" applyFont="1" applyBorder="1"/>
    <xf numFmtId="178" fontId="71" fillId="14" borderId="84" xfId="2" applyNumberFormat="1" applyFont="1" applyFill="1" applyBorder="1" applyAlignment="1">
      <alignment horizontal="center" vertical="center" wrapText="1"/>
    </xf>
    <xf numFmtId="178" fontId="71" fillId="14" borderId="85" xfId="2" applyNumberFormat="1" applyFont="1" applyFill="1" applyBorder="1" applyAlignment="1">
      <alignment horizontal="center" vertical="center" wrapText="1"/>
    </xf>
    <xf numFmtId="0" fontId="32" fillId="0" borderId="0" xfId="9" applyFont="1"/>
    <xf numFmtId="177" fontId="8" fillId="0" borderId="86" xfId="9" applyNumberFormat="1" applyFont="1" applyBorder="1" applyAlignment="1">
      <alignment vertical="center"/>
    </xf>
    <xf numFmtId="0" fontId="32" fillId="0" borderId="86" xfId="9" applyFont="1" applyBorder="1" applyAlignment="1">
      <alignment horizontal="center" vertical="center"/>
    </xf>
    <xf numFmtId="0" fontId="8" fillId="0" borderId="50" xfId="9" applyFont="1" applyBorder="1"/>
    <xf numFmtId="177" fontId="8" fillId="0" borderId="87" xfId="9" applyNumberFormat="1" applyFont="1" applyBorder="1" applyAlignment="1">
      <alignment vertical="center"/>
    </xf>
    <xf numFmtId="0" fontId="8" fillId="0" borderId="87" xfId="9" applyFont="1" applyBorder="1" applyAlignment="1">
      <alignment horizontal="center" vertical="center"/>
    </xf>
    <xf numFmtId="0" fontId="8" fillId="20" borderId="88" xfId="9" applyFont="1" applyFill="1" applyBorder="1"/>
    <xf numFmtId="0" fontId="8" fillId="0" borderId="89" xfId="9" applyFont="1" applyBorder="1" applyAlignment="1">
      <alignment horizontal="center" vertical="center"/>
    </xf>
    <xf numFmtId="0" fontId="8" fillId="0" borderId="90" xfId="9" applyFont="1" applyBorder="1" applyAlignment="1">
      <alignment horizontal="center" vertical="center"/>
    </xf>
    <xf numFmtId="177" fontId="8" fillId="0" borderId="91" xfId="9" applyNumberFormat="1" applyFont="1" applyFill="1" applyBorder="1" applyAlignment="1">
      <alignment vertical="center"/>
    </xf>
    <xf numFmtId="0" fontId="8" fillId="0" borderId="91" xfId="9" applyFont="1" applyBorder="1" applyAlignment="1">
      <alignment horizontal="center" vertical="center"/>
    </xf>
    <xf numFmtId="0" fontId="8" fillId="20" borderId="92" xfId="9" applyFont="1" applyFill="1" applyBorder="1"/>
    <xf numFmtId="0" fontId="8" fillId="0" borderId="93" xfId="9" applyFont="1" applyBorder="1" applyAlignment="1">
      <alignment horizontal="center" vertical="center"/>
    </xf>
    <xf numFmtId="0" fontId="8" fillId="0" borderId="94" xfId="9" applyFont="1" applyBorder="1" applyAlignment="1">
      <alignment horizontal="center" vertical="center"/>
    </xf>
    <xf numFmtId="177" fontId="8" fillId="0" borderId="91" xfId="9" applyNumberFormat="1" applyFont="1" applyBorder="1" applyAlignment="1">
      <alignment vertical="center"/>
    </xf>
    <xf numFmtId="177" fontId="8" fillId="0" borderId="95" xfId="9" applyNumberFormat="1" applyFont="1" applyBorder="1" applyAlignment="1">
      <alignment vertical="center"/>
    </xf>
    <xf numFmtId="0" fontId="8" fillId="0" borderId="95" xfId="9" applyFont="1" applyBorder="1" applyAlignment="1">
      <alignment horizontal="center" vertical="center"/>
    </xf>
    <xf numFmtId="0" fontId="8" fillId="20" borderId="96" xfId="9" applyFont="1" applyFill="1" applyBorder="1"/>
    <xf numFmtId="0" fontId="8" fillId="0" borderId="30" xfId="9" applyFont="1" applyBorder="1" applyAlignment="1">
      <alignment horizontal="center" vertical="center"/>
    </xf>
    <xf numFmtId="0" fontId="8" fillId="0" borderId="14" xfId="9" applyFont="1" applyBorder="1" applyAlignment="1">
      <alignment horizontal="center" vertical="center"/>
    </xf>
    <xf numFmtId="177" fontId="8" fillId="0" borderId="95" xfId="9" applyNumberFormat="1" applyFont="1" applyFill="1" applyBorder="1" applyAlignment="1">
      <alignment vertical="center"/>
    </xf>
    <xf numFmtId="0" fontId="8" fillId="20" borderId="40" xfId="9" applyFont="1" applyFill="1" applyBorder="1"/>
    <xf numFmtId="0" fontId="69" fillId="20" borderId="96" xfId="9" applyFont="1" applyFill="1" applyBorder="1"/>
    <xf numFmtId="0" fontId="8" fillId="0" borderId="95" xfId="9" applyFont="1" applyBorder="1" applyAlignment="1">
      <alignment horizontal="center"/>
    </xf>
    <xf numFmtId="0" fontId="8" fillId="0" borderId="40" xfId="9" applyFont="1" applyBorder="1"/>
    <xf numFmtId="177" fontId="8" fillId="0" borderId="95" xfId="9" applyNumberFormat="1" applyFont="1" applyBorder="1" applyAlignment="1">
      <alignment horizontal="center" vertical="center"/>
    </xf>
    <xf numFmtId="0" fontId="8" fillId="0" borderId="96" xfId="9" applyFont="1" applyFill="1" applyBorder="1"/>
    <xf numFmtId="0" fontId="69" fillId="20" borderId="40" xfId="9" applyFont="1" applyFill="1" applyBorder="1"/>
    <xf numFmtId="0" fontId="69" fillId="0" borderId="96" xfId="9" applyFont="1" applyFill="1" applyBorder="1"/>
    <xf numFmtId="0" fontId="8" fillId="0" borderId="40" xfId="9" applyFont="1" applyFill="1" applyBorder="1"/>
    <xf numFmtId="0" fontId="69" fillId="0" borderId="40" xfId="9" applyFont="1" applyFill="1" applyBorder="1"/>
    <xf numFmtId="177" fontId="8" fillId="0" borderId="97" xfId="9" applyNumberFormat="1" applyFont="1" applyBorder="1" applyAlignment="1">
      <alignment vertical="center"/>
    </xf>
    <xf numFmtId="177" fontId="8" fillId="0" borderId="97" xfId="9" applyNumberFormat="1" applyFont="1" applyBorder="1" applyAlignment="1">
      <alignment horizontal="center" vertical="center"/>
    </xf>
    <xf numFmtId="0" fontId="8" fillId="0" borderId="9" xfId="9" applyFont="1" applyFill="1" applyBorder="1"/>
    <xf numFmtId="0" fontId="8" fillId="0" borderId="11" xfId="9" applyFont="1" applyBorder="1" applyAlignment="1">
      <alignment horizontal="center" vertical="center"/>
    </xf>
    <xf numFmtId="0" fontId="8" fillId="0" borderId="23" xfId="9" applyFont="1" applyBorder="1" applyAlignment="1">
      <alignment horizontal="center" vertical="center"/>
    </xf>
    <xf numFmtId="177" fontId="72" fillId="0" borderId="95" xfId="9" applyNumberFormat="1" applyFont="1" applyFill="1" applyBorder="1" applyAlignment="1">
      <alignment vertical="center"/>
    </xf>
    <xf numFmtId="0" fontId="72" fillId="0" borderId="95" xfId="9" applyFont="1" applyFill="1" applyBorder="1" applyAlignment="1">
      <alignment horizontal="center" vertical="center"/>
    </xf>
    <xf numFmtId="0" fontId="72" fillId="0" borderId="30" xfId="9" applyFont="1" applyFill="1" applyBorder="1" applyAlignment="1">
      <alignment horizontal="center" vertical="center"/>
    </xf>
    <xf numFmtId="0" fontId="72" fillId="0" borderId="23" xfId="9" applyFont="1" applyFill="1" applyBorder="1" applyAlignment="1">
      <alignment horizontal="center" vertical="center"/>
    </xf>
    <xf numFmtId="177" fontId="72" fillId="0" borderId="98" xfId="9" applyNumberFormat="1" applyFont="1" applyFill="1" applyBorder="1" applyAlignment="1">
      <alignment vertical="center"/>
    </xf>
    <xf numFmtId="177" fontId="72" fillId="0" borderId="98" xfId="9" applyNumberFormat="1" applyFont="1" applyFill="1" applyBorder="1" applyAlignment="1">
      <alignment horizontal="center" vertical="center"/>
    </xf>
    <xf numFmtId="0" fontId="69" fillId="0" borderId="99" xfId="9" applyFont="1" applyFill="1" applyBorder="1"/>
    <xf numFmtId="0" fontId="72" fillId="0" borderId="31" xfId="9" applyFont="1" applyFill="1" applyBorder="1" applyAlignment="1">
      <alignment horizontal="center" vertical="center"/>
    </xf>
    <xf numFmtId="0" fontId="72" fillId="0" borderId="21" xfId="9" applyFont="1" applyFill="1" applyBorder="1" applyAlignment="1">
      <alignment horizontal="center" vertical="center"/>
    </xf>
    <xf numFmtId="0" fontId="8" fillId="0" borderId="0" xfId="9" applyFont="1" applyAlignment="1">
      <alignment vertical="center"/>
    </xf>
    <xf numFmtId="0" fontId="69" fillId="0" borderId="0" xfId="9" applyFont="1" applyAlignment="1">
      <alignment vertical="center"/>
    </xf>
    <xf numFmtId="0" fontId="8" fillId="0" borderId="97" xfId="9" applyFont="1" applyBorder="1" applyAlignment="1">
      <alignment horizontal="center"/>
    </xf>
    <xf numFmtId="0" fontId="8" fillId="0" borderId="22" xfId="9" applyFont="1" applyFill="1" applyBorder="1"/>
    <xf numFmtId="0" fontId="8" fillId="0" borderId="31" xfId="9" applyFont="1" applyBorder="1" applyAlignment="1">
      <alignment horizontal="center" vertical="center"/>
    </xf>
    <xf numFmtId="0" fontId="8" fillId="0" borderId="21" xfId="9" applyFont="1" applyBorder="1" applyAlignment="1">
      <alignment horizontal="center" vertical="center"/>
    </xf>
    <xf numFmtId="0" fontId="72" fillId="0" borderId="0" xfId="9" applyFont="1" applyFill="1" applyBorder="1"/>
    <xf numFmtId="0" fontId="8" fillId="0" borderId="0" xfId="9" applyFont="1" applyFill="1" applyBorder="1" applyAlignment="1">
      <alignment horizontal="center" vertical="center"/>
    </xf>
    <xf numFmtId="0" fontId="8" fillId="0" borderId="0" xfId="9" applyFont="1" applyBorder="1"/>
    <xf numFmtId="177" fontId="8" fillId="0" borderId="48" xfId="9" applyNumberFormat="1" applyFont="1" applyBorder="1" applyAlignment="1">
      <alignment vertical="center"/>
    </xf>
    <xf numFmtId="0" fontId="8" fillId="0" borderId="48" xfId="9" applyFont="1" applyBorder="1" applyAlignment="1">
      <alignment horizontal="center" vertical="center"/>
    </xf>
    <xf numFmtId="0" fontId="8" fillId="0" borderId="48" xfId="9" applyFont="1" applyFill="1" applyBorder="1"/>
    <xf numFmtId="177" fontId="8" fillId="0" borderId="0" xfId="9" applyNumberFormat="1" applyFont="1" applyBorder="1" applyAlignment="1">
      <alignment vertical="center"/>
    </xf>
    <xf numFmtId="0" fontId="8" fillId="0" borderId="0" xfId="9" applyFont="1" applyBorder="1" applyAlignment="1">
      <alignment horizontal="center" vertical="center"/>
    </xf>
    <xf numFmtId="0" fontId="8" fillId="0" borderId="0" xfId="9" applyFont="1" applyFill="1" applyBorder="1"/>
    <xf numFmtId="0" fontId="69" fillId="0" borderId="0" xfId="9" applyFont="1" applyBorder="1" applyAlignment="1">
      <alignment horizontal="center"/>
    </xf>
    <xf numFmtId="0" fontId="8" fillId="0" borderId="95" xfId="9" applyFont="1" applyFill="1" applyBorder="1" applyAlignment="1">
      <alignment horizontal="center"/>
    </xf>
    <xf numFmtId="0" fontId="72" fillId="0" borderId="40" xfId="9" applyFont="1" applyFill="1" applyBorder="1"/>
    <xf numFmtId="0" fontId="72" fillId="0" borderId="14" xfId="9" applyFont="1" applyFill="1" applyBorder="1" applyAlignment="1">
      <alignment horizontal="center" vertical="center"/>
    </xf>
    <xf numFmtId="0" fontId="8" fillId="0" borderId="97" xfId="9" applyFont="1" applyFill="1" applyBorder="1" applyAlignment="1">
      <alignment horizontal="center"/>
    </xf>
    <xf numFmtId="0" fontId="69" fillId="0" borderId="0" xfId="9" applyFont="1" applyFill="1" applyBorder="1"/>
    <xf numFmtId="0" fontId="69" fillId="0" borderId="0" xfId="9" applyFont="1" applyBorder="1" applyAlignment="1">
      <alignment horizontal="center" vertical="center"/>
    </xf>
    <xf numFmtId="0" fontId="72" fillId="0" borderId="100" xfId="9" applyFont="1" applyFill="1" applyBorder="1" applyAlignment="1">
      <alignment horizontal="center"/>
    </xf>
    <xf numFmtId="177" fontId="8" fillId="0" borderId="98" xfId="9" applyNumberFormat="1" applyFont="1" applyBorder="1" applyAlignment="1">
      <alignment vertical="center"/>
    </xf>
    <xf numFmtId="0" fontId="8" fillId="0" borderId="98" xfId="9" applyFont="1" applyFill="1" applyBorder="1" applyAlignment="1">
      <alignment horizontal="center"/>
    </xf>
    <xf numFmtId="0" fontId="72" fillId="0" borderId="41" xfId="9" applyFont="1" applyFill="1" applyBorder="1"/>
    <xf numFmtId="177" fontId="8" fillId="0" borderId="53" xfId="9" applyNumberFormat="1" applyFont="1" applyBorder="1" applyAlignment="1">
      <alignment vertical="center"/>
    </xf>
    <xf numFmtId="0" fontId="69" fillId="20" borderId="88" xfId="9" applyFont="1" applyFill="1" applyBorder="1"/>
    <xf numFmtId="177" fontId="8" fillId="0" borderId="98" xfId="9" applyNumberFormat="1" applyFont="1" applyBorder="1" applyAlignment="1">
      <alignment horizontal="center" vertical="center"/>
    </xf>
    <xf numFmtId="0" fontId="69" fillId="20" borderId="99" xfId="9" applyFont="1" applyFill="1" applyBorder="1"/>
    <xf numFmtId="0" fontId="69" fillId="0" borderId="0" xfId="9" applyFont="1" applyBorder="1"/>
    <xf numFmtId="0" fontId="69" fillId="0" borderId="20" xfId="9" applyFont="1" applyBorder="1"/>
    <xf numFmtId="0" fontId="8" fillId="0" borderId="0" xfId="9" applyFont="1" applyFill="1"/>
    <xf numFmtId="178" fontId="71" fillId="14" borderId="101" xfId="2" applyNumberFormat="1" applyFont="1" applyFill="1" applyBorder="1" applyAlignment="1">
      <alignment horizontal="center" vertical="center" wrapText="1"/>
    </xf>
    <xf numFmtId="0" fontId="8" fillId="0" borderId="102" xfId="9" applyFont="1" applyBorder="1" applyAlignment="1">
      <alignment horizontal="center" vertical="center"/>
    </xf>
    <xf numFmtId="0" fontId="69" fillId="20" borderId="92" xfId="9" applyFont="1" applyFill="1" applyBorder="1"/>
    <xf numFmtId="0" fontId="8" fillId="0" borderId="103" xfId="9" applyFont="1" applyBorder="1" applyAlignment="1">
      <alignment horizontal="center" vertical="center"/>
    </xf>
    <xf numFmtId="0" fontId="8" fillId="0" borderId="97" xfId="9" applyFont="1" applyBorder="1" applyAlignment="1">
      <alignment horizontal="center" vertical="center"/>
    </xf>
    <xf numFmtId="0" fontId="73" fillId="0" borderId="95" xfId="9" applyFont="1" applyBorder="1" applyAlignment="1">
      <alignment horizontal="center" vertical="center"/>
    </xf>
    <xf numFmtId="0" fontId="74" fillId="0" borderId="95" xfId="9" applyFont="1" applyBorder="1" applyAlignment="1">
      <alignment horizontal="center" vertical="center"/>
    </xf>
    <xf numFmtId="0" fontId="69" fillId="0" borderId="40" xfId="9" applyFont="1" applyBorder="1"/>
    <xf numFmtId="0" fontId="8" fillId="0" borderId="95" xfId="9" applyFont="1" applyFill="1" applyBorder="1" applyAlignment="1">
      <alignment horizontal="center" vertical="center"/>
    </xf>
    <xf numFmtId="0" fontId="8" fillId="0" borderId="30" xfId="9" applyFont="1" applyFill="1" applyBorder="1" applyAlignment="1">
      <alignment horizontal="center" vertical="center"/>
    </xf>
    <xf numFmtId="0" fontId="8" fillId="0" borderId="23" xfId="9" applyFont="1" applyFill="1" applyBorder="1" applyAlignment="1">
      <alignment horizontal="center" vertical="center"/>
    </xf>
    <xf numFmtId="177" fontId="8" fillId="0" borderId="104" xfId="9" applyNumberFormat="1" applyFont="1" applyBorder="1" applyAlignment="1">
      <alignment vertical="center"/>
    </xf>
    <xf numFmtId="177" fontId="8" fillId="0" borderId="98" xfId="9" applyNumberFormat="1" applyFont="1" applyFill="1" applyBorder="1" applyAlignment="1">
      <alignment vertical="center"/>
    </xf>
    <xf numFmtId="177" fontId="8" fillId="0" borderId="98" xfId="9" applyNumberFormat="1" applyFont="1" applyFill="1" applyBorder="1" applyAlignment="1">
      <alignment horizontal="center" vertical="center"/>
    </xf>
    <xf numFmtId="0" fontId="8" fillId="0" borderId="41" xfId="9" applyFont="1" applyFill="1" applyBorder="1"/>
    <xf numFmtId="0" fontId="8" fillId="0" borderId="21" xfId="9" applyFont="1" applyFill="1" applyBorder="1" applyAlignment="1">
      <alignment horizontal="center" vertical="center"/>
    </xf>
    <xf numFmtId="177" fontId="69" fillId="0" borderId="48" xfId="9" applyNumberFormat="1" applyFont="1" applyBorder="1" applyAlignment="1">
      <alignment horizontal="center" vertical="center"/>
    </xf>
    <xf numFmtId="177" fontId="8" fillId="0" borderId="26" xfId="9" applyNumberFormat="1" applyFont="1" applyBorder="1" applyAlignment="1">
      <alignment vertical="center"/>
    </xf>
    <xf numFmtId="0" fontId="69" fillId="0" borderId="22" xfId="9" applyFont="1" applyBorder="1"/>
    <xf numFmtId="0" fontId="72" fillId="0" borderId="0" xfId="9" applyFont="1" applyFill="1" applyBorder="1" applyAlignment="1">
      <alignment horizontal="center" vertical="center"/>
    </xf>
    <xf numFmtId="0" fontId="8" fillId="0" borderId="14" xfId="9" applyFont="1" applyFill="1" applyBorder="1" applyAlignment="1">
      <alignment horizontal="center" vertical="center"/>
    </xf>
    <xf numFmtId="0" fontId="8" fillId="0" borderId="105" xfId="9" applyFont="1" applyFill="1" applyBorder="1"/>
    <xf numFmtId="0" fontId="8" fillId="0" borderId="90" xfId="9" applyFont="1" applyFill="1" applyBorder="1" applyAlignment="1">
      <alignment horizontal="center" vertical="center"/>
    </xf>
    <xf numFmtId="0" fontId="8" fillId="0" borderId="87" xfId="9" applyFont="1" applyFill="1" applyBorder="1" applyAlignment="1">
      <alignment horizontal="center" vertical="center"/>
    </xf>
    <xf numFmtId="0" fontId="69" fillId="0" borderId="95" xfId="9" applyFont="1" applyFill="1" applyBorder="1" applyAlignment="1">
      <alignment horizontal="center" vertical="center"/>
    </xf>
    <xf numFmtId="0" fontId="69" fillId="0" borderId="98" xfId="9" applyFont="1" applyFill="1" applyBorder="1" applyAlignment="1">
      <alignment horizontal="center" vertical="center"/>
    </xf>
    <xf numFmtId="0" fontId="69" fillId="0" borderId="41" xfId="9" applyFont="1" applyFill="1" applyBorder="1"/>
    <xf numFmtId="0" fontId="8" fillId="0" borderId="31" xfId="9" applyFont="1" applyFill="1" applyBorder="1" applyAlignment="1">
      <alignment horizontal="center" vertical="center"/>
    </xf>
    <xf numFmtId="0" fontId="8" fillId="20" borderId="41" xfId="9" applyFont="1" applyFill="1" applyBorder="1"/>
    <xf numFmtId="177" fontId="75" fillId="0" borderId="86" xfId="9" applyNumberFormat="1" applyFont="1" applyBorder="1" applyAlignment="1">
      <alignment vertical="center"/>
    </xf>
    <xf numFmtId="0" fontId="76" fillId="0" borderId="86" xfId="9" applyFont="1" applyBorder="1" applyAlignment="1">
      <alignment horizontal="center" vertical="center"/>
    </xf>
    <xf numFmtId="0" fontId="19" fillId="0" borderId="44" xfId="9" applyFont="1" applyBorder="1"/>
    <xf numFmtId="0" fontId="77" fillId="0" borderId="0" xfId="9" applyFont="1" applyAlignment="1">
      <alignment horizontal="center" vertical="center"/>
    </xf>
    <xf numFmtId="0" fontId="77" fillId="0" borderId="0" xfId="9" applyFont="1"/>
    <xf numFmtId="177" fontId="77" fillId="0" borderId="53" xfId="9" applyNumberFormat="1" applyFont="1" applyBorder="1" applyAlignment="1">
      <alignment vertical="center"/>
    </xf>
    <xf numFmtId="0" fontId="69" fillId="20" borderId="41" xfId="9" applyFont="1" applyFill="1" applyBorder="1"/>
    <xf numFmtId="177" fontId="8" fillId="12" borderId="86" xfId="9" applyNumberFormat="1" applyFont="1" applyFill="1" applyBorder="1" applyAlignment="1">
      <alignment horizontal="center" vertical="center"/>
    </xf>
    <xf numFmtId="0" fontId="32" fillId="0" borderId="86" xfId="9" applyFont="1" applyBorder="1" applyAlignment="1">
      <alignment horizontal="center" vertical="center"/>
    </xf>
    <xf numFmtId="0" fontId="8" fillId="0" borderId="44" xfId="9" applyFont="1" applyFill="1" applyBorder="1"/>
    <xf numFmtId="177" fontId="8" fillId="12" borderId="64" xfId="9" applyNumberFormat="1" applyFont="1" applyFill="1" applyBorder="1" applyAlignment="1">
      <alignment horizontal="center" vertical="center"/>
    </xf>
    <xf numFmtId="0" fontId="32" fillId="0" borderId="64" xfId="9" applyFont="1" applyBorder="1" applyAlignment="1">
      <alignment horizontal="center" vertical="center"/>
    </xf>
    <xf numFmtId="0" fontId="19" fillId="0" borderId="44" xfId="9" applyFont="1" applyFill="1" applyBorder="1"/>
    <xf numFmtId="0" fontId="69" fillId="0" borderId="92" xfId="9" applyFont="1" applyFill="1" applyBorder="1"/>
    <xf numFmtId="177" fontId="8" fillId="0" borderId="106" xfId="9" applyNumberFormat="1" applyFont="1" applyBorder="1" applyAlignment="1">
      <alignment vertical="center"/>
    </xf>
    <xf numFmtId="0" fontId="69" fillId="0" borderId="92" xfId="9" applyFont="1" applyBorder="1"/>
    <xf numFmtId="177" fontId="14" fillId="0" borderId="95" xfId="9" applyNumberFormat="1" applyFont="1" applyBorder="1" applyAlignment="1">
      <alignment vertical="center"/>
    </xf>
    <xf numFmtId="0" fontId="14" fillId="0" borderId="95" xfId="9" applyFont="1" applyBorder="1" applyAlignment="1">
      <alignment horizontal="center" vertical="center"/>
    </xf>
    <xf numFmtId="0" fontId="78" fillId="0" borderId="22" xfId="9" applyFont="1" applyFill="1" applyBorder="1"/>
    <xf numFmtId="0" fontId="14" fillId="0" borderId="30" xfId="9" applyFont="1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9" fillId="0" borderId="0" xfId="9" applyFont="1" applyBorder="1" applyAlignment="1">
      <alignment horizontal="center" vertical="center"/>
    </xf>
    <xf numFmtId="0" fontId="78" fillId="0" borderId="40" xfId="9" applyFont="1" applyBorder="1"/>
    <xf numFmtId="0" fontId="78" fillId="0" borderId="40" xfId="9" applyFont="1" applyFill="1" applyBorder="1"/>
    <xf numFmtId="177" fontId="14" fillId="0" borderId="98" xfId="9" applyNumberFormat="1" applyFont="1" applyBorder="1" applyAlignment="1">
      <alignment vertical="center"/>
    </xf>
    <xf numFmtId="0" fontId="14" fillId="0" borderId="98" xfId="9" applyFont="1" applyBorder="1" applyAlignment="1">
      <alignment horizontal="center" vertical="center"/>
    </xf>
    <xf numFmtId="0" fontId="78" fillId="0" borderId="41" xfId="9" applyFont="1" applyFill="1" applyBorder="1"/>
    <xf numFmtId="0" fontId="14" fillId="0" borderId="31" xfId="9" applyFont="1" applyBorder="1" applyAlignment="1">
      <alignment horizontal="center" vertical="center"/>
    </xf>
    <xf numFmtId="0" fontId="14" fillId="0" borderId="21" xfId="9" applyFont="1" applyBorder="1" applyAlignment="1">
      <alignment horizontal="center" vertical="center"/>
    </xf>
    <xf numFmtId="0" fontId="78" fillId="0" borderId="41" xfId="9" applyFont="1" applyBorder="1"/>
    <xf numFmtId="177" fontId="19" fillId="0" borderId="0" xfId="9" applyNumberFormat="1" applyFont="1" applyBorder="1" applyAlignment="1">
      <alignment vertical="center"/>
    </xf>
    <xf numFmtId="178" fontId="79" fillId="14" borderId="84" xfId="9" applyNumberFormat="1" applyFont="1" applyFill="1" applyBorder="1" applyAlignment="1">
      <alignment horizontal="center" vertical="center"/>
    </xf>
    <xf numFmtId="178" fontId="80" fillId="14" borderId="84" xfId="9" applyNumberFormat="1" applyFont="1" applyFill="1" applyBorder="1" applyAlignment="1">
      <alignment horizontal="center" vertical="center"/>
    </xf>
    <xf numFmtId="0" fontId="8" fillId="0" borderId="50" xfId="9" applyFont="1" applyFill="1" applyBorder="1"/>
    <xf numFmtId="0" fontId="8" fillId="0" borderId="92" xfId="9" applyFont="1" applyFill="1" applyBorder="1"/>
    <xf numFmtId="0" fontId="8" fillId="0" borderId="0" xfId="9" applyFont="1" applyAlignment="1">
      <alignment horizontal="left" vertical="center"/>
    </xf>
    <xf numFmtId="0" fontId="19" fillId="0" borderId="42" xfId="9" applyFont="1" applyBorder="1" applyAlignment="1">
      <alignment horizontal="center" vertical="center"/>
    </xf>
    <xf numFmtId="177" fontId="19" fillId="0" borderId="42" xfId="9" applyNumberFormat="1" applyFont="1" applyBorder="1" applyAlignment="1">
      <alignment horizontal="center" vertical="center"/>
    </xf>
    <xf numFmtId="0" fontId="19" fillId="0" borderId="40" xfId="9" applyFont="1" applyBorder="1"/>
    <xf numFmtId="0" fontId="19" fillId="0" borderId="30" xfId="9" applyFont="1" applyBorder="1" applyAlignment="1">
      <alignment horizontal="center" vertical="center"/>
    </xf>
    <xf numFmtId="0" fontId="19" fillId="0" borderId="14" xfId="9" applyFont="1" applyBorder="1" applyAlignment="1">
      <alignment horizontal="center" vertical="center"/>
    </xf>
    <xf numFmtId="177" fontId="19" fillId="0" borderId="43" xfId="9" applyNumberFormat="1" applyFont="1" applyBorder="1" applyAlignment="1">
      <alignment horizontal="center" vertical="center"/>
    </xf>
    <xf numFmtId="0" fontId="19" fillId="0" borderId="41" xfId="9" applyFont="1" applyBorder="1"/>
    <xf numFmtId="0" fontId="19" fillId="0" borderId="31" xfId="9" applyFont="1" applyBorder="1" applyAlignment="1">
      <alignment horizontal="center" vertical="center"/>
    </xf>
    <xf numFmtId="0" fontId="19" fillId="0" borderId="21" xfId="9" applyFont="1" applyBorder="1" applyAlignment="1">
      <alignment horizontal="center" vertical="center"/>
    </xf>
    <xf numFmtId="0" fontId="82" fillId="0" borderId="17" xfId="2" applyFont="1" applyFill="1" applyBorder="1" applyAlignment="1">
      <alignment vertical="center"/>
    </xf>
    <xf numFmtId="0" fontId="82" fillId="0" borderId="19" xfId="2" applyFont="1" applyFill="1" applyBorder="1" applyAlignment="1">
      <alignment horizontal="center" vertical="center"/>
    </xf>
    <xf numFmtId="0" fontId="69" fillId="0" borderId="50" xfId="9" applyFont="1" applyFill="1" applyBorder="1"/>
    <xf numFmtId="178" fontId="82" fillId="21" borderId="45" xfId="2" applyNumberFormat="1" applyFont="1" applyFill="1" applyBorder="1" applyAlignment="1">
      <alignment horizontal="center" vertical="center" wrapText="1"/>
    </xf>
    <xf numFmtId="178" fontId="82" fillId="21" borderId="107" xfId="2" applyNumberFormat="1" applyFont="1" applyFill="1" applyBorder="1" applyAlignment="1">
      <alignment horizontal="center" vertical="center" wrapText="1"/>
    </xf>
    <xf numFmtId="178" fontId="82" fillId="21" borderId="101" xfId="2" applyNumberFormat="1" applyFont="1" applyFill="1" applyBorder="1" applyAlignment="1">
      <alignment horizontal="center" vertical="center" wrapText="1"/>
    </xf>
    <xf numFmtId="0" fontId="8" fillId="0" borderId="51" xfId="2" applyFont="1" applyBorder="1" applyAlignment="1">
      <alignment horizontal="center" vertical="center" wrapText="1"/>
    </xf>
    <xf numFmtId="0" fontId="69" fillId="0" borderId="86" xfId="9" applyFont="1" applyFill="1" applyBorder="1"/>
    <xf numFmtId="178" fontId="82" fillId="21" borderId="44" xfId="2" applyNumberFormat="1" applyFont="1" applyFill="1" applyBorder="1" applyAlignment="1">
      <alignment horizontal="center" vertical="center" wrapText="1"/>
    </xf>
    <xf numFmtId="0" fontId="8" fillId="12" borderId="100" xfId="2" applyFont="1" applyFill="1" applyBorder="1" applyAlignment="1">
      <alignment horizontal="center" vertical="center"/>
    </xf>
    <xf numFmtId="0" fontId="8" fillId="0" borderId="100" xfId="2" applyFont="1" applyBorder="1" applyAlignment="1">
      <alignment horizontal="center" vertical="center"/>
    </xf>
    <xf numFmtId="0" fontId="8" fillId="12" borderId="64" xfId="2" applyFont="1" applyFill="1" applyBorder="1" applyAlignment="1">
      <alignment horizontal="center" vertical="center"/>
    </xf>
    <xf numFmtId="0" fontId="8" fillId="0" borderId="64" xfId="2" applyFont="1" applyBorder="1" applyAlignment="1">
      <alignment horizontal="center" vertical="center"/>
    </xf>
    <xf numFmtId="0" fontId="8" fillId="0" borderId="92" xfId="9" applyFont="1" applyBorder="1"/>
    <xf numFmtId="0" fontId="8" fillId="0" borderId="108" xfId="9" applyFont="1" applyBorder="1" applyAlignment="1">
      <alignment horizontal="center"/>
    </xf>
    <xf numFmtId="0" fontId="8" fillId="0" borderId="38" xfId="9" applyFont="1" applyBorder="1" applyAlignment="1">
      <alignment horizontal="center"/>
    </xf>
    <xf numFmtId="0" fontId="83" fillId="0" borderId="40" xfId="9" applyFont="1" applyBorder="1"/>
    <xf numFmtId="0" fontId="14" fillId="0" borderId="40" xfId="9" applyFont="1" applyBorder="1"/>
    <xf numFmtId="0" fontId="8" fillId="0" borderId="98" xfId="9" applyFont="1" applyBorder="1" applyAlignment="1">
      <alignment horizontal="center" vertical="center"/>
    </xf>
    <xf numFmtId="0" fontId="8" fillId="0" borderId="41" xfId="9" applyFont="1" applyBorder="1"/>
    <xf numFmtId="0" fontId="8" fillId="0" borderId="39" xfId="9" applyFont="1" applyBorder="1" applyAlignment="1">
      <alignment horizontal="center"/>
    </xf>
    <xf numFmtId="177" fontId="19" fillId="0" borderId="109" xfId="9" applyNumberFormat="1" applyFont="1" applyBorder="1" applyAlignment="1">
      <alignment vertical="center"/>
    </xf>
    <xf numFmtId="177" fontId="19" fillId="0" borderId="84" xfId="9" applyNumberFormat="1" applyFont="1" applyBorder="1" applyAlignment="1">
      <alignment horizontal="center" vertical="center"/>
    </xf>
    <xf numFmtId="0" fontId="19" fillId="0" borderId="84" xfId="9" applyFont="1" applyBorder="1"/>
    <xf numFmtId="0" fontId="19" fillId="0" borderId="84" xfId="9" applyFont="1" applyBorder="1" applyAlignment="1">
      <alignment horizontal="center" vertical="center"/>
    </xf>
    <xf numFmtId="0" fontId="19" fillId="0" borderId="84" xfId="9" applyFont="1" applyBorder="1" applyAlignment="1">
      <alignment horizontal="center" vertical="center"/>
    </xf>
    <xf numFmtId="0" fontId="19" fillId="0" borderId="85" xfId="9" applyFont="1" applyBorder="1" applyAlignment="1">
      <alignment horizontal="center" vertical="center"/>
    </xf>
    <xf numFmtId="0" fontId="8" fillId="12" borderId="86" xfId="2" applyFont="1" applyFill="1" applyBorder="1" applyAlignment="1">
      <alignment horizontal="center" vertical="center"/>
    </xf>
    <xf numFmtId="0" fontId="8" fillId="0" borderId="86" xfId="2" applyFont="1" applyBorder="1" applyAlignment="1">
      <alignment horizontal="center" vertical="center"/>
    </xf>
    <xf numFmtId="0" fontId="8" fillId="0" borderId="28" xfId="9" applyFont="1" applyFill="1" applyBorder="1"/>
    <xf numFmtId="178" fontId="20" fillId="8" borderId="84" xfId="2" applyNumberFormat="1" applyFont="1" applyFill="1" applyBorder="1" applyAlignment="1">
      <alignment horizontal="center" vertical="center" wrapText="1"/>
    </xf>
    <xf numFmtId="0" fontId="8" fillId="0" borderId="109" xfId="9" applyFont="1" applyFill="1" applyBorder="1"/>
    <xf numFmtId="0" fontId="44" fillId="0" borderId="40" xfId="9" applyFont="1" applyBorder="1"/>
    <xf numFmtId="0" fontId="44" fillId="0" borderId="41" xfId="9" applyFont="1" applyBorder="1"/>
    <xf numFmtId="178" fontId="71" fillId="0" borderId="0" xfId="2" applyNumberFormat="1" applyFont="1" applyFill="1" applyBorder="1" applyAlignment="1">
      <alignment horizontal="center" vertical="center" wrapText="1"/>
    </xf>
    <xf numFmtId="0" fontId="8" fillId="0" borderId="110" xfId="9" applyFont="1" applyBorder="1" applyAlignment="1">
      <alignment horizontal="center" vertical="center"/>
    </xf>
    <xf numFmtId="0" fontId="8" fillId="0" borderId="111" xfId="9" applyFont="1" applyBorder="1" applyAlignment="1">
      <alignment horizontal="center" vertical="center"/>
    </xf>
    <xf numFmtId="0" fontId="8" fillId="0" borderId="0" xfId="9" applyFont="1" applyFill="1" applyBorder="1" applyAlignment="1">
      <alignment horizontal="left" vertical="center"/>
    </xf>
    <xf numFmtId="0" fontId="19" fillId="0" borderId="0" xfId="9" applyFont="1" applyAlignment="1">
      <alignment horizontal="center"/>
    </xf>
    <xf numFmtId="177" fontId="8" fillId="0" borderId="86" xfId="9" applyNumberFormat="1" applyFont="1" applyBorder="1" applyAlignment="1">
      <alignment horizontal="center" vertical="center"/>
    </xf>
    <xf numFmtId="177" fontId="8" fillId="0" borderId="64" xfId="9" applyNumberFormat="1" applyFont="1" applyBorder="1" applyAlignment="1">
      <alignment horizontal="center" vertical="center"/>
    </xf>
    <xf numFmtId="0" fontId="8" fillId="0" borderId="109" xfId="9" applyFont="1" applyBorder="1"/>
    <xf numFmtId="178" fontId="71" fillId="14" borderId="85" xfId="9" applyNumberFormat="1" applyFont="1" applyFill="1" applyBorder="1" applyAlignment="1">
      <alignment horizontal="center" vertical="center"/>
    </xf>
    <xf numFmtId="0" fontId="8" fillId="0" borderId="105" xfId="9" quotePrefix="1" applyFont="1" applyBorder="1"/>
    <xf numFmtId="0" fontId="69" fillId="0" borderId="89" xfId="9" applyFont="1" applyBorder="1" applyAlignment="1">
      <alignment horizontal="center" vertical="center"/>
    </xf>
    <xf numFmtId="179" fontId="8" fillId="0" borderId="95" xfId="9" applyNumberFormat="1" applyFont="1" applyBorder="1"/>
    <xf numFmtId="0" fontId="8" fillId="0" borderId="40" xfId="9" quotePrefix="1" applyFont="1" applyBorder="1"/>
    <xf numFmtId="0" fontId="69" fillId="0" borderId="30" xfId="9" applyFont="1" applyBorder="1" applyAlignment="1">
      <alignment horizontal="center" vertical="center"/>
    </xf>
    <xf numFmtId="179" fontId="8" fillId="0" borderId="98" xfId="9" applyNumberFormat="1" applyFont="1" applyBorder="1"/>
    <xf numFmtId="0" fontId="8" fillId="0" borderId="41" xfId="9" quotePrefix="1" applyFont="1" applyBorder="1"/>
    <xf numFmtId="0" fontId="69" fillId="0" borderId="31" xfId="9" applyFont="1" applyBorder="1" applyAlignment="1">
      <alignment horizontal="center" vertical="center"/>
    </xf>
    <xf numFmtId="0" fontId="69" fillId="0" borderId="21" xfId="9" applyFont="1" applyBorder="1" applyAlignment="1">
      <alignment horizontal="center" vertical="center"/>
    </xf>
    <xf numFmtId="0" fontId="8" fillId="22" borderId="109" xfId="9" applyFont="1" applyFill="1" applyBorder="1"/>
    <xf numFmtId="177" fontId="8" fillId="0" borderId="64" xfId="9" applyNumberFormat="1" applyFont="1" applyBorder="1" applyAlignment="1">
      <alignment vertical="center"/>
    </xf>
    <xf numFmtId="0" fontId="8" fillId="0" borderId="64" xfId="9" applyFont="1" applyBorder="1" applyAlignment="1">
      <alignment horizontal="center" vertical="center"/>
    </xf>
    <xf numFmtId="0" fontId="8" fillId="0" borderId="85" xfId="9" applyFont="1" applyBorder="1" applyAlignment="1">
      <alignment horizontal="center" vertical="center"/>
    </xf>
    <xf numFmtId="177" fontId="53" fillId="0" borderId="86" xfId="9" applyNumberFormat="1" applyFont="1" applyBorder="1" applyAlignment="1">
      <alignment horizontal="center" vertical="center"/>
    </xf>
    <xf numFmtId="0" fontId="85" fillId="0" borderId="86" xfId="9" applyFont="1" applyBorder="1" applyAlignment="1">
      <alignment horizontal="center" vertical="center"/>
    </xf>
    <xf numFmtId="0" fontId="86" fillId="0" borderId="109" xfId="9" applyFont="1" applyFill="1" applyBorder="1"/>
    <xf numFmtId="178" fontId="87" fillId="14" borderId="84" xfId="2" applyNumberFormat="1" applyFont="1" applyFill="1" applyBorder="1" applyAlignment="1">
      <alignment horizontal="center" vertical="center" wrapText="1"/>
    </xf>
    <xf numFmtId="178" fontId="87" fillId="14" borderId="85" xfId="2" applyNumberFormat="1" applyFont="1" applyFill="1" applyBorder="1" applyAlignment="1">
      <alignment horizontal="center" vertical="center" wrapText="1"/>
    </xf>
    <xf numFmtId="0" fontId="53" fillId="0" borderId="0" xfId="9" applyFont="1"/>
    <xf numFmtId="0" fontId="53" fillId="0" borderId="0" xfId="9" applyFont="1" applyAlignment="1">
      <alignment horizontal="center" vertical="center"/>
    </xf>
    <xf numFmtId="177" fontId="53" fillId="0" borderId="53" xfId="9" applyNumberFormat="1" applyFont="1" applyBorder="1" applyAlignment="1">
      <alignment vertical="center"/>
    </xf>
    <xf numFmtId="0" fontId="53" fillId="0" borderId="109" xfId="9" applyFont="1" applyFill="1" applyBorder="1"/>
    <xf numFmtId="177" fontId="53" fillId="0" borderId="64" xfId="9" applyNumberFormat="1" applyFont="1" applyBorder="1" applyAlignment="1">
      <alignment horizontal="center" vertical="center"/>
    </xf>
    <xf numFmtId="0" fontId="85" fillId="0" borderId="64" xfId="9" applyFont="1" applyBorder="1" applyAlignment="1">
      <alignment horizontal="center" vertical="center"/>
    </xf>
    <xf numFmtId="0" fontId="53" fillId="0" borderId="28" xfId="9" applyFont="1" applyFill="1" applyBorder="1"/>
    <xf numFmtId="177" fontId="53" fillId="0" borderId="91" xfId="9" applyNumberFormat="1" applyFont="1" applyBorder="1" applyAlignment="1">
      <alignment vertical="center"/>
    </xf>
    <xf numFmtId="0" fontId="53" fillId="0" borderId="91" xfId="9" applyFont="1" applyBorder="1" applyAlignment="1">
      <alignment horizontal="center" vertical="center"/>
    </xf>
    <xf numFmtId="0" fontId="53" fillId="16" borderId="92" xfId="9" applyFont="1" applyFill="1" applyBorder="1"/>
    <xf numFmtId="0" fontId="53" fillId="0" borderId="93" xfId="9" applyFont="1" applyBorder="1" applyAlignment="1">
      <alignment horizontal="center" vertical="center"/>
    </xf>
    <xf numFmtId="0" fontId="53" fillId="0" borderId="94" xfId="9" applyFont="1" applyBorder="1" applyAlignment="1">
      <alignment horizontal="center" vertical="center"/>
    </xf>
    <xf numFmtId="177" fontId="53" fillId="0" borderId="95" xfId="9" applyNumberFormat="1" applyFont="1" applyBorder="1" applyAlignment="1">
      <alignment vertical="center"/>
    </xf>
    <xf numFmtId="0" fontId="53" fillId="0" borderId="95" xfId="9" applyFont="1" applyBorder="1" applyAlignment="1">
      <alignment horizontal="center" vertical="center"/>
    </xf>
    <xf numFmtId="0" fontId="53" fillId="16" borderId="40" xfId="9" applyFont="1" applyFill="1" applyBorder="1"/>
    <xf numFmtId="0" fontId="53" fillId="0" borderId="30" xfId="9" applyFont="1" applyBorder="1" applyAlignment="1">
      <alignment horizontal="center" vertical="center"/>
    </xf>
    <xf numFmtId="0" fontId="53" fillId="0" borderId="14" xfId="9" applyFont="1" applyBorder="1" applyAlignment="1">
      <alignment horizontal="center" vertical="center"/>
    </xf>
    <xf numFmtId="0" fontId="53" fillId="0" borderId="40" xfId="9" applyFont="1" applyFill="1" applyBorder="1"/>
    <xf numFmtId="177" fontId="53" fillId="0" borderId="98" xfId="9" applyNumberFormat="1" applyFont="1" applyBorder="1" applyAlignment="1">
      <alignment vertical="center"/>
    </xf>
    <xf numFmtId="0" fontId="53" fillId="0" borderId="98" xfId="9" applyFont="1" applyBorder="1" applyAlignment="1">
      <alignment horizontal="center" vertical="center"/>
    </xf>
    <xf numFmtId="0" fontId="53" fillId="0" borderId="41" xfId="9" applyFont="1" applyFill="1" applyBorder="1"/>
    <xf numFmtId="0" fontId="53" fillId="0" borderId="31" xfId="9" applyFont="1" applyBorder="1" applyAlignment="1">
      <alignment horizontal="center" vertical="center"/>
    </xf>
    <xf numFmtId="0" fontId="53" fillId="0" borderId="21" xfId="9" applyFont="1" applyBorder="1" applyAlignment="1">
      <alignment horizontal="center" vertical="center"/>
    </xf>
    <xf numFmtId="177" fontId="53" fillId="0" borderId="0" xfId="9" applyNumberFormat="1" applyFont="1" applyAlignment="1">
      <alignment vertical="center"/>
    </xf>
    <xf numFmtId="177" fontId="53" fillId="0" borderId="0" xfId="9" applyNumberFormat="1" applyFont="1" applyAlignment="1">
      <alignment horizontal="center" vertical="center"/>
    </xf>
    <xf numFmtId="0" fontId="53" fillId="0" borderId="92" xfId="9" applyFont="1" applyBorder="1"/>
    <xf numFmtId="0" fontId="53" fillId="16" borderId="41" xfId="9" applyFont="1" applyFill="1" applyBorder="1"/>
    <xf numFmtId="0" fontId="87" fillId="0" borderId="0" xfId="9" applyFont="1" applyAlignment="1">
      <alignment horizontal="center" vertical="center"/>
    </xf>
    <xf numFmtId="0" fontId="82" fillId="0" borderId="0" xfId="9" applyFont="1" applyAlignment="1">
      <alignment horizontal="center" vertical="center"/>
    </xf>
    <xf numFmtId="0" fontId="8" fillId="0" borderId="107" xfId="9" applyFont="1" applyFill="1" applyBorder="1"/>
    <xf numFmtId="0" fontId="71" fillId="14" borderId="101" xfId="2" applyFont="1" applyFill="1" applyBorder="1" applyAlignment="1">
      <alignment horizontal="center" vertical="center" wrapText="1"/>
    </xf>
    <xf numFmtId="0" fontId="71" fillId="14" borderId="45" xfId="2" applyFont="1" applyFill="1" applyBorder="1" applyAlignment="1">
      <alignment horizontal="center" vertical="center" wrapText="1"/>
    </xf>
    <xf numFmtId="0" fontId="71" fillId="14" borderId="51" xfId="2" applyFont="1" applyFill="1" applyBorder="1" applyAlignment="1">
      <alignment horizontal="center" vertical="center" wrapText="1"/>
    </xf>
    <xf numFmtId="0" fontId="82" fillId="0" borderId="0" xfId="2" applyFont="1" applyFill="1" applyBorder="1" applyAlignment="1">
      <alignment horizontal="center" vertical="center" wrapText="1"/>
    </xf>
    <xf numFmtId="0" fontId="8" fillId="0" borderId="17" xfId="9" applyFont="1" applyFill="1" applyBorder="1"/>
    <xf numFmtId="0" fontId="8" fillId="0" borderId="17" xfId="9" applyFont="1" applyBorder="1" applyAlignment="1">
      <alignment horizontal="center"/>
    </xf>
    <xf numFmtId="0" fontId="8" fillId="0" borderId="101" xfId="9" applyFont="1" applyBorder="1" applyAlignment="1">
      <alignment horizontal="center" vertical="center"/>
    </xf>
    <xf numFmtId="0" fontId="8" fillId="0" borderId="45" xfId="9" applyFont="1" applyBorder="1" applyAlignment="1">
      <alignment horizontal="center" vertical="center"/>
    </xf>
    <xf numFmtId="0" fontId="8" fillId="0" borderId="51" xfId="9" applyFont="1" applyBorder="1" applyAlignment="1">
      <alignment horizontal="center" vertical="center"/>
    </xf>
    <xf numFmtId="0" fontId="8" fillId="0" borderId="0" xfId="9" applyFont="1" applyFill="1" applyBorder="1" applyAlignment="1"/>
    <xf numFmtId="0" fontId="8" fillId="0" borderId="20" xfId="9" applyFont="1" applyBorder="1"/>
    <xf numFmtId="0" fontId="8" fillId="22" borderId="44" xfId="9" applyFont="1" applyFill="1" applyBorder="1"/>
    <xf numFmtId="0" fontId="8" fillId="23" borderId="14" xfId="9" applyFont="1" applyFill="1" applyBorder="1" applyAlignment="1">
      <alignment horizontal="center" vertical="center"/>
    </xf>
    <xf numFmtId="177" fontId="8" fillId="0" borderId="112" xfId="9" applyNumberFormat="1" applyFont="1" applyBorder="1" applyAlignment="1">
      <alignment vertical="center"/>
    </xf>
    <xf numFmtId="0" fontId="69" fillId="0" borderId="50" xfId="9" applyFont="1" applyBorder="1"/>
    <xf numFmtId="0" fontId="8" fillId="0" borderId="0" xfId="9" applyFont="1" applyFill="1" applyAlignment="1">
      <alignment horizontal="center" vertical="center"/>
    </xf>
    <xf numFmtId="0" fontId="8" fillId="0" borderId="66" xfId="9" applyFont="1" applyBorder="1" applyAlignment="1">
      <alignment horizontal="center" vertical="center"/>
    </xf>
    <xf numFmtId="0" fontId="8" fillId="20" borderId="109" xfId="9" applyFont="1" applyFill="1" applyBorder="1"/>
    <xf numFmtId="0" fontId="8" fillId="0" borderId="27" xfId="9" applyFont="1" applyBorder="1" applyAlignment="1">
      <alignment horizontal="center" vertical="center"/>
    </xf>
    <xf numFmtId="178" fontId="71" fillId="14" borderId="84" xfId="8" applyNumberFormat="1" applyFont="1" applyFill="1" applyBorder="1" applyAlignment="1">
      <alignment horizontal="center" vertical="center" wrapText="1"/>
    </xf>
    <xf numFmtId="178" fontId="71" fillId="14" borderId="85" xfId="8" applyNumberFormat="1" applyFont="1" applyFill="1" applyBorder="1" applyAlignment="1">
      <alignment horizontal="center" vertical="center" wrapText="1"/>
    </xf>
    <xf numFmtId="178" fontId="71" fillId="0" borderId="0" xfId="8" applyNumberFormat="1" applyFont="1" applyFill="1" applyBorder="1" applyAlignment="1">
      <alignment horizontal="center" vertical="center" wrapText="1"/>
    </xf>
    <xf numFmtId="178" fontId="88" fillId="0" borderId="0" xfId="8" applyNumberFormat="1" applyFont="1" applyFill="1" applyBorder="1" applyAlignment="1">
      <alignment horizontal="center" vertical="center" wrapText="1"/>
    </xf>
    <xf numFmtId="177" fontId="8" fillId="0" borderId="0" xfId="9" applyNumberFormat="1" applyFont="1" applyFill="1" applyBorder="1" applyAlignment="1">
      <alignment vertical="center"/>
    </xf>
    <xf numFmtId="0" fontId="19" fillId="0" borderId="0" xfId="9" applyFont="1" applyFill="1" applyAlignment="1">
      <alignment horizontal="center" vertical="center"/>
    </xf>
    <xf numFmtId="0" fontId="19" fillId="0" borderId="0" xfId="9" applyFont="1" applyFill="1"/>
    <xf numFmtId="0" fontId="8" fillId="0" borderId="0" xfId="9" applyFont="1" applyBorder="1" applyAlignment="1">
      <alignment vertical="center"/>
    </xf>
    <xf numFmtId="0" fontId="8" fillId="0" borderId="0" xfId="2" applyFont="1" applyBorder="1" applyAlignment="1">
      <alignment vertical="center"/>
    </xf>
    <xf numFmtId="0" fontId="8" fillId="22" borderId="107" xfId="9" applyFont="1" applyFill="1" applyBorder="1"/>
    <xf numFmtId="0" fontId="8" fillId="0" borderId="113" xfId="9" applyFont="1" applyBorder="1" applyAlignment="1">
      <alignment horizontal="center"/>
    </xf>
    <xf numFmtId="177" fontId="8" fillId="0" borderId="114" xfId="9" applyNumberFormat="1" applyFont="1" applyBorder="1" applyAlignment="1">
      <alignment vertical="center"/>
    </xf>
    <xf numFmtId="177" fontId="8" fillId="0" borderId="53" xfId="9" applyNumberFormat="1" applyFont="1" applyFill="1" applyBorder="1" applyAlignment="1">
      <alignment vertical="center"/>
    </xf>
    <xf numFmtId="177" fontId="8" fillId="0" borderId="104" xfId="9" applyNumberFormat="1" applyFont="1" applyFill="1" applyBorder="1" applyAlignment="1">
      <alignment vertical="center"/>
    </xf>
    <xf numFmtId="0" fontId="8" fillId="0" borderId="30" xfId="9" applyFont="1" applyBorder="1" applyAlignment="1">
      <alignment horizontal="center"/>
    </xf>
    <xf numFmtId="0" fontId="8" fillId="0" borderId="14" xfId="9" applyFont="1" applyBorder="1" applyAlignment="1">
      <alignment horizontal="center"/>
    </xf>
    <xf numFmtId="177" fontId="8" fillId="0" borderId="96" xfId="9" applyNumberFormat="1" applyFont="1" applyBorder="1" applyAlignment="1">
      <alignment vertical="center"/>
    </xf>
    <xf numFmtId="0" fontId="8" fillId="0" borderId="38" xfId="9" quotePrefix="1" applyFont="1" applyBorder="1" applyAlignment="1">
      <alignment horizontal="center"/>
    </xf>
    <xf numFmtId="0" fontId="14" fillId="0" borderId="38" xfId="9" applyFont="1" applyBorder="1" applyAlignment="1">
      <alignment horizontal="center"/>
    </xf>
    <xf numFmtId="177" fontId="8" fillId="0" borderId="99" xfId="9" applyNumberFormat="1" applyFont="1" applyBorder="1" applyAlignment="1">
      <alignment vertical="center"/>
    </xf>
    <xf numFmtId="0" fontId="44" fillId="0" borderId="39" xfId="9" applyFont="1" applyBorder="1" applyAlignment="1">
      <alignment horizontal="center"/>
    </xf>
    <xf numFmtId="0" fontId="8" fillId="0" borderId="0" xfId="9" applyFont="1" applyBorder="1" applyAlignment="1">
      <alignment horizontal="center"/>
    </xf>
    <xf numFmtId="0" fontId="19" fillId="0" borderId="0" xfId="9" applyFont="1" applyBorder="1" applyAlignment="1">
      <alignment horizontal="center" shrinkToFit="1"/>
    </xf>
    <xf numFmtId="177" fontId="8" fillId="0" borderId="20" xfId="9" applyNumberFormat="1" applyFont="1" applyBorder="1" applyAlignment="1">
      <alignment vertical="center"/>
    </xf>
    <xf numFmtId="0" fontId="8" fillId="0" borderId="20" xfId="9" applyFont="1" applyBorder="1" applyAlignment="1">
      <alignment horizontal="center" vertical="center"/>
    </xf>
    <xf numFmtId="0" fontId="8" fillId="0" borderId="20" xfId="9" applyFont="1" applyBorder="1" applyAlignment="1">
      <alignment horizontal="center"/>
    </xf>
    <xf numFmtId="0" fontId="8" fillId="22" borderId="109" xfId="9" applyFont="1" applyFill="1" applyBorder="1" applyAlignment="1">
      <alignment horizontal="center" vertical="center"/>
    </xf>
    <xf numFmtId="177" fontId="8" fillId="0" borderId="53" xfId="9" applyNumberFormat="1" applyFont="1" applyBorder="1" applyAlignment="1">
      <alignment horizontal="center" vertical="center"/>
    </xf>
    <xf numFmtId="0" fontId="14" fillId="0" borderId="105" xfId="9" applyFont="1" applyBorder="1" applyAlignment="1">
      <alignment horizontal="center"/>
    </xf>
    <xf numFmtId="0" fontId="8" fillId="0" borderId="105" xfId="9" applyFont="1" applyBorder="1" applyAlignment="1">
      <alignment horizontal="center"/>
    </xf>
    <xf numFmtId="0" fontId="8" fillId="0" borderId="40" xfId="9" applyFont="1" applyBorder="1" applyAlignment="1">
      <alignment horizontal="center"/>
    </xf>
    <xf numFmtId="0" fontId="32" fillId="0" borderId="0" xfId="2" applyFont="1" applyFill="1" applyBorder="1" applyAlignment="1">
      <alignment vertical="center"/>
    </xf>
    <xf numFmtId="0" fontId="69" fillId="0" borderId="40" xfId="9" applyFont="1" applyBorder="1" applyAlignment="1">
      <alignment horizontal="center"/>
    </xf>
    <xf numFmtId="0" fontId="14" fillId="10" borderId="42" xfId="9" applyFont="1" applyFill="1" applyBorder="1" applyAlignment="1">
      <alignment horizontal="center"/>
    </xf>
    <xf numFmtId="0" fontId="8" fillId="10" borderId="42" xfId="9" applyFont="1" applyFill="1" applyBorder="1" applyAlignment="1">
      <alignment horizontal="center"/>
    </xf>
    <xf numFmtId="0" fontId="8" fillId="10" borderId="38" xfId="9" applyFont="1" applyFill="1" applyBorder="1" applyAlignment="1">
      <alignment horizontal="center"/>
    </xf>
    <xf numFmtId="0" fontId="8" fillId="10" borderId="14" xfId="9" applyFont="1" applyFill="1" applyBorder="1" applyAlignment="1">
      <alignment horizontal="center"/>
    </xf>
    <xf numFmtId="0" fontId="19" fillId="0" borderId="42" xfId="9" applyFont="1" applyBorder="1" applyAlignment="1">
      <alignment horizontal="center"/>
    </xf>
    <xf numFmtId="0" fontId="8" fillId="0" borderId="42" xfId="9" applyFont="1" applyBorder="1" applyAlignment="1">
      <alignment horizontal="center"/>
    </xf>
    <xf numFmtId="0" fontId="19" fillId="0" borderId="43" xfId="9" applyFont="1" applyBorder="1" applyAlignment="1">
      <alignment horizontal="center"/>
    </xf>
    <xf numFmtId="0" fontId="8" fillId="0" borderId="43" xfId="9" applyFont="1" applyBorder="1" applyAlignment="1">
      <alignment horizontal="center"/>
    </xf>
    <xf numFmtId="0" fontId="8" fillId="0" borderId="21" xfId="9" applyFont="1" applyBorder="1" applyAlignment="1">
      <alignment horizontal="center"/>
    </xf>
    <xf numFmtId="177" fontId="8" fillId="0" borderId="0" xfId="9" applyNumberFormat="1" applyFont="1" applyBorder="1" applyAlignment="1">
      <alignment vertical="center" shrinkToFit="1"/>
    </xf>
    <xf numFmtId="0" fontId="8" fillId="0" borderId="0" xfId="9" applyFont="1" applyBorder="1" applyAlignment="1">
      <alignment horizontal="center" vertical="center" shrinkToFit="1"/>
    </xf>
    <xf numFmtId="0" fontId="8" fillId="0" borderId="0" xfId="9" applyFont="1" applyBorder="1" applyAlignment="1">
      <alignment horizontal="center" shrinkToFit="1"/>
    </xf>
    <xf numFmtId="0" fontId="8" fillId="0" borderId="0" xfId="9" applyFont="1" applyFill="1" applyBorder="1" applyAlignment="1">
      <alignment horizontal="center" shrinkToFit="1"/>
    </xf>
    <xf numFmtId="0" fontId="32" fillId="0" borderId="0" xfId="2" applyFont="1" applyFill="1" applyBorder="1" applyAlignment="1">
      <alignment vertical="center" shrinkToFit="1"/>
    </xf>
    <xf numFmtId="0" fontId="8" fillId="0" borderId="0" xfId="9" applyFont="1" applyBorder="1" applyAlignment="1">
      <alignment vertical="center" shrinkToFit="1"/>
    </xf>
    <xf numFmtId="0" fontId="8" fillId="0" borderId="0" xfId="2" applyFont="1" applyBorder="1" applyAlignment="1">
      <alignment vertical="center" shrinkToFit="1"/>
    </xf>
    <xf numFmtId="0" fontId="19" fillId="0" borderId="0" xfId="9" applyFont="1" applyAlignment="1">
      <alignment shrinkToFit="1"/>
    </xf>
    <xf numFmtId="0" fontId="8" fillId="0" borderId="0" xfId="9" applyFont="1" applyFill="1" applyBorder="1" applyAlignment="1">
      <alignment horizontal="center"/>
    </xf>
    <xf numFmtId="0" fontId="32" fillId="0" borderId="0" xfId="2" applyFont="1" applyFill="1" applyBorder="1" applyAlignment="1">
      <alignment horizontal="center" vertical="center"/>
    </xf>
    <xf numFmtId="0" fontId="69" fillId="0" borderId="109" xfId="9" applyFont="1" applyFill="1" applyBorder="1"/>
    <xf numFmtId="0" fontId="69" fillId="0" borderId="28" xfId="9" applyFont="1" applyFill="1" applyBorder="1"/>
    <xf numFmtId="0" fontId="82" fillId="0" borderId="93" xfId="2" applyNumberFormat="1" applyFont="1" applyFill="1" applyBorder="1" applyAlignment="1">
      <alignment horizontal="center" vertical="center" wrapText="1"/>
    </xf>
    <xf numFmtId="0" fontId="32" fillId="0" borderId="93" xfId="2" applyNumberFormat="1" applyFont="1" applyFill="1" applyBorder="1" applyAlignment="1">
      <alignment horizontal="center" vertical="center"/>
    </xf>
    <xf numFmtId="0" fontId="32" fillId="0" borderId="94" xfId="2" applyNumberFormat="1" applyFont="1" applyFill="1" applyBorder="1" applyAlignment="1">
      <alignment horizontal="center" vertical="center"/>
    </xf>
    <xf numFmtId="0" fontId="82" fillId="0" borderId="30" xfId="2" applyNumberFormat="1" applyFont="1" applyFill="1" applyBorder="1" applyAlignment="1">
      <alignment horizontal="center" vertical="center" wrapText="1"/>
    </xf>
    <xf numFmtId="0" fontId="32" fillId="0" borderId="30" xfId="2" applyNumberFormat="1" applyFont="1" applyFill="1" applyBorder="1" applyAlignment="1">
      <alignment horizontal="center" vertical="center"/>
    </xf>
    <xf numFmtId="0" fontId="32" fillId="0" borderId="14" xfId="2" applyNumberFormat="1" applyFont="1" applyFill="1" applyBorder="1" applyAlignment="1">
      <alignment horizontal="center" vertical="center"/>
    </xf>
    <xf numFmtId="0" fontId="8" fillId="0" borderId="41" xfId="9" applyFont="1" applyBorder="1" applyAlignment="1">
      <alignment horizontal="center"/>
    </xf>
    <xf numFmtId="0" fontId="8" fillId="0" borderId="31" xfId="9" applyNumberFormat="1" applyFont="1" applyBorder="1" applyAlignment="1">
      <alignment horizontal="center" vertical="center"/>
    </xf>
    <xf numFmtId="0" fontId="32" fillId="0" borderId="31" xfId="2" applyNumberFormat="1" applyFont="1" applyFill="1" applyBorder="1" applyAlignment="1">
      <alignment horizontal="center" vertical="center"/>
    </xf>
    <xf numFmtId="0" fontId="32" fillId="0" borderId="21" xfId="2" applyNumberFormat="1" applyFont="1" applyFill="1" applyBorder="1" applyAlignment="1">
      <alignment horizontal="center" vertical="center"/>
    </xf>
    <xf numFmtId="0" fontId="8" fillId="0" borderId="109" xfId="9" applyFont="1" applyBorder="1" applyAlignment="1">
      <alignment horizontal="center"/>
    </xf>
    <xf numFmtId="177" fontId="8" fillId="0" borderId="51" xfId="9" applyNumberFormat="1" applyFont="1" applyBorder="1" applyAlignment="1">
      <alignment vertical="center"/>
    </xf>
    <xf numFmtId="0" fontId="19" fillId="0" borderId="0" xfId="9" applyFont="1" applyBorder="1"/>
    <xf numFmtId="0" fontId="82" fillId="0" borderId="0" xfId="9" applyFont="1" applyFill="1" applyBorder="1" applyAlignment="1">
      <alignment horizontal="center" vertical="center"/>
    </xf>
    <xf numFmtId="0" fontId="82" fillId="0" borderId="0" xfId="9" applyFont="1" applyFill="1" applyAlignment="1">
      <alignment horizontal="center" vertical="center"/>
    </xf>
    <xf numFmtId="0" fontId="8" fillId="0" borderId="107" xfId="9" applyFont="1" applyBorder="1"/>
    <xf numFmtId="177" fontId="8" fillId="0" borderId="115" xfId="9" applyNumberFormat="1" applyFont="1" applyBorder="1" applyAlignment="1">
      <alignment vertical="center"/>
    </xf>
    <xf numFmtId="0" fontId="8" fillId="0" borderId="115" xfId="9" applyFont="1" applyBorder="1" applyAlignment="1">
      <alignment horizontal="center" vertical="center"/>
    </xf>
    <xf numFmtId="0" fontId="8" fillId="0" borderId="115" xfId="9" applyFont="1" applyBorder="1"/>
    <xf numFmtId="177" fontId="8" fillId="0" borderId="27" xfId="9" applyNumberFormat="1" applyFont="1" applyBorder="1" applyAlignment="1">
      <alignment vertical="center"/>
    </xf>
    <xf numFmtId="0" fontId="69" fillId="0" borderId="17" xfId="9" applyFont="1" applyBorder="1"/>
    <xf numFmtId="177" fontId="91" fillId="0" borderId="86" xfId="9" applyNumberFormat="1" applyFont="1" applyBorder="1" applyAlignment="1">
      <alignment horizontal="center" vertical="center"/>
    </xf>
    <xf numFmtId="0" fontId="53" fillId="0" borderId="44" xfId="9" applyFont="1" applyFill="1" applyBorder="1"/>
    <xf numFmtId="178" fontId="92" fillId="14" borderId="84" xfId="2" applyNumberFormat="1" applyFont="1" applyFill="1" applyBorder="1" applyAlignment="1">
      <alignment horizontal="center" vertical="center" wrapText="1"/>
    </xf>
    <xf numFmtId="178" fontId="92" fillId="14" borderId="85" xfId="2" applyNumberFormat="1" applyFont="1" applyFill="1" applyBorder="1" applyAlignment="1">
      <alignment horizontal="center" vertical="center" wrapText="1"/>
    </xf>
    <xf numFmtId="0" fontId="8" fillId="0" borderId="105" xfId="9" applyFont="1" applyBorder="1"/>
    <xf numFmtId="0" fontId="8" fillId="0" borderId="93" xfId="9" applyFont="1" applyFill="1" applyBorder="1" applyAlignment="1">
      <alignment horizontal="center" vertical="center"/>
    </xf>
    <xf numFmtId="0" fontId="8" fillId="0" borderId="94" xfId="9" applyFont="1" applyFill="1" applyBorder="1" applyAlignment="1">
      <alignment horizontal="center" vertical="center"/>
    </xf>
    <xf numFmtId="177" fontId="53" fillId="0" borderId="87" xfId="9" applyNumberFormat="1" applyFont="1" applyBorder="1" applyAlignment="1">
      <alignment vertical="center"/>
    </xf>
    <xf numFmtId="0" fontId="53" fillId="0" borderId="87" xfId="9" applyFont="1" applyBorder="1" applyAlignment="1">
      <alignment horizontal="center" vertical="center"/>
    </xf>
    <xf numFmtId="0" fontId="53" fillId="0" borderId="105" xfId="9" applyFont="1" applyBorder="1"/>
    <xf numFmtId="0" fontId="53" fillId="0" borderId="93" xfId="9" applyFont="1" applyFill="1" applyBorder="1" applyAlignment="1">
      <alignment horizontal="center" vertical="center"/>
    </xf>
    <xf numFmtId="0" fontId="53" fillId="0" borderId="94" xfId="9" applyFont="1" applyFill="1" applyBorder="1" applyAlignment="1">
      <alignment horizontal="center" vertical="center"/>
    </xf>
    <xf numFmtId="0" fontId="53" fillId="0" borderId="41" xfId="9" applyFont="1" applyBorder="1"/>
    <xf numFmtId="0" fontId="53" fillId="0" borderId="31" xfId="9" applyFont="1" applyFill="1" applyBorder="1" applyAlignment="1">
      <alignment horizontal="center" vertical="center"/>
    </xf>
    <xf numFmtId="0" fontId="53" fillId="0" borderId="21" xfId="9" applyFont="1" applyFill="1" applyBorder="1" applyAlignment="1">
      <alignment horizontal="center" vertical="center"/>
    </xf>
    <xf numFmtId="0" fontId="69" fillId="0" borderId="107" xfId="9" applyFont="1" applyBorder="1"/>
    <xf numFmtId="0" fontId="8" fillId="0" borderId="84" xfId="9" applyFont="1" applyBorder="1" applyAlignment="1">
      <alignment horizontal="center" vertical="center"/>
    </xf>
    <xf numFmtId="0" fontId="53" fillId="0" borderId="107" xfId="9" applyFont="1" applyFill="1" applyBorder="1"/>
    <xf numFmtId="177" fontId="53" fillId="0" borderId="66" xfId="9" applyNumberFormat="1" applyFont="1" applyBorder="1" applyAlignment="1">
      <alignment vertical="center"/>
    </xf>
    <xf numFmtId="0" fontId="53" fillId="0" borderId="66" xfId="9" applyFont="1" applyBorder="1" applyAlignment="1">
      <alignment horizontal="center" vertical="center"/>
    </xf>
    <xf numFmtId="0" fontId="86" fillId="0" borderId="107" xfId="9" applyFont="1" applyBorder="1"/>
    <xf numFmtId="0" fontId="53" fillId="0" borderId="84" xfId="9" applyFont="1" applyBorder="1" applyAlignment="1">
      <alignment horizontal="center" vertical="center"/>
    </xf>
    <xf numFmtId="0" fontId="53" fillId="0" borderId="85" xfId="9" applyFont="1" applyBorder="1" applyAlignment="1">
      <alignment horizontal="center" vertical="center"/>
    </xf>
    <xf numFmtId="177" fontId="53" fillId="0" borderId="0" xfId="9" applyNumberFormat="1" applyFont="1" applyBorder="1" applyAlignment="1">
      <alignment vertical="center"/>
    </xf>
    <xf numFmtId="0" fontId="53" fillId="0" borderId="0" xfId="9" applyFont="1" applyBorder="1" applyAlignment="1">
      <alignment horizontal="center" vertical="center"/>
    </xf>
    <xf numFmtId="0" fontId="86" fillId="0" borderId="0" xfId="9" applyFont="1" applyBorder="1"/>
    <xf numFmtId="0" fontId="20" fillId="14" borderId="101" xfId="9" applyFont="1" applyFill="1" applyBorder="1" applyAlignment="1">
      <alignment horizontal="center" vertical="center"/>
    </xf>
    <xf numFmtId="0" fontId="93" fillId="14" borderId="45" xfId="9" applyFont="1" applyFill="1" applyBorder="1" applyAlignment="1">
      <alignment horizontal="center" vertical="center"/>
    </xf>
    <xf numFmtId="0" fontId="93" fillId="14" borderId="51" xfId="9" applyFont="1" applyFill="1" applyBorder="1" applyAlignment="1">
      <alignment horizontal="center" vertical="center"/>
    </xf>
    <xf numFmtId="0" fontId="71" fillId="14" borderId="101" xfId="9" applyFont="1" applyFill="1" applyBorder="1" applyAlignment="1">
      <alignment horizontal="center" vertical="center"/>
    </xf>
    <xf numFmtId="0" fontId="71" fillId="14" borderId="45" xfId="9" applyFont="1" applyFill="1" applyBorder="1" applyAlignment="1">
      <alignment horizontal="center" vertical="center"/>
    </xf>
    <xf numFmtId="0" fontId="71" fillId="14" borderId="51" xfId="9" applyFont="1" applyFill="1" applyBorder="1" applyAlignment="1">
      <alignment horizontal="center" vertical="center"/>
    </xf>
    <xf numFmtId="0" fontId="93" fillId="14" borderId="101" xfId="9" applyFont="1" applyFill="1" applyBorder="1" applyAlignment="1">
      <alignment horizontal="center" vertical="center"/>
    </xf>
    <xf numFmtId="0" fontId="8" fillId="0" borderId="44" xfId="9" applyFont="1" applyBorder="1" applyAlignment="1">
      <alignment horizontal="center" vertical="center"/>
    </xf>
    <xf numFmtId="177" fontId="53" fillId="0" borderId="64" xfId="9" applyNumberFormat="1" applyFont="1" applyBorder="1" applyAlignment="1">
      <alignment vertical="center"/>
    </xf>
    <xf numFmtId="0" fontId="53" fillId="0" borderId="64" xfId="9" applyFont="1" applyBorder="1" applyAlignment="1">
      <alignment horizontal="center" vertical="center"/>
    </xf>
    <xf numFmtId="0" fontId="53" fillId="0" borderId="24" xfId="9" applyFont="1" applyBorder="1"/>
    <xf numFmtId="0" fontId="53" fillId="0" borderId="85" xfId="9" applyFont="1" applyFill="1" applyBorder="1" applyAlignment="1">
      <alignment horizontal="center" vertical="center"/>
    </xf>
    <xf numFmtId="0" fontId="53" fillId="0" borderId="89" xfId="9" applyFont="1" applyBorder="1" applyAlignment="1">
      <alignment horizontal="center" vertical="center"/>
    </xf>
    <xf numFmtId="0" fontId="53" fillId="0" borderId="90" xfId="9" applyFont="1" applyBorder="1" applyAlignment="1">
      <alignment horizontal="center" vertical="center"/>
    </xf>
    <xf numFmtId="0" fontId="86" fillId="0" borderId="40" xfId="9" applyFont="1" applyBorder="1"/>
    <xf numFmtId="0" fontId="53" fillId="0" borderId="22" xfId="9" applyFont="1" applyBorder="1"/>
    <xf numFmtId="0" fontId="53" fillId="0" borderId="0" xfId="9" applyFont="1" applyBorder="1"/>
    <xf numFmtId="0" fontId="53" fillId="0" borderId="40" xfId="9" applyFont="1" applyBorder="1"/>
    <xf numFmtId="0" fontId="53" fillId="0" borderId="30" xfId="9" applyFont="1" applyBorder="1" applyAlignment="1">
      <alignment horizontal="center"/>
    </xf>
    <xf numFmtId="0" fontId="53" fillId="0" borderId="14" xfId="9" applyFont="1" applyBorder="1" applyAlignment="1">
      <alignment horizontal="center"/>
    </xf>
    <xf numFmtId="0" fontId="53" fillId="0" borderId="31" xfId="9" applyFont="1" applyBorder="1" applyAlignment="1">
      <alignment horizontal="center"/>
    </xf>
    <xf numFmtId="0" fontId="53" fillId="0" borderId="0" xfId="9" applyFont="1" applyBorder="1" applyAlignment="1">
      <alignment horizontal="center"/>
    </xf>
    <xf numFmtId="0" fontId="87" fillId="0" borderId="0" xfId="9" applyFont="1" applyFill="1" applyBorder="1" applyAlignment="1">
      <alignment horizontal="center" vertical="center"/>
    </xf>
    <xf numFmtId="0" fontId="53" fillId="22" borderId="93" xfId="9" applyFont="1" applyFill="1" applyBorder="1" applyAlignment="1">
      <alignment horizontal="center" vertical="center"/>
    </xf>
    <xf numFmtId="0" fontId="53" fillId="22" borderId="94" xfId="9" applyFont="1" applyFill="1" applyBorder="1" applyAlignment="1">
      <alignment horizontal="center" vertical="center"/>
    </xf>
    <xf numFmtId="0" fontId="53" fillId="0" borderId="0" xfId="9" applyFont="1" applyFill="1" applyBorder="1" applyAlignment="1">
      <alignment horizontal="center" vertical="center"/>
    </xf>
    <xf numFmtId="0" fontId="94" fillId="0" borderId="107" xfId="9" applyFont="1" applyBorder="1"/>
    <xf numFmtId="0" fontId="53" fillId="0" borderId="101" xfId="9" applyFont="1" applyBorder="1" applyAlignment="1">
      <alignment horizontal="center" vertical="center"/>
    </xf>
    <xf numFmtId="0" fontId="86" fillId="0" borderId="45" xfId="3" applyFont="1" applyBorder="1" applyAlignment="1">
      <alignment horizontal="center" vertical="center"/>
    </xf>
    <xf numFmtId="0" fontId="86" fillId="0" borderId="51" xfId="3" applyFont="1" applyBorder="1" applyAlignment="1">
      <alignment horizontal="center" vertical="center"/>
    </xf>
    <xf numFmtId="0" fontId="53" fillId="22" borderId="30" xfId="9" applyFont="1" applyFill="1" applyBorder="1" applyAlignment="1">
      <alignment horizontal="center" vertical="center"/>
    </xf>
    <xf numFmtId="0" fontId="53" fillId="22" borderId="14" xfId="9" applyFont="1" applyFill="1" applyBorder="1" applyAlignment="1">
      <alignment horizontal="center" vertical="center"/>
    </xf>
    <xf numFmtId="0" fontId="86" fillId="0" borderId="0" xfId="9" applyFont="1" applyBorder="1" applyAlignment="1">
      <alignment horizontal="right"/>
    </xf>
    <xf numFmtId="0" fontId="53" fillId="0" borderId="0" xfId="9" applyFont="1" applyFill="1" applyBorder="1" applyAlignment="1">
      <alignment horizontal="left"/>
    </xf>
    <xf numFmtId="0" fontId="53" fillId="0" borderId="0" xfId="9" applyFont="1" applyFill="1" applyBorder="1" applyAlignment="1">
      <alignment vertical="center"/>
    </xf>
    <xf numFmtId="0" fontId="53" fillId="22" borderId="31" xfId="9" applyFont="1" applyFill="1" applyBorder="1" applyAlignment="1">
      <alignment horizontal="center" vertical="center"/>
    </xf>
    <xf numFmtId="0" fontId="53" fillId="22" borderId="21" xfId="9" applyFont="1" applyFill="1" applyBorder="1" applyAlignment="1">
      <alignment horizontal="center" vertical="center"/>
    </xf>
    <xf numFmtId="177" fontId="8" fillId="0" borderId="0" xfId="9" applyNumberFormat="1" applyFont="1" applyBorder="1" applyAlignment="1">
      <alignment horizontal="center" vertical="center"/>
    </xf>
    <xf numFmtId="177" fontId="32" fillId="0" borderId="0" xfId="9" applyNumberFormat="1" applyFont="1" applyBorder="1" applyAlignment="1">
      <alignment vertical="center"/>
    </xf>
    <xf numFmtId="177" fontId="32" fillId="0" borderId="0" xfId="9" applyNumberFormat="1" applyFont="1" applyBorder="1" applyAlignment="1">
      <alignment horizontal="center" vertical="center"/>
    </xf>
    <xf numFmtId="177" fontId="8" fillId="0" borderId="0" xfId="9" applyNumberFormat="1" applyFont="1" applyBorder="1" applyAlignment="1">
      <alignment vertical="center" wrapText="1"/>
    </xf>
    <xf numFmtId="177" fontId="8" fillId="0" borderId="0" xfId="9" applyNumberFormat="1" applyFont="1" applyBorder="1" applyAlignment="1">
      <alignment horizontal="center" vertical="center" wrapText="1"/>
    </xf>
    <xf numFmtId="177" fontId="2" fillId="0" borderId="86" xfId="9" applyNumberFormat="1" applyFont="1" applyBorder="1" applyAlignment="1">
      <alignment horizontal="center" vertical="center"/>
    </xf>
    <xf numFmtId="0" fontId="8" fillId="22" borderId="109" xfId="9" applyFont="1" applyFill="1" applyBorder="1" applyAlignment="1">
      <alignment shrinkToFit="1"/>
    </xf>
    <xf numFmtId="0" fontId="8" fillId="0" borderId="0" xfId="2" applyFont="1"/>
    <xf numFmtId="0" fontId="8" fillId="0" borderId="0" xfId="2" applyFont="1" applyFill="1" applyBorder="1"/>
    <xf numFmtId="177" fontId="2" fillId="0" borderId="64" xfId="9" applyNumberFormat="1" applyFont="1" applyBorder="1" applyAlignment="1">
      <alignment horizontal="center" vertical="center"/>
    </xf>
    <xf numFmtId="0" fontId="8" fillId="0" borderId="42" xfId="2" applyFont="1" applyBorder="1" applyAlignment="1">
      <alignment horizontal="center"/>
    </xf>
    <xf numFmtId="0" fontId="8" fillId="24" borderId="30" xfId="9" applyFont="1" applyFill="1" applyBorder="1" applyAlignment="1">
      <alignment horizontal="center" vertical="center"/>
    </xf>
    <xf numFmtId="0" fontId="8" fillId="24" borderId="14" xfId="9" applyFont="1" applyFill="1" applyBorder="1" applyAlignment="1">
      <alignment horizontal="center" vertical="center"/>
    </xf>
    <xf numFmtId="0" fontId="8" fillId="0" borderId="43" xfId="2" applyFont="1" applyBorder="1" applyAlignment="1">
      <alignment horizontal="center"/>
    </xf>
    <xf numFmtId="0" fontId="8" fillId="24" borderId="31" xfId="9" applyFont="1" applyFill="1" applyBorder="1" applyAlignment="1">
      <alignment horizontal="center" vertical="center"/>
    </xf>
    <xf numFmtId="0" fontId="8" fillId="24" borderId="21" xfId="9" applyFont="1" applyFill="1" applyBorder="1" applyAlignment="1">
      <alignment horizontal="center" vertical="center"/>
    </xf>
    <xf numFmtId="0" fontId="8" fillId="0" borderId="0" xfId="2" applyFont="1" applyBorder="1" applyAlignment="1">
      <alignment horizontal="center"/>
    </xf>
    <xf numFmtId="0" fontId="8" fillId="0" borderId="45" xfId="9" applyFont="1" applyFill="1" applyBorder="1" applyAlignment="1">
      <alignment shrinkToFit="1"/>
    </xf>
    <xf numFmtId="0" fontId="82" fillId="14" borderId="44" xfId="2" applyFont="1" applyFill="1" applyBorder="1" applyAlignment="1">
      <alignment horizontal="center" vertical="center" wrapText="1"/>
    </xf>
    <xf numFmtId="0" fontId="82" fillId="14" borderId="45" xfId="2" applyFont="1" applyFill="1" applyBorder="1" applyAlignment="1">
      <alignment horizontal="center" vertical="center" wrapText="1"/>
    </xf>
    <xf numFmtId="0" fontId="82" fillId="14" borderId="51" xfId="2" applyFont="1" applyFill="1" applyBorder="1" applyAlignment="1">
      <alignment horizontal="center" vertical="center" wrapText="1"/>
    </xf>
    <xf numFmtId="0" fontId="8" fillId="0" borderId="45" xfId="9" applyFont="1" applyFill="1" applyBorder="1" applyAlignment="1">
      <alignment vertical="center" wrapText="1" shrinkToFit="1"/>
    </xf>
    <xf numFmtId="0" fontId="71" fillId="14" borderId="44" xfId="2" applyFont="1" applyFill="1" applyBorder="1" applyAlignment="1">
      <alignment horizontal="center" vertical="center" wrapText="1"/>
    </xf>
    <xf numFmtId="0" fontId="16" fillId="0" borderId="0" xfId="10" quotePrefix="1" applyFont="1" applyAlignment="1">
      <alignment horizontal="right" vertical="center"/>
    </xf>
    <xf numFmtId="49" fontId="16" fillId="0" borderId="0" xfId="10" applyNumberFormat="1" applyFont="1" applyFill="1" applyBorder="1" applyAlignment="1">
      <alignment horizontal="center" vertical="center"/>
    </xf>
    <xf numFmtId="0" fontId="16" fillId="0" borderId="0" xfId="10" quotePrefix="1" applyFont="1" applyAlignment="1">
      <alignment vertical="center"/>
    </xf>
    <xf numFmtId="49" fontId="16" fillId="0" borderId="0" xfId="11" applyNumberFormat="1" applyFont="1" applyFill="1" applyBorder="1" applyAlignment="1">
      <alignment vertical="center"/>
    </xf>
    <xf numFmtId="0" fontId="7" fillId="0" borderId="0" xfId="11" applyFont="1" applyAlignment="1">
      <alignment vertical="center"/>
    </xf>
    <xf numFmtId="0" fontId="7" fillId="0" borderId="0" xfId="11" applyFont="1"/>
    <xf numFmtId="0" fontId="7" fillId="0" borderId="0" xfId="12" applyFont="1" applyFill="1" applyAlignment="1">
      <alignment horizontal="right"/>
    </xf>
    <xf numFmtId="0" fontId="98" fillId="16" borderId="0" xfId="12" quotePrefix="1" applyFont="1" applyFill="1" applyAlignment="1">
      <alignment horizontal="center"/>
    </xf>
    <xf numFmtId="0" fontId="98" fillId="16" borderId="0" xfId="12" applyFont="1" applyFill="1" applyAlignment="1">
      <alignment horizontal="center"/>
    </xf>
    <xf numFmtId="0" fontId="7" fillId="0" borderId="0" xfId="10" applyFont="1" applyAlignment="1">
      <alignment vertical="center"/>
    </xf>
    <xf numFmtId="49" fontId="7" fillId="0" borderId="0" xfId="11" applyNumberFormat="1" applyFont="1" applyFill="1" applyBorder="1" applyAlignment="1">
      <alignment vertical="center"/>
    </xf>
    <xf numFmtId="0" fontId="7" fillId="0" borderId="0" xfId="11" quotePrefix="1" applyFont="1" applyAlignment="1">
      <alignment vertical="center"/>
    </xf>
    <xf numFmtId="0" fontId="11" fillId="0" borderId="0" xfId="10" applyFont="1" applyAlignment="1">
      <alignment horizontal="right" vertical="center"/>
    </xf>
    <xf numFmtId="0" fontId="7" fillId="0" borderId="0" xfId="13" applyFont="1" applyAlignment="1">
      <alignment vertical="center"/>
    </xf>
    <xf numFmtId="0" fontId="7" fillId="0" borderId="44" xfId="11" applyFont="1" applyFill="1" applyBorder="1" applyAlignment="1">
      <alignment horizontal="right" vertical="center"/>
    </xf>
    <xf numFmtId="0" fontId="7" fillId="0" borderId="45" xfId="11" applyFont="1" applyFill="1" applyBorder="1" applyAlignment="1">
      <alignment horizontal="right" vertical="center"/>
    </xf>
    <xf numFmtId="0" fontId="7" fillId="0" borderId="51" xfId="11" applyFont="1" applyFill="1" applyBorder="1" applyAlignment="1">
      <alignment horizontal="right" vertical="center"/>
    </xf>
    <xf numFmtId="24" fontId="7" fillId="20" borderId="44" xfId="11" applyNumberFormat="1" applyFont="1" applyFill="1" applyBorder="1" applyAlignment="1">
      <alignment horizontal="center" vertical="center"/>
    </xf>
    <xf numFmtId="24" fontId="7" fillId="20" borderId="45" xfId="11" applyNumberFormat="1" applyFont="1" applyFill="1" applyBorder="1" applyAlignment="1">
      <alignment horizontal="center" vertical="center"/>
    </xf>
    <xf numFmtId="24" fontId="7" fillId="20" borderId="51" xfId="11" applyNumberFormat="1" applyFont="1" applyFill="1" applyBorder="1" applyAlignment="1">
      <alignment horizontal="center" vertical="center"/>
    </xf>
    <xf numFmtId="0" fontId="7" fillId="20" borderId="44" xfId="11" applyFont="1" applyFill="1" applyBorder="1" applyAlignment="1">
      <alignment horizontal="center" vertical="center"/>
    </xf>
    <xf numFmtId="0" fontId="7" fillId="20" borderId="45" xfId="11" applyFont="1" applyFill="1" applyBorder="1" applyAlignment="1">
      <alignment horizontal="center" vertical="center"/>
    </xf>
    <xf numFmtId="0" fontId="7" fillId="20" borderId="51" xfId="11" applyFont="1" applyFill="1" applyBorder="1" applyAlignment="1">
      <alignment horizontal="center" vertical="center"/>
    </xf>
    <xf numFmtId="0" fontId="7" fillId="0" borderId="0" xfId="11" applyFont="1" applyFill="1" applyBorder="1" applyAlignment="1">
      <alignment horizontal="right" vertical="center"/>
    </xf>
    <xf numFmtId="0" fontId="7" fillId="0" borderId="0" xfId="11" applyFont="1" applyFill="1" applyBorder="1" applyAlignment="1">
      <alignment horizontal="center" vertical="center"/>
    </xf>
    <xf numFmtId="0" fontId="7" fillId="0" borderId="0" xfId="11" applyFont="1" applyAlignment="1">
      <alignment horizontal="left" vertical="center"/>
    </xf>
    <xf numFmtId="0" fontId="7" fillId="0" borderId="0" xfId="11" applyFont="1" applyAlignment="1">
      <alignment horizontal="right" vertical="center"/>
    </xf>
    <xf numFmtId="0" fontId="7" fillId="0" borderId="0" xfId="11" applyFont="1" applyAlignment="1">
      <alignment horizontal="center" vertical="center"/>
    </xf>
    <xf numFmtId="0" fontId="7" fillId="0" borderId="0" xfId="11" quotePrefix="1" applyFont="1" applyAlignment="1">
      <alignment horizontal="center" vertical="center"/>
    </xf>
    <xf numFmtId="0" fontId="7" fillId="0" borderId="109" xfId="10" applyFont="1" applyBorder="1" applyAlignment="1">
      <alignment horizontal="center" vertical="center"/>
    </xf>
    <xf numFmtId="0" fontId="7" fillId="0" borderId="84" xfId="10" applyFont="1" applyBorder="1" applyAlignment="1">
      <alignment horizontal="center" vertical="center"/>
    </xf>
    <xf numFmtId="0" fontId="7" fillId="0" borderId="101" xfId="10" applyFont="1" applyBorder="1" applyAlignment="1">
      <alignment horizontal="center" vertical="center"/>
    </xf>
    <xf numFmtId="0" fontId="25" fillId="0" borderId="109" xfId="10" applyFont="1" applyFill="1" applyBorder="1" applyAlignment="1">
      <alignment horizontal="center" vertical="center"/>
    </xf>
    <xf numFmtId="0" fontId="16" fillId="0" borderId="109" xfId="11" applyFont="1" applyBorder="1" applyAlignment="1">
      <alignment horizontal="center" vertical="center"/>
    </xf>
    <xf numFmtId="0" fontId="16" fillId="0" borderId="84" xfId="11" applyFont="1" applyBorder="1" applyAlignment="1">
      <alignment horizontal="center" vertical="center"/>
    </xf>
    <xf numFmtId="0" fontId="16" fillId="0" borderId="85" xfId="11" applyFont="1" applyBorder="1" applyAlignment="1">
      <alignment horizontal="center" vertical="center"/>
    </xf>
    <xf numFmtId="0" fontId="16" fillId="7" borderId="109" xfId="11" applyFont="1" applyFill="1" applyBorder="1" applyAlignment="1">
      <alignment horizontal="center" vertical="center"/>
    </xf>
    <xf numFmtId="0" fontId="16" fillId="7" borderId="84" xfId="11" applyFont="1" applyFill="1" applyBorder="1" applyAlignment="1">
      <alignment horizontal="center" vertical="center"/>
    </xf>
    <xf numFmtId="0" fontId="16" fillId="0" borderId="84" xfId="11" applyFont="1" applyFill="1" applyBorder="1" applyAlignment="1">
      <alignment horizontal="center" vertical="center"/>
    </xf>
    <xf numFmtId="0" fontId="16" fillId="0" borderId="101" xfId="11" applyFont="1" applyBorder="1" applyAlignment="1">
      <alignment horizontal="center" vertical="center"/>
    </xf>
    <xf numFmtId="0" fontId="16" fillId="0" borderId="101" xfId="11" applyFont="1" applyFill="1" applyBorder="1" applyAlignment="1">
      <alignment horizontal="center" vertical="center"/>
    </xf>
    <xf numFmtId="0" fontId="16" fillId="0" borderId="109" xfId="11" applyFont="1" applyFill="1" applyBorder="1" applyAlignment="1">
      <alignment horizontal="center" vertical="center"/>
    </xf>
    <xf numFmtId="0" fontId="16" fillId="0" borderId="85" xfId="11" applyFont="1" applyFill="1" applyBorder="1" applyAlignment="1">
      <alignment horizontal="center" vertical="center"/>
    </xf>
    <xf numFmtId="0" fontId="7" fillId="0" borderId="54" xfId="10" applyFont="1" applyBorder="1" applyAlignment="1">
      <alignment vertical="center"/>
    </xf>
    <xf numFmtId="0" fontId="7" fillId="0" borderId="0" xfId="10" applyFont="1" applyBorder="1" applyAlignment="1">
      <alignment vertical="center"/>
    </xf>
    <xf numFmtId="0" fontId="7" fillId="0" borderId="0" xfId="10" quotePrefix="1" applyFont="1" applyBorder="1" applyAlignment="1">
      <alignment vertical="center"/>
    </xf>
    <xf numFmtId="0" fontId="7" fillId="0" borderId="115" xfId="10" applyFont="1" applyBorder="1" applyAlignment="1">
      <alignment horizontal="center" vertical="center"/>
    </xf>
    <xf numFmtId="0" fontId="7" fillId="0" borderId="0" xfId="10" applyFont="1" applyBorder="1" applyAlignment="1">
      <alignment horizontal="right" vertical="center"/>
    </xf>
    <xf numFmtId="0" fontId="100" fillId="0" borderId="0" xfId="10" applyFont="1" applyFill="1" applyBorder="1" applyAlignment="1">
      <alignment vertical="center"/>
    </xf>
    <xf numFmtId="0" fontId="100" fillId="0" borderId="0" xfId="10" applyFont="1" applyFill="1" applyAlignment="1">
      <alignment vertical="center"/>
    </xf>
    <xf numFmtId="0" fontId="7" fillId="0" borderId="103" xfId="10" applyFont="1" applyFill="1" applyBorder="1" applyAlignment="1">
      <alignment horizontal="right" vertical="center"/>
    </xf>
    <xf numFmtId="0" fontId="7" fillId="0" borderId="42" xfId="10" applyFont="1" applyFill="1" applyBorder="1" applyAlignment="1">
      <alignment horizontal="right" vertical="center"/>
    </xf>
    <xf numFmtId="49" fontId="7" fillId="20" borderId="38" xfId="10" applyNumberFormat="1" applyFont="1" applyFill="1" applyBorder="1" applyAlignment="1">
      <alignment horizontal="left" vertical="center"/>
    </xf>
    <xf numFmtId="49" fontId="7" fillId="20" borderId="42" xfId="10" applyNumberFormat="1" applyFont="1" applyFill="1" applyBorder="1" applyAlignment="1">
      <alignment horizontal="left" vertical="center"/>
    </xf>
    <xf numFmtId="49" fontId="7" fillId="20" borderId="38" xfId="10" applyNumberFormat="1" applyFont="1" applyFill="1" applyBorder="1" applyAlignment="1">
      <alignment horizontal="left" vertical="center"/>
    </xf>
    <xf numFmtId="0" fontId="7" fillId="0" borderId="0" xfId="11" applyFont="1" applyFill="1" applyAlignment="1">
      <alignment vertical="center"/>
    </xf>
    <xf numFmtId="0" fontId="7" fillId="0" borderId="0" xfId="11" quotePrefix="1" applyFont="1" applyFill="1" applyBorder="1" applyAlignment="1">
      <alignment vertical="center"/>
    </xf>
    <xf numFmtId="0" fontId="7" fillId="0" borderId="0" xfId="11" applyFont="1" applyFill="1" applyBorder="1" applyAlignment="1">
      <alignment vertical="center"/>
    </xf>
    <xf numFmtId="49" fontId="7" fillId="0" borderId="0" xfId="11" applyNumberFormat="1" applyFont="1" applyFill="1" applyBorder="1" applyAlignment="1">
      <alignment horizontal="left" vertical="center"/>
    </xf>
    <xf numFmtId="49" fontId="7" fillId="0" borderId="0" xfId="11" quotePrefix="1" applyNumberFormat="1" applyFont="1" applyFill="1" applyBorder="1" applyAlignment="1">
      <alignment horizontal="left" vertical="center"/>
    </xf>
    <xf numFmtId="0" fontId="7" fillId="0" borderId="0" xfId="11" applyFont="1" applyFill="1" applyBorder="1" applyAlignment="1">
      <alignment horizontal="left" vertical="center"/>
    </xf>
    <xf numFmtId="0" fontId="7" fillId="0" borderId="0" xfId="13" applyFont="1" applyFill="1" applyAlignment="1">
      <alignment vertical="center"/>
    </xf>
    <xf numFmtId="0" fontId="7" fillId="0" borderId="0" xfId="11" applyFont="1" applyBorder="1" applyAlignment="1">
      <alignment horizontal="center" vertical="center"/>
    </xf>
    <xf numFmtId="0" fontId="7" fillId="0" borderId="0" xfId="14" applyFont="1" applyAlignment="1">
      <alignment vertical="center"/>
    </xf>
    <xf numFmtId="179" fontId="7" fillId="25" borderId="0" xfId="11" applyNumberFormat="1" applyFont="1" applyFill="1" applyBorder="1" applyAlignment="1">
      <alignment horizontal="center" vertical="center"/>
    </xf>
    <xf numFmtId="49" fontId="7" fillId="25" borderId="0" xfId="11" applyNumberFormat="1" applyFont="1" applyFill="1" applyBorder="1" applyAlignment="1">
      <alignment vertical="center"/>
    </xf>
    <xf numFmtId="0" fontId="16" fillId="0" borderId="0" xfId="11" applyFont="1" applyAlignment="1">
      <alignment vertical="center"/>
    </xf>
    <xf numFmtId="0" fontId="7" fillId="0" borderId="0" xfId="11" applyFont="1" applyFill="1" applyBorder="1" applyAlignment="1">
      <alignment horizontal="center" vertical="center"/>
    </xf>
    <xf numFmtId="0" fontId="7" fillId="0" borderId="0" xfId="10" applyFont="1" applyFill="1" applyAlignment="1">
      <alignment vertical="center"/>
    </xf>
    <xf numFmtId="179" fontId="7" fillId="0" borderId="0" xfId="11" applyNumberFormat="1" applyFont="1" applyFill="1" applyBorder="1" applyAlignment="1">
      <alignment horizontal="center" vertical="center"/>
    </xf>
    <xf numFmtId="0" fontId="101" fillId="0" borderId="0" xfId="10" applyFont="1" applyAlignment="1">
      <alignment vertical="center"/>
    </xf>
    <xf numFmtId="0" fontId="7" fillId="0" borderId="0" xfId="15" applyFont="1" applyAlignment="1">
      <alignment vertical="center"/>
    </xf>
    <xf numFmtId="0" fontId="7" fillId="0" borderId="0" xfId="15" quotePrefix="1" applyFont="1" applyAlignment="1">
      <alignment vertical="center"/>
    </xf>
    <xf numFmtId="0" fontId="7" fillId="0" borderId="0" xfId="14" applyFont="1" applyFill="1" applyAlignment="1">
      <alignment vertical="center"/>
    </xf>
    <xf numFmtId="0" fontId="7" fillId="0" borderId="0" xfId="10" applyFont="1" applyAlignment="1">
      <alignment horizontal="left" vertical="center"/>
    </xf>
    <xf numFmtId="0" fontId="7" fillId="0" borderId="0" xfId="10" applyFont="1" applyAlignment="1">
      <alignment horizontal="right" vertical="center"/>
    </xf>
    <xf numFmtId="0" fontId="7" fillId="0" borderId="0" xfId="10" applyFont="1" applyAlignment="1">
      <alignment horizontal="center" vertical="center"/>
    </xf>
    <xf numFmtId="0" fontId="7" fillId="0" borderId="0" xfId="10" quotePrefix="1" applyFont="1" applyAlignment="1">
      <alignment horizontal="center" vertical="center"/>
    </xf>
    <xf numFmtId="0" fontId="16" fillId="0" borderId="109" xfId="10" applyFont="1" applyBorder="1" applyAlignment="1">
      <alignment horizontal="center" vertical="center"/>
    </xf>
    <xf numFmtId="0" fontId="16" fillId="0" borderId="84" xfId="10" applyFont="1" applyBorder="1" applyAlignment="1">
      <alignment horizontal="center" vertical="center"/>
    </xf>
    <xf numFmtId="0" fontId="16" fillId="0" borderId="101" xfId="10" applyFont="1" applyBorder="1" applyAlignment="1">
      <alignment horizontal="center" vertical="center"/>
    </xf>
    <xf numFmtId="0" fontId="16" fillId="26" borderId="109" xfId="10" applyFont="1" applyFill="1" applyBorder="1" applyAlignment="1">
      <alignment horizontal="center" vertical="center"/>
    </xf>
    <xf numFmtId="0" fontId="16" fillId="0" borderId="84" xfId="10" applyFont="1" applyFill="1" applyBorder="1" applyAlignment="1">
      <alignment horizontal="center" vertical="center"/>
    </xf>
    <xf numFmtId="0" fontId="16" fillId="0" borderId="101" xfId="10" applyFont="1" applyFill="1" applyBorder="1" applyAlignment="1">
      <alignment horizontal="center" vertical="center"/>
    </xf>
    <xf numFmtId="0" fontId="16" fillId="7" borderId="109" xfId="10" applyFont="1" applyFill="1" applyBorder="1" applyAlignment="1">
      <alignment horizontal="center" vertical="center"/>
    </xf>
    <xf numFmtId="0" fontId="16" fillId="7" borderId="84" xfId="10" applyFont="1" applyFill="1" applyBorder="1" applyAlignment="1">
      <alignment horizontal="center" vertical="center"/>
    </xf>
    <xf numFmtId="0" fontId="16" fillId="0" borderId="109" xfId="10" applyFont="1" applyFill="1" applyBorder="1" applyAlignment="1">
      <alignment horizontal="center" vertical="center"/>
    </xf>
    <xf numFmtId="0" fontId="16" fillId="0" borderId="85" xfId="10" applyFont="1" applyFill="1" applyBorder="1" applyAlignment="1">
      <alignment horizontal="center" vertical="center"/>
    </xf>
    <xf numFmtId="0" fontId="7" fillId="0" borderId="0" xfId="10" applyFont="1" applyFill="1" applyBorder="1" applyAlignment="1">
      <alignment vertical="center"/>
    </xf>
    <xf numFmtId="0" fontId="7" fillId="0" borderId="0" xfId="10" quotePrefix="1" applyFont="1" applyFill="1" applyBorder="1" applyAlignment="1">
      <alignment vertical="center"/>
    </xf>
    <xf numFmtId="0" fontId="7" fillId="0" borderId="0" xfId="10" applyFont="1" applyFill="1" applyBorder="1" applyAlignment="1">
      <alignment horizontal="right" vertical="center"/>
    </xf>
    <xf numFmtId="49" fontId="7" fillId="0" borderId="0" xfId="10" applyNumberFormat="1" applyFont="1" applyFill="1" applyBorder="1" applyAlignment="1">
      <alignment horizontal="left" vertical="center"/>
    </xf>
    <xf numFmtId="49" fontId="7" fillId="0" borderId="0" xfId="10" quotePrefix="1" applyNumberFormat="1" applyFont="1" applyFill="1" applyBorder="1" applyAlignment="1">
      <alignment horizontal="left" vertical="center"/>
    </xf>
    <xf numFmtId="0" fontId="7" fillId="0" borderId="0" xfId="10" applyFont="1" applyFill="1" applyBorder="1" applyAlignment="1">
      <alignment horizontal="left" vertical="center"/>
    </xf>
    <xf numFmtId="0" fontId="7" fillId="0" borderId="109" xfId="11" applyFont="1" applyBorder="1" applyAlignment="1">
      <alignment horizontal="center" vertical="center"/>
    </xf>
    <xf numFmtId="0" fontId="7" fillId="0" borderId="84" xfId="11" applyFont="1" applyBorder="1" applyAlignment="1">
      <alignment horizontal="center" vertical="center"/>
    </xf>
    <xf numFmtId="0" fontId="7" fillId="0" borderId="85" xfId="11" applyFont="1" applyBorder="1" applyAlignment="1">
      <alignment horizontal="center" vertical="center"/>
    </xf>
    <xf numFmtId="0" fontId="7" fillId="0" borderId="0" xfId="11" applyFont="1" applyBorder="1" applyAlignment="1">
      <alignment vertical="center"/>
    </xf>
    <xf numFmtId="0" fontId="7" fillId="0" borderId="0" xfId="11" quotePrefix="1" applyFont="1" applyBorder="1" applyAlignment="1">
      <alignment vertical="center"/>
    </xf>
    <xf numFmtId="0" fontId="7" fillId="0" borderId="0" xfId="11" applyFont="1" applyBorder="1" applyAlignment="1">
      <alignment horizontal="right" vertical="center"/>
    </xf>
    <xf numFmtId="0" fontId="7" fillId="0" borderId="0" xfId="11" quotePrefix="1" applyFont="1" applyBorder="1" applyAlignment="1">
      <alignment horizontal="center" vertical="center"/>
    </xf>
    <xf numFmtId="0" fontId="7" fillId="0" borderId="92" xfId="11" applyFont="1" applyBorder="1" applyAlignment="1">
      <alignment horizontal="center" vertical="center"/>
    </xf>
    <xf numFmtId="0" fontId="7" fillId="0" borderId="93" xfId="11" applyFont="1" applyBorder="1" applyAlignment="1">
      <alignment horizontal="center" vertical="center"/>
    </xf>
    <xf numFmtId="0" fontId="7" fillId="0" borderId="94" xfId="11" applyFont="1" applyBorder="1" applyAlignment="1">
      <alignment horizontal="center" vertical="center"/>
    </xf>
    <xf numFmtId="0" fontId="7" fillId="0" borderId="0" xfId="16" applyFont="1"/>
    <xf numFmtId="0" fontId="7" fillId="0" borderId="96" xfId="11" applyFont="1" applyBorder="1" applyAlignment="1">
      <alignment horizontal="center" vertical="center"/>
    </xf>
    <xf numFmtId="0" fontId="7" fillId="0" borderId="42" xfId="11" applyFont="1" applyBorder="1" applyAlignment="1">
      <alignment horizontal="center" vertical="center"/>
    </xf>
    <xf numFmtId="0" fontId="7" fillId="0" borderId="104" xfId="11" applyFont="1" applyBorder="1" applyAlignment="1">
      <alignment horizontal="center" vertical="center"/>
    </xf>
    <xf numFmtId="0" fontId="7" fillId="0" borderId="41" xfId="11" applyFont="1" applyBorder="1" applyAlignment="1">
      <alignment horizontal="center" vertical="center"/>
    </xf>
    <xf numFmtId="0" fontId="7" fillId="0" borderId="31" xfId="11" applyFont="1" applyBorder="1" applyAlignment="1">
      <alignment horizontal="center" vertical="center"/>
    </xf>
    <xf numFmtId="0" fontId="7" fillId="0" borderId="21" xfId="11" applyFont="1" applyBorder="1" applyAlignment="1">
      <alignment horizontal="center" vertical="center"/>
    </xf>
    <xf numFmtId="0" fontId="7" fillId="0" borderId="0" xfId="11" quotePrefix="1" applyFont="1"/>
    <xf numFmtId="0" fontId="7" fillId="0" borderId="0" xfId="14" quotePrefix="1" applyFont="1"/>
    <xf numFmtId="0" fontId="16" fillId="0" borderId="0" xfId="14" applyFont="1" applyAlignment="1">
      <alignment vertical="center"/>
    </xf>
    <xf numFmtId="0" fontId="7" fillId="0" borderId="0" xfId="14" applyFont="1"/>
    <xf numFmtId="0" fontId="7" fillId="0" borderId="0" xfId="12" applyFont="1"/>
    <xf numFmtId="0" fontId="7" fillId="0" borderId="0" xfId="14" applyFont="1" applyFill="1"/>
    <xf numFmtId="0" fontId="7" fillId="0" borderId="0" xfId="12" applyFont="1" applyFill="1"/>
    <xf numFmtId="0" fontId="7" fillId="0" borderId="0" xfId="10" quotePrefix="1" applyFont="1" applyAlignment="1">
      <alignment vertical="center"/>
    </xf>
    <xf numFmtId="0" fontId="7" fillId="0" borderId="0" xfId="14" quotePrefix="1" applyFont="1" applyAlignment="1">
      <alignment vertical="center"/>
    </xf>
    <xf numFmtId="0" fontId="98" fillId="0" borderId="0" xfId="11" applyFont="1" applyAlignment="1">
      <alignment horizontal="right" vertical="center"/>
    </xf>
    <xf numFmtId="0" fontId="7" fillId="0" borderId="0" xfId="11" applyFont="1" applyFill="1" applyAlignment="1">
      <alignment horizontal="center" vertical="center"/>
    </xf>
    <xf numFmtId="0" fontId="33" fillId="0" borderId="84" xfId="11" applyFont="1" applyBorder="1" applyAlignment="1">
      <alignment horizontal="center" vertical="center"/>
    </xf>
    <xf numFmtId="0" fontId="34" fillId="0" borderId="84" xfId="11" applyFont="1" applyBorder="1" applyAlignment="1">
      <alignment horizontal="center" vertical="center"/>
    </xf>
    <xf numFmtId="0" fontId="33" fillId="0" borderId="85" xfId="11" applyFont="1" applyBorder="1" applyAlignment="1">
      <alignment horizontal="center" vertical="center"/>
    </xf>
    <xf numFmtId="0" fontId="33" fillId="0" borderId="109" xfId="11" applyFont="1" applyBorder="1" applyAlignment="1">
      <alignment horizontal="center" vertical="center"/>
    </xf>
    <xf numFmtId="0" fontId="34" fillId="0" borderId="85" xfId="11" applyFont="1" applyBorder="1" applyAlignment="1">
      <alignment horizontal="center" vertical="center"/>
    </xf>
    <xf numFmtId="0" fontId="25" fillId="0" borderId="0" xfId="11" applyFont="1" applyBorder="1" applyAlignment="1">
      <alignment horizontal="center" vertical="center"/>
    </xf>
    <xf numFmtId="0" fontId="25" fillId="0" borderId="0" xfId="11" applyFont="1" applyAlignment="1">
      <alignment vertical="center"/>
    </xf>
    <xf numFmtId="0" fontId="82" fillId="0" borderId="0" xfId="11" applyFont="1" applyFill="1" applyAlignment="1">
      <alignment horizontal="center" vertical="center" textRotation="180"/>
    </xf>
    <xf numFmtId="0" fontId="82" fillId="0" borderId="0" xfId="11" applyFont="1" applyAlignment="1">
      <alignment horizontal="center" vertical="center" textRotation="180"/>
    </xf>
    <xf numFmtId="0" fontId="82" fillId="27" borderId="0" xfId="11" applyFont="1" applyFill="1" applyAlignment="1">
      <alignment horizontal="center" vertical="center" textRotation="180"/>
    </xf>
    <xf numFmtId="0" fontId="7" fillId="0" borderId="0" xfId="14" applyFont="1" applyBorder="1" applyAlignment="1">
      <alignment horizontal="center" vertical="center"/>
    </xf>
    <xf numFmtId="0" fontId="7" fillId="0" borderId="92" xfId="14" applyFont="1" applyBorder="1" applyAlignment="1">
      <alignment vertical="center"/>
    </xf>
    <xf numFmtId="0" fontId="7" fillId="0" borderId="93" xfId="14" applyFont="1" applyBorder="1" applyAlignment="1">
      <alignment vertical="center"/>
    </xf>
    <xf numFmtId="0" fontId="7" fillId="0" borderId="108" xfId="14" applyFont="1" applyBorder="1" applyAlignment="1">
      <alignment vertical="center"/>
    </xf>
    <xf numFmtId="0" fontId="7" fillId="0" borderId="93" xfId="14" applyFont="1" applyBorder="1" applyAlignment="1">
      <alignment horizontal="center" vertical="center"/>
    </xf>
    <xf numFmtId="0" fontId="7" fillId="0" borderId="94" xfId="14" applyFont="1" applyBorder="1" applyAlignment="1">
      <alignment horizontal="center" vertical="center"/>
    </xf>
    <xf numFmtId="0" fontId="7" fillId="0" borderId="105" xfId="14" applyFont="1" applyBorder="1" applyAlignment="1">
      <alignment vertical="center"/>
    </xf>
    <xf numFmtId="0" fontId="7" fillId="0" borderId="89" xfId="14" applyFont="1" applyBorder="1" applyAlignment="1">
      <alignment vertical="center"/>
    </xf>
    <xf numFmtId="0" fontId="7" fillId="0" borderId="113" xfId="14" applyFont="1" applyBorder="1" applyAlignment="1">
      <alignment vertical="center"/>
    </xf>
    <xf numFmtId="0" fontId="7" fillId="0" borderId="89" xfId="14" applyFont="1" applyBorder="1" applyAlignment="1">
      <alignment horizontal="center" vertical="center"/>
    </xf>
    <xf numFmtId="0" fontId="7" fillId="0" borderId="30" xfId="14" applyFont="1" applyBorder="1" applyAlignment="1">
      <alignment vertical="center"/>
    </xf>
    <xf numFmtId="0" fontId="7" fillId="0" borderId="38" xfId="14" applyFont="1" applyBorder="1" applyAlignment="1">
      <alignment vertical="center"/>
    </xf>
    <xf numFmtId="0" fontId="7" fillId="0" borderId="14" xfId="14" applyFont="1" applyBorder="1" applyAlignment="1">
      <alignment horizontal="center" vertical="center"/>
    </xf>
    <xf numFmtId="0" fontId="7" fillId="0" borderId="0" xfId="14" applyFont="1" applyBorder="1" applyAlignment="1">
      <alignment vertical="center"/>
    </xf>
    <xf numFmtId="0" fontId="7" fillId="0" borderId="42" xfId="14" applyFont="1" applyBorder="1" applyAlignment="1">
      <alignment vertical="center"/>
    </xf>
    <xf numFmtId="0" fontId="7" fillId="0" borderId="42" xfId="10" applyFont="1" applyFill="1" applyBorder="1" applyAlignment="1">
      <alignment vertical="center"/>
    </xf>
    <xf numFmtId="0" fontId="7" fillId="0" borderId="42" xfId="14" applyFont="1" applyBorder="1" applyAlignment="1">
      <alignment horizontal="center" vertical="center"/>
    </xf>
    <xf numFmtId="0" fontId="7" fillId="0" borderId="0" xfId="14" applyFont="1" applyBorder="1" applyAlignment="1">
      <alignment horizontal="right" vertical="center"/>
    </xf>
    <xf numFmtId="0" fontId="7" fillId="0" borderId="0" xfId="11" applyFont="1" applyBorder="1" applyAlignment="1">
      <alignment horizontal="left" vertical="center"/>
    </xf>
    <xf numFmtId="0" fontId="7" fillId="0" borderId="0" xfId="14" applyFont="1" applyAlignment="1">
      <alignment horizontal="right" vertical="center"/>
    </xf>
    <xf numFmtId="0" fontId="7" fillId="0" borderId="41" xfId="14" applyFont="1" applyBorder="1" applyAlignment="1">
      <alignment vertical="center"/>
    </xf>
    <xf numFmtId="0" fontId="7" fillId="0" borderId="31" xfId="14" applyFont="1" applyBorder="1" applyAlignment="1">
      <alignment vertical="center"/>
    </xf>
    <xf numFmtId="0" fontId="7" fillId="0" borderId="39" xfId="14" applyFont="1" applyBorder="1" applyAlignment="1">
      <alignment vertical="center"/>
    </xf>
    <xf numFmtId="0" fontId="7" fillId="0" borderId="31" xfId="14" applyFont="1" applyBorder="1" applyAlignment="1">
      <alignment horizontal="center" vertical="center"/>
    </xf>
    <xf numFmtId="0" fontId="7" fillId="0" borderId="17" xfId="14" applyFont="1" applyBorder="1" applyAlignment="1">
      <alignment vertical="center"/>
    </xf>
    <xf numFmtId="0" fontId="7" fillId="0" borderId="18" xfId="14" applyFont="1" applyBorder="1" applyAlignment="1">
      <alignment vertical="center"/>
    </xf>
    <xf numFmtId="0" fontId="7" fillId="0" borderId="25" xfId="14" applyFont="1" applyBorder="1" applyAlignment="1">
      <alignment horizontal="center" vertical="center"/>
    </xf>
    <xf numFmtId="0" fontId="7" fillId="0" borderId="90" xfId="14" applyFont="1" applyBorder="1" applyAlignment="1">
      <alignment horizontal="center" vertical="center"/>
    </xf>
    <xf numFmtId="0" fontId="7" fillId="0" borderId="21" xfId="14" applyFont="1" applyBorder="1" applyAlignment="1">
      <alignment horizontal="center" vertical="center"/>
    </xf>
    <xf numFmtId="0" fontId="104" fillId="0" borderId="0" xfId="14" applyFont="1" applyAlignment="1">
      <alignment vertical="center"/>
    </xf>
    <xf numFmtId="0" fontId="104" fillId="0" borderId="0" xfId="14" applyFont="1" applyBorder="1" applyAlignment="1">
      <alignment vertical="center"/>
    </xf>
    <xf numFmtId="0" fontId="104" fillId="0" borderId="0" xfId="10" applyFont="1" applyFill="1" applyAlignment="1">
      <alignment vertical="center"/>
    </xf>
    <xf numFmtId="0" fontId="7" fillId="0" borderId="0" xfId="14" applyFont="1" applyBorder="1" applyAlignment="1">
      <alignment horizontal="right" vertical="center"/>
    </xf>
    <xf numFmtId="0" fontId="7" fillId="0" borderId="53" xfId="14" applyFont="1" applyBorder="1" applyAlignment="1">
      <alignment horizontal="right" vertical="center"/>
    </xf>
    <xf numFmtId="0" fontId="104" fillId="0" borderId="0" xfId="14" applyFont="1" applyBorder="1" applyAlignment="1">
      <alignment horizontal="center" vertical="center"/>
    </xf>
    <xf numFmtId="0" fontId="104" fillId="0" borderId="0" xfId="11" applyFont="1" applyAlignment="1">
      <alignment vertical="center"/>
    </xf>
    <xf numFmtId="0" fontId="34" fillId="0" borderId="0" xfId="14" applyFont="1" applyAlignment="1">
      <alignment vertical="center"/>
    </xf>
    <xf numFmtId="0" fontId="82" fillId="0" borderId="0" xfId="14" applyFont="1"/>
    <xf numFmtId="0" fontId="82" fillId="0" borderId="0" xfId="12" applyFont="1"/>
    <xf numFmtId="0" fontId="82" fillId="0" borderId="0" xfId="14" applyFont="1" applyFill="1" applyBorder="1" applyAlignment="1">
      <alignment horizontal="center" vertical="center"/>
    </xf>
    <xf numFmtId="0" fontId="34" fillId="0" borderId="0" xfId="14" applyFont="1" applyFill="1" applyAlignment="1">
      <alignment vertical="center"/>
    </xf>
    <xf numFmtId="0" fontId="82" fillId="0" borderId="0" xfId="14" applyFont="1" applyFill="1"/>
    <xf numFmtId="0" fontId="82" fillId="0" borderId="0" xfId="12" applyFont="1" applyFill="1"/>
    <xf numFmtId="0" fontId="82" fillId="0" borderId="0" xfId="14" applyFont="1" applyFill="1" applyBorder="1" applyAlignment="1">
      <alignment horizontal="center" vertical="center"/>
    </xf>
    <xf numFmtId="0" fontId="7" fillId="0" borderId="0" xfId="10" applyFont="1" applyFill="1" applyAlignment="1">
      <alignment horizontal="right" vertical="center"/>
    </xf>
    <xf numFmtId="49" fontId="82" fillId="20" borderId="42" xfId="10" applyNumberFormat="1" applyFont="1" applyFill="1" applyBorder="1" applyAlignment="1">
      <alignment horizontal="left" vertical="center"/>
    </xf>
    <xf numFmtId="49" fontId="82" fillId="20" borderId="38" xfId="10" applyNumberFormat="1" applyFont="1" applyFill="1" applyBorder="1" applyAlignment="1">
      <alignment horizontal="left" vertical="center"/>
    </xf>
    <xf numFmtId="0" fontId="7" fillId="0" borderId="0" xfId="14" applyFont="1" applyAlignment="1">
      <alignment horizontal="left" vertical="center"/>
    </xf>
    <xf numFmtId="0" fontId="7" fillId="0" borderId="0" xfId="14" applyFont="1" applyAlignment="1">
      <alignment horizontal="center" vertical="center"/>
    </xf>
    <xf numFmtId="0" fontId="7" fillId="0" borderId="0" xfId="14" quotePrefix="1" applyFont="1" applyAlignment="1">
      <alignment horizontal="center" vertical="center"/>
    </xf>
    <xf numFmtId="0" fontId="25" fillId="0" borderId="109" xfId="14" applyFont="1" applyBorder="1" applyAlignment="1">
      <alignment horizontal="center" vertical="center"/>
    </xf>
    <xf numFmtId="0" fontId="82" fillId="0" borderId="84" xfId="14" applyFont="1" applyBorder="1" applyAlignment="1">
      <alignment horizontal="center" vertical="center"/>
    </xf>
    <xf numFmtId="0" fontId="82" fillId="0" borderId="101" xfId="14" applyFont="1" applyBorder="1" applyAlignment="1">
      <alignment horizontal="center" vertical="center"/>
    </xf>
    <xf numFmtId="0" fontId="25" fillId="0" borderId="85" xfId="14" applyFont="1" applyBorder="1" applyAlignment="1">
      <alignment horizontal="center" vertical="center"/>
    </xf>
    <xf numFmtId="0" fontId="82" fillId="0" borderId="107" xfId="14" applyFont="1" applyBorder="1" applyAlignment="1">
      <alignment horizontal="center" vertical="center"/>
    </xf>
    <xf numFmtId="0" fontId="82" fillId="0" borderId="109" xfId="14" applyFont="1" applyBorder="1" applyAlignment="1">
      <alignment horizontal="center" vertical="center"/>
    </xf>
    <xf numFmtId="0" fontId="82" fillId="0" borderId="85" xfId="14" applyFont="1" applyBorder="1" applyAlignment="1">
      <alignment horizontal="center" vertical="center"/>
    </xf>
    <xf numFmtId="0" fontId="33" fillId="0" borderId="85" xfId="14" applyFont="1" applyBorder="1" applyAlignment="1">
      <alignment horizontal="center" vertical="center"/>
    </xf>
    <xf numFmtId="0" fontId="34" fillId="0" borderId="107" xfId="14" applyFont="1" applyBorder="1" applyAlignment="1">
      <alignment horizontal="center" vertical="center"/>
    </xf>
    <xf numFmtId="0" fontId="16" fillId="0" borderId="84" xfId="14" applyFont="1" applyBorder="1" applyAlignment="1">
      <alignment horizontal="center" vertical="center"/>
    </xf>
    <xf numFmtId="0" fontId="16" fillId="0" borderId="85" xfId="14" applyFont="1" applyBorder="1" applyAlignment="1">
      <alignment horizontal="center" vertical="center"/>
    </xf>
    <xf numFmtId="0" fontId="7" fillId="0" borderId="0" xfId="12" quotePrefix="1" applyFont="1" applyAlignment="1">
      <alignment horizontal="right"/>
    </xf>
    <xf numFmtId="0" fontId="7" fillId="0" borderId="0" xfId="12" applyFont="1" applyAlignment="1">
      <alignment horizontal="right"/>
    </xf>
    <xf numFmtId="0" fontId="7" fillId="0" borderId="91" xfId="14" applyFont="1" applyBorder="1" applyAlignment="1">
      <alignment horizontal="center" vertical="center"/>
    </xf>
    <xf numFmtId="0" fontId="7" fillId="0" borderId="98" xfId="14" applyFont="1" applyBorder="1" applyAlignment="1">
      <alignment horizontal="center" vertical="center"/>
    </xf>
    <xf numFmtId="0" fontId="7" fillId="0" borderId="0" xfId="14" applyFont="1" applyFill="1" applyBorder="1" applyAlignment="1">
      <alignment horizontal="center" vertical="center"/>
    </xf>
    <xf numFmtId="0" fontId="16" fillId="0" borderId="0" xfId="14" applyFont="1" applyFill="1" applyAlignment="1">
      <alignment vertical="center"/>
    </xf>
    <xf numFmtId="0" fontId="7" fillId="0" borderId="0" xfId="14" applyFont="1" applyFill="1" applyBorder="1" applyAlignment="1">
      <alignment horizontal="center" vertical="center"/>
    </xf>
    <xf numFmtId="0" fontId="7" fillId="0" borderId="109" xfId="14" applyFont="1" applyBorder="1" applyAlignment="1">
      <alignment horizontal="center" vertical="center"/>
    </xf>
    <xf numFmtId="0" fontId="7" fillId="0" borderId="84" xfId="14" applyFont="1" applyBorder="1" applyAlignment="1">
      <alignment horizontal="center" vertical="center"/>
    </xf>
    <xf numFmtId="0" fontId="7" fillId="0" borderId="85" xfId="14" applyFont="1" applyBorder="1" applyAlignment="1">
      <alignment horizontal="center" vertical="center"/>
    </xf>
    <xf numFmtId="0" fontId="7" fillId="0" borderId="0" xfId="10" applyFont="1"/>
    <xf numFmtId="0" fontId="7" fillId="0" borderId="0" xfId="10" applyFont="1" applyFill="1" applyBorder="1" applyAlignment="1">
      <alignment horizontal="center" vertical="center"/>
    </xf>
    <xf numFmtId="0" fontId="33" fillId="0" borderId="0" xfId="10" applyFont="1" applyFill="1" applyAlignment="1">
      <alignment horizontal="left" vertical="center"/>
    </xf>
    <xf numFmtId="0" fontId="7" fillId="0" borderId="0" xfId="10" applyFont="1" applyFill="1"/>
    <xf numFmtId="0" fontId="7" fillId="0" borderId="0" xfId="10" applyFont="1" applyFill="1" applyBorder="1" applyAlignment="1">
      <alignment horizontal="center" vertical="center"/>
    </xf>
    <xf numFmtId="0" fontId="7" fillId="0" borderId="44" xfId="11" applyFont="1" applyBorder="1" applyAlignment="1">
      <alignment horizontal="center" vertical="center"/>
    </xf>
    <xf numFmtId="0" fontId="7" fillId="0" borderId="45" xfId="11" applyFont="1" applyBorder="1" applyAlignment="1">
      <alignment horizontal="center" vertical="center"/>
    </xf>
    <xf numFmtId="0" fontId="7" fillId="0" borderId="51" xfId="11" applyFont="1" applyBorder="1" applyAlignment="1">
      <alignment horizontal="center" vertical="center"/>
    </xf>
    <xf numFmtId="0" fontId="105" fillId="0" borderId="45" xfId="11" applyFont="1" applyBorder="1" applyAlignment="1">
      <alignment horizontal="center" vertical="center"/>
    </xf>
    <xf numFmtId="0" fontId="7" fillId="0" borderId="45" xfId="11" quotePrefix="1" applyFont="1" applyBorder="1" applyAlignment="1">
      <alignment horizontal="center" vertical="center"/>
    </xf>
    <xf numFmtId="0" fontId="7" fillId="0" borderId="54" xfId="11" applyFont="1" applyBorder="1" applyAlignment="1">
      <alignment horizontal="center" vertical="center"/>
    </xf>
    <xf numFmtId="0" fontId="7" fillId="0" borderId="0" xfId="11" applyFont="1" applyBorder="1" applyAlignment="1">
      <alignment horizontal="center" vertical="center"/>
    </xf>
    <xf numFmtId="0" fontId="25" fillId="0" borderId="44" xfId="11" applyFont="1" applyBorder="1" applyAlignment="1">
      <alignment horizontal="center" vertical="center"/>
    </xf>
    <xf numFmtId="0" fontId="7" fillId="0" borderId="54" xfId="14" applyFont="1" applyBorder="1" applyAlignment="1">
      <alignment horizontal="center" vertical="center"/>
    </xf>
    <xf numFmtId="0" fontId="7" fillId="0" borderId="0" xfId="14" applyFont="1" applyBorder="1" applyAlignment="1">
      <alignment horizontal="center" vertical="center"/>
    </xf>
    <xf numFmtId="0" fontId="106" fillId="0" borderId="0" xfId="14" applyFont="1" applyAlignment="1">
      <alignment vertical="center"/>
    </xf>
    <xf numFmtId="0" fontId="106" fillId="0" borderId="0" xfId="14" applyFont="1" applyBorder="1" applyAlignment="1">
      <alignment vertical="center"/>
    </xf>
    <xf numFmtId="0" fontId="106" fillId="0" borderId="0" xfId="14" quotePrefix="1" applyFont="1" applyBorder="1" applyAlignment="1">
      <alignment vertical="center"/>
    </xf>
    <xf numFmtId="0" fontId="106" fillId="0" borderId="0" xfId="11" applyFont="1" applyBorder="1" applyAlignment="1">
      <alignment horizontal="right" vertical="center"/>
    </xf>
    <xf numFmtId="0" fontId="106" fillId="0" borderId="0" xfId="10" applyFont="1" applyFill="1" applyAlignment="1">
      <alignment vertical="center"/>
    </xf>
    <xf numFmtId="0" fontId="106" fillId="0" borderId="0" xfId="14" applyFont="1" applyBorder="1" applyAlignment="1">
      <alignment horizontal="center" vertical="center"/>
    </xf>
    <xf numFmtId="0" fontId="106" fillId="0" borderId="0" xfId="11" applyFont="1" applyAlignment="1">
      <alignment vertical="center"/>
    </xf>
    <xf numFmtId="0" fontId="15" fillId="0" borderId="0" xfId="14" quotePrefix="1" applyFont="1" applyAlignment="1">
      <alignment vertical="center"/>
    </xf>
    <xf numFmtId="0" fontId="15" fillId="0" borderId="0" xfId="15" applyFont="1" applyAlignment="1">
      <alignment vertical="center"/>
    </xf>
    <xf numFmtId="0" fontId="15" fillId="0" borderId="0" xfId="11" quotePrefix="1" applyFont="1" applyAlignment="1">
      <alignment vertical="center"/>
    </xf>
    <xf numFmtId="0" fontId="15" fillId="0" borderId="0" xfId="11" applyFont="1" applyAlignment="1">
      <alignment horizontal="right" vertical="center"/>
    </xf>
    <xf numFmtId="0" fontId="15" fillId="0" borderId="0" xfId="11" applyFont="1" applyAlignment="1">
      <alignment horizontal="left" vertical="center"/>
    </xf>
    <xf numFmtId="0" fontId="15" fillId="0" borderId="0" xfId="11" applyFont="1" applyAlignment="1">
      <alignment horizontal="center" vertical="center"/>
    </xf>
    <xf numFmtId="0" fontId="15" fillId="0" borderId="0" xfId="11" quotePrefix="1" applyFont="1" applyAlignment="1">
      <alignment horizontal="center" vertical="center"/>
    </xf>
    <xf numFmtId="0" fontId="15" fillId="0" borderId="109" xfId="11" applyFont="1" applyBorder="1" applyAlignment="1">
      <alignment horizontal="center" vertical="center"/>
    </xf>
    <xf numFmtId="0" fontId="107" fillId="0" borderId="84" xfId="11" applyFont="1" applyBorder="1" applyAlignment="1">
      <alignment horizontal="center" vertical="center"/>
    </xf>
    <xf numFmtId="0" fontId="107" fillId="0" borderId="85" xfId="11" applyFont="1" applyBorder="1" applyAlignment="1">
      <alignment horizontal="center" vertical="center"/>
    </xf>
    <xf numFmtId="0" fontId="107" fillId="0" borderId="109" xfId="11" applyFont="1" applyBorder="1" applyAlignment="1">
      <alignment horizontal="center" vertical="center"/>
    </xf>
    <xf numFmtId="0" fontId="15" fillId="0" borderId="0" xfId="11" applyFont="1" applyBorder="1" applyAlignment="1">
      <alignment horizontal="center" vertical="center"/>
    </xf>
    <xf numFmtId="0" fontId="15" fillId="0" borderId="0" xfId="11" applyFont="1" applyAlignment="1">
      <alignment vertical="center" textRotation="180"/>
    </xf>
    <xf numFmtId="0" fontId="15" fillId="28" borderId="0" xfId="11" applyFont="1" applyFill="1" applyAlignment="1">
      <alignment horizontal="center" vertical="center" textRotation="180"/>
    </xf>
    <xf numFmtId="0" fontId="15" fillId="0" borderId="0" xfId="11" applyFont="1" applyAlignment="1">
      <alignment horizontal="center" vertical="center" textRotation="180"/>
    </xf>
    <xf numFmtId="0" fontId="15" fillId="27" borderId="0" xfId="11" applyFont="1" applyFill="1" applyAlignment="1">
      <alignment horizontal="center" vertical="center" textRotation="180"/>
    </xf>
    <xf numFmtId="0" fontId="15" fillId="0" borderId="0" xfId="11" applyFont="1" applyAlignment="1">
      <alignment vertical="center"/>
    </xf>
    <xf numFmtId="0" fontId="15" fillId="0" borderId="0" xfId="10" applyFont="1" applyAlignment="1">
      <alignment vertical="center"/>
    </xf>
    <xf numFmtId="0" fontId="15" fillId="0" borderId="0" xfId="14" applyFont="1"/>
    <xf numFmtId="0" fontId="15" fillId="0" borderId="0" xfId="14" quotePrefix="1" applyFont="1"/>
    <xf numFmtId="0" fontId="15" fillId="0" borderId="0" xfId="12" applyFont="1"/>
    <xf numFmtId="0" fontId="15" fillId="0" borderId="0" xfId="14" applyFont="1" applyBorder="1" applyAlignment="1">
      <alignment horizontal="right" vertical="center"/>
    </xf>
    <xf numFmtId="0" fontId="15" fillId="0" borderId="44" xfId="11" applyFont="1" applyBorder="1" applyAlignment="1">
      <alignment horizontal="center" vertical="center"/>
    </xf>
    <xf numFmtId="0" fontId="15" fillId="0" borderId="45" xfId="11" applyFont="1" applyBorder="1" applyAlignment="1">
      <alignment horizontal="center" vertical="center"/>
    </xf>
    <xf numFmtId="0" fontId="15" fillId="0" borderId="51" xfId="11" applyFont="1" applyBorder="1" applyAlignment="1">
      <alignment horizontal="center" vertical="center"/>
    </xf>
    <xf numFmtId="0" fontId="15" fillId="0" borderId="45" xfId="11" quotePrefix="1" applyFont="1" applyBorder="1" applyAlignment="1">
      <alignment horizontal="center" vertical="center"/>
    </xf>
    <xf numFmtId="0" fontId="15" fillId="0" borderId="54" xfId="11" applyFont="1" applyBorder="1" applyAlignment="1">
      <alignment horizontal="center" vertical="center"/>
    </xf>
    <xf numFmtId="0" fontId="15" fillId="0" borderId="0" xfId="11" applyFont="1" applyBorder="1" applyAlignment="1">
      <alignment horizontal="center" vertical="center"/>
    </xf>
    <xf numFmtId="0" fontId="108" fillId="0" borderId="0" xfId="11" applyFont="1" applyAlignment="1">
      <alignment horizontal="center" vertical="center"/>
    </xf>
    <xf numFmtId="0" fontId="108" fillId="0" borderId="0" xfId="11" applyFont="1" applyAlignment="1">
      <alignment horizontal="right" vertical="center"/>
    </xf>
    <xf numFmtId="0" fontId="108" fillId="0" borderId="44" xfId="11" applyFont="1" applyBorder="1" applyAlignment="1">
      <alignment horizontal="center" vertical="center"/>
    </xf>
    <xf numFmtId="0" fontId="108" fillId="0" borderId="45" xfId="11" applyFont="1" applyBorder="1" applyAlignment="1">
      <alignment horizontal="center" vertical="center"/>
    </xf>
    <xf numFmtId="0" fontId="108" fillId="0" borderId="51" xfId="11" applyFont="1" applyBorder="1" applyAlignment="1">
      <alignment horizontal="center" vertical="center"/>
    </xf>
    <xf numFmtId="0" fontId="108" fillId="0" borderId="45" xfId="11" quotePrefix="1" applyFont="1" applyBorder="1" applyAlignment="1">
      <alignment horizontal="center" vertical="center"/>
    </xf>
    <xf numFmtId="0" fontId="108" fillId="0" borderId="54" xfId="11" applyFont="1" applyBorder="1" applyAlignment="1">
      <alignment horizontal="center" vertical="center"/>
    </xf>
    <xf numFmtId="0" fontId="108" fillId="0" borderId="0" xfId="11" applyFont="1" applyBorder="1" applyAlignment="1">
      <alignment horizontal="center" vertical="center"/>
    </xf>
    <xf numFmtId="0" fontId="108" fillId="0" borderId="0" xfId="11" applyFont="1" applyBorder="1" applyAlignment="1">
      <alignment horizontal="center" vertical="center"/>
    </xf>
    <xf numFmtId="0" fontId="108" fillId="0" borderId="0" xfId="14" applyFont="1" applyAlignment="1">
      <alignment vertical="center"/>
    </xf>
    <xf numFmtId="0" fontId="109" fillId="0" borderId="0" xfId="10" applyFont="1" applyAlignment="1">
      <alignment vertical="center"/>
    </xf>
    <xf numFmtId="0" fontId="109" fillId="0" borderId="0" xfId="10" quotePrefix="1" applyFont="1" applyBorder="1" applyAlignment="1">
      <alignment vertical="center"/>
    </xf>
    <xf numFmtId="0" fontId="110" fillId="0" borderId="0" xfId="10" applyFont="1" applyBorder="1" applyAlignment="1">
      <alignment vertical="center"/>
    </xf>
    <xf numFmtId="0" fontId="110" fillId="0" borderId="0" xfId="10" applyFont="1" applyBorder="1" applyAlignment="1">
      <alignment horizontal="right" vertical="center"/>
    </xf>
    <xf numFmtId="0" fontId="110" fillId="0" borderId="0" xfId="10" applyFont="1" applyFill="1" applyBorder="1" applyAlignment="1">
      <alignment vertical="center"/>
    </xf>
    <xf numFmtId="0" fontId="110" fillId="0" borderId="0" xfId="10" applyFont="1" applyFill="1" applyAlignment="1">
      <alignment vertical="center"/>
    </xf>
    <xf numFmtId="0" fontId="110" fillId="0" borderId="0" xfId="10" applyFont="1" applyFill="1" applyBorder="1" applyAlignment="1">
      <alignment horizontal="right" vertical="center"/>
    </xf>
    <xf numFmtId="49" fontId="110" fillId="0" borderId="0" xfId="10" applyNumberFormat="1" applyFont="1" applyFill="1" applyBorder="1" applyAlignment="1">
      <alignment horizontal="left" vertical="center"/>
    </xf>
    <xf numFmtId="0" fontId="110" fillId="0" borderId="0" xfId="10" quotePrefix="1" applyFont="1" applyAlignment="1">
      <alignment vertical="center"/>
    </xf>
    <xf numFmtId="0" fontId="109" fillId="0" borderId="0" xfId="10" applyFont="1" applyFill="1" applyAlignment="1">
      <alignment vertical="center"/>
    </xf>
    <xf numFmtId="0" fontId="104" fillId="0" borderId="0" xfId="14" quotePrefix="1" applyFont="1" applyBorder="1" applyAlignment="1">
      <alignment vertical="center"/>
    </xf>
    <xf numFmtId="0" fontId="104" fillId="0" borderId="0" xfId="11" applyFont="1" applyBorder="1" applyAlignment="1">
      <alignment horizontal="right" vertical="center"/>
    </xf>
    <xf numFmtId="0" fontId="7" fillId="0" borderId="111" xfId="14" applyFont="1" applyBorder="1" applyAlignment="1">
      <alignment vertical="center"/>
    </xf>
    <xf numFmtId="0" fontId="7" fillId="0" borderId="19" xfId="14" applyFont="1" applyBorder="1" applyAlignment="1">
      <alignment vertical="center"/>
    </xf>
    <xf numFmtId="0" fontId="7" fillId="0" borderId="48" xfId="14" applyFont="1" applyBorder="1" applyAlignment="1">
      <alignment horizontal="right" vertical="center"/>
    </xf>
    <xf numFmtId="0" fontId="25" fillId="0" borderId="109" xfId="11" applyFont="1" applyFill="1" applyBorder="1" applyAlignment="1">
      <alignment horizontal="center" vertical="center"/>
    </xf>
    <xf numFmtId="0" fontId="25" fillId="0" borderId="84" xfId="11" applyFont="1" applyFill="1" applyBorder="1" applyAlignment="1">
      <alignment horizontal="center" vertical="center"/>
    </xf>
    <xf numFmtId="0" fontId="25" fillId="0" borderId="85" xfId="11" applyFont="1" applyFill="1" applyBorder="1" applyAlignment="1">
      <alignment horizontal="center" vertical="center"/>
    </xf>
    <xf numFmtId="0" fontId="82" fillId="0" borderId="0" xfId="11" applyFont="1" applyFill="1" applyAlignment="1">
      <alignment vertical="center" textRotation="180"/>
    </xf>
    <xf numFmtId="0" fontId="82" fillId="0" borderId="0" xfId="11" applyFont="1" applyAlignment="1">
      <alignment vertical="center" textRotation="180"/>
    </xf>
    <xf numFmtId="0" fontId="7" fillId="0" borderId="109" xfId="14" applyFont="1" applyBorder="1" applyAlignment="1">
      <alignment vertical="center"/>
    </xf>
    <xf numFmtId="0" fontId="7" fillId="0" borderId="84" xfId="14" applyFont="1" applyBorder="1" applyAlignment="1">
      <alignment vertical="center"/>
    </xf>
    <xf numFmtId="0" fontId="7" fillId="0" borderId="107" xfId="14" applyFont="1" applyBorder="1" applyAlignment="1">
      <alignment vertical="center"/>
    </xf>
    <xf numFmtId="0" fontId="7" fillId="0" borderId="0" xfId="17" applyFont="1" applyAlignment="1">
      <alignment vertical="center"/>
    </xf>
    <xf numFmtId="0" fontId="16" fillId="0" borderId="0" xfId="18" quotePrefix="1" applyFont="1" applyAlignment="1">
      <alignment horizontal="right" vertical="center"/>
    </xf>
    <xf numFmtId="49" fontId="16" fillId="0" borderId="0" xfId="18" applyNumberFormat="1" applyFont="1" applyFill="1" applyBorder="1" applyAlignment="1">
      <alignment horizontal="center" vertical="center"/>
    </xf>
    <xf numFmtId="0" fontId="16" fillId="0" borderId="0" xfId="18" quotePrefix="1" applyFont="1" applyAlignment="1">
      <alignment vertical="center"/>
    </xf>
    <xf numFmtId="49" fontId="16" fillId="0" borderId="0" xfId="17" applyNumberFormat="1" applyFont="1" applyFill="1" applyBorder="1" applyAlignment="1">
      <alignment vertical="center"/>
    </xf>
    <xf numFmtId="0" fontId="7" fillId="0" borderId="0" xfId="17" applyFont="1"/>
    <xf numFmtId="0" fontId="7" fillId="0" borderId="0" xfId="19" applyFont="1" applyFill="1" applyAlignment="1">
      <alignment horizontal="right"/>
    </xf>
    <xf numFmtId="0" fontId="98" fillId="16" borderId="0" xfId="16" quotePrefix="1" applyFont="1" applyFill="1" applyAlignment="1">
      <alignment horizontal="center"/>
    </xf>
    <xf numFmtId="0" fontId="98" fillId="16" borderId="0" xfId="16" applyFont="1" applyFill="1" applyAlignment="1">
      <alignment horizontal="center"/>
    </xf>
    <xf numFmtId="49" fontId="7" fillId="0" borderId="0" xfId="17" applyNumberFormat="1" applyFont="1" applyFill="1" applyBorder="1" applyAlignment="1">
      <alignment vertical="center"/>
    </xf>
    <xf numFmtId="0" fontId="7" fillId="0" borderId="0" xfId="17" quotePrefix="1" applyFont="1" applyAlignment="1">
      <alignment vertical="center"/>
    </xf>
    <xf numFmtId="0" fontId="113" fillId="0" borderId="0" xfId="18" applyFont="1" applyAlignment="1">
      <alignment horizontal="right" vertical="center"/>
    </xf>
    <xf numFmtId="0" fontId="7" fillId="0" borderId="44" xfId="17" applyFont="1" applyFill="1" applyBorder="1" applyAlignment="1">
      <alignment horizontal="right" vertical="center"/>
    </xf>
    <xf numFmtId="0" fontId="7" fillId="0" borderId="45" xfId="17" applyFont="1" applyFill="1" applyBorder="1" applyAlignment="1">
      <alignment horizontal="right" vertical="center"/>
    </xf>
    <xf numFmtId="0" fontId="7" fillId="0" borderId="51" xfId="17" applyFont="1" applyFill="1" applyBorder="1" applyAlignment="1">
      <alignment horizontal="right" vertical="center"/>
    </xf>
    <xf numFmtId="24" fontId="7" fillId="20" borderId="44" xfId="17" applyNumberFormat="1" applyFont="1" applyFill="1" applyBorder="1" applyAlignment="1">
      <alignment horizontal="center" vertical="center"/>
    </xf>
    <xf numFmtId="24" fontId="7" fillId="20" borderId="45" xfId="17" applyNumberFormat="1" applyFont="1" applyFill="1" applyBorder="1" applyAlignment="1">
      <alignment horizontal="center" vertical="center"/>
    </xf>
    <xf numFmtId="24" fontId="7" fillId="20" borderId="51" xfId="17" applyNumberFormat="1" applyFont="1" applyFill="1" applyBorder="1" applyAlignment="1">
      <alignment horizontal="center" vertical="center"/>
    </xf>
    <xf numFmtId="0" fontId="7" fillId="20" borderId="44" xfId="17" applyFont="1" applyFill="1" applyBorder="1" applyAlignment="1">
      <alignment horizontal="center" vertical="center"/>
    </xf>
    <xf numFmtId="0" fontId="7" fillId="20" borderId="45" xfId="17" applyFont="1" applyFill="1" applyBorder="1" applyAlignment="1">
      <alignment horizontal="center" vertical="center"/>
    </xf>
    <xf numFmtId="0" fontId="7" fillId="20" borderId="51" xfId="17" applyFont="1" applyFill="1" applyBorder="1" applyAlignment="1">
      <alignment horizontal="center" vertical="center"/>
    </xf>
    <xf numFmtId="0" fontId="7" fillId="0" borderId="0" xfId="17" applyFont="1" applyAlignment="1">
      <alignment horizontal="left" vertical="center"/>
    </xf>
    <xf numFmtId="0" fontId="7" fillId="0" borderId="0" xfId="17" applyFont="1" applyAlignment="1">
      <alignment horizontal="right" vertical="center"/>
    </xf>
    <xf numFmtId="0" fontId="7" fillId="0" borderId="0" xfId="17" applyFont="1" applyAlignment="1">
      <alignment horizontal="center" vertical="center"/>
    </xf>
    <xf numFmtId="0" fontId="7" fillId="0" borderId="0" xfId="17" quotePrefix="1" applyFont="1" applyAlignment="1">
      <alignment horizontal="center" vertical="center"/>
    </xf>
    <xf numFmtId="0" fontId="7" fillId="0" borderId="0" xfId="18" applyFont="1" applyAlignment="1">
      <alignment vertical="center"/>
    </xf>
    <xf numFmtId="0" fontId="16" fillId="0" borderId="109" xfId="18" applyFont="1" applyBorder="1" applyAlignment="1">
      <alignment horizontal="center" vertical="center"/>
    </xf>
    <xf numFmtId="0" fontId="16" fillId="0" borderId="84" xfId="18" applyFont="1" applyBorder="1" applyAlignment="1">
      <alignment horizontal="center" vertical="center"/>
    </xf>
    <xf numFmtId="0" fontId="16" fillId="0" borderId="101" xfId="18" applyFont="1" applyBorder="1" applyAlignment="1">
      <alignment horizontal="center" vertical="center"/>
    </xf>
    <xf numFmtId="0" fontId="7" fillId="0" borderId="84" xfId="18" applyFont="1" applyBorder="1" applyAlignment="1">
      <alignment horizontal="center" vertical="center"/>
    </xf>
    <xf numFmtId="0" fontId="7" fillId="0" borderId="101" xfId="18" applyFont="1" applyBorder="1" applyAlignment="1">
      <alignment horizontal="center" vertical="center"/>
    </xf>
    <xf numFmtId="0" fontId="25" fillId="0" borderId="109" xfId="18" applyFont="1" applyFill="1" applyBorder="1" applyAlignment="1">
      <alignment horizontal="center" vertical="center"/>
    </xf>
    <xf numFmtId="0" fontId="114" fillId="0" borderId="109" xfId="18" applyFont="1" applyBorder="1" applyAlignment="1">
      <alignment horizontal="center" vertical="center"/>
    </xf>
    <xf numFmtId="0" fontId="114" fillId="0" borderId="84" xfId="18" applyFont="1" applyBorder="1" applyAlignment="1">
      <alignment horizontal="center" vertical="center"/>
    </xf>
    <xf numFmtId="0" fontId="114" fillId="0" borderId="101" xfId="18" applyFont="1" applyBorder="1" applyAlignment="1">
      <alignment horizontal="center" vertical="center"/>
    </xf>
    <xf numFmtId="0" fontId="16" fillId="0" borderId="109" xfId="17" applyFont="1" applyBorder="1" applyAlignment="1">
      <alignment horizontal="center" vertical="center"/>
    </xf>
    <xf numFmtId="0" fontId="16" fillId="0" borderId="84" xfId="17" applyFont="1" applyBorder="1" applyAlignment="1">
      <alignment horizontal="center" vertical="center"/>
    </xf>
    <xf numFmtId="0" fontId="16" fillId="0" borderId="101" xfId="17" applyFont="1" applyBorder="1" applyAlignment="1">
      <alignment horizontal="center" vertical="center"/>
    </xf>
    <xf numFmtId="0" fontId="16" fillId="0" borderId="109" xfId="17" applyFont="1" applyFill="1" applyBorder="1" applyAlignment="1">
      <alignment horizontal="center" vertical="center"/>
    </xf>
    <xf numFmtId="0" fontId="16" fillId="0" borderId="84" xfId="17" applyFont="1" applyFill="1" applyBorder="1" applyAlignment="1">
      <alignment horizontal="center" vertical="center"/>
    </xf>
    <xf numFmtId="0" fontId="16" fillId="0" borderId="85" xfId="17" applyFont="1" applyFill="1" applyBorder="1" applyAlignment="1">
      <alignment horizontal="center" vertical="center"/>
    </xf>
    <xf numFmtId="0" fontId="7" fillId="0" borderId="54" xfId="18" applyFont="1" applyBorder="1" applyAlignment="1">
      <alignment vertical="center"/>
    </xf>
    <xf numFmtId="0" fontId="115" fillId="0" borderId="0" xfId="18" applyFont="1" applyFill="1" applyBorder="1" applyAlignment="1">
      <alignment vertical="center"/>
    </xf>
    <xf numFmtId="0" fontId="116" fillId="0" borderId="0" xfId="18" applyFont="1" applyAlignment="1">
      <alignment vertical="center"/>
    </xf>
    <xf numFmtId="0" fontId="7" fillId="0" borderId="0" xfId="18" applyFont="1" applyBorder="1" applyAlignment="1">
      <alignment vertical="center"/>
    </xf>
    <xf numFmtId="0" fontId="7" fillId="0" borderId="0" xfId="18" quotePrefix="1" applyFont="1" applyBorder="1" applyAlignment="1">
      <alignment vertical="center"/>
    </xf>
    <xf numFmtId="0" fontId="7" fillId="0" borderId="115" xfId="18" applyFont="1" applyBorder="1" applyAlignment="1">
      <alignment horizontal="center" vertical="center"/>
    </xf>
    <xf numFmtId="0" fontId="7" fillId="0" borderId="0" xfId="18" applyFont="1" applyBorder="1" applyAlignment="1">
      <alignment horizontal="right" vertical="center"/>
    </xf>
    <xf numFmtId="0" fontId="7" fillId="0" borderId="0" xfId="18" applyFont="1" applyFill="1" applyBorder="1" applyAlignment="1">
      <alignment vertical="center"/>
    </xf>
    <xf numFmtId="0" fontId="7" fillId="0" borderId="0" xfId="18" applyFont="1" applyFill="1" applyAlignment="1">
      <alignment vertical="center"/>
    </xf>
    <xf numFmtId="0" fontId="7" fillId="0" borderId="0" xfId="18" applyFont="1" applyFill="1" applyAlignment="1">
      <alignment horizontal="right" vertical="center"/>
    </xf>
    <xf numFmtId="0" fontId="7" fillId="0" borderId="103" xfId="18" applyFont="1" applyFill="1" applyBorder="1" applyAlignment="1">
      <alignment horizontal="right" vertical="center"/>
    </xf>
    <xf numFmtId="0" fontId="7" fillId="0" borderId="42" xfId="18" applyFont="1" applyFill="1" applyBorder="1" applyAlignment="1">
      <alignment horizontal="right" vertical="center"/>
    </xf>
    <xf numFmtId="49" fontId="7" fillId="20" borderId="38" xfId="18" applyNumberFormat="1" applyFont="1" applyFill="1" applyBorder="1" applyAlignment="1">
      <alignment horizontal="left" vertical="center"/>
    </xf>
    <xf numFmtId="49" fontId="7" fillId="20" borderId="42" xfId="18" applyNumberFormat="1" applyFont="1" applyFill="1" applyBorder="1" applyAlignment="1">
      <alignment horizontal="left" vertical="center"/>
    </xf>
    <xf numFmtId="49" fontId="7" fillId="20" borderId="38" xfId="18" applyNumberFormat="1" applyFont="1" applyFill="1" applyBorder="1" applyAlignment="1">
      <alignment horizontal="left" vertical="center"/>
    </xf>
    <xf numFmtId="0" fontId="7" fillId="0" borderId="0" xfId="20" applyFont="1" applyAlignment="1">
      <alignment horizontal="left" vertical="center"/>
    </xf>
    <xf numFmtId="0" fontId="7" fillId="0" borderId="0" xfId="20" applyFont="1" applyAlignment="1">
      <alignment horizontal="center" vertical="center"/>
    </xf>
    <xf numFmtId="0" fontId="7" fillId="0" borderId="0" xfId="18" applyFont="1" applyFill="1" applyBorder="1" applyAlignment="1">
      <alignment horizontal="right" vertical="center"/>
    </xf>
    <xf numFmtId="49" fontId="7" fillId="0" borderId="0" xfId="18" applyNumberFormat="1" applyFont="1" applyFill="1" applyBorder="1" applyAlignment="1">
      <alignment horizontal="left" vertical="center"/>
    </xf>
    <xf numFmtId="0" fontId="7" fillId="0" borderId="0" xfId="20" applyFont="1" applyFill="1" applyAlignment="1">
      <alignment horizontal="center" vertical="center"/>
    </xf>
    <xf numFmtId="0" fontId="7" fillId="0" borderId="0" xfId="20" applyFont="1" applyFill="1" applyAlignment="1">
      <alignment horizontal="left" vertical="center"/>
    </xf>
    <xf numFmtId="0" fontId="7" fillId="0" borderId="0" xfId="20" applyFont="1" applyBorder="1" applyAlignment="1">
      <alignment horizontal="left" vertical="center"/>
    </xf>
    <xf numFmtId="179" fontId="7" fillId="7" borderId="0" xfId="17" applyNumberFormat="1" applyFont="1" applyFill="1" applyBorder="1" applyAlignment="1">
      <alignment horizontal="center" vertical="center"/>
    </xf>
    <xf numFmtId="0" fontId="7" fillId="7" borderId="0" xfId="20" quotePrefix="1" applyFont="1" applyFill="1" applyAlignment="1">
      <alignment horizontal="left" vertical="center"/>
    </xf>
    <xf numFmtId="0" fontId="16" fillId="0" borderId="0" xfId="20" applyFont="1" applyFill="1" applyAlignment="1">
      <alignment horizontal="left" vertical="center"/>
    </xf>
    <xf numFmtId="0" fontId="7" fillId="0" borderId="0" xfId="20" quotePrefix="1" applyFont="1" applyBorder="1" applyAlignment="1">
      <alignment horizontal="left" vertical="center"/>
    </xf>
    <xf numFmtId="0" fontId="7" fillId="0" borderId="0" xfId="20" applyFont="1" applyFill="1" applyBorder="1" applyAlignment="1">
      <alignment horizontal="left" vertical="center"/>
    </xf>
    <xf numFmtId="49" fontId="7" fillId="0" borderId="0" xfId="20" applyNumberFormat="1" applyFont="1" applyFill="1" applyBorder="1" applyAlignment="1">
      <alignment horizontal="left" vertical="center"/>
    </xf>
    <xf numFmtId="49" fontId="7" fillId="0" borderId="0" xfId="20" quotePrefix="1" applyNumberFormat="1" applyFont="1" applyFill="1" applyBorder="1" applyAlignment="1">
      <alignment horizontal="left" vertical="center"/>
    </xf>
    <xf numFmtId="0" fontId="117" fillId="0" borderId="0" xfId="17" applyFont="1" applyAlignment="1">
      <alignment vertical="center"/>
    </xf>
    <xf numFmtId="0" fontId="117" fillId="0" borderId="0" xfId="17" applyFont="1" applyFill="1" applyBorder="1" applyAlignment="1">
      <alignment horizontal="center" vertical="center"/>
    </xf>
    <xf numFmtId="0" fontId="7" fillId="0" borderId="0" xfId="20" applyFont="1" applyAlignment="1">
      <alignment horizontal="right" vertical="center"/>
    </xf>
    <xf numFmtId="0" fontId="7" fillId="0" borderId="0" xfId="18" applyFont="1" applyAlignment="1">
      <alignment horizontal="center" vertical="center"/>
    </xf>
    <xf numFmtId="0" fontId="7" fillId="0" borderId="0" xfId="18" quotePrefix="1" applyFont="1" applyAlignment="1">
      <alignment horizontal="center" vertical="center"/>
    </xf>
    <xf numFmtId="0" fontId="16" fillId="26" borderId="109" xfId="18" applyFont="1" applyFill="1" applyBorder="1" applyAlignment="1">
      <alignment horizontal="center" vertical="center"/>
    </xf>
    <xf numFmtId="0" fontId="16" fillId="0" borderId="84" xfId="18" applyFont="1" applyFill="1" applyBorder="1" applyAlignment="1">
      <alignment horizontal="center" vertical="center"/>
    </xf>
    <xf numFmtId="0" fontId="16" fillId="0" borderId="101" xfId="18" applyFont="1" applyFill="1" applyBorder="1" applyAlignment="1">
      <alignment horizontal="center" vertical="center"/>
    </xf>
    <xf numFmtId="0" fontId="16" fillId="0" borderId="109" xfId="18" applyFont="1" applyFill="1" applyBorder="1" applyAlignment="1">
      <alignment horizontal="center" vertical="center"/>
    </xf>
    <xf numFmtId="0" fontId="16" fillId="0" borderId="85" xfId="18" applyFont="1" applyFill="1" applyBorder="1" applyAlignment="1">
      <alignment horizontal="center" vertical="center"/>
    </xf>
    <xf numFmtId="0" fontId="2" fillId="0" borderId="0" xfId="16" applyFont="1"/>
    <xf numFmtId="0" fontId="7" fillId="0" borderId="0" xfId="20" applyFont="1" applyFill="1" applyAlignment="1">
      <alignment horizontal="right" vertical="center"/>
    </xf>
    <xf numFmtId="49" fontId="82" fillId="20" borderId="42" xfId="18" applyNumberFormat="1" applyFont="1" applyFill="1" applyBorder="1" applyAlignment="1">
      <alignment horizontal="left" vertical="center"/>
    </xf>
    <xf numFmtId="0" fontId="7" fillId="0" borderId="0" xfId="18" quotePrefix="1" applyFont="1" applyFill="1" applyBorder="1" applyAlignment="1">
      <alignment vertical="center"/>
    </xf>
    <xf numFmtId="49" fontId="7" fillId="0" borderId="0" xfId="18" quotePrefix="1" applyNumberFormat="1" applyFont="1" applyFill="1" applyBorder="1" applyAlignment="1">
      <alignment horizontal="left" vertical="center"/>
    </xf>
    <xf numFmtId="0" fontId="7" fillId="0" borderId="0" xfId="18" applyFont="1" applyFill="1" applyBorder="1" applyAlignment="1">
      <alignment horizontal="left" vertical="center"/>
    </xf>
    <xf numFmtId="0" fontId="7" fillId="0" borderId="0" xfId="20" quotePrefix="1" applyFont="1" applyAlignment="1">
      <alignment horizontal="left" vertical="center"/>
    </xf>
    <xf numFmtId="0" fontId="7" fillId="0" borderId="0" xfId="20" quotePrefix="1" applyFont="1" applyAlignment="1">
      <alignment horizontal="center" vertical="center"/>
    </xf>
    <xf numFmtId="0" fontId="7" fillId="0" borderId="109" xfId="20" applyFont="1" applyBorder="1" applyAlignment="1">
      <alignment horizontal="center" vertical="center"/>
    </xf>
    <xf numFmtId="0" fontId="7" fillId="0" borderId="84" xfId="20" applyFont="1" applyBorder="1" applyAlignment="1">
      <alignment horizontal="center" vertical="center"/>
    </xf>
    <xf numFmtId="0" fontId="7" fillId="0" borderId="101" xfId="20" applyFont="1" applyBorder="1" applyAlignment="1">
      <alignment horizontal="center" vertical="center"/>
    </xf>
    <xf numFmtId="0" fontId="7" fillId="0" borderId="85" xfId="20" applyFont="1" applyBorder="1" applyAlignment="1">
      <alignment horizontal="center" vertical="center"/>
    </xf>
    <xf numFmtId="0" fontId="7" fillId="7" borderId="0" xfId="20" applyFont="1" applyFill="1" applyAlignment="1">
      <alignment horizontal="left" vertical="center"/>
    </xf>
    <xf numFmtId="0" fontId="117" fillId="0" borderId="109" xfId="18" applyFont="1" applyBorder="1" applyAlignment="1">
      <alignment horizontal="center" vertical="center"/>
    </xf>
    <xf numFmtId="0" fontId="117" fillId="0" borderId="84" xfId="18" applyFont="1" applyBorder="1" applyAlignment="1">
      <alignment horizontal="center" vertical="center"/>
    </xf>
    <xf numFmtId="0" fontId="117" fillId="0" borderId="85" xfId="18" applyFont="1" applyBorder="1" applyAlignment="1">
      <alignment horizontal="center" vertical="center"/>
    </xf>
    <xf numFmtId="0" fontId="7" fillId="0" borderId="85" xfId="18" applyFont="1" applyBorder="1" applyAlignment="1">
      <alignment horizontal="center" vertical="center"/>
    </xf>
    <xf numFmtId="0" fontId="16" fillId="0" borderId="85" xfId="20" applyFont="1" applyBorder="1" applyAlignment="1">
      <alignment horizontal="center" vertical="center"/>
    </xf>
    <xf numFmtId="0" fontId="7" fillId="0" borderId="91" xfId="20" applyFont="1" applyBorder="1" applyAlignment="1">
      <alignment horizontal="center" vertical="center"/>
    </xf>
    <xf numFmtId="0" fontId="7" fillId="0" borderId="98" xfId="20" applyFont="1" applyBorder="1" applyAlignment="1">
      <alignment horizontal="center" vertical="center"/>
    </xf>
    <xf numFmtId="0" fontId="16" fillId="0" borderId="0" xfId="20" applyFont="1" applyAlignment="1">
      <alignment horizontal="center" vertical="center"/>
    </xf>
    <xf numFmtId="0" fontId="7" fillId="0" borderId="0" xfId="20" applyFont="1" applyBorder="1" applyAlignment="1">
      <alignment horizontal="center" vertical="center"/>
    </xf>
    <xf numFmtId="0" fontId="7" fillId="0" borderId="0" xfId="20" applyFont="1" applyBorder="1" applyAlignment="1">
      <alignment horizontal="left" vertical="center"/>
    </xf>
    <xf numFmtId="0" fontId="102" fillId="0" borderId="0" xfId="19" applyFont="1" applyAlignment="1">
      <alignment horizontal="left" vertical="center"/>
    </xf>
    <xf numFmtId="0" fontId="7" fillId="0" borderId="103" xfId="20" applyFont="1" applyFill="1" applyBorder="1" applyAlignment="1">
      <alignment horizontal="right" vertical="center"/>
    </xf>
    <xf numFmtId="0" fontId="7" fillId="0" borderId="42" xfId="20" applyFont="1" applyFill="1" applyBorder="1" applyAlignment="1">
      <alignment horizontal="right" vertical="center"/>
    </xf>
    <xf numFmtId="49" fontId="7" fillId="20" borderId="38" xfId="20" quotePrefix="1" applyNumberFormat="1" applyFont="1" applyFill="1" applyBorder="1" applyAlignment="1">
      <alignment horizontal="left" vertical="center"/>
    </xf>
    <xf numFmtId="49" fontId="7" fillId="20" borderId="42" xfId="20" quotePrefix="1" applyNumberFormat="1" applyFont="1" applyFill="1" applyBorder="1" applyAlignment="1">
      <alignment horizontal="left" vertical="center"/>
    </xf>
    <xf numFmtId="49" fontId="7" fillId="20" borderId="38" xfId="20" quotePrefix="1" applyNumberFormat="1" applyFont="1" applyFill="1" applyBorder="1" applyAlignment="1">
      <alignment horizontal="left" vertical="center"/>
    </xf>
    <xf numFmtId="49" fontId="7" fillId="20" borderId="42" xfId="20" applyNumberFormat="1" applyFont="1" applyFill="1" applyBorder="1" applyAlignment="1">
      <alignment horizontal="left" vertical="center"/>
    </xf>
    <xf numFmtId="49" fontId="7" fillId="20" borderId="38" xfId="20" applyNumberFormat="1" applyFont="1" applyFill="1" applyBorder="1" applyAlignment="1">
      <alignment horizontal="left" vertical="center"/>
    </xf>
    <xf numFmtId="49" fontId="7" fillId="29" borderId="42" xfId="20" quotePrefix="1" applyNumberFormat="1" applyFont="1" applyFill="1" applyBorder="1" applyAlignment="1">
      <alignment horizontal="left" vertical="center"/>
    </xf>
    <xf numFmtId="49" fontId="7" fillId="29" borderId="38" xfId="20" quotePrefix="1" applyNumberFormat="1" applyFont="1" applyFill="1" applyBorder="1" applyAlignment="1">
      <alignment horizontal="left" vertical="center"/>
    </xf>
    <xf numFmtId="0" fontId="7" fillId="0" borderId="0" xfId="20" applyFont="1" applyFill="1" applyBorder="1" applyAlignment="1">
      <alignment horizontal="left" vertical="center"/>
    </xf>
    <xf numFmtId="0" fontId="102" fillId="0" borderId="0" xfId="19" applyFont="1" applyFill="1" applyAlignment="1">
      <alignment horizontal="left" vertical="center"/>
    </xf>
    <xf numFmtId="0" fontId="102" fillId="0" borderId="0" xfId="19" applyFont="1" applyFill="1" applyAlignment="1">
      <alignment horizontal="left" vertical="center"/>
    </xf>
    <xf numFmtId="49" fontId="82" fillId="20" borderId="38" xfId="18" applyNumberFormat="1" applyFont="1" applyFill="1" applyBorder="1" applyAlignment="1">
      <alignment horizontal="left" vertical="center"/>
    </xf>
    <xf numFmtId="0" fontId="7" fillId="0" borderId="0" xfId="18" applyFont="1" applyAlignment="1">
      <alignment horizontal="right" vertical="center"/>
    </xf>
    <xf numFmtId="0" fontId="7" fillId="0" borderId="30" xfId="20" applyFont="1" applyBorder="1" applyAlignment="1">
      <alignment horizontal="center" vertical="center"/>
    </xf>
    <xf numFmtId="0" fontId="102" fillId="0" borderId="30" xfId="19" applyFont="1" applyBorder="1" applyAlignment="1">
      <alignment horizontal="center" vertical="center"/>
    </xf>
    <xf numFmtId="0" fontId="102" fillId="0" borderId="0" xfId="16" applyFont="1"/>
    <xf numFmtId="0" fontId="119" fillId="0" borderId="0" xfId="20" applyFont="1" applyBorder="1" applyAlignment="1">
      <alignment horizontal="left" vertical="center"/>
    </xf>
    <xf numFmtId="0" fontId="120" fillId="0" borderId="0" xfId="20" applyFont="1" applyBorder="1" applyAlignment="1">
      <alignment horizontal="left" vertical="center"/>
    </xf>
    <xf numFmtId="0" fontId="7" fillId="0" borderId="13" xfId="20" applyFont="1" applyBorder="1" applyAlignment="1">
      <alignment vertical="center"/>
    </xf>
    <xf numFmtId="179" fontId="7" fillId="6" borderId="0" xfId="17" applyNumberFormat="1" applyFont="1" applyFill="1" applyBorder="1" applyAlignment="1">
      <alignment horizontal="center" vertical="center"/>
    </xf>
    <xf numFmtId="49" fontId="7" fillId="6" borderId="0" xfId="20" applyNumberFormat="1" applyFont="1" applyFill="1" applyAlignment="1">
      <alignment horizontal="left" vertical="center"/>
    </xf>
    <xf numFmtId="0" fontId="34" fillId="0" borderId="0" xfId="20" applyFont="1" applyFill="1" applyAlignment="1">
      <alignment horizontal="left" vertical="center"/>
    </xf>
    <xf numFmtId="0" fontId="11" fillId="0" borderId="0" xfId="20" applyFont="1" applyBorder="1" applyAlignment="1">
      <alignment horizontal="right" vertical="center"/>
    </xf>
    <xf numFmtId="0" fontId="16" fillId="30" borderId="109" xfId="18" applyFont="1" applyFill="1" applyBorder="1" applyAlignment="1">
      <alignment horizontal="center" vertical="center"/>
    </xf>
    <xf numFmtId="0" fontId="104" fillId="0" borderId="0" xfId="20" applyFont="1" applyAlignment="1">
      <alignment horizontal="left" vertical="center"/>
    </xf>
    <xf numFmtId="0" fontId="104" fillId="0" borderId="0" xfId="20" quotePrefix="1" applyFont="1" applyBorder="1" applyAlignment="1">
      <alignment horizontal="left" vertical="center"/>
    </xf>
    <xf numFmtId="0" fontId="104" fillId="0" borderId="0" xfId="20" applyFont="1" applyBorder="1" applyAlignment="1">
      <alignment horizontal="left" vertical="center"/>
    </xf>
    <xf numFmtId="0" fontId="104" fillId="0" borderId="0" xfId="20" applyFont="1" applyAlignment="1">
      <alignment horizontal="right" vertical="center"/>
    </xf>
    <xf numFmtId="0" fontId="109" fillId="0" borderId="103" xfId="20" applyFont="1" applyFill="1" applyBorder="1" applyAlignment="1">
      <alignment horizontal="right" vertical="center"/>
    </xf>
    <xf numFmtId="0" fontId="109" fillId="0" borderId="42" xfId="20" applyFont="1" applyFill="1" applyBorder="1" applyAlignment="1">
      <alignment horizontal="right" vertical="center"/>
    </xf>
    <xf numFmtId="49" fontId="109" fillId="6" borderId="38" xfId="20" applyNumberFormat="1" applyFont="1" applyFill="1" applyBorder="1" applyAlignment="1">
      <alignment horizontal="left" vertical="center"/>
    </xf>
    <xf numFmtId="49" fontId="109" fillId="6" borderId="42" xfId="20" applyNumberFormat="1" applyFont="1" applyFill="1" applyBorder="1" applyAlignment="1">
      <alignment horizontal="left" vertical="center"/>
    </xf>
    <xf numFmtId="49" fontId="109" fillId="6" borderId="42" xfId="20" quotePrefix="1" applyNumberFormat="1" applyFont="1" applyFill="1" applyBorder="1" applyAlignment="1">
      <alignment horizontal="left" vertical="center"/>
    </xf>
    <xf numFmtId="49" fontId="109" fillId="6" borderId="38" xfId="20" quotePrefix="1" applyNumberFormat="1" applyFont="1" applyFill="1" applyBorder="1" applyAlignment="1">
      <alignment horizontal="left" vertical="center"/>
    </xf>
    <xf numFmtId="0" fontId="109" fillId="0" borderId="0" xfId="20" applyFont="1" applyAlignment="1">
      <alignment horizontal="center" vertical="center"/>
    </xf>
    <xf numFmtId="0" fontId="7" fillId="0" borderId="0" xfId="20" applyFont="1" applyBorder="1" applyAlignment="1">
      <alignment horizontal="right" vertical="center"/>
    </xf>
    <xf numFmtId="0" fontId="16" fillId="0" borderId="109" xfId="20" applyFont="1" applyBorder="1" applyAlignment="1">
      <alignment horizontal="center" vertical="center"/>
    </xf>
    <xf numFmtId="0" fontId="16" fillId="0" borderId="84" xfId="20" applyFont="1" applyBorder="1" applyAlignment="1">
      <alignment horizontal="center" vertical="center"/>
    </xf>
    <xf numFmtId="0" fontId="16" fillId="0" borderId="101" xfId="20" applyFont="1" applyBorder="1" applyAlignment="1">
      <alignment horizontal="center" vertical="center"/>
    </xf>
    <xf numFmtId="0" fontId="105" fillId="0" borderId="0" xfId="20" applyFont="1" applyBorder="1" applyAlignment="1">
      <alignment horizontal="left" vertical="center"/>
    </xf>
    <xf numFmtId="0" fontId="122" fillId="0" borderId="0" xfId="20" applyFont="1" applyFill="1" applyAlignment="1">
      <alignment horizontal="left" vertical="center"/>
    </xf>
    <xf numFmtId="0" fontId="117" fillId="0" borderId="0" xfId="17" applyFont="1" applyFill="1" applyBorder="1" applyAlignment="1">
      <alignment horizontal="center" vertical="center"/>
    </xf>
    <xf numFmtId="0" fontId="16" fillId="7" borderId="109" xfId="18" applyFont="1" applyFill="1" applyBorder="1" applyAlignment="1">
      <alignment horizontal="center" vertical="center"/>
    </xf>
    <xf numFmtId="0" fontId="16" fillId="7" borderId="84" xfId="18" applyFont="1" applyFill="1" applyBorder="1" applyAlignment="1">
      <alignment horizontal="center" vertical="center"/>
    </xf>
    <xf numFmtId="0" fontId="82" fillId="0" borderId="103" xfId="18" applyFont="1" applyFill="1" applyBorder="1" applyAlignment="1">
      <alignment horizontal="right" vertical="center"/>
    </xf>
    <xf numFmtId="0" fontId="82" fillId="0" borderId="42" xfId="18" applyFont="1" applyFill="1" applyBorder="1" applyAlignment="1">
      <alignment horizontal="right" vertical="center"/>
    </xf>
    <xf numFmtId="49" fontId="82" fillId="20" borderId="38" xfId="18" applyNumberFormat="1" applyFont="1" applyFill="1" applyBorder="1" applyAlignment="1">
      <alignment horizontal="left" vertical="center"/>
    </xf>
    <xf numFmtId="0" fontId="104" fillId="0" borderId="0" xfId="18" quotePrefix="1" applyFont="1" applyBorder="1" applyAlignment="1">
      <alignment vertical="center"/>
    </xf>
    <xf numFmtId="0" fontId="104" fillId="0" borderId="0" xfId="18" applyFont="1" applyBorder="1" applyAlignment="1">
      <alignment vertical="center"/>
    </xf>
    <xf numFmtId="0" fontId="104" fillId="0" borderId="0" xfId="18" applyFont="1" applyBorder="1" applyAlignment="1">
      <alignment horizontal="right" vertical="center"/>
    </xf>
    <xf numFmtId="0" fontId="123" fillId="0" borderId="0" xfId="16" applyFont="1"/>
    <xf numFmtId="0" fontId="104" fillId="0" borderId="0" xfId="18" applyFont="1" applyFill="1" applyAlignment="1">
      <alignment vertical="center"/>
    </xf>
    <xf numFmtId="0" fontId="109" fillId="0" borderId="103" xfId="18" applyFont="1" applyFill="1" applyBorder="1" applyAlignment="1">
      <alignment horizontal="right" vertical="center"/>
    </xf>
    <xf numFmtId="0" fontId="109" fillId="0" borderId="42" xfId="18" applyFont="1" applyFill="1" applyBorder="1" applyAlignment="1">
      <alignment horizontal="right" vertical="center"/>
    </xf>
    <xf numFmtId="49" fontId="109" fillId="20" borderId="38" xfId="18" applyNumberFormat="1" applyFont="1" applyFill="1" applyBorder="1" applyAlignment="1">
      <alignment horizontal="left" vertical="center"/>
    </xf>
    <xf numFmtId="49" fontId="109" fillId="20" borderId="42" xfId="18" applyNumberFormat="1" applyFont="1" applyFill="1" applyBorder="1" applyAlignment="1">
      <alignment horizontal="left" vertical="center"/>
    </xf>
    <xf numFmtId="49" fontId="109" fillId="20" borderId="38" xfId="18" applyNumberFormat="1" applyFont="1" applyFill="1" applyBorder="1" applyAlignment="1">
      <alignment horizontal="left" vertical="center"/>
    </xf>
    <xf numFmtId="0" fontId="16" fillId="0" borderId="0" xfId="20" applyFont="1" applyBorder="1" applyAlignment="1">
      <alignment horizontal="left" vertical="center"/>
    </xf>
    <xf numFmtId="0" fontId="16" fillId="25" borderId="109" xfId="18" applyFont="1" applyFill="1" applyBorder="1" applyAlignment="1">
      <alignment horizontal="center" vertical="center"/>
    </xf>
    <xf numFmtId="0" fontId="117" fillId="0" borderId="66" xfId="18" applyFont="1" applyBorder="1" applyAlignment="1">
      <alignment horizontal="center" vertical="center"/>
    </xf>
    <xf numFmtId="0" fontId="16" fillId="0" borderId="84" xfId="20" applyFont="1" applyFill="1" applyBorder="1" applyAlignment="1">
      <alignment horizontal="center" vertical="center"/>
    </xf>
    <xf numFmtId="0" fontId="16" fillId="0" borderId="101" xfId="20" applyFont="1" applyFill="1" applyBorder="1" applyAlignment="1">
      <alignment horizontal="center" vertical="center"/>
    </xf>
    <xf numFmtId="0" fontId="16" fillId="0" borderId="109" xfId="20" applyFont="1" applyFill="1" applyBorder="1" applyAlignment="1">
      <alignment horizontal="center" vertical="center"/>
    </xf>
    <xf numFmtId="0" fontId="16" fillId="0" borderId="85" xfId="20" applyFont="1" applyFill="1" applyBorder="1" applyAlignment="1">
      <alignment horizontal="center" vertical="center"/>
    </xf>
    <xf numFmtId="0" fontId="7" fillId="0" borderId="92" xfId="20" applyFont="1" applyBorder="1" applyAlignment="1">
      <alignment horizontal="center" vertical="center"/>
    </xf>
    <xf numFmtId="0" fontId="7" fillId="0" borderId="93" xfId="20" applyFont="1" applyBorder="1" applyAlignment="1">
      <alignment horizontal="center" vertical="center"/>
    </xf>
    <xf numFmtId="0" fontId="7" fillId="0" borderId="94" xfId="20" applyFont="1" applyBorder="1" applyAlignment="1">
      <alignment horizontal="center" vertical="center"/>
    </xf>
    <xf numFmtId="0" fontId="7" fillId="0" borderId="40" xfId="20" applyFont="1" applyBorder="1" applyAlignment="1">
      <alignment horizontal="center" vertical="center"/>
    </xf>
    <xf numFmtId="0" fontId="7" fillId="0" borderId="30" xfId="20" applyFont="1" applyBorder="1" applyAlignment="1">
      <alignment horizontal="center" vertical="center"/>
    </xf>
    <xf numFmtId="0" fontId="7" fillId="0" borderId="14" xfId="20" applyFont="1" applyBorder="1" applyAlignment="1">
      <alignment horizontal="center" vertical="center"/>
    </xf>
    <xf numFmtId="0" fontId="7" fillId="0" borderId="41" xfId="20" applyFont="1" applyBorder="1" applyAlignment="1">
      <alignment horizontal="center" vertical="center"/>
    </xf>
    <xf numFmtId="0" fontId="7" fillId="0" borderId="31" xfId="20" applyFont="1" applyBorder="1" applyAlignment="1">
      <alignment horizontal="center" vertical="center"/>
    </xf>
    <xf numFmtId="0" fontId="7" fillId="0" borderId="21" xfId="20" applyFont="1" applyBorder="1" applyAlignment="1">
      <alignment horizontal="center" vertical="center"/>
    </xf>
    <xf numFmtId="0" fontId="82" fillId="0" borderId="0" xfId="18" applyFont="1" applyAlignment="1">
      <alignment vertical="center"/>
    </xf>
    <xf numFmtId="0" fontId="82" fillId="0" borderId="0" xfId="18" applyFont="1" applyBorder="1" applyAlignment="1">
      <alignment vertical="center"/>
    </xf>
    <xf numFmtId="0" fontId="82" fillId="0" borderId="115" xfId="18" applyFont="1" applyBorder="1" applyAlignment="1">
      <alignment horizontal="center" vertical="center"/>
    </xf>
    <xf numFmtId="0" fontId="25" fillId="0" borderId="109" xfId="18" applyFont="1" applyBorder="1" applyAlignment="1">
      <alignment horizontal="center" vertical="center"/>
    </xf>
    <xf numFmtId="0" fontId="82" fillId="0" borderId="84" xfId="18" applyFont="1" applyBorder="1" applyAlignment="1">
      <alignment horizontal="center" vertical="center"/>
    </xf>
    <xf numFmtId="0" fontId="82" fillId="0" borderId="85" xfId="18" applyFont="1" applyBorder="1" applyAlignment="1">
      <alignment horizontal="center" vertical="center"/>
    </xf>
    <xf numFmtId="0" fontId="7" fillId="0" borderId="109" xfId="18" applyFont="1" applyBorder="1" applyAlignment="1">
      <alignment horizontal="center" vertical="center"/>
    </xf>
    <xf numFmtId="0" fontId="16" fillId="0" borderId="0" xfId="20" applyFont="1" applyAlignment="1">
      <alignment horizontal="right" vertical="center"/>
    </xf>
    <xf numFmtId="0" fontId="117" fillId="0" borderId="0" xfId="20" applyFont="1" applyAlignment="1">
      <alignment horizontal="right" vertical="center"/>
    </xf>
    <xf numFmtId="0" fontId="16" fillId="0" borderId="85" xfId="18" applyFont="1" applyBorder="1" applyAlignment="1">
      <alignment horizontal="center" vertical="center"/>
    </xf>
    <xf numFmtId="179" fontId="7" fillId="31" borderId="0" xfId="17" applyNumberFormat="1" applyFont="1" applyFill="1" applyBorder="1" applyAlignment="1">
      <alignment horizontal="center" vertical="center"/>
    </xf>
    <xf numFmtId="0" fontId="7" fillId="31" borderId="0" xfId="20" quotePrefix="1" applyFont="1" applyFill="1" applyAlignment="1">
      <alignment horizontal="left" vertical="center"/>
    </xf>
    <xf numFmtId="0" fontId="82" fillId="0" borderId="0" xfId="20" applyFont="1" applyAlignment="1">
      <alignment horizontal="right" vertical="center"/>
    </xf>
    <xf numFmtId="0" fontId="7" fillId="20" borderId="42" xfId="20" quotePrefix="1" applyFont="1" applyFill="1" applyBorder="1" applyAlignment="1">
      <alignment horizontal="left" vertical="center"/>
    </xf>
    <xf numFmtId="0" fontId="7" fillId="20" borderId="42" xfId="20" applyFont="1" applyFill="1" applyBorder="1" applyAlignment="1">
      <alignment horizontal="left" vertical="center"/>
    </xf>
    <xf numFmtId="0" fontId="7" fillId="20" borderId="38" xfId="20" applyFont="1" applyFill="1" applyBorder="1" applyAlignment="1">
      <alignment horizontal="left" vertical="center"/>
    </xf>
    <xf numFmtId="49" fontId="7" fillId="29" borderId="38" xfId="20" quotePrefix="1" applyNumberFormat="1" applyFont="1" applyFill="1" applyBorder="1" applyAlignment="1">
      <alignment horizontal="left" vertical="center"/>
    </xf>
    <xf numFmtId="0" fontId="7" fillId="29" borderId="42" xfId="20" quotePrefix="1" applyFont="1" applyFill="1" applyBorder="1" applyAlignment="1">
      <alignment horizontal="left" vertical="center"/>
    </xf>
    <xf numFmtId="0" fontId="7" fillId="29" borderId="42" xfId="20" applyFont="1" applyFill="1" applyBorder="1" applyAlignment="1">
      <alignment horizontal="left" vertical="center"/>
    </xf>
    <xf numFmtId="0" fontId="7" fillId="29" borderId="38" xfId="20" applyFont="1" applyFill="1" applyBorder="1" applyAlignment="1">
      <alignment horizontal="left" vertical="center"/>
    </xf>
    <xf numFmtId="49" fontId="7" fillId="29" borderId="42" xfId="20" applyNumberFormat="1" applyFont="1" applyFill="1" applyBorder="1" applyAlignment="1">
      <alignment horizontal="left" vertical="center"/>
    </xf>
    <xf numFmtId="49" fontId="7" fillId="29" borderId="42" xfId="18" applyNumberFormat="1" applyFont="1" applyFill="1" applyBorder="1" applyAlignment="1">
      <alignment horizontal="left" vertical="center"/>
    </xf>
    <xf numFmtId="49" fontId="7" fillId="29" borderId="38" xfId="18" applyNumberFormat="1" applyFont="1" applyFill="1" applyBorder="1" applyAlignment="1">
      <alignment horizontal="left" vertical="center"/>
    </xf>
    <xf numFmtId="49" fontId="7" fillId="29" borderId="38" xfId="18" applyNumberFormat="1" applyFont="1" applyFill="1" applyBorder="1" applyAlignment="1">
      <alignment horizontal="left" vertical="center"/>
    </xf>
    <xf numFmtId="0" fontId="82" fillId="0" borderId="0" xfId="20" applyFont="1" applyAlignment="1">
      <alignment horizontal="left" vertical="center"/>
    </xf>
    <xf numFmtId="49" fontId="7" fillId="20" borderId="42" xfId="20" quotePrefix="1" applyNumberFormat="1" applyFont="1" applyFill="1" applyBorder="1" applyAlignment="1">
      <alignment horizontal="left" vertical="center"/>
    </xf>
    <xf numFmtId="49" fontId="7" fillId="29" borderId="42" xfId="20" quotePrefix="1" applyNumberFormat="1" applyFont="1" applyFill="1" applyBorder="1" applyAlignment="1">
      <alignment horizontal="left" vertical="center"/>
    </xf>
    <xf numFmtId="49" fontId="7" fillId="29" borderId="42" xfId="20" applyNumberFormat="1" applyFont="1" applyFill="1" applyBorder="1" applyAlignment="1">
      <alignment horizontal="left" vertical="center"/>
    </xf>
    <xf numFmtId="179" fontId="104" fillId="7" borderId="0" xfId="17" applyNumberFormat="1" applyFont="1" applyFill="1" applyBorder="1" applyAlignment="1">
      <alignment horizontal="center" vertical="center"/>
    </xf>
    <xf numFmtId="0" fontId="104" fillId="7" borderId="0" xfId="20" quotePrefix="1" applyFont="1" applyFill="1" applyAlignment="1">
      <alignment horizontal="left" vertical="center"/>
    </xf>
    <xf numFmtId="0" fontId="109" fillId="0" borderId="0" xfId="20" applyFont="1" applyAlignment="1">
      <alignment horizontal="left" vertical="center"/>
    </xf>
    <xf numFmtId="0" fontId="124" fillId="0" borderId="0" xfId="20" applyFont="1" applyFill="1" applyAlignment="1">
      <alignment horizontal="left" vertical="center"/>
    </xf>
    <xf numFmtId="0" fontId="109" fillId="0" borderId="0" xfId="20" applyFont="1" applyBorder="1" applyAlignment="1">
      <alignment horizontal="left" vertical="center"/>
    </xf>
    <xf numFmtId="0" fontId="109" fillId="0" borderId="0" xfId="17" applyFont="1" applyAlignment="1">
      <alignment vertical="center"/>
    </xf>
    <xf numFmtId="0" fontId="109" fillId="0" borderId="0" xfId="17" applyFont="1" applyFill="1" applyBorder="1" applyAlignment="1">
      <alignment horizontal="center" vertical="center"/>
    </xf>
    <xf numFmtId="0" fontId="7" fillId="0" borderId="0" xfId="17" applyFont="1" applyFill="1" applyBorder="1" applyAlignment="1">
      <alignment horizontal="center" vertical="center"/>
    </xf>
    <xf numFmtId="0" fontId="104" fillId="0" borderId="0" xfId="18" applyFont="1" applyAlignment="1">
      <alignment vertical="center"/>
    </xf>
    <xf numFmtId="0" fontId="104" fillId="0" borderId="0" xfId="18" applyFont="1" applyFill="1" applyBorder="1" applyAlignment="1">
      <alignment vertical="center"/>
    </xf>
    <xf numFmtId="0" fontId="104" fillId="0" borderId="103" xfId="18" applyFont="1" applyFill="1" applyBorder="1" applyAlignment="1">
      <alignment horizontal="right" vertical="center"/>
    </xf>
    <xf numFmtId="0" fontId="104" fillId="0" borderId="42" xfId="18" applyFont="1" applyFill="1" applyBorder="1" applyAlignment="1">
      <alignment horizontal="right" vertical="center"/>
    </xf>
    <xf numFmtId="49" fontId="104" fillId="20" borderId="38" xfId="18" applyNumberFormat="1" applyFont="1" applyFill="1" applyBorder="1" applyAlignment="1">
      <alignment horizontal="left" vertical="center"/>
    </xf>
    <xf numFmtId="49" fontId="104" fillId="20" borderId="42" xfId="18" applyNumberFormat="1" applyFont="1" applyFill="1" applyBorder="1" applyAlignment="1">
      <alignment horizontal="left" vertical="center"/>
    </xf>
    <xf numFmtId="49" fontId="104" fillId="20" borderId="38" xfId="18" applyNumberFormat="1" applyFont="1" applyFill="1" applyBorder="1" applyAlignment="1">
      <alignment horizontal="left" vertical="center"/>
    </xf>
    <xf numFmtId="0" fontId="7" fillId="0" borderId="0" xfId="20" applyFont="1" applyBorder="1" applyAlignment="1">
      <alignment horizontal="center" vertical="center"/>
    </xf>
    <xf numFmtId="0" fontId="7" fillId="0" borderId="116" xfId="20" applyFont="1" applyBorder="1" applyAlignment="1">
      <alignment horizontal="center" vertical="center"/>
    </xf>
    <xf numFmtId="179" fontId="7" fillId="18" borderId="0" xfId="17" applyNumberFormat="1" applyFont="1" applyFill="1" applyBorder="1" applyAlignment="1">
      <alignment horizontal="center" vertical="center"/>
    </xf>
    <xf numFmtId="0" fontId="7" fillId="18" borderId="0" xfId="20" quotePrefix="1" applyFont="1" applyFill="1" applyAlignment="1">
      <alignment horizontal="left" vertical="center"/>
    </xf>
    <xf numFmtId="0" fontId="126" fillId="0" borderId="0" xfId="20" applyFont="1" applyFill="1" applyAlignment="1">
      <alignment horizontal="left" vertical="center"/>
    </xf>
    <xf numFmtId="0" fontId="127" fillId="0" borderId="0" xfId="17" applyFont="1" applyAlignment="1">
      <alignment vertical="center"/>
    </xf>
    <xf numFmtId="0" fontId="127" fillId="0" borderId="0" xfId="17" applyFont="1" applyFill="1" applyBorder="1" applyAlignment="1">
      <alignment horizontal="center" vertical="center"/>
    </xf>
    <xf numFmtId="0" fontId="104" fillId="0" borderId="0" xfId="20" applyFont="1" applyAlignment="1">
      <alignment horizontal="center" vertical="center"/>
    </xf>
    <xf numFmtId="0" fontId="104" fillId="0" borderId="0" xfId="20" applyFont="1" applyFill="1" applyBorder="1" applyAlignment="1">
      <alignment horizontal="left" vertical="center"/>
    </xf>
    <xf numFmtId="49" fontId="104" fillId="0" borderId="0" xfId="20" applyNumberFormat="1" applyFont="1" applyFill="1" applyBorder="1" applyAlignment="1">
      <alignment horizontal="left" vertical="center"/>
    </xf>
    <xf numFmtId="49" fontId="104" fillId="0" borderId="0" xfId="20" quotePrefix="1" applyNumberFormat="1" applyFont="1" applyFill="1" applyBorder="1" applyAlignment="1">
      <alignment horizontal="left" vertical="center"/>
    </xf>
    <xf numFmtId="0" fontId="104" fillId="0" borderId="0" xfId="20" applyFont="1" applyFill="1" applyAlignment="1">
      <alignment horizontal="left" vertical="center"/>
    </xf>
    <xf numFmtId="0" fontId="104" fillId="0" borderId="0" xfId="18" applyFont="1" applyAlignment="1">
      <alignment horizontal="center" vertical="center"/>
    </xf>
    <xf numFmtId="0" fontId="104" fillId="0" borderId="0" xfId="18" quotePrefix="1" applyFont="1" applyAlignment="1">
      <alignment horizontal="center" vertical="center"/>
    </xf>
    <xf numFmtId="0" fontId="126" fillId="0" borderId="109" xfId="18" applyFont="1" applyBorder="1" applyAlignment="1">
      <alignment horizontal="center" vertical="center"/>
    </xf>
    <xf numFmtId="0" fontId="126" fillId="0" borderId="84" xfId="18" applyFont="1" applyBorder="1" applyAlignment="1">
      <alignment horizontal="center" vertical="center"/>
    </xf>
    <xf numFmtId="0" fontId="126" fillId="0" borderId="101" xfId="18" applyFont="1" applyBorder="1" applyAlignment="1">
      <alignment horizontal="center" vertical="center"/>
    </xf>
    <xf numFmtId="0" fontId="104" fillId="0" borderId="84" xfId="18" applyFont="1" applyBorder="1" applyAlignment="1">
      <alignment horizontal="center" vertical="center"/>
    </xf>
    <xf numFmtId="0" fontId="104" fillId="0" borderId="101" xfId="18" applyFont="1" applyBorder="1" applyAlignment="1">
      <alignment horizontal="center" vertical="center"/>
    </xf>
    <xf numFmtId="0" fontId="126" fillId="26" borderId="109" xfId="18" applyFont="1" applyFill="1" applyBorder="1" applyAlignment="1">
      <alignment horizontal="center" vertical="center"/>
    </xf>
    <xf numFmtId="0" fontId="126" fillId="0" borderId="84" xfId="18" applyFont="1" applyFill="1" applyBorder="1" applyAlignment="1">
      <alignment horizontal="center" vertical="center"/>
    </xf>
    <xf numFmtId="0" fontId="126" fillId="0" borderId="101" xfId="18" applyFont="1" applyFill="1" applyBorder="1" applyAlignment="1">
      <alignment horizontal="center" vertical="center"/>
    </xf>
    <xf numFmtId="0" fontId="126" fillId="0" borderId="109" xfId="18" applyFont="1" applyFill="1" applyBorder="1" applyAlignment="1">
      <alignment horizontal="center" vertical="center"/>
    </xf>
    <xf numFmtId="0" fontId="126" fillId="0" borderId="85" xfId="18" applyFont="1" applyFill="1" applyBorder="1" applyAlignment="1">
      <alignment horizontal="center" vertical="center"/>
    </xf>
    <xf numFmtId="0" fontId="104" fillId="0" borderId="115" xfId="18" applyFont="1" applyBorder="1" applyAlignment="1">
      <alignment horizontal="center" vertical="center"/>
    </xf>
    <xf numFmtId="0" fontId="104" fillId="0" borderId="0" xfId="20" quotePrefix="1" applyFont="1" applyAlignment="1">
      <alignment horizontal="left" vertical="center"/>
    </xf>
    <xf numFmtId="0" fontId="104" fillId="0" borderId="0" xfId="20" quotePrefix="1" applyFont="1" applyAlignment="1">
      <alignment horizontal="center" vertical="center"/>
    </xf>
    <xf numFmtId="0" fontId="127" fillId="0" borderId="109" xfId="18" applyFont="1" applyBorder="1" applyAlignment="1">
      <alignment horizontal="center" vertical="center"/>
    </xf>
    <xf numFmtId="0" fontId="127" fillId="0" borderId="84" xfId="18" applyFont="1" applyBorder="1" applyAlignment="1">
      <alignment horizontal="center" vertical="center"/>
    </xf>
    <xf numFmtId="0" fontId="127" fillId="0" borderId="85" xfId="18" applyFont="1" applyBorder="1" applyAlignment="1">
      <alignment horizontal="center" vertical="center"/>
    </xf>
    <xf numFmtId="0" fontId="104" fillId="0" borderId="85" xfId="18" applyFont="1" applyBorder="1" applyAlignment="1">
      <alignment horizontal="center" vertical="center"/>
    </xf>
    <xf numFmtId="0" fontId="126" fillId="0" borderId="85" xfId="20" applyFont="1" applyBorder="1" applyAlignment="1">
      <alignment horizontal="center" vertical="center"/>
    </xf>
    <xf numFmtId="0" fontId="104" fillId="0" borderId="91" xfId="20" applyFont="1" applyBorder="1" applyAlignment="1">
      <alignment horizontal="center" vertical="center"/>
    </xf>
    <xf numFmtId="0" fontId="104" fillId="0" borderId="98" xfId="20" applyFont="1" applyBorder="1" applyAlignment="1">
      <alignment horizontal="center" vertical="center"/>
    </xf>
    <xf numFmtId="0" fontId="109" fillId="0" borderId="0" xfId="20" quotePrefix="1" applyFont="1" applyBorder="1" applyAlignment="1">
      <alignment horizontal="left" vertical="center"/>
    </xf>
    <xf numFmtId="0" fontId="109" fillId="0" borderId="0" xfId="20" applyFont="1" applyFill="1" applyBorder="1" applyAlignment="1">
      <alignment horizontal="left" vertical="center"/>
    </xf>
    <xf numFmtId="49" fontId="109" fillId="0" borderId="0" xfId="20" applyNumberFormat="1" applyFont="1" applyFill="1" applyBorder="1" applyAlignment="1">
      <alignment horizontal="left" vertical="center"/>
    </xf>
    <xf numFmtId="49" fontId="109" fillId="0" borderId="0" xfId="20" quotePrefix="1" applyNumberFormat="1" applyFont="1" applyFill="1" applyBorder="1" applyAlignment="1">
      <alignment horizontal="left" vertical="center"/>
    </xf>
    <xf numFmtId="0" fontId="109" fillId="0" borderId="0" xfId="20" applyFont="1" applyBorder="1" applyAlignment="1">
      <alignment horizontal="right" vertical="center"/>
    </xf>
    <xf numFmtId="0" fontId="109" fillId="0" borderId="0" xfId="18" applyFont="1" applyAlignment="1">
      <alignment vertical="center"/>
    </xf>
    <xf numFmtId="0" fontId="109" fillId="0" borderId="0" xfId="18" quotePrefix="1" applyFont="1" applyAlignment="1">
      <alignment vertical="center"/>
    </xf>
    <xf numFmtId="0" fontId="109" fillId="0" borderId="0" xfId="18" applyFont="1" applyAlignment="1">
      <alignment horizontal="left" vertical="center"/>
    </xf>
    <xf numFmtId="0" fontId="109" fillId="0" borderId="0" xfId="18" applyFont="1" applyAlignment="1">
      <alignment horizontal="right" vertical="center"/>
    </xf>
    <xf numFmtId="0" fontId="109" fillId="0" borderId="0" xfId="18" applyFont="1" applyAlignment="1">
      <alignment horizontal="center" vertical="center"/>
    </xf>
    <xf numFmtId="0" fontId="109" fillId="0" borderId="0" xfId="18" quotePrefix="1" applyFont="1" applyAlignment="1">
      <alignment horizontal="center" vertical="center"/>
    </xf>
    <xf numFmtId="0" fontId="124" fillId="0" borderId="109" xfId="18" applyFont="1" applyBorder="1" applyAlignment="1">
      <alignment horizontal="center" vertical="center"/>
    </xf>
    <xf numFmtId="0" fontId="124" fillId="0" borderId="84" xfId="18" applyFont="1" applyBorder="1" applyAlignment="1">
      <alignment horizontal="center" vertical="center"/>
    </xf>
    <xf numFmtId="0" fontId="124" fillId="0" borderId="101" xfId="18" applyFont="1" applyBorder="1" applyAlignment="1">
      <alignment horizontal="center" vertical="center"/>
    </xf>
    <xf numFmtId="0" fontId="109" fillId="0" borderId="84" xfId="18" applyFont="1" applyBorder="1" applyAlignment="1">
      <alignment horizontal="center" vertical="center"/>
    </xf>
    <xf numFmtId="0" fontId="109" fillId="0" borderId="101" xfId="18" applyFont="1" applyBorder="1" applyAlignment="1">
      <alignment horizontal="center" vertical="center"/>
    </xf>
    <xf numFmtId="0" fontId="124" fillId="26" borderId="109" xfId="18" applyFont="1" applyFill="1" applyBorder="1" applyAlignment="1">
      <alignment horizontal="center" vertical="center"/>
    </xf>
    <xf numFmtId="0" fontId="124" fillId="0" borderId="84" xfId="18" applyFont="1" applyFill="1" applyBorder="1" applyAlignment="1">
      <alignment horizontal="center" vertical="center"/>
    </xf>
    <xf numFmtId="0" fontId="124" fillId="0" borderId="101" xfId="18" applyFont="1" applyFill="1" applyBorder="1" applyAlignment="1">
      <alignment horizontal="center" vertical="center"/>
    </xf>
    <xf numFmtId="0" fontId="124" fillId="0" borderId="109" xfId="18" applyFont="1" applyFill="1" applyBorder="1" applyAlignment="1">
      <alignment horizontal="center" vertical="center"/>
    </xf>
    <xf numFmtId="0" fontId="124" fillId="0" borderId="85" xfId="18" applyFont="1" applyFill="1" applyBorder="1" applyAlignment="1">
      <alignment horizontal="center" vertical="center"/>
    </xf>
    <xf numFmtId="0" fontId="109" fillId="0" borderId="0" xfId="18" applyFont="1" applyBorder="1" applyAlignment="1">
      <alignment horizontal="center" vertical="center"/>
    </xf>
    <xf numFmtId="0" fontId="124" fillId="0" borderId="0" xfId="18" applyFont="1" applyBorder="1" applyAlignment="1">
      <alignment horizontal="center" vertical="center"/>
    </xf>
    <xf numFmtId="0" fontId="124" fillId="0" borderId="0" xfId="18" applyFont="1" applyFill="1" applyBorder="1" applyAlignment="1">
      <alignment horizontal="center" vertical="center"/>
    </xf>
    <xf numFmtId="0" fontId="109" fillId="0" borderId="0" xfId="18" quotePrefix="1" applyFont="1" applyBorder="1" applyAlignment="1">
      <alignment vertical="center"/>
    </xf>
    <xf numFmtId="0" fontId="109" fillId="0" borderId="0" xfId="18" applyFont="1" applyBorder="1" applyAlignment="1">
      <alignment vertical="center"/>
    </xf>
    <xf numFmtId="0" fontId="109" fillId="0" borderId="115" xfId="18" applyFont="1" applyBorder="1" applyAlignment="1">
      <alignment horizontal="center" vertical="center"/>
    </xf>
    <xf numFmtId="0" fontId="109" fillId="0" borderId="0" xfId="18" applyFont="1" applyBorder="1" applyAlignment="1">
      <alignment horizontal="right" vertical="center"/>
    </xf>
    <xf numFmtId="0" fontId="109" fillId="0" borderId="0" xfId="18" applyFont="1" applyFill="1" applyBorder="1" applyAlignment="1">
      <alignment vertical="center"/>
    </xf>
    <xf numFmtId="0" fontId="109" fillId="0" borderId="0" xfId="18" applyFont="1" applyFill="1" applyAlignment="1">
      <alignment vertical="center"/>
    </xf>
    <xf numFmtId="0" fontId="109" fillId="0" borderId="0" xfId="18" quotePrefix="1" applyFont="1" applyFill="1" applyBorder="1" applyAlignment="1">
      <alignment vertical="center"/>
    </xf>
    <xf numFmtId="0" fontId="109" fillId="0" borderId="0" xfId="18" applyFont="1" applyFill="1" applyBorder="1" applyAlignment="1">
      <alignment horizontal="right" vertical="center"/>
    </xf>
    <xf numFmtId="49" fontId="109" fillId="0" borderId="0" xfId="18" applyNumberFormat="1" applyFont="1" applyFill="1" applyBorder="1" applyAlignment="1">
      <alignment horizontal="left" vertical="center"/>
    </xf>
    <xf numFmtId="49" fontId="109" fillId="0" borderId="0" xfId="18" quotePrefix="1" applyNumberFormat="1" applyFont="1" applyFill="1" applyBorder="1" applyAlignment="1">
      <alignment horizontal="left" vertical="center"/>
    </xf>
    <xf numFmtId="0" fontId="109" fillId="0" borderId="0" xfId="18" applyFont="1" applyFill="1" applyBorder="1" applyAlignment="1">
      <alignment horizontal="left" vertical="center"/>
    </xf>
    <xf numFmtId="0" fontId="109" fillId="0" borderId="0" xfId="11" applyFont="1" applyAlignment="1">
      <alignment vertical="center"/>
    </xf>
    <xf numFmtId="0" fontId="109" fillId="0" borderId="0" xfId="11" quotePrefix="1" applyFont="1" applyAlignment="1">
      <alignment vertical="center"/>
    </xf>
    <xf numFmtId="0" fontId="109" fillId="0" borderId="0" xfId="11" applyFont="1" applyAlignment="1">
      <alignment horizontal="left" vertical="center"/>
    </xf>
    <xf numFmtId="0" fontId="109" fillId="0" borderId="0" xfId="11" applyFont="1" applyAlignment="1">
      <alignment horizontal="right" vertical="center"/>
    </xf>
    <xf numFmtId="0" fontId="109" fillId="0" borderId="0" xfId="11" applyFont="1" applyAlignment="1">
      <alignment horizontal="center" vertical="center"/>
    </xf>
    <xf numFmtId="0" fontId="109" fillId="0" borderId="0" xfId="11" quotePrefix="1" applyFont="1" applyAlignment="1">
      <alignment horizontal="center" vertical="center"/>
    </xf>
    <xf numFmtId="0" fontId="109" fillId="0" borderId="109" xfId="11" applyFont="1" applyBorder="1" applyAlignment="1">
      <alignment horizontal="center" vertical="center"/>
    </xf>
    <xf numFmtId="0" fontId="109" fillId="0" borderId="84" xfId="11" applyFont="1" applyBorder="1" applyAlignment="1">
      <alignment horizontal="center" vertical="center"/>
    </xf>
    <xf numFmtId="0" fontId="109" fillId="0" borderId="85" xfId="11" applyFont="1" applyBorder="1" applyAlignment="1">
      <alignment horizontal="center" vertical="center"/>
    </xf>
    <xf numFmtId="0" fontId="124" fillId="0" borderId="84" xfId="11" applyFont="1" applyBorder="1" applyAlignment="1">
      <alignment horizontal="center" vertical="center"/>
    </xf>
    <xf numFmtId="0" fontId="124" fillId="0" borderId="85" xfId="11" applyFont="1" applyBorder="1" applyAlignment="1">
      <alignment horizontal="center" vertical="center"/>
    </xf>
    <xf numFmtId="0" fontId="124" fillId="0" borderId="109" xfId="11" applyFont="1" applyBorder="1" applyAlignment="1">
      <alignment horizontal="center" vertical="center"/>
    </xf>
    <xf numFmtId="0" fontId="109" fillId="0" borderId="0" xfId="11" applyFont="1" applyBorder="1" applyAlignment="1">
      <alignment horizontal="center" vertical="center"/>
    </xf>
    <xf numFmtId="0" fontId="128" fillId="0" borderId="0" xfId="16" applyFont="1"/>
    <xf numFmtId="0" fontId="109" fillId="0" borderId="0" xfId="11" applyFont="1" applyAlignment="1">
      <alignment vertical="center" textRotation="180"/>
    </xf>
    <xf numFmtId="0" fontId="109" fillId="0" borderId="0" xfId="11" applyFont="1" applyAlignment="1">
      <alignment vertical="center"/>
    </xf>
    <xf numFmtId="0" fontId="109" fillId="18" borderId="0" xfId="20" quotePrefix="1" applyFont="1" applyFill="1" applyAlignment="1">
      <alignment horizontal="left" vertical="center"/>
    </xf>
    <xf numFmtId="49" fontId="109" fillId="18" borderId="38" xfId="18" applyNumberFormat="1" applyFont="1" applyFill="1" applyBorder="1" applyAlignment="1">
      <alignment horizontal="left" vertical="center"/>
    </xf>
    <xf numFmtId="49" fontId="109" fillId="18" borderId="42" xfId="18" applyNumberFormat="1" applyFont="1" applyFill="1" applyBorder="1" applyAlignment="1">
      <alignment horizontal="left" vertical="center"/>
    </xf>
    <xf numFmtId="49" fontId="109" fillId="18" borderId="38" xfId="18" applyNumberFormat="1" applyFont="1" applyFill="1" applyBorder="1" applyAlignment="1">
      <alignment horizontal="left" vertical="center"/>
    </xf>
    <xf numFmtId="0" fontId="117" fillId="0" borderId="0" xfId="18" applyFont="1" applyAlignment="1">
      <alignment vertical="center"/>
    </xf>
    <xf numFmtId="0" fontId="117" fillId="0" borderId="0" xfId="18" applyFont="1"/>
    <xf numFmtId="0" fontId="117" fillId="0" borderId="0" xfId="18" applyFont="1" applyBorder="1" applyAlignment="1">
      <alignment horizontal="right" vertical="center"/>
    </xf>
    <xf numFmtId="0" fontId="7" fillId="20" borderId="42" xfId="18" applyFont="1" applyFill="1" applyBorder="1" applyAlignment="1">
      <alignment horizontal="left" vertical="center"/>
    </xf>
    <xf numFmtId="0" fontId="7" fillId="20" borderId="38" xfId="18" applyFont="1" applyFill="1" applyBorder="1" applyAlignment="1">
      <alignment horizontal="left" vertical="center"/>
    </xf>
    <xf numFmtId="0" fontId="117" fillId="0" borderId="0" xfId="18" quotePrefix="1" applyFont="1" applyAlignment="1">
      <alignment vertical="center"/>
    </xf>
    <xf numFmtId="0" fontId="117" fillId="0" borderId="0" xfId="18" applyFont="1" applyFill="1" applyAlignment="1">
      <alignment vertical="center"/>
    </xf>
    <xf numFmtId="0" fontId="117" fillId="0" borderId="0" xfId="18" applyFont="1" applyAlignment="1">
      <alignment horizontal="left" vertical="center"/>
    </xf>
    <xf numFmtId="0" fontId="117" fillId="0" borderId="0" xfId="18" applyFont="1" applyAlignment="1">
      <alignment horizontal="right" vertical="center"/>
    </xf>
    <xf numFmtId="0" fontId="117" fillId="0" borderId="0" xfId="18" applyFont="1" applyAlignment="1">
      <alignment horizontal="center" vertical="center"/>
    </xf>
    <xf numFmtId="0" fontId="117" fillId="0" borderId="0" xfId="18" quotePrefix="1" applyFont="1" applyAlignment="1">
      <alignment horizontal="center" vertical="center"/>
    </xf>
    <xf numFmtId="0" fontId="117" fillId="0" borderId="0" xfId="18" applyFont="1" applyBorder="1" applyAlignment="1">
      <alignment horizontal="center" vertical="center"/>
    </xf>
    <xf numFmtId="0" fontId="130" fillId="0" borderId="0" xfId="21" applyFont="1"/>
    <xf numFmtId="0" fontId="130" fillId="0" borderId="0" xfId="21" applyFont="1" applyAlignment="1">
      <alignment horizontal="right"/>
    </xf>
    <xf numFmtId="0" fontId="130" fillId="0" borderId="0" xfId="21" applyFont="1" applyAlignment="1">
      <alignment horizontal="center"/>
    </xf>
    <xf numFmtId="0" fontId="7" fillId="0" borderId="103" xfId="21" applyFont="1" applyBorder="1" applyAlignment="1">
      <alignment horizontal="center"/>
    </xf>
    <xf numFmtId="0" fontId="102" fillId="0" borderId="42" xfId="19" applyFont="1" applyBorder="1" applyAlignment="1">
      <alignment horizontal="center"/>
    </xf>
    <xf numFmtId="0" fontId="102" fillId="0" borderId="38" xfId="19" applyFont="1" applyBorder="1" applyAlignment="1">
      <alignment horizontal="center"/>
    </xf>
    <xf numFmtId="0" fontId="130" fillId="0" borderId="0" xfId="21" applyFont="1" applyFill="1" applyBorder="1" applyAlignment="1"/>
    <xf numFmtId="0" fontId="130" fillId="0" borderId="0" xfId="21" applyFont="1" applyFill="1" applyBorder="1" applyAlignment="1">
      <alignment horizontal="center"/>
    </xf>
    <xf numFmtId="0" fontId="130" fillId="0" borderId="0" xfId="19" applyFont="1" applyFill="1" applyBorder="1" applyAlignment="1">
      <alignment horizontal="center" vertical="center"/>
    </xf>
    <xf numFmtId="0" fontId="130" fillId="0" borderId="0" xfId="21" applyFont="1" applyFill="1" applyBorder="1" applyAlignment="1">
      <alignment horizontal="center" vertical="center"/>
    </xf>
    <xf numFmtId="0" fontId="130" fillId="0" borderId="0" xfId="19" applyFont="1" applyBorder="1" applyAlignment="1">
      <alignment vertical="center" wrapText="1"/>
    </xf>
    <xf numFmtId="49" fontId="117" fillId="0" borderId="0" xfId="18" applyNumberFormat="1" applyFont="1" applyFill="1" applyBorder="1" applyAlignment="1">
      <alignment vertical="center"/>
    </xf>
    <xf numFmtId="0" fontId="117" fillId="0" borderId="0" xfId="18" quotePrefix="1" applyFont="1" applyFill="1" applyBorder="1" applyAlignment="1">
      <alignment vertical="center"/>
    </xf>
    <xf numFmtId="0" fontId="117" fillId="0" borderId="0" xfId="18" applyFont="1" applyFill="1" applyBorder="1" applyAlignment="1">
      <alignment vertical="center"/>
    </xf>
    <xf numFmtId="0" fontId="117" fillId="0" borderId="0" xfId="18" applyFont="1" applyFill="1" applyBorder="1" applyAlignment="1">
      <alignment horizontal="right" vertical="center"/>
    </xf>
    <xf numFmtId="49" fontId="117" fillId="0" borderId="0" xfId="18" applyNumberFormat="1" applyFont="1" applyFill="1" applyBorder="1" applyAlignment="1">
      <alignment horizontal="left" vertical="center"/>
    </xf>
    <xf numFmtId="0" fontId="117" fillId="0" borderId="0" xfId="18" applyFont="1" applyFill="1" applyBorder="1" applyAlignment="1">
      <alignment horizontal="left" vertical="center"/>
    </xf>
    <xf numFmtId="0" fontId="7" fillId="0" borderId="103" xfId="21" applyFont="1" applyFill="1" applyBorder="1" applyAlignment="1">
      <alignment horizontal="center"/>
    </xf>
    <xf numFmtId="0" fontId="2" fillId="0" borderId="42" xfId="19" applyFont="1" applyBorder="1" applyAlignment="1"/>
    <xf numFmtId="0" fontId="2" fillId="0" borderId="38" xfId="19" applyFont="1" applyBorder="1" applyAlignment="1"/>
    <xf numFmtId="0" fontId="131" fillId="0" borderId="0" xfId="21" applyFont="1"/>
    <xf numFmtId="0" fontId="131" fillId="0" borderId="0" xfId="21" applyFont="1" applyAlignment="1">
      <alignment horizontal="right"/>
    </xf>
    <xf numFmtId="0" fontId="131" fillId="0" borderId="0" xfId="21" applyFont="1" applyAlignment="1">
      <alignment horizontal="center"/>
    </xf>
    <xf numFmtId="0" fontId="131" fillId="0" borderId="0" xfId="21" applyFont="1" applyFill="1" applyBorder="1" applyAlignment="1"/>
    <xf numFmtId="0" fontId="131" fillId="0" borderId="0" xfId="21" applyFont="1" applyFill="1" applyBorder="1" applyAlignment="1">
      <alignment horizontal="center"/>
    </xf>
    <xf numFmtId="0" fontId="131" fillId="0" borderId="0" xfId="19" applyFont="1" applyFill="1" applyBorder="1" applyAlignment="1">
      <alignment horizontal="center" vertical="center"/>
    </xf>
    <xf numFmtId="0" fontId="131" fillId="0" borderId="0" xfId="21" applyFont="1" applyFill="1" applyBorder="1" applyAlignment="1">
      <alignment horizontal="center" vertical="center"/>
    </xf>
    <xf numFmtId="0" fontId="131" fillId="0" borderId="0" xfId="19" applyFont="1" applyBorder="1" applyAlignment="1">
      <alignment vertical="center" wrapText="1"/>
    </xf>
    <xf numFmtId="0" fontId="127" fillId="0" borderId="0" xfId="18" applyFont="1" applyAlignment="1">
      <alignment vertical="center"/>
    </xf>
    <xf numFmtId="0" fontId="127" fillId="0" borderId="0" xfId="18" applyFont="1"/>
    <xf numFmtId="49" fontId="127" fillId="0" borderId="0" xfId="18" applyNumberFormat="1" applyFont="1" applyFill="1" applyBorder="1" applyAlignment="1">
      <alignment vertical="center"/>
    </xf>
    <xf numFmtId="0" fontId="127" fillId="0" borderId="0" xfId="18" quotePrefix="1" applyFont="1" applyAlignment="1">
      <alignment vertical="center"/>
    </xf>
    <xf numFmtId="0" fontId="126" fillId="25" borderId="109" xfId="18" applyFont="1" applyFill="1" applyBorder="1" applyAlignment="1">
      <alignment horizontal="center" vertical="center"/>
    </xf>
    <xf numFmtId="0" fontId="127" fillId="0" borderId="0" xfId="18" applyFont="1" applyBorder="1" applyAlignment="1">
      <alignment horizontal="right" vertical="center"/>
    </xf>
    <xf numFmtId="0" fontId="104" fillId="20" borderId="42" xfId="18" applyFont="1" applyFill="1" applyBorder="1" applyAlignment="1">
      <alignment horizontal="left" vertical="center"/>
    </xf>
    <xf numFmtId="0" fontId="104" fillId="20" borderId="38" xfId="18" applyFont="1" applyFill="1" applyBorder="1" applyAlignment="1">
      <alignment horizontal="left" vertical="center"/>
    </xf>
    <xf numFmtId="0" fontId="127" fillId="0" borderId="0" xfId="18" applyFont="1" applyFill="1" applyAlignment="1">
      <alignment vertical="center"/>
    </xf>
    <xf numFmtId="0" fontId="104" fillId="0" borderId="0" xfId="18" applyFont="1" applyAlignment="1">
      <alignment horizontal="right" vertical="center"/>
    </xf>
    <xf numFmtId="0" fontId="127" fillId="0" borderId="0" xfId="18" applyFont="1" applyAlignment="1">
      <alignment horizontal="left" vertical="center"/>
    </xf>
    <xf numFmtId="0" fontId="127" fillId="0" borderId="0" xfId="18" applyFont="1" applyAlignment="1">
      <alignment horizontal="right" vertical="center"/>
    </xf>
    <xf numFmtId="0" fontId="127" fillId="0" borderId="0" xfId="18" applyFont="1" applyAlignment="1">
      <alignment horizontal="center" vertical="center"/>
    </xf>
    <xf numFmtId="0" fontId="127" fillId="0" borderId="0" xfId="18" quotePrefix="1" applyFont="1" applyAlignment="1">
      <alignment horizontal="center" vertical="center"/>
    </xf>
    <xf numFmtId="0" fontId="126" fillId="0" borderId="84" xfId="20" applyFont="1" applyFill="1" applyBorder="1" applyAlignment="1">
      <alignment horizontal="center" vertical="center"/>
    </xf>
    <xf numFmtId="0" fontId="126" fillId="0" borderId="85" xfId="20" applyFont="1" applyFill="1" applyBorder="1" applyAlignment="1">
      <alignment horizontal="center" vertical="center"/>
    </xf>
    <xf numFmtId="0" fontId="126" fillId="0" borderId="109" xfId="20" applyFont="1" applyFill="1" applyBorder="1" applyAlignment="1">
      <alignment horizontal="center" vertical="center"/>
    </xf>
    <xf numFmtId="0" fontId="127" fillId="0" borderId="0" xfId="18" applyFont="1" applyBorder="1" applyAlignment="1">
      <alignment horizontal="center" vertical="center"/>
    </xf>
    <xf numFmtId="0" fontId="131" fillId="0" borderId="0" xfId="21" applyFont="1" applyAlignment="1">
      <alignment horizontal="left"/>
    </xf>
    <xf numFmtId="0" fontId="131" fillId="0" borderId="0" xfId="21" applyFont="1" applyFill="1" applyBorder="1" applyAlignment="1">
      <alignment horizontal="left"/>
    </xf>
    <xf numFmtId="0" fontId="131" fillId="0" borderId="0" xfId="21" applyFont="1" applyFill="1" applyBorder="1" applyAlignment="1">
      <alignment horizontal="right"/>
    </xf>
    <xf numFmtId="0" fontId="104" fillId="0" borderId="0" xfId="21" applyFont="1" applyFill="1" applyBorder="1" applyAlignment="1">
      <alignment horizontal="center"/>
    </xf>
    <xf numFmtId="0" fontId="123" fillId="0" borderId="0" xfId="19" applyFont="1" applyAlignment="1"/>
    <xf numFmtId="0" fontId="104" fillId="0" borderId="0" xfId="21" applyFont="1" applyFill="1" applyBorder="1" applyAlignment="1">
      <alignment horizontal="left"/>
    </xf>
    <xf numFmtId="0" fontId="104" fillId="0" borderId="0" xfId="21" applyFont="1" applyFill="1" applyBorder="1" applyAlignment="1">
      <alignment horizontal="right"/>
    </xf>
    <xf numFmtId="0" fontId="104" fillId="0" borderId="92" xfId="21" applyFont="1" applyBorder="1" applyAlignment="1">
      <alignment horizontal="center" vertical="center"/>
    </xf>
    <xf numFmtId="0" fontId="104" fillId="0" borderId="93" xfId="21" applyFont="1" applyFill="1" applyBorder="1" applyAlignment="1">
      <alignment horizontal="center" vertical="center"/>
    </xf>
    <xf numFmtId="49" fontId="104" fillId="0" borderId="94" xfId="21" applyNumberFormat="1" applyFont="1" applyFill="1" applyBorder="1" applyAlignment="1">
      <alignment horizontal="center" vertical="center"/>
    </xf>
    <xf numFmtId="0" fontId="104" fillId="0" borderId="40" xfId="21" applyFont="1" applyBorder="1" applyAlignment="1">
      <alignment horizontal="center" vertical="center"/>
    </xf>
    <xf numFmtId="0" fontId="104" fillId="0" borderId="30" xfId="21" applyFont="1" applyFill="1" applyBorder="1" applyAlignment="1">
      <alignment horizontal="center" vertical="center"/>
    </xf>
    <xf numFmtId="49" fontId="104" fillId="0" borderId="14" xfId="21" applyNumberFormat="1" applyFont="1" applyFill="1" applyBorder="1" applyAlignment="1">
      <alignment horizontal="center" vertical="center"/>
    </xf>
    <xf numFmtId="0" fontId="126" fillId="0" borderId="0" xfId="21" applyFont="1" applyFill="1" applyBorder="1" applyAlignment="1">
      <alignment horizontal="left"/>
    </xf>
    <xf numFmtId="0" fontId="104" fillId="0" borderId="41" xfId="21" applyFont="1" applyBorder="1" applyAlignment="1">
      <alignment horizontal="center" vertical="center"/>
    </xf>
    <xf numFmtId="0" fontId="104" fillId="0" borderId="31" xfId="21" applyFont="1" applyFill="1" applyBorder="1" applyAlignment="1">
      <alignment horizontal="center" vertical="center"/>
    </xf>
    <xf numFmtId="49" fontId="104" fillId="0" borderId="21" xfId="21" applyNumberFormat="1" applyFont="1" applyFill="1" applyBorder="1" applyAlignment="1">
      <alignment horizontal="center" vertical="center"/>
    </xf>
    <xf numFmtId="49" fontId="131" fillId="0" borderId="0" xfId="21" quotePrefix="1" applyNumberFormat="1" applyFont="1" applyFill="1" applyBorder="1" applyAlignment="1">
      <alignment horizontal="left" vertical="center"/>
    </xf>
    <xf numFmtId="0" fontId="127" fillId="0" borderId="0" xfId="18" applyFont="1" applyBorder="1" applyAlignment="1">
      <alignment vertical="center"/>
    </xf>
    <xf numFmtId="0" fontId="104" fillId="0" borderId="0" xfId="21" applyFont="1" applyFill="1" applyBorder="1" applyAlignment="1"/>
    <xf numFmtId="0" fontId="104" fillId="0" borderId="0" xfId="21" applyFont="1" applyFill="1" applyBorder="1" applyAlignment="1">
      <alignment horizontal="center"/>
    </xf>
    <xf numFmtId="0" fontId="104" fillId="0" borderId="0" xfId="21" applyFont="1" applyAlignment="1">
      <alignment horizontal="center" vertical="center"/>
    </xf>
    <xf numFmtId="0" fontId="104" fillId="0" borderId="0" xfId="21" applyFont="1" applyFill="1" applyBorder="1" applyAlignment="1">
      <alignment horizontal="center" vertical="center"/>
    </xf>
    <xf numFmtId="49" fontId="104" fillId="0" borderId="0" xfId="21" applyNumberFormat="1" applyFont="1" applyFill="1" applyBorder="1" applyAlignment="1">
      <alignment horizontal="center" vertical="center"/>
    </xf>
    <xf numFmtId="0" fontId="132" fillId="0" borderId="0" xfId="19" applyFont="1" applyFill="1" applyBorder="1" applyAlignment="1">
      <alignment horizontal="center" vertical="center"/>
    </xf>
    <xf numFmtId="0" fontId="132" fillId="0" borderId="0" xfId="19" applyFont="1" applyBorder="1" applyAlignment="1">
      <alignment vertical="center" wrapText="1"/>
    </xf>
    <xf numFmtId="0" fontId="95" fillId="0" borderId="0" xfId="19" applyFont="1" applyFill="1" applyBorder="1" applyAlignment="1">
      <alignment horizontal="center" vertical="center"/>
    </xf>
    <xf numFmtId="0" fontId="95" fillId="0" borderId="0" xfId="19" applyFont="1" applyBorder="1" applyAlignment="1">
      <alignment vertical="center" wrapText="1"/>
    </xf>
    <xf numFmtId="0" fontId="7" fillId="0" borderId="0" xfId="18" applyFont="1"/>
    <xf numFmtId="0" fontId="7" fillId="0" borderId="0" xfId="18" applyFont="1" applyBorder="1" applyAlignment="1">
      <alignment horizontal="center" vertical="center"/>
    </xf>
    <xf numFmtId="0" fontId="133" fillId="0" borderId="0" xfId="21" applyFont="1"/>
    <xf numFmtId="0" fontId="133" fillId="0" borderId="0" xfId="21" applyFont="1" applyAlignment="1">
      <alignment horizontal="right"/>
    </xf>
    <xf numFmtId="0" fontId="133" fillId="0" borderId="0" xfId="21" applyFont="1" applyFill="1" applyBorder="1" applyAlignment="1">
      <alignment horizontal="left"/>
    </xf>
    <xf numFmtId="0" fontId="133" fillId="0" borderId="0" xfId="19" applyFont="1" applyAlignment="1"/>
    <xf numFmtId="0" fontId="133" fillId="0" borderId="0" xfId="21" applyFont="1" applyFill="1" applyBorder="1" applyAlignment="1"/>
    <xf numFmtId="0" fontId="133" fillId="0" borderId="0" xfId="21" applyFont="1" applyFill="1" applyBorder="1" applyAlignment="1">
      <alignment horizontal="left"/>
    </xf>
    <xf numFmtId="0" fontId="133" fillId="0" borderId="0" xfId="21" applyFont="1" applyFill="1" applyBorder="1" applyAlignment="1">
      <alignment horizontal="center"/>
    </xf>
    <xf numFmtId="49" fontId="133" fillId="0" borderId="0" xfId="21" applyNumberFormat="1" applyFont="1" applyFill="1" applyBorder="1" applyAlignment="1">
      <alignment horizontal="right" vertical="center"/>
    </xf>
    <xf numFmtId="49" fontId="133" fillId="0" borderId="91" xfId="21" applyNumberFormat="1" applyFont="1" applyFill="1" applyBorder="1" applyAlignment="1">
      <alignment horizontal="center" vertical="center"/>
    </xf>
    <xf numFmtId="49" fontId="133" fillId="0" borderId="98" xfId="21" applyNumberFormat="1" applyFont="1" applyFill="1" applyBorder="1" applyAlignment="1">
      <alignment horizontal="center" vertical="center"/>
    </xf>
    <xf numFmtId="0" fontId="7" fillId="0" borderId="0" xfId="21" applyFont="1" applyAlignment="1">
      <alignment horizontal="right"/>
    </xf>
    <xf numFmtId="0" fontId="7" fillId="0" borderId="0" xfId="21" applyFont="1"/>
    <xf numFmtId="0" fontId="7" fillId="0" borderId="0" xfId="21" applyFont="1" applyAlignment="1">
      <alignment horizontal="center"/>
    </xf>
    <xf numFmtId="0" fontId="7" fillId="0" borderId="0" xfId="21" applyFont="1" applyFill="1" applyBorder="1" applyAlignment="1"/>
    <xf numFmtId="0" fontId="7" fillId="0" borderId="0" xfId="21" applyFont="1" applyFill="1" applyBorder="1" applyAlignment="1">
      <alignment horizontal="center"/>
    </xf>
    <xf numFmtId="0" fontId="7" fillId="0" borderId="0" xfId="21" applyFont="1" applyFill="1" applyBorder="1" applyAlignment="1">
      <alignment horizontal="right"/>
    </xf>
    <xf numFmtId="49" fontId="7" fillId="0" borderId="0" xfId="21" quotePrefix="1" applyNumberFormat="1" applyFont="1" applyFill="1" applyBorder="1" applyAlignment="1">
      <alignment horizontal="left" vertical="center"/>
    </xf>
    <xf numFmtId="49" fontId="130" fillId="0" borderId="0" xfId="21" quotePrefix="1" applyNumberFormat="1" applyFont="1" applyFill="1" applyBorder="1" applyAlignment="1">
      <alignment horizontal="left" vertical="center"/>
    </xf>
    <xf numFmtId="0" fontId="7" fillId="0" borderId="42" xfId="21" applyFont="1" applyBorder="1" applyAlignment="1">
      <alignment horizontal="center"/>
    </xf>
    <xf numFmtId="0" fontId="7" fillId="0" borderId="38" xfId="21" applyFont="1" applyBorder="1" applyAlignment="1">
      <alignment horizontal="center"/>
    </xf>
    <xf numFmtId="0" fontId="16" fillId="0" borderId="0" xfId="18" applyFont="1" applyAlignment="1">
      <alignment vertical="center"/>
    </xf>
    <xf numFmtId="0" fontId="130" fillId="0" borderId="0" xfId="21" applyFont="1" applyBorder="1" applyAlignment="1">
      <alignment horizontal="center"/>
    </xf>
    <xf numFmtId="0" fontId="7" fillId="0" borderId="0" xfId="21" applyFont="1" applyBorder="1" applyAlignment="1">
      <alignment horizontal="center"/>
    </xf>
    <xf numFmtId="0" fontId="2" fillId="0" borderId="42" xfId="19" applyFont="1" applyBorder="1" applyAlignment="1">
      <alignment horizontal="center"/>
    </xf>
    <xf numFmtId="0" fontId="2" fillId="0" borderId="38" xfId="19" applyFont="1" applyBorder="1" applyAlignment="1">
      <alignment horizontal="center"/>
    </xf>
    <xf numFmtId="0" fontId="130" fillId="0" borderId="0" xfId="21" applyFont="1" applyBorder="1"/>
    <xf numFmtId="0" fontId="114" fillId="0" borderId="0" xfId="18" applyFont="1" applyAlignment="1">
      <alignment vertical="center"/>
    </xf>
    <xf numFmtId="0" fontId="102" fillId="0" borderId="0" xfId="19" applyFont="1" applyBorder="1" applyAlignment="1">
      <alignment vertical="center"/>
    </xf>
    <xf numFmtId="0" fontId="117" fillId="0" borderId="103" xfId="18" applyFont="1" applyBorder="1" applyAlignment="1">
      <alignment horizontal="center" vertical="center"/>
    </xf>
    <xf numFmtId="0" fontId="117" fillId="0" borderId="42" xfId="18" applyFont="1" applyBorder="1" applyAlignment="1">
      <alignment horizontal="center" vertical="center"/>
    </xf>
    <xf numFmtId="0" fontId="117" fillId="0" borderId="38" xfId="18" applyFont="1" applyBorder="1" applyAlignment="1">
      <alignment horizontal="center" vertical="center"/>
    </xf>
    <xf numFmtId="0" fontId="34" fillId="0" borderId="0" xfId="18" applyFont="1" applyAlignment="1">
      <alignment vertical="center"/>
    </xf>
    <xf numFmtId="0" fontId="82" fillId="0" borderId="0" xfId="18" applyFont="1"/>
    <xf numFmtId="0" fontId="82" fillId="0" borderId="0" xfId="18" applyFont="1" applyFill="1" applyBorder="1" applyAlignment="1">
      <alignment horizontal="center" vertical="center"/>
    </xf>
    <xf numFmtId="0" fontId="25" fillId="0" borderId="0" xfId="18" applyFont="1" applyAlignment="1">
      <alignment vertical="center"/>
    </xf>
    <xf numFmtId="0" fontId="25" fillId="0" borderId="0" xfId="18" quotePrefix="1" applyFont="1" applyBorder="1" applyAlignment="1">
      <alignment vertical="center"/>
    </xf>
    <xf numFmtId="0" fontId="25" fillId="0" borderId="0" xfId="18" applyFont="1" applyBorder="1" applyAlignment="1">
      <alignment vertical="center"/>
    </xf>
    <xf numFmtId="0" fontId="25" fillId="0" borderId="0" xfId="18" applyFont="1" applyBorder="1" applyAlignment="1">
      <alignment horizontal="right" vertical="center"/>
    </xf>
    <xf numFmtId="0" fontId="25" fillId="0" borderId="0" xfId="18" applyFont="1" applyFill="1" applyBorder="1" applyAlignment="1">
      <alignment vertical="center"/>
    </xf>
    <xf numFmtId="0" fontId="25" fillId="0" borderId="0" xfId="18" applyFont="1" applyFill="1" applyAlignment="1">
      <alignment vertical="center"/>
    </xf>
    <xf numFmtId="0" fontId="82" fillId="0" borderId="0" xfId="16" applyFont="1"/>
    <xf numFmtId="0" fontId="117" fillId="0" borderId="0" xfId="18" quotePrefix="1" applyFont="1" applyBorder="1" applyAlignment="1">
      <alignment vertical="center"/>
    </xf>
    <xf numFmtId="0" fontId="117" fillId="0" borderId="0" xfId="18" applyFont="1" applyBorder="1" applyAlignment="1">
      <alignment vertical="center"/>
    </xf>
    <xf numFmtId="49" fontId="25" fillId="20" borderId="42" xfId="18" applyNumberFormat="1" applyFont="1" applyFill="1" applyBorder="1" applyAlignment="1">
      <alignment horizontal="left" vertical="center"/>
    </xf>
    <xf numFmtId="0" fontId="82" fillId="0" borderId="0" xfId="18" quotePrefix="1" applyFont="1" applyAlignment="1">
      <alignment vertical="center"/>
    </xf>
    <xf numFmtId="0" fontId="82" fillId="0" borderId="0" xfId="18" applyFont="1" applyFill="1" applyAlignment="1">
      <alignment vertical="center"/>
    </xf>
    <xf numFmtId="0" fontId="82" fillId="0" borderId="0" xfId="18" applyFont="1" applyAlignment="1">
      <alignment horizontal="center" vertical="center"/>
    </xf>
    <xf numFmtId="0" fontId="82" fillId="0" borderId="0" xfId="18" quotePrefix="1" applyFont="1" applyAlignment="1">
      <alignment horizontal="center" vertical="center"/>
    </xf>
    <xf numFmtId="0" fontId="130" fillId="0" borderId="0" xfId="21" applyFont="1" applyFill="1" applyBorder="1" applyAlignment="1">
      <alignment horizontal="right"/>
    </xf>
    <xf numFmtId="0" fontId="82" fillId="0" borderId="0" xfId="21" applyFont="1" applyFill="1" applyBorder="1" applyAlignment="1">
      <alignment horizontal="right"/>
    </xf>
    <xf numFmtId="49" fontId="82" fillId="0" borderId="0" xfId="21" quotePrefix="1" applyNumberFormat="1" applyFont="1" applyFill="1" applyBorder="1" applyAlignment="1">
      <alignment horizontal="left" vertical="center"/>
    </xf>
    <xf numFmtId="0" fontId="82" fillId="0" borderId="0" xfId="18" applyFont="1" applyAlignment="1">
      <alignment horizontal="right" vertical="center"/>
    </xf>
    <xf numFmtId="0" fontId="82" fillId="0" borderId="0" xfId="21" applyFont="1"/>
    <xf numFmtId="0" fontId="102" fillId="0" borderId="42" xfId="19" applyFont="1" applyBorder="1" applyAlignment="1"/>
    <xf numFmtId="0" fontId="102" fillId="0" borderId="38" xfId="19" applyFont="1" applyBorder="1" applyAlignment="1"/>
    <xf numFmtId="0" fontId="82" fillId="0" borderId="0" xfId="21" applyFont="1" applyAlignment="1">
      <alignment horizontal="center"/>
    </xf>
    <xf numFmtId="0" fontId="82" fillId="0" borderId="0" xfId="21" applyFont="1" applyFill="1" applyBorder="1" applyAlignment="1"/>
    <xf numFmtId="0" fontId="82" fillId="0" borderId="0" xfId="21" applyFont="1" applyFill="1" applyBorder="1" applyAlignment="1">
      <alignment horizontal="center"/>
    </xf>
    <xf numFmtId="0" fontId="117" fillId="0" borderId="0" xfId="14" quotePrefix="1" applyFont="1" applyAlignment="1">
      <alignment vertical="center"/>
    </xf>
    <xf numFmtId="0" fontId="127" fillId="0" borderId="0" xfId="14" quotePrefix="1" applyFont="1" applyAlignment="1">
      <alignment vertical="center"/>
    </xf>
    <xf numFmtId="0" fontId="104" fillId="0" borderId="0" xfId="18" quotePrefix="1" applyFont="1" applyAlignment="1">
      <alignment vertical="center"/>
    </xf>
    <xf numFmtId="0" fontId="136" fillId="0" borderId="0" xfId="16" applyFont="1"/>
    <xf numFmtId="0" fontId="104" fillId="0" borderId="0" xfId="11" applyFont="1" applyFill="1" applyAlignment="1">
      <alignment horizontal="right" vertical="center"/>
    </xf>
    <xf numFmtId="0" fontId="104" fillId="0" borderId="0" xfId="17" applyFont="1" applyAlignment="1">
      <alignment vertical="center"/>
    </xf>
    <xf numFmtId="0" fontId="104" fillId="0" borderId="0" xfId="17" applyFont="1" applyFill="1" applyBorder="1" applyAlignment="1">
      <alignment horizontal="center" vertical="center"/>
    </xf>
    <xf numFmtId="0" fontId="104" fillId="0" borderId="0" xfId="18" applyFont="1" applyAlignment="1">
      <alignment horizontal="left" vertical="center"/>
    </xf>
    <xf numFmtId="0" fontId="104" fillId="0" borderId="0" xfId="18" applyFont="1" applyBorder="1" applyAlignment="1">
      <alignment horizontal="center" vertical="center"/>
    </xf>
    <xf numFmtId="0" fontId="126" fillId="0" borderId="0" xfId="18" applyFont="1" applyBorder="1" applyAlignment="1">
      <alignment horizontal="center" vertical="center"/>
    </xf>
    <xf numFmtId="0" fontId="126" fillId="0" borderId="0" xfId="18" applyFont="1" applyFill="1" applyBorder="1" applyAlignment="1">
      <alignment horizontal="center" vertical="center"/>
    </xf>
    <xf numFmtId="0" fontId="104" fillId="0" borderId="0" xfId="18" quotePrefix="1" applyFont="1" applyFill="1" applyBorder="1" applyAlignment="1">
      <alignment vertical="center"/>
    </xf>
    <xf numFmtId="0" fontId="104" fillId="0" borderId="0" xfId="18" applyFont="1" applyFill="1" applyBorder="1" applyAlignment="1">
      <alignment horizontal="right" vertical="center"/>
    </xf>
    <xf numFmtId="49" fontId="104" fillId="0" borderId="0" xfId="18" applyNumberFormat="1" applyFont="1" applyFill="1" applyBorder="1" applyAlignment="1">
      <alignment horizontal="left" vertical="center"/>
    </xf>
    <xf numFmtId="49" fontId="104" fillId="0" borderId="0" xfId="18" quotePrefix="1" applyNumberFormat="1" applyFont="1" applyFill="1" applyBorder="1" applyAlignment="1">
      <alignment horizontal="left" vertical="center"/>
    </xf>
    <xf numFmtId="0" fontId="104" fillId="0" borderId="0" xfId="18" applyFont="1" applyFill="1" applyBorder="1" applyAlignment="1">
      <alignment horizontal="left" vertical="center"/>
    </xf>
    <xf numFmtId="0" fontId="104" fillId="0" borderId="0" xfId="11" quotePrefix="1" applyFont="1" applyAlignment="1">
      <alignment vertical="center"/>
    </xf>
    <xf numFmtId="0" fontId="104" fillId="0" borderId="0" xfId="11" applyFont="1" applyAlignment="1">
      <alignment horizontal="left" vertical="center"/>
    </xf>
    <xf numFmtId="0" fontId="104" fillId="0" borderId="0" xfId="11" applyFont="1" applyAlignment="1">
      <alignment horizontal="right" vertical="center"/>
    </xf>
    <xf numFmtId="0" fontId="104" fillId="0" borderId="0" xfId="11" applyFont="1" applyAlignment="1">
      <alignment horizontal="center" vertical="center"/>
    </xf>
    <xf numFmtId="0" fontId="104" fillId="0" borderId="0" xfId="11" quotePrefix="1" applyFont="1" applyAlignment="1">
      <alignment horizontal="center" vertical="center"/>
    </xf>
    <xf numFmtId="0" fontId="104" fillId="0" borderId="109" xfId="11" applyFont="1" applyBorder="1" applyAlignment="1">
      <alignment horizontal="center" vertical="center"/>
    </xf>
    <xf numFmtId="0" fontId="104" fillId="0" borderId="84" xfId="11" applyFont="1" applyBorder="1" applyAlignment="1">
      <alignment horizontal="center" vertical="center"/>
    </xf>
    <xf numFmtId="0" fontId="104" fillId="0" borderId="85" xfId="11" applyFont="1" applyBorder="1" applyAlignment="1">
      <alignment horizontal="center" vertical="center"/>
    </xf>
    <xf numFmtId="0" fontId="126" fillId="0" borderId="84" xfId="11" applyFont="1" applyBorder="1" applyAlignment="1">
      <alignment horizontal="center" vertical="center"/>
    </xf>
    <xf numFmtId="0" fontId="126" fillId="0" borderId="85" xfId="11" applyFont="1" applyBorder="1" applyAlignment="1">
      <alignment horizontal="center" vertical="center"/>
    </xf>
    <xf numFmtId="0" fontId="126" fillId="0" borderId="109" xfId="11" applyFont="1" applyBorder="1" applyAlignment="1">
      <alignment horizontal="center" vertical="center"/>
    </xf>
    <xf numFmtId="0" fontId="104" fillId="0" borderId="0" xfId="11" applyFont="1" applyBorder="1" applyAlignment="1">
      <alignment horizontal="center" vertical="center"/>
    </xf>
    <xf numFmtId="0" fontId="104" fillId="0" borderId="0" xfId="11" applyFont="1" applyAlignment="1">
      <alignment vertical="center" textRotation="180"/>
    </xf>
    <xf numFmtId="0" fontId="104" fillId="0" borderId="0" xfId="14" quotePrefix="1" applyFont="1"/>
    <xf numFmtId="0" fontId="104" fillId="0" borderId="2" xfId="18" applyFont="1" applyBorder="1" applyAlignment="1">
      <alignment horizontal="center" vertical="center"/>
    </xf>
    <xf numFmtId="0" fontId="104" fillId="0" borderId="3" xfId="18" applyFont="1" applyBorder="1" applyAlignment="1">
      <alignment horizontal="center" vertical="center"/>
    </xf>
    <xf numFmtId="0" fontId="104" fillId="0" borderId="4" xfId="18" applyFont="1" applyBorder="1" applyAlignment="1">
      <alignment horizontal="center" vertical="center"/>
    </xf>
    <xf numFmtId="0" fontId="104" fillId="0" borderId="6" xfId="18" applyFont="1" applyBorder="1" applyAlignment="1">
      <alignment horizontal="center" vertical="center"/>
    </xf>
    <xf numFmtId="0" fontId="104" fillId="0" borderId="7" xfId="18" applyFont="1" applyBorder="1" applyAlignment="1">
      <alignment horizontal="center" vertical="center"/>
    </xf>
    <xf numFmtId="0" fontId="104" fillId="0" borderId="7" xfId="18" applyFont="1" applyBorder="1" applyAlignment="1">
      <alignment vertical="center"/>
    </xf>
    <xf numFmtId="0" fontId="136" fillId="0" borderId="7" xfId="16" applyFont="1" applyBorder="1" applyAlignment="1">
      <alignment vertical="center"/>
    </xf>
    <xf numFmtId="0" fontId="127" fillId="0" borderId="7" xfId="18" applyFont="1" applyBorder="1" applyAlignment="1">
      <alignment horizontal="center" vertical="center"/>
    </xf>
    <xf numFmtId="0" fontId="136" fillId="0" borderId="7" xfId="16" applyFont="1" applyBorder="1" applyAlignment="1">
      <alignment horizontal="center" vertical="center"/>
    </xf>
    <xf numFmtId="0" fontId="136" fillId="0" borderId="8" xfId="16" applyFont="1" applyBorder="1" applyAlignment="1">
      <alignment horizontal="center" vertical="center"/>
    </xf>
    <xf numFmtId="0" fontId="104" fillId="0" borderId="41" xfId="18" applyFont="1" applyBorder="1" applyAlignment="1">
      <alignment horizontal="center" vertical="center"/>
    </xf>
    <xf numFmtId="0" fontId="136" fillId="0" borderId="31" xfId="16" applyFont="1" applyBorder="1" applyAlignment="1">
      <alignment horizontal="center" vertical="center"/>
    </xf>
    <xf numFmtId="0" fontId="104" fillId="0" borderId="31" xfId="18" applyFont="1" applyBorder="1" applyAlignment="1">
      <alignment vertical="center"/>
    </xf>
    <xf numFmtId="0" fontId="136" fillId="0" borderId="31" xfId="16" applyFont="1" applyBorder="1" applyAlignment="1">
      <alignment vertical="center"/>
    </xf>
    <xf numFmtId="0" fontId="104" fillId="0" borderId="31" xfId="18" applyFont="1" applyBorder="1" applyAlignment="1">
      <alignment horizontal="center" vertical="center"/>
    </xf>
    <xf numFmtId="0" fontId="127" fillId="0" borderId="31" xfId="18" applyFont="1" applyBorder="1" applyAlignment="1">
      <alignment horizontal="center" vertical="center"/>
    </xf>
    <xf numFmtId="0" fontId="127" fillId="0" borderId="21" xfId="18" applyFont="1" applyBorder="1" applyAlignment="1">
      <alignment horizontal="center" vertical="center"/>
    </xf>
    <xf numFmtId="0" fontId="104" fillId="0" borderId="0" xfId="14" applyFont="1"/>
    <xf numFmtId="0" fontId="104" fillId="0" borderId="0" xfId="14" applyFont="1" applyBorder="1" applyAlignment="1">
      <alignment horizontal="right" vertical="center"/>
    </xf>
    <xf numFmtId="179" fontId="104" fillId="7" borderId="0" xfId="11" applyNumberFormat="1" applyFont="1" applyFill="1" applyBorder="1" applyAlignment="1">
      <alignment horizontal="center" vertical="center"/>
    </xf>
    <xf numFmtId="49" fontId="104" fillId="7" borderId="0" xfId="11" applyNumberFormat="1" applyFont="1" applyFill="1" applyBorder="1" applyAlignment="1">
      <alignment vertical="center"/>
    </xf>
    <xf numFmtId="0" fontId="126" fillId="0" borderId="0" xfId="14" applyFont="1" applyAlignment="1">
      <alignment vertical="center"/>
    </xf>
    <xf numFmtId="0" fontId="104" fillId="0" borderId="0" xfId="14" applyFont="1" applyFill="1" applyBorder="1" applyAlignment="1">
      <alignment horizontal="center" vertical="center"/>
    </xf>
    <xf numFmtId="49" fontId="104" fillId="0" borderId="0" xfId="14" applyNumberFormat="1" applyFont="1" applyFill="1" applyBorder="1" applyAlignment="1">
      <alignment vertical="center"/>
    </xf>
    <xf numFmtId="0" fontId="104" fillId="0" borderId="0" xfId="14" quotePrefix="1" applyFont="1" applyAlignment="1">
      <alignment vertical="center"/>
    </xf>
    <xf numFmtId="0" fontId="104" fillId="0" borderId="0" xfId="15" applyFont="1" applyAlignment="1">
      <alignment vertical="center"/>
    </xf>
    <xf numFmtId="0" fontId="104" fillId="0" borderId="0" xfId="15" quotePrefix="1" applyFont="1" applyAlignment="1">
      <alignment vertical="center"/>
    </xf>
    <xf numFmtId="0" fontId="104" fillId="0" borderId="0" xfId="14" applyFont="1" applyAlignment="1">
      <alignment horizontal="left" vertical="center"/>
    </xf>
    <xf numFmtId="0" fontId="104" fillId="0" borderId="0" xfId="14" applyFont="1" applyAlignment="1">
      <alignment horizontal="right" vertical="center"/>
    </xf>
    <xf numFmtId="0" fontId="104" fillId="0" borderId="0" xfId="14" applyFont="1" applyAlignment="1">
      <alignment horizontal="center" vertical="center"/>
    </xf>
    <xf numFmtId="0" fontId="104" fillId="0" borderId="0" xfId="14" quotePrefix="1" applyFont="1" applyAlignment="1">
      <alignment horizontal="center" vertical="center"/>
    </xf>
    <xf numFmtId="0" fontId="104" fillId="0" borderId="109" xfId="14" applyFont="1" applyBorder="1" applyAlignment="1">
      <alignment horizontal="center" vertical="center"/>
    </xf>
    <xf numFmtId="0" fontId="104" fillId="0" borderId="84" xfId="14" applyFont="1" applyBorder="1" applyAlignment="1">
      <alignment horizontal="center" vertical="center"/>
    </xf>
    <xf numFmtId="0" fontId="104" fillId="0" borderId="85" xfId="14" applyFont="1" applyBorder="1" applyAlignment="1">
      <alignment horizontal="center" vertical="center"/>
    </xf>
    <xf numFmtId="0" fontId="126" fillId="0" borderId="85" xfId="14" applyFont="1" applyBorder="1" applyAlignment="1">
      <alignment horizontal="center" vertical="center"/>
    </xf>
    <xf numFmtId="0" fontId="104" fillId="0" borderId="44" xfId="14" applyFont="1" applyBorder="1" applyAlignment="1">
      <alignment horizontal="center"/>
    </xf>
    <xf numFmtId="0" fontId="136" fillId="0" borderId="45" xfId="16" applyFont="1" applyBorder="1" applyAlignment="1">
      <alignment horizontal="center"/>
    </xf>
    <xf numFmtId="0" fontId="136" fillId="0" borderId="51" xfId="16" applyFont="1" applyBorder="1" applyAlignment="1">
      <alignment horizontal="center"/>
    </xf>
    <xf numFmtId="0" fontId="104" fillId="0" borderId="91" xfId="14" applyFont="1" applyBorder="1" applyAlignment="1">
      <alignment horizontal="center" vertical="center"/>
    </xf>
    <xf numFmtId="0" fontId="104" fillId="0" borderId="98" xfId="14" applyFont="1" applyBorder="1" applyAlignment="1">
      <alignment horizontal="center" vertical="center"/>
    </xf>
    <xf numFmtId="179" fontId="127" fillId="26" borderId="0" xfId="11" applyNumberFormat="1" applyFont="1" applyFill="1" applyBorder="1" applyAlignment="1">
      <alignment horizontal="center" vertical="center"/>
    </xf>
    <xf numFmtId="49" fontId="127" fillId="26" borderId="0" xfId="14" applyNumberFormat="1" applyFont="1" applyFill="1" applyBorder="1" applyAlignment="1">
      <alignment vertical="center"/>
    </xf>
    <xf numFmtId="0" fontId="127" fillId="0" borderId="0" xfId="14" applyFont="1" applyAlignment="1">
      <alignment vertical="center"/>
    </xf>
    <xf numFmtId="0" fontId="127" fillId="0" borderId="0" xfId="14" applyFont="1"/>
    <xf numFmtId="0" fontId="136" fillId="0" borderId="0" xfId="22" applyFont="1"/>
    <xf numFmtId="0" fontId="127" fillId="0" borderId="0" xfId="14" applyFont="1" applyFill="1" applyBorder="1" applyAlignment="1">
      <alignment horizontal="center" vertical="center"/>
    </xf>
    <xf numFmtId="49" fontId="127" fillId="0" borderId="0" xfId="14" applyNumberFormat="1" applyFont="1" applyFill="1" applyBorder="1" applyAlignment="1">
      <alignment vertical="center"/>
    </xf>
    <xf numFmtId="0" fontId="137" fillId="0" borderId="0" xfId="18" applyFont="1" applyAlignment="1">
      <alignment vertical="center"/>
    </xf>
    <xf numFmtId="0" fontId="127" fillId="0" borderId="0" xfId="14" applyFont="1" applyAlignment="1">
      <alignment horizontal="center"/>
    </xf>
    <xf numFmtId="0" fontId="127" fillId="0" borderId="0" xfId="14" applyFont="1" applyFill="1" applyBorder="1" applyAlignment="1">
      <alignment horizontal="center" vertical="center"/>
    </xf>
    <xf numFmtId="0" fontId="127" fillId="0" borderId="0" xfId="11" applyFont="1" applyAlignment="1">
      <alignment vertical="center"/>
    </xf>
    <xf numFmtId="0" fontId="127" fillId="0" borderId="0" xfId="11" quotePrefix="1" applyFont="1" applyAlignment="1">
      <alignment vertical="center"/>
    </xf>
    <xf numFmtId="0" fontId="127" fillId="0" borderId="101" xfId="18" applyFont="1" applyBorder="1" applyAlignment="1">
      <alignment horizontal="center" vertical="center"/>
    </xf>
    <xf numFmtId="0" fontId="137" fillId="0" borderId="109" xfId="18" applyFont="1" applyBorder="1" applyAlignment="1">
      <alignment horizontal="center" vertical="center"/>
    </xf>
    <xf numFmtId="0" fontId="137" fillId="0" borderId="84" xfId="18" applyFont="1" applyBorder="1" applyAlignment="1">
      <alignment horizontal="center" vertical="center"/>
    </xf>
    <xf numFmtId="0" fontId="137" fillId="0" borderId="84" xfId="18" applyFont="1" applyFill="1" applyBorder="1" applyAlignment="1">
      <alignment horizontal="center" vertical="center"/>
    </xf>
    <xf numFmtId="0" fontId="137" fillId="0" borderId="101" xfId="18" applyFont="1" applyFill="1" applyBorder="1" applyAlignment="1">
      <alignment horizontal="center" vertical="center"/>
    </xf>
    <xf numFmtId="0" fontId="137" fillId="0" borderId="101" xfId="18" applyFont="1" applyBorder="1" applyAlignment="1">
      <alignment horizontal="center" vertical="center"/>
    </xf>
    <xf numFmtId="0" fontId="137" fillId="0" borderId="109" xfId="18" applyFont="1" applyFill="1" applyBorder="1" applyAlignment="1">
      <alignment horizontal="center" vertical="center"/>
    </xf>
    <xf numFmtId="0" fontId="137" fillId="0" borderId="85" xfId="18" applyFont="1" applyFill="1" applyBorder="1" applyAlignment="1">
      <alignment horizontal="center" vertical="center"/>
    </xf>
    <xf numFmtId="0" fontId="127" fillId="0" borderId="0" xfId="18" quotePrefix="1" applyFont="1" applyBorder="1" applyAlignment="1">
      <alignment vertical="center"/>
    </xf>
    <xf numFmtId="0" fontId="127" fillId="0" borderId="115" xfId="18" applyFont="1" applyBorder="1" applyAlignment="1">
      <alignment horizontal="center" vertical="center"/>
    </xf>
    <xf numFmtId="0" fontId="127" fillId="0" borderId="0" xfId="18" applyFont="1" applyFill="1" applyBorder="1" applyAlignment="1">
      <alignment vertical="center"/>
    </xf>
    <xf numFmtId="0" fontId="127" fillId="0" borderId="103" xfId="18" applyFont="1" applyFill="1" applyBorder="1" applyAlignment="1">
      <alignment horizontal="right" vertical="center"/>
    </xf>
    <xf numFmtId="0" fontId="127" fillId="0" borderId="42" xfId="18" applyFont="1" applyFill="1" applyBorder="1" applyAlignment="1">
      <alignment horizontal="right" vertical="center"/>
    </xf>
    <xf numFmtId="49" fontId="127" fillId="20" borderId="38" xfId="18" applyNumberFormat="1" applyFont="1" applyFill="1" applyBorder="1" applyAlignment="1">
      <alignment horizontal="left" vertical="center"/>
    </xf>
    <xf numFmtId="49" fontId="127" fillId="20" borderId="42" xfId="18" applyNumberFormat="1" applyFont="1" applyFill="1" applyBorder="1" applyAlignment="1">
      <alignment horizontal="left" vertical="center"/>
    </xf>
    <xf numFmtId="49" fontId="127" fillId="20" borderId="38" xfId="18" applyNumberFormat="1" applyFont="1" applyFill="1" applyBorder="1" applyAlignment="1">
      <alignment horizontal="left" vertical="center"/>
    </xf>
    <xf numFmtId="0" fontId="126" fillId="0" borderId="85" xfId="18" applyFont="1" applyBorder="1" applyAlignment="1">
      <alignment horizontal="center" vertical="center"/>
    </xf>
    <xf numFmtId="0" fontId="104" fillId="0" borderId="0" xfId="18" applyFont="1" applyBorder="1" applyAlignment="1">
      <alignment horizontal="left" vertical="center"/>
    </xf>
    <xf numFmtId="0" fontId="104" fillId="0" borderId="91" xfId="18" applyFont="1" applyBorder="1" applyAlignment="1">
      <alignment horizontal="center" vertical="center"/>
    </xf>
    <xf numFmtId="0" fontId="104" fillId="0" borderId="98" xfId="18" applyFont="1" applyBorder="1" applyAlignment="1">
      <alignment horizontal="center" vertical="center"/>
    </xf>
    <xf numFmtId="0" fontId="136" fillId="0" borderId="0" xfId="23" applyFont="1"/>
    <xf numFmtId="0" fontId="138" fillId="0" borderId="109" xfId="18" applyFont="1" applyBorder="1" applyAlignment="1">
      <alignment horizontal="center" vertical="center"/>
    </xf>
    <xf numFmtId="0" fontId="139" fillId="0" borderId="84" xfId="18" applyFont="1" applyBorder="1" applyAlignment="1">
      <alignment horizontal="center" vertical="center"/>
    </xf>
    <xf numFmtId="0" fontId="127" fillId="0" borderId="0" xfId="23" applyFont="1" applyAlignment="1"/>
    <xf numFmtId="0" fontId="127" fillId="0" borderId="0" xfId="23" applyFont="1" applyAlignment="1">
      <alignment horizontal="center"/>
    </xf>
    <xf numFmtId="0" fontId="104" fillId="0" borderId="66" xfId="18" applyFont="1" applyBorder="1" applyAlignment="1">
      <alignment horizontal="center" vertical="center"/>
    </xf>
    <xf numFmtId="0" fontId="104" fillId="0" borderId="66" xfId="20" applyFont="1" applyBorder="1" applyAlignment="1">
      <alignment horizontal="center" vertical="center"/>
    </xf>
    <xf numFmtId="0" fontId="104" fillId="0" borderId="0" xfId="20" applyFont="1" applyBorder="1" applyAlignment="1">
      <alignment horizontal="center" vertical="center"/>
    </xf>
    <xf numFmtId="0" fontId="127" fillId="0" borderId="0" xfId="18" applyFont="1" applyFill="1" applyBorder="1" applyAlignment="1">
      <alignment horizontal="right" vertical="center"/>
    </xf>
    <xf numFmtId="49" fontId="127" fillId="0" borderId="0" xfId="18" applyNumberFormat="1" applyFont="1" applyFill="1" applyBorder="1" applyAlignment="1">
      <alignment horizontal="left" vertical="center"/>
    </xf>
    <xf numFmtId="0" fontId="104" fillId="0" borderId="0" xfId="13" applyFont="1" applyAlignment="1">
      <alignment vertical="center"/>
    </xf>
    <xf numFmtId="0" fontId="104" fillId="0" borderId="0" xfId="13" quotePrefix="1" applyFont="1" applyAlignment="1">
      <alignment vertical="center"/>
    </xf>
    <xf numFmtId="0" fontId="104" fillId="0" borderId="0" xfId="13" applyFont="1" applyAlignment="1">
      <alignment horizontal="left" vertical="center"/>
    </xf>
    <xf numFmtId="0" fontId="104" fillId="0" borderId="0" xfId="13" applyFont="1" applyAlignment="1">
      <alignment horizontal="right" vertical="center"/>
    </xf>
    <xf numFmtId="0" fontId="104" fillId="0" borderId="0" xfId="13" applyFont="1" applyAlignment="1">
      <alignment horizontal="center" vertical="center"/>
    </xf>
    <xf numFmtId="0" fontId="104" fillId="0" borderId="0" xfId="13" quotePrefix="1" applyFont="1" applyAlignment="1">
      <alignment horizontal="center" vertical="center"/>
    </xf>
    <xf numFmtId="0" fontId="104" fillId="0" borderId="109" xfId="13" applyFont="1" applyBorder="1" applyAlignment="1">
      <alignment horizontal="center" vertical="center"/>
    </xf>
    <xf numFmtId="0" fontId="104" fillId="0" borderId="84" xfId="13" applyFont="1" applyBorder="1" applyAlignment="1">
      <alignment horizontal="center" vertical="center"/>
    </xf>
    <xf numFmtId="0" fontId="104" fillId="0" borderId="85" xfId="13" applyFont="1" applyBorder="1" applyAlignment="1">
      <alignment horizontal="center" vertical="center"/>
    </xf>
    <xf numFmtId="0" fontId="138" fillId="0" borderId="84" xfId="13" applyFont="1" applyBorder="1" applyAlignment="1">
      <alignment horizontal="center" vertical="center"/>
    </xf>
    <xf numFmtId="0" fontId="124" fillId="0" borderId="85" xfId="13" applyFont="1" applyBorder="1" applyAlignment="1">
      <alignment horizontal="center" vertical="center"/>
    </xf>
    <xf numFmtId="0" fontId="124" fillId="0" borderId="109" xfId="13" applyFont="1" applyBorder="1" applyAlignment="1">
      <alignment horizontal="center" vertical="center"/>
    </xf>
    <xf numFmtId="0" fontId="139" fillId="0" borderId="84" xfId="13" applyFont="1" applyBorder="1" applyAlignment="1">
      <alignment horizontal="center" vertical="center"/>
    </xf>
    <xf numFmtId="0" fontId="126" fillId="0" borderId="84" xfId="13" applyFont="1" applyBorder="1" applyAlignment="1">
      <alignment horizontal="center" vertical="center"/>
    </xf>
    <xf numFmtId="0" fontId="126" fillId="0" borderId="85" xfId="13" applyFont="1" applyBorder="1" applyAlignment="1">
      <alignment horizontal="center" vertical="center"/>
    </xf>
    <xf numFmtId="0" fontId="126" fillId="0" borderId="109" xfId="13" applyFont="1" applyBorder="1" applyAlignment="1">
      <alignment horizontal="center" vertical="center"/>
    </xf>
    <xf numFmtId="0" fontId="104" fillId="0" borderId="0" xfId="13" applyFont="1" applyBorder="1" applyAlignment="1">
      <alignment horizontal="center" vertical="center"/>
    </xf>
    <xf numFmtId="0" fontId="138" fillId="0" borderId="0" xfId="13" applyFont="1" applyAlignment="1">
      <alignment vertical="center" textRotation="180"/>
    </xf>
    <xf numFmtId="0" fontId="138" fillId="0" borderId="0" xfId="13" quotePrefix="1" applyFont="1" applyAlignment="1">
      <alignment vertical="center" textRotation="180"/>
    </xf>
    <xf numFmtId="0" fontId="104" fillId="0" borderId="0" xfId="13" applyFont="1" applyAlignment="1">
      <alignment vertical="center" textRotation="180"/>
    </xf>
    <xf numFmtId="0" fontId="109" fillId="0" borderId="0" xfId="13" applyFont="1" applyAlignment="1">
      <alignment vertical="center" textRotation="180"/>
    </xf>
    <xf numFmtId="0" fontId="109" fillId="0" borderId="0" xfId="13" applyFont="1" applyFill="1" applyAlignment="1">
      <alignment vertical="center" textRotation="180"/>
    </xf>
    <xf numFmtId="0" fontId="109" fillId="0" borderId="0" xfId="13" applyFont="1" applyAlignment="1">
      <alignment horizontal="center" vertical="center" textRotation="180"/>
    </xf>
    <xf numFmtId="0" fontId="138" fillId="0" borderId="0" xfId="13" applyFont="1" applyAlignment="1">
      <alignment vertical="center"/>
    </xf>
    <xf numFmtId="0" fontId="123" fillId="0" borderId="0" xfId="16" applyFont="1" applyAlignment="1"/>
    <xf numFmtId="0" fontId="127" fillId="0" borderId="117" xfId="18" applyFont="1" applyBorder="1" applyAlignment="1">
      <alignment vertical="center"/>
    </xf>
    <xf numFmtId="0" fontId="136" fillId="0" borderId="117" xfId="22" applyFont="1" applyBorder="1"/>
    <xf numFmtId="0" fontId="136" fillId="0" borderId="0" xfId="22" applyFont="1" applyBorder="1"/>
    <xf numFmtId="0" fontId="127" fillId="0" borderId="118" xfId="18" applyFont="1" applyBorder="1" applyAlignment="1">
      <alignment vertical="center"/>
    </xf>
    <xf numFmtId="0" fontId="136" fillId="0" borderId="118" xfId="22" applyFont="1" applyBorder="1"/>
    <xf numFmtId="49" fontId="114" fillId="0" borderId="0" xfId="18" applyNumberFormat="1" applyFont="1" applyFill="1" applyBorder="1" applyAlignment="1">
      <alignment horizontal="center" vertical="center"/>
    </xf>
    <xf numFmtId="49" fontId="114" fillId="0" borderId="0" xfId="11" applyNumberFormat="1" applyFont="1" applyFill="1" applyBorder="1" applyAlignment="1">
      <alignment vertical="center"/>
    </xf>
    <xf numFmtId="0" fontId="117" fillId="0" borderId="0" xfId="11" applyFont="1" applyAlignment="1">
      <alignment vertical="center"/>
    </xf>
    <xf numFmtId="0" fontId="117" fillId="0" borderId="0" xfId="11" applyFont="1"/>
    <xf numFmtId="0" fontId="117" fillId="0" borderId="0" xfId="16" applyFont="1" applyFill="1" applyAlignment="1">
      <alignment horizontal="right"/>
    </xf>
    <xf numFmtId="0" fontId="117" fillId="0" borderId="0" xfId="11" quotePrefix="1" applyFont="1" applyAlignment="1">
      <alignment vertical="center"/>
    </xf>
    <xf numFmtId="0" fontId="11" fillId="0" borderId="0" xfId="18" applyFont="1" applyAlignment="1">
      <alignment horizontal="right" vertical="center"/>
    </xf>
    <xf numFmtId="0" fontId="117" fillId="0" borderId="44" xfId="11" applyFont="1" applyFill="1" applyBorder="1" applyAlignment="1">
      <alignment horizontal="right" vertical="center"/>
    </xf>
    <xf numFmtId="0" fontId="117" fillId="0" borderId="45" xfId="11" applyFont="1" applyFill="1" applyBorder="1" applyAlignment="1">
      <alignment horizontal="right" vertical="center"/>
    </xf>
    <xf numFmtId="0" fontId="117" fillId="0" borderId="51" xfId="11" applyFont="1" applyFill="1" applyBorder="1" applyAlignment="1">
      <alignment horizontal="right" vertical="center"/>
    </xf>
    <xf numFmtId="24" fontId="117" fillId="20" borderId="44" xfId="11" applyNumberFormat="1" applyFont="1" applyFill="1" applyBorder="1" applyAlignment="1">
      <alignment horizontal="center" vertical="center"/>
    </xf>
    <xf numFmtId="24" fontId="117" fillId="20" borderId="45" xfId="11" applyNumberFormat="1" applyFont="1" applyFill="1" applyBorder="1" applyAlignment="1">
      <alignment horizontal="center" vertical="center"/>
    </xf>
    <xf numFmtId="24" fontId="117" fillId="20" borderId="51" xfId="11" applyNumberFormat="1" applyFont="1" applyFill="1" applyBorder="1" applyAlignment="1">
      <alignment horizontal="center" vertical="center"/>
    </xf>
    <xf numFmtId="0" fontId="117" fillId="20" borderId="44" xfId="11" applyFont="1" applyFill="1" applyBorder="1" applyAlignment="1">
      <alignment horizontal="center" vertical="center"/>
    </xf>
    <xf numFmtId="0" fontId="117" fillId="20" borderId="45" xfId="11" applyFont="1" applyFill="1" applyBorder="1" applyAlignment="1">
      <alignment horizontal="center" vertical="center"/>
    </xf>
    <xf numFmtId="0" fontId="117" fillId="20" borderId="51" xfId="11" applyFont="1" applyFill="1" applyBorder="1" applyAlignment="1">
      <alignment horizontal="center" vertical="center"/>
    </xf>
    <xf numFmtId="0" fontId="117" fillId="0" borderId="0" xfId="11" applyFont="1" applyFill="1" applyAlignment="1">
      <alignment vertical="center"/>
    </xf>
    <xf numFmtId="0" fontId="117" fillId="0" borderId="0" xfId="11" quotePrefix="1" applyFont="1" applyFill="1" applyAlignment="1">
      <alignment vertical="center"/>
    </xf>
    <xf numFmtId="0" fontId="117" fillId="0" borderId="0" xfId="11" applyFont="1" applyFill="1" applyBorder="1" applyAlignment="1">
      <alignment horizontal="right" vertical="center"/>
    </xf>
    <xf numFmtId="0" fontId="117" fillId="0" borderId="0" xfId="11" applyFont="1" applyFill="1" applyBorder="1" applyAlignment="1">
      <alignment horizontal="center" vertical="center"/>
    </xf>
    <xf numFmtId="0" fontId="109" fillId="0" borderId="109" xfId="18" applyFont="1" applyBorder="1" applyAlignment="1">
      <alignment horizontal="center" vertical="center"/>
    </xf>
    <xf numFmtId="0" fontId="109" fillId="0" borderId="109" xfId="18" applyFont="1" applyFill="1" applyBorder="1" applyAlignment="1">
      <alignment horizontal="center" vertical="center"/>
    </xf>
    <xf numFmtId="0" fontId="124" fillId="0" borderId="101" xfId="11" applyFont="1" applyBorder="1" applyAlignment="1">
      <alignment horizontal="center" vertical="center"/>
    </xf>
    <xf numFmtId="0" fontId="124" fillId="0" borderId="109" xfId="11" applyFont="1" applyFill="1" applyBorder="1" applyAlignment="1">
      <alignment horizontal="center" vertical="center"/>
    </xf>
    <xf numFmtId="0" fontId="124" fillId="0" borderId="84" xfId="11" applyFont="1" applyFill="1" applyBorder="1" applyAlignment="1">
      <alignment horizontal="center" vertical="center"/>
    </xf>
    <xf numFmtId="0" fontId="124" fillId="0" borderId="85" xfId="11" applyFont="1" applyFill="1" applyBorder="1" applyAlignment="1">
      <alignment horizontal="center" vertical="center"/>
    </xf>
    <xf numFmtId="0" fontId="109" fillId="0" borderId="54" xfId="18" applyFont="1" applyBorder="1" applyAlignment="1">
      <alignment vertical="center"/>
    </xf>
    <xf numFmtId="0" fontId="141" fillId="25" borderId="0" xfId="18" applyFont="1" applyFill="1" applyBorder="1" applyAlignment="1">
      <alignment vertical="center"/>
    </xf>
    <xf numFmtId="0" fontId="109" fillId="0" borderId="0" xfId="11" applyFont="1" applyFill="1" applyAlignment="1">
      <alignment vertical="center"/>
    </xf>
    <xf numFmtId="0" fontId="109" fillId="0" borderId="0" xfId="11" quotePrefix="1" applyFont="1" applyFill="1" applyBorder="1" applyAlignment="1">
      <alignment vertical="center"/>
    </xf>
    <xf numFmtId="0" fontId="109" fillId="0" borderId="0" xfId="11" applyFont="1" applyFill="1" applyBorder="1" applyAlignment="1">
      <alignment vertical="center"/>
    </xf>
    <xf numFmtId="0" fontId="109" fillId="0" borderId="0" xfId="11" applyFont="1" applyFill="1" applyBorder="1" applyAlignment="1">
      <alignment horizontal="right" vertical="center"/>
    </xf>
    <xf numFmtId="49" fontId="109" fillId="0" borderId="0" xfId="11" applyNumberFormat="1" applyFont="1" applyFill="1" applyBorder="1" applyAlignment="1">
      <alignment horizontal="left" vertical="center"/>
    </xf>
    <xf numFmtId="49" fontId="109" fillId="0" borderId="0" xfId="11" quotePrefix="1" applyNumberFormat="1" applyFont="1" applyFill="1" applyBorder="1" applyAlignment="1">
      <alignment horizontal="left" vertical="center"/>
    </xf>
    <xf numFmtId="0" fontId="109" fillId="0" borderId="0" xfId="11" applyFont="1" applyFill="1" applyBorder="1" applyAlignment="1">
      <alignment horizontal="left" vertical="center"/>
    </xf>
    <xf numFmtId="179" fontId="109" fillId="25" borderId="0" xfId="13" applyNumberFormat="1" applyFont="1" applyFill="1" applyBorder="1" applyAlignment="1">
      <alignment horizontal="center" vertical="center"/>
    </xf>
    <xf numFmtId="49" fontId="109" fillId="25" borderId="0" xfId="11" applyNumberFormat="1" applyFont="1" applyFill="1" applyBorder="1" applyAlignment="1">
      <alignment vertical="center"/>
    </xf>
    <xf numFmtId="0" fontId="109" fillId="0" borderId="0" xfId="14" applyFont="1" applyAlignment="1">
      <alignment vertical="center"/>
    </xf>
    <xf numFmtId="0" fontId="124" fillId="0" borderId="0" xfId="11" applyFont="1" applyAlignment="1">
      <alignment vertical="center"/>
    </xf>
    <xf numFmtId="0" fontId="109" fillId="0" borderId="0" xfId="14" applyFont="1"/>
    <xf numFmtId="0" fontId="109" fillId="0" borderId="0" xfId="14" applyFont="1" applyFill="1" applyBorder="1" applyAlignment="1">
      <alignment horizontal="center" vertical="center"/>
    </xf>
    <xf numFmtId="0" fontId="109" fillId="0" borderId="0" xfId="13" applyFont="1" applyFill="1" applyBorder="1" applyAlignment="1">
      <alignment horizontal="center" vertical="center"/>
    </xf>
    <xf numFmtId="0" fontId="110" fillId="0" borderId="0" xfId="11" applyFont="1" applyAlignment="1">
      <alignment vertical="center"/>
    </xf>
    <xf numFmtId="179" fontId="109" fillId="25" borderId="0" xfId="11" applyNumberFormat="1" applyFont="1" applyFill="1" applyBorder="1" applyAlignment="1">
      <alignment horizontal="center" vertical="center"/>
    </xf>
    <xf numFmtId="49" fontId="109" fillId="25" borderId="0" xfId="14" applyNumberFormat="1" applyFont="1" applyFill="1" applyBorder="1" applyAlignment="1">
      <alignment vertical="center"/>
    </xf>
    <xf numFmtId="0" fontId="124" fillId="0" borderId="0" xfId="14" applyFont="1" applyAlignment="1">
      <alignment vertical="center"/>
    </xf>
    <xf numFmtId="0" fontId="109" fillId="0" borderId="0" xfId="11" applyFont="1" applyFill="1" applyBorder="1" applyAlignment="1">
      <alignment horizontal="center" vertical="center"/>
    </xf>
    <xf numFmtId="0" fontId="110" fillId="0" borderId="0" xfId="14" applyFont="1" applyAlignment="1">
      <alignment vertical="center"/>
    </xf>
    <xf numFmtId="0" fontId="124" fillId="0" borderId="0" xfId="18" applyFont="1" applyAlignment="1">
      <alignment vertical="center"/>
    </xf>
    <xf numFmtId="0" fontId="109" fillId="25" borderId="109" xfId="18" applyFont="1" applyFill="1" applyBorder="1" applyAlignment="1">
      <alignment horizontal="center" vertical="center"/>
    </xf>
    <xf numFmtId="0" fontId="109" fillId="0" borderId="0" xfId="18" quotePrefix="1" applyFont="1" applyBorder="1" applyAlignment="1">
      <alignment horizontal="center" vertical="center"/>
    </xf>
    <xf numFmtId="0" fontId="141" fillId="0" borderId="0" xfId="18" applyFont="1" applyBorder="1" applyAlignment="1">
      <alignment horizontal="right" vertical="center"/>
    </xf>
    <xf numFmtId="0" fontId="109" fillId="0" borderId="85" xfId="18" applyFont="1" applyBorder="1" applyAlignment="1">
      <alignment horizontal="center" vertical="center"/>
    </xf>
    <xf numFmtId="0" fontId="124" fillId="0" borderId="85" xfId="18" applyFont="1" applyBorder="1" applyAlignment="1">
      <alignment horizontal="center" vertical="center"/>
    </xf>
    <xf numFmtId="0" fontId="109" fillId="0" borderId="0" xfId="18" applyFont="1" applyBorder="1" applyAlignment="1">
      <alignment horizontal="center" vertical="center"/>
    </xf>
    <xf numFmtId="0" fontId="109" fillId="7" borderId="0" xfId="14" applyFont="1" applyFill="1" applyAlignment="1">
      <alignment vertical="center"/>
    </xf>
    <xf numFmtId="0" fontId="109" fillId="0" borderId="0" xfId="13" applyFont="1" applyFill="1" applyBorder="1" applyAlignment="1">
      <alignment horizontal="center" vertical="center"/>
    </xf>
    <xf numFmtId="0" fontId="117" fillId="0" borderId="0" xfId="11" applyFont="1" applyBorder="1" applyAlignment="1">
      <alignment horizontal="center" vertical="center"/>
    </xf>
    <xf numFmtId="49" fontId="7" fillId="25" borderId="0" xfId="11" applyNumberFormat="1" applyFont="1" applyFill="1" applyBorder="1" applyAlignment="1">
      <alignment horizontal="center" vertical="center"/>
    </xf>
    <xf numFmtId="49" fontId="117" fillId="25" borderId="0" xfId="11" applyNumberFormat="1" applyFont="1" applyFill="1" applyBorder="1" applyAlignment="1">
      <alignment vertical="center"/>
    </xf>
    <xf numFmtId="0" fontId="117" fillId="0" borderId="0" xfId="11" applyFont="1" applyFill="1" applyBorder="1" applyAlignment="1">
      <alignment horizontal="center" vertical="center"/>
    </xf>
    <xf numFmtId="0" fontId="101" fillId="0" borderId="0" xfId="18" applyFont="1" applyAlignment="1">
      <alignment vertical="center"/>
    </xf>
    <xf numFmtId="0" fontId="117" fillId="0" borderId="101" xfId="18" applyFont="1" applyBorder="1" applyAlignment="1">
      <alignment horizontal="center" vertical="center"/>
    </xf>
    <xf numFmtId="0" fontId="25" fillId="25" borderId="109" xfId="18" applyFont="1" applyFill="1" applyBorder="1" applyAlignment="1">
      <alignment horizontal="center" vertical="center"/>
    </xf>
    <xf numFmtId="0" fontId="114" fillId="0" borderId="84" xfId="18" applyFont="1" applyFill="1" applyBorder="1" applyAlignment="1">
      <alignment horizontal="center" vertical="center"/>
    </xf>
    <xf numFmtId="0" fontId="114" fillId="0" borderId="101" xfId="18" applyFont="1" applyFill="1" applyBorder="1" applyAlignment="1">
      <alignment horizontal="center" vertical="center"/>
    </xf>
    <xf numFmtId="0" fontId="114" fillId="7" borderId="109" xfId="18" applyFont="1" applyFill="1" applyBorder="1" applyAlignment="1">
      <alignment horizontal="center" vertical="center"/>
    </xf>
    <xf numFmtId="0" fontId="114" fillId="7" borderId="84" xfId="18" applyFont="1" applyFill="1" applyBorder="1" applyAlignment="1">
      <alignment horizontal="center" vertical="center"/>
    </xf>
    <xf numFmtId="0" fontId="114" fillId="0" borderId="109" xfId="18" applyFont="1" applyFill="1" applyBorder="1" applyAlignment="1">
      <alignment horizontal="center" vertical="center"/>
    </xf>
    <xf numFmtId="0" fontId="114" fillId="0" borderId="85" xfId="18" applyFont="1" applyFill="1" applyBorder="1" applyAlignment="1">
      <alignment horizontal="center" vertical="center"/>
    </xf>
    <xf numFmtId="0" fontId="117" fillId="0" borderId="115" xfId="18" applyFont="1" applyBorder="1" applyAlignment="1">
      <alignment horizontal="center" vertical="center"/>
    </xf>
    <xf numFmtId="0" fontId="142" fillId="0" borderId="0" xfId="18" applyFont="1" applyAlignment="1">
      <alignment horizontal="right" vertical="center"/>
    </xf>
    <xf numFmtId="0" fontId="143" fillId="0" borderId="0" xfId="10" applyFont="1" applyBorder="1" applyAlignment="1">
      <alignment horizontal="right" vertical="center"/>
    </xf>
    <xf numFmtId="0" fontId="117" fillId="0" borderId="103" xfId="18" applyFont="1" applyFill="1" applyBorder="1" applyAlignment="1">
      <alignment horizontal="right" vertical="center"/>
    </xf>
    <xf numFmtId="0" fontId="117" fillId="0" borderId="42" xfId="18" applyFont="1" applyFill="1" applyBorder="1" applyAlignment="1">
      <alignment horizontal="right" vertical="center"/>
    </xf>
    <xf numFmtId="49" fontId="117" fillId="20" borderId="38" xfId="18" applyNumberFormat="1" applyFont="1" applyFill="1" applyBorder="1" applyAlignment="1">
      <alignment horizontal="left" vertical="center"/>
    </xf>
    <xf numFmtId="49" fontId="117" fillId="20" borderId="42" xfId="18" applyNumberFormat="1" applyFont="1" applyFill="1" applyBorder="1" applyAlignment="1">
      <alignment horizontal="left" vertical="center"/>
    </xf>
    <xf numFmtId="49" fontId="117" fillId="20" borderId="38" xfId="18" applyNumberFormat="1" applyFont="1" applyFill="1" applyBorder="1" applyAlignment="1">
      <alignment horizontal="left" vertical="center"/>
    </xf>
    <xf numFmtId="0" fontId="112" fillId="0" borderId="0" xfId="10" applyFont="1" applyFill="1" applyAlignment="1">
      <alignment vertical="center"/>
    </xf>
    <xf numFmtId="0" fontId="112" fillId="0" borderId="0" xfId="10" quotePrefix="1" applyFont="1" applyFill="1" applyBorder="1" applyAlignment="1">
      <alignment vertical="center"/>
    </xf>
    <xf numFmtId="0" fontId="143" fillId="0" borderId="0" xfId="10" applyFont="1" applyBorder="1" applyAlignment="1">
      <alignment vertical="center"/>
    </xf>
    <xf numFmtId="0" fontId="143" fillId="0" borderId="0" xfId="10" applyFont="1" applyFill="1" applyBorder="1" applyAlignment="1">
      <alignment vertical="center"/>
    </xf>
    <xf numFmtId="0" fontId="112" fillId="0" borderId="0" xfId="10" applyFont="1" applyFill="1" applyBorder="1" applyAlignment="1">
      <alignment horizontal="right" vertical="center"/>
    </xf>
    <xf numFmtId="0" fontId="112" fillId="0" borderId="103" xfId="10" applyFont="1" applyFill="1" applyBorder="1" applyAlignment="1">
      <alignment horizontal="right" vertical="center"/>
    </xf>
    <xf numFmtId="0" fontId="112" fillId="0" borderId="42" xfId="10" applyFont="1" applyFill="1" applyBorder="1" applyAlignment="1">
      <alignment horizontal="right" vertical="center"/>
    </xf>
    <xf numFmtId="0" fontId="112" fillId="0" borderId="103" xfId="14" applyFont="1" applyFill="1" applyBorder="1" applyAlignment="1">
      <alignment horizontal="right" vertical="center"/>
    </xf>
    <xf numFmtId="0" fontId="112" fillId="0" borderId="42" xfId="14" applyFont="1" applyFill="1" applyBorder="1" applyAlignment="1">
      <alignment horizontal="right" vertical="center"/>
    </xf>
    <xf numFmtId="49" fontId="112" fillId="20" borderId="42" xfId="10" applyNumberFormat="1" applyFont="1" applyFill="1" applyBorder="1" applyAlignment="1">
      <alignment horizontal="left" vertical="center"/>
    </xf>
    <xf numFmtId="49" fontId="112" fillId="20" borderId="38" xfId="10" applyNumberFormat="1" applyFont="1" applyFill="1" applyBorder="1" applyAlignment="1">
      <alignment horizontal="left" vertical="center"/>
    </xf>
    <xf numFmtId="0" fontId="143" fillId="0" borderId="0" xfId="10" applyFont="1" applyAlignment="1">
      <alignment vertical="center"/>
    </xf>
    <xf numFmtId="0" fontId="143" fillId="0" borderId="0" xfId="10" quotePrefix="1" applyFont="1" applyBorder="1" applyAlignment="1">
      <alignment vertical="center"/>
    </xf>
    <xf numFmtId="0" fontId="117" fillId="0" borderId="0" xfId="18" applyFont="1" applyBorder="1" applyAlignment="1">
      <alignment horizontal="left" vertical="center"/>
    </xf>
    <xf numFmtId="0" fontId="117" fillId="0" borderId="103" xfId="18" applyFont="1" applyFill="1" applyBorder="1" applyAlignment="1">
      <alignment horizontal="right" vertical="center"/>
    </xf>
    <xf numFmtId="0" fontId="117" fillId="0" borderId="42" xfId="18" applyFont="1" applyFill="1" applyBorder="1" applyAlignment="1">
      <alignment horizontal="right" vertical="center"/>
    </xf>
    <xf numFmtId="49" fontId="117" fillId="20" borderId="42" xfId="18" applyNumberFormat="1" applyFont="1" applyFill="1" applyBorder="1" applyAlignment="1">
      <alignment horizontal="left" vertical="center"/>
    </xf>
    <xf numFmtId="0" fontId="7" fillId="0" borderId="103" xfId="14" applyFont="1" applyFill="1" applyBorder="1" applyAlignment="1">
      <alignment horizontal="right" vertical="center"/>
    </xf>
    <xf numFmtId="0" fontId="7" fillId="0" borderId="42" xfId="14" applyFont="1" applyFill="1" applyBorder="1" applyAlignment="1">
      <alignment horizontal="right" vertical="center"/>
    </xf>
    <xf numFmtId="49" fontId="82" fillId="20" borderId="42" xfId="18" applyNumberFormat="1" applyFont="1" applyFill="1" applyBorder="1" applyAlignment="1">
      <alignment horizontal="left" vertical="center"/>
    </xf>
    <xf numFmtId="49" fontId="117" fillId="20" borderId="0" xfId="18" applyNumberFormat="1" applyFont="1" applyFill="1" applyBorder="1" applyAlignment="1">
      <alignment horizontal="left" vertical="center"/>
    </xf>
    <xf numFmtId="49" fontId="82" fillId="20" borderId="0" xfId="18" applyNumberFormat="1" applyFont="1" applyFill="1" applyBorder="1" applyAlignment="1">
      <alignment horizontal="left" vertical="center"/>
    </xf>
    <xf numFmtId="0" fontId="33" fillId="0" borderId="109" xfId="18" applyFont="1" applyBorder="1" applyAlignment="1">
      <alignment horizontal="center" vertical="center"/>
    </xf>
    <xf numFmtId="0" fontId="117" fillId="0" borderId="0" xfId="18" applyFont="1" applyBorder="1" applyAlignment="1">
      <alignment horizontal="center" vertical="center"/>
    </xf>
    <xf numFmtId="0" fontId="117" fillId="14" borderId="92" xfId="18" applyFont="1" applyFill="1" applyBorder="1" applyAlignment="1">
      <alignment horizontal="center" vertical="center"/>
    </xf>
    <xf numFmtId="0" fontId="117" fillId="14" borderId="108" xfId="18" applyFont="1" applyFill="1" applyBorder="1" applyAlignment="1">
      <alignment horizontal="center" vertical="center"/>
    </xf>
    <xf numFmtId="0" fontId="117" fillId="14" borderId="93" xfId="18" applyFont="1" applyFill="1" applyBorder="1" applyAlignment="1">
      <alignment horizontal="center" vertical="center"/>
    </xf>
    <xf numFmtId="0" fontId="117" fillId="0" borderId="93" xfId="18" applyFont="1" applyBorder="1" applyAlignment="1">
      <alignment horizontal="center" vertical="center"/>
    </xf>
    <xf numFmtId="0" fontId="117" fillId="0" borderId="94" xfId="18" applyFont="1" applyBorder="1" applyAlignment="1">
      <alignment horizontal="center" vertical="center"/>
    </xf>
    <xf numFmtId="0" fontId="117" fillId="14" borderId="40" xfId="18" applyFont="1" applyFill="1" applyBorder="1" applyAlignment="1">
      <alignment horizontal="center" vertical="center"/>
    </xf>
    <xf numFmtId="0" fontId="117" fillId="14" borderId="38" xfId="18" applyFont="1" applyFill="1" applyBorder="1" applyAlignment="1">
      <alignment horizontal="center" vertical="center"/>
    </xf>
    <xf numFmtId="0" fontId="117" fillId="14" borderId="30" xfId="18" applyFont="1" applyFill="1" applyBorder="1" applyAlignment="1">
      <alignment horizontal="center" vertical="center"/>
    </xf>
    <xf numFmtId="0" fontId="117" fillId="0" borderId="30" xfId="18" applyFont="1" applyBorder="1" applyAlignment="1">
      <alignment horizontal="center" vertical="center"/>
    </xf>
    <xf numFmtId="0" fontId="117" fillId="0" borderId="14" xfId="18" applyFont="1" applyBorder="1" applyAlignment="1">
      <alignment horizontal="center" vertical="center"/>
    </xf>
    <xf numFmtId="0" fontId="117" fillId="0" borderId="96" xfId="18" applyFont="1" applyFill="1" applyBorder="1" applyAlignment="1">
      <alignment horizontal="center" vertical="center"/>
    </xf>
    <xf numFmtId="0" fontId="117" fillId="0" borderId="42" xfId="18" applyFont="1" applyFill="1" applyBorder="1" applyAlignment="1">
      <alignment horizontal="center" vertical="center"/>
    </xf>
    <xf numFmtId="0" fontId="117" fillId="0" borderId="104" xfId="18" applyFont="1" applyFill="1" applyBorder="1" applyAlignment="1">
      <alignment horizontal="center" vertical="center"/>
    </xf>
    <xf numFmtId="0" fontId="130" fillId="0" borderId="0" xfId="16" applyFont="1" applyBorder="1" applyAlignment="1">
      <alignment vertical="center" wrapText="1"/>
    </xf>
    <xf numFmtId="0" fontId="95" fillId="0" borderId="0" xfId="16" applyFont="1" applyBorder="1" applyAlignment="1">
      <alignment vertical="center" wrapText="1"/>
    </xf>
    <xf numFmtId="0" fontId="7" fillId="0" borderId="0" xfId="18" applyFont="1" applyBorder="1" applyAlignment="1">
      <alignment horizontal="center" vertical="center"/>
    </xf>
    <xf numFmtId="0" fontId="7" fillId="32" borderId="0" xfId="18" applyFont="1" applyFill="1" applyBorder="1" applyAlignment="1">
      <alignment horizontal="center" vertical="center"/>
    </xf>
    <xf numFmtId="0" fontId="7" fillId="0" borderId="0" xfId="18" quotePrefix="1" applyFont="1" applyBorder="1" applyAlignment="1">
      <alignment horizontal="center" vertical="center"/>
    </xf>
    <xf numFmtId="0" fontId="117" fillId="14" borderId="22" xfId="18" applyFont="1" applyFill="1" applyBorder="1" applyAlignment="1">
      <alignment horizontal="center" vertical="center"/>
    </xf>
    <xf numFmtId="0" fontId="117" fillId="14" borderId="10" xfId="18" applyFont="1" applyFill="1" applyBorder="1" applyAlignment="1">
      <alignment horizontal="center" vertical="center"/>
    </xf>
    <xf numFmtId="0" fontId="117" fillId="14" borderId="11" xfId="18" applyFont="1" applyFill="1" applyBorder="1" applyAlignment="1">
      <alignment horizontal="center" vertical="center"/>
    </xf>
    <xf numFmtId="0" fontId="117" fillId="0" borderId="11" xfId="18" applyFont="1" applyBorder="1" applyAlignment="1">
      <alignment horizontal="center" vertical="center"/>
    </xf>
    <xf numFmtId="0" fontId="117" fillId="0" borderId="23" xfId="18" applyFont="1" applyBorder="1" applyAlignment="1">
      <alignment horizontal="center" vertical="center"/>
    </xf>
    <xf numFmtId="0" fontId="117" fillId="0" borderId="0" xfId="18" applyFont="1" applyFill="1" applyBorder="1" applyAlignment="1">
      <alignment horizontal="center" vertical="center"/>
    </xf>
    <xf numFmtId="0" fontId="117" fillId="14" borderId="41" xfId="18" applyFont="1" applyFill="1" applyBorder="1" applyAlignment="1">
      <alignment horizontal="center" vertical="center"/>
    </xf>
    <xf numFmtId="0" fontId="117" fillId="14" borderId="39" xfId="18" applyFont="1" applyFill="1" applyBorder="1" applyAlignment="1">
      <alignment horizontal="center" vertical="center"/>
    </xf>
    <xf numFmtId="0" fontId="117" fillId="14" borderId="31" xfId="18" applyFont="1" applyFill="1" applyBorder="1" applyAlignment="1">
      <alignment horizontal="center" vertical="center"/>
    </xf>
    <xf numFmtId="0" fontId="117" fillId="0" borderId="31" xfId="18" applyFont="1" applyBorder="1" applyAlignment="1">
      <alignment horizontal="center" vertical="center"/>
    </xf>
    <xf numFmtId="0" fontId="117" fillId="0" borderId="21" xfId="18" applyFont="1" applyBorder="1" applyAlignment="1">
      <alignment horizontal="center" vertical="center"/>
    </xf>
    <xf numFmtId="0" fontId="117" fillId="0" borderId="0" xfId="18" applyFont="1" applyFill="1" applyBorder="1" applyAlignment="1">
      <alignment horizontal="center" vertical="center"/>
    </xf>
    <xf numFmtId="0" fontId="117" fillId="0" borderId="119" xfId="18" applyFont="1" applyFill="1" applyBorder="1" applyAlignment="1">
      <alignment horizontal="center" vertical="center"/>
    </xf>
    <xf numFmtId="0" fontId="117" fillId="0" borderId="54" xfId="18" applyFont="1" applyBorder="1" applyAlignment="1">
      <alignment vertical="center"/>
    </xf>
    <xf numFmtId="0" fontId="11" fillId="32" borderId="0" xfId="18" applyFont="1" applyFill="1" applyBorder="1" applyAlignment="1">
      <alignment horizontal="center" vertical="center"/>
    </xf>
    <xf numFmtId="0" fontId="20" fillId="0" borderId="0" xfId="18" applyFont="1" applyAlignment="1">
      <alignment vertical="center"/>
    </xf>
    <xf numFmtId="0" fontId="20" fillId="14" borderId="40" xfId="18" applyFont="1" applyFill="1" applyBorder="1" applyAlignment="1">
      <alignment horizontal="center" vertical="center"/>
    </xf>
    <xf numFmtId="0" fontId="20" fillId="14" borderId="38" xfId="18" applyFont="1" applyFill="1" applyBorder="1" applyAlignment="1">
      <alignment horizontal="center" vertical="center"/>
    </xf>
    <xf numFmtId="0" fontId="20" fillId="14" borderId="30" xfId="18" applyFont="1" applyFill="1" applyBorder="1" applyAlignment="1">
      <alignment horizontal="center" vertical="center"/>
    </xf>
    <xf numFmtId="0" fontId="20" fillId="0" borderId="30" xfId="18" applyFont="1" applyBorder="1" applyAlignment="1">
      <alignment horizontal="center" vertical="center"/>
    </xf>
    <xf numFmtId="0" fontId="20" fillId="0" borderId="14" xfId="18" applyFont="1" applyBorder="1" applyAlignment="1">
      <alignment horizontal="center" vertical="center"/>
    </xf>
    <xf numFmtId="0" fontId="20" fillId="14" borderId="41" xfId="18" applyFont="1" applyFill="1" applyBorder="1" applyAlignment="1">
      <alignment horizontal="center" vertical="center"/>
    </xf>
    <xf numFmtId="0" fontId="20" fillId="14" borderId="31" xfId="18" applyFont="1" applyFill="1" applyBorder="1" applyAlignment="1">
      <alignment horizontal="center" vertical="center"/>
    </xf>
    <xf numFmtId="0" fontId="20" fillId="0" borderId="31" xfId="18" applyFont="1" applyBorder="1" applyAlignment="1">
      <alignment horizontal="center" vertical="center"/>
    </xf>
    <xf numFmtId="0" fontId="20" fillId="0" borderId="21" xfId="18" applyFont="1" applyBorder="1" applyAlignment="1">
      <alignment horizontal="center" vertical="center"/>
    </xf>
    <xf numFmtId="179" fontId="117" fillId="25" borderId="0" xfId="11" applyNumberFormat="1" applyFont="1" applyFill="1" applyBorder="1" applyAlignment="1">
      <alignment horizontal="center" vertical="center"/>
    </xf>
    <xf numFmtId="49" fontId="117" fillId="25" borderId="0" xfId="14" applyNumberFormat="1" applyFont="1" applyFill="1" applyBorder="1" applyAlignment="1">
      <alignment vertical="center"/>
    </xf>
    <xf numFmtId="0" fontId="117" fillId="0" borderId="0" xfId="14" applyFont="1" applyAlignment="1">
      <alignment vertical="center"/>
    </xf>
    <xf numFmtId="0" fontId="114" fillId="0" borderId="0" xfId="14" applyFont="1" applyAlignment="1">
      <alignment vertical="center"/>
    </xf>
    <xf numFmtId="0" fontId="117" fillId="0" borderId="0" xfId="14" applyFont="1"/>
    <xf numFmtId="0" fontId="144" fillId="0" borderId="0" xfId="14" applyFont="1" applyAlignment="1">
      <alignment vertical="center"/>
    </xf>
    <xf numFmtId="49" fontId="117" fillId="0" borderId="0" xfId="14" applyNumberFormat="1" applyFont="1" applyFill="1" applyBorder="1" applyAlignment="1">
      <alignment vertical="center"/>
    </xf>
    <xf numFmtId="0" fontId="117" fillId="0" borderId="0" xfId="14" applyFont="1" applyAlignment="1">
      <alignment horizontal="center"/>
    </xf>
    <xf numFmtId="0" fontId="117" fillId="0" borderId="0" xfId="14" applyFont="1" applyFill="1" applyBorder="1" applyAlignment="1">
      <alignment horizontal="center" vertical="center"/>
    </xf>
    <xf numFmtId="0" fontId="7" fillId="0" borderId="0" xfId="18" applyFont="1" applyAlignment="1">
      <alignment horizontal="left" vertical="center"/>
    </xf>
    <xf numFmtId="0" fontId="16" fillId="0" borderId="0" xfId="18" applyFont="1" applyBorder="1" applyAlignment="1">
      <alignment horizontal="center" vertical="center"/>
    </xf>
    <xf numFmtId="0" fontId="16" fillId="0" borderId="0" xfId="18" applyFont="1" applyFill="1" applyBorder="1" applyAlignment="1">
      <alignment horizontal="center" vertical="center"/>
    </xf>
    <xf numFmtId="0" fontId="117" fillId="20" borderId="42" xfId="18" applyFont="1" applyFill="1" applyBorder="1" applyAlignment="1">
      <alignment horizontal="left" vertical="center"/>
    </xf>
    <xf numFmtId="0" fontId="117" fillId="20" borderId="38" xfId="18" applyFont="1" applyFill="1" applyBorder="1" applyAlignment="1">
      <alignment horizontal="left" vertical="center"/>
    </xf>
    <xf numFmtId="0" fontId="117" fillId="0" borderId="0" xfId="14" applyFont="1" applyAlignment="1">
      <alignment horizontal="left" vertical="center"/>
    </xf>
    <xf numFmtId="0" fontId="117" fillId="0" borderId="0" xfId="14" applyFont="1" applyAlignment="1">
      <alignment horizontal="right" vertical="center"/>
    </xf>
    <xf numFmtId="0" fontId="117" fillId="0" borderId="0" xfId="14" applyFont="1" applyAlignment="1">
      <alignment horizontal="center" vertical="center"/>
    </xf>
    <xf numFmtId="0" fontId="117" fillId="0" borderId="0" xfId="14" quotePrefix="1" applyFont="1" applyAlignment="1">
      <alignment horizontal="center" vertical="center"/>
    </xf>
    <xf numFmtId="0" fontId="117" fillId="0" borderId="109" xfId="14" applyFont="1" applyBorder="1" applyAlignment="1">
      <alignment horizontal="center" vertical="center"/>
    </xf>
    <xf numFmtId="0" fontId="117" fillId="0" borderId="84" xfId="14" applyFont="1" applyBorder="1" applyAlignment="1">
      <alignment horizontal="center" vertical="center"/>
    </xf>
    <xf numFmtId="0" fontId="117" fillId="0" borderId="85" xfId="14" applyFont="1" applyBorder="1" applyAlignment="1">
      <alignment horizontal="center" vertical="center"/>
    </xf>
    <xf numFmtId="0" fontId="117" fillId="0" borderId="0" xfId="14" applyFont="1" applyBorder="1" applyAlignment="1">
      <alignment horizontal="center" vertical="center"/>
    </xf>
    <xf numFmtId="0" fontId="117" fillId="0" borderId="0" xfId="14" applyFont="1" applyBorder="1" applyAlignment="1">
      <alignment vertical="center"/>
    </xf>
    <xf numFmtId="0" fontId="145" fillId="0" borderId="0" xfId="14" applyFont="1" applyBorder="1" applyAlignment="1">
      <alignment horizontal="right" vertical="center"/>
    </xf>
    <xf numFmtId="0" fontId="117" fillId="0" borderId="91" xfId="14" applyFont="1" applyBorder="1" applyAlignment="1">
      <alignment horizontal="center" vertical="center"/>
    </xf>
    <xf numFmtId="0" fontId="117" fillId="0" borderId="0" xfId="14" quotePrefix="1" applyFont="1" applyBorder="1" applyAlignment="1">
      <alignment vertical="center"/>
    </xf>
    <xf numFmtId="0" fontId="117" fillId="0" borderId="98" xfId="14" applyFont="1" applyBorder="1" applyAlignment="1">
      <alignment horizontal="center" vertical="center"/>
    </xf>
    <xf numFmtId="0" fontId="117" fillId="0" borderId="0" xfId="14" applyFont="1" applyBorder="1" applyAlignment="1">
      <alignment horizontal="left" vertical="center"/>
    </xf>
    <xf numFmtId="49" fontId="117" fillId="25" borderId="0" xfId="11" applyNumberFormat="1" applyFont="1" applyFill="1" applyBorder="1" applyAlignment="1">
      <alignment horizontal="center" vertical="center"/>
    </xf>
    <xf numFmtId="0" fontId="146" fillId="0" borderId="0" xfId="11" applyFont="1" applyAlignment="1">
      <alignment vertical="center"/>
    </xf>
    <xf numFmtId="0" fontId="147" fillId="0" borderId="0" xfId="11" applyFont="1" applyAlignment="1">
      <alignment vertical="center"/>
    </xf>
    <xf numFmtId="49" fontId="117" fillId="25" borderId="0" xfId="18" applyNumberFormat="1" applyFont="1" applyFill="1" applyBorder="1" applyAlignment="1">
      <alignment horizontal="center" vertical="center"/>
    </xf>
    <xf numFmtId="49" fontId="117" fillId="25" borderId="0" xfId="18" applyNumberFormat="1" applyFont="1" applyFill="1" applyBorder="1" applyAlignment="1">
      <alignment vertical="center"/>
    </xf>
    <xf numFmtId="0" fontId="142" fillId="0" borderId="0" xfId="18" applyFont="1" applyFill="1" applyAlignment="1">
      <alignment horizontal="right" vertical="center"/>
    </xf>
    <xf numFmtId="0" fontId="143" fillId="0" borderId="0" xfId="10" applyFont="1" applyFill="1" applyBorder="1" applyAlignment="1">
      <alignment horizontal="right" vertical="center"/>
    </xf>
    <xf numFmtId="49" fontId="117" fillId="0" borderId="38" xfId="18" applyNumberFormat="1" applyFont="1" applyFill="1" applyBorder="1" applyAlignment="1">
      <alignment horizontal="left" vertical="center"/>
    </xf>
    <xf numFmtId="0" fontId="117" fillId="0" borderId="103" xfId="18" applyFont="1" applyFill="1" applyBorder="1" applyAlignment="1">
      <alignment horizontal="center" vertical="center"/>
    </xf>
    <xf numFmtId="0" fontId="117" fillId="0" borderId="38" xfId="18" applyFont="1" applyFill="1" applyBorder="1" applyAlignment="1">
      <alignment horizontal="center" vertical="center"/>
    </xf>
    <xf numFmtId="49" fontId="117" fillId="0" borderId="42" xfId="18" applyNumberFormat="1" applyFont="1" applyFill="1" applyBorder="1" applyAlignment="1">
      <alignment horizontal="left" vertical="center"/>
    </xf>
    <xf numFmtId="49" fontId="117" fillId="0" borderId="38" xfId="18" applyNumberFormat="1" applyFont="1" applyFill="1" applyBorder="1" applyAlignment="1">
      <alignment horizontal="left" vertical="center"/>
    </xf>
    <xf numFmtId="0" fontId="102" fillId="0" borderId="0" xfId="16" applyFont="1" applyFill="1"/>
    <xf numFmtId="0" fontId="117" fillId="14" borderId="103" xfId="18" applyFont="1" applyFill="1" applyBorder="1" applyAlignment="1">
      <alignment horizontal="center" vertical="center"/>
    </xf>
    <xf numFmtId="0" fontId="117" fillId="14" borderId="42" xfId="18" applyFont="1" applyFill="1" applyBorder="1" applyAlignment="1">
      <alignment horizontal="center" vertical="center"/>
    </xf>
    <xf numFmtId="49" fontId="117" fillId="20" borderId="42" xfId="18" applyNumberFormat="1" applyFont="1" applyFill="1" applyBorder="1" applyAlignment="1">
      <alignment horizontal="center" vertical="center"/>
    </xf>
    <xf numFmtId="49" fontId="117" fillId="20" borderId="38" xfId="18" applyNumberFormat="1" applyFont="1" applyFill="1" applyBorder="1" applyAlignment="1">
      <alignment horizontal="center" vertical="center"/>
    </xf>
    <xf numFmtId="49" fontId="112" fillId="20" borderId="42" xfId="10" applyNumberFormat="1" applyFont="1" applyFill="1" applyBorder="1" applyAlignment="1">
      <alignment horizontal="center" vertical="center"/>
    </xf>
    <xf numFmtId="49" fontId="112" fillId="20" borderId="38" xfId="10" applyNumberFormat="1" applyFont="1" applyFill="1" applyBorder="1" applyAlignment="1">
      <alignment horizontal="center" vertical="center"/>
    </xf>
    <xf numFmtId="0" fontId="117" fillId="14" borderId="103" xfId="18" quotePrefix="1" applyFont="1" applyFill="1" applyBorder="1" applyAlignment="1">
      <alignment horizontal="center" vertical="center"/>
    </xf>
    <xf numFmtId="49" fontId="112" fillId="20" borderId="42" xfId="10" applyNumberFormat="1" applyFont="1" applyFill="1" applyBorder="1" applyAlignment="1">
      <alignment horizontal="left" vertical="center"/>
    </xf>
    <xf numFmtId="49" fontId="112" fillId="20" borderId="38" xfId="10" applyNumberFormat="1" applyFont="1" applyFill="1" applyBorder="1" applyAlignment="1">
      <alignment horizontal="left" vertical="center"/>
    </xf>
    <xf numFmtId="179" fontId="7" fillId="25" borderId="0" xfId="13" applyNumberFormat="1" applyFont="1" applyFill="1" applyBorder="1" applyAlignment="1">
      <alignment horizontal="center" vertical="center"/>
    </xf>
    <xf numFmtId="49" fontId="7" fillId="25" borderId="0" xfId="14" applyNumberFormat="1" applyFont="1" applyFill="1" applyBorder="1" applyAlignment="1">
      <alignment vertical="center"/>
    </xf>
    <xf numFmtId="0" fontId="33" fillId="0" borderId="0" xfId="24" applyFont="1" applyAlignment="1">
      <alignment vertical="center"/>
    </xf>
    <xf numFmtId="0" fontId="7" fillId="25" borderId="0" xfId="14" applyFont="1" applyFill="1" applyBorder="1" applyAlignment="1">
      <alignment horizontal="center" vertical="center"/>
    </xf>
    <xf numFmtId="49" fontId="7" fillId="0" borderId="0" xfId="14" applyNumberFormat="1" applyFont="1" applyFill="1" applyBorder="1" applyAlignment="1">
      <alignment vertical="center"/>
    </xf>
    <xf numFmtId="0" fontId="7" fillId="0" borderId="0" xfId="14" applyFont="1" applyAlignment="1">
      <alignment horizontal="center"/>
    </xf>
    <xf numFmtId="0" fontId="7" fillId="0" borderId="0" xfId="13" quotePrefix="1" applyFont="1" applyAlignment="1">
      <alignment vertical="center"/>
    </xf>
    <xf numFmtId="0" fontId="7" fillId="0" borderId="0" xfId="10" applyFont="1" applyBorder="1" applyAlignment="1">
      <alignment horizontal="center" vertical="center"/>
    </xf>
    <xf numFmtId="0" fontId="16" fillId="0" borderId="0" xfId="10" applyFont="1" applyBorder="1" applyAlignment="1">
      <alignment horizontal="center" vertical="center"/>
    </xf>
    <xf numFmtId="0" fontId="16" fillId="0" borderId="0" xfId="10" applyFont="1" applyFill="1" applyBorder="1" applyAlignment="1">
      <alignment horizontal="center" vertical="center"/>
    </xf>
    <xf numFmtId="0" fontId="16" fillId="0" borderId="0" xfId="10" applyFont="1" applyAlignment="1">
      <alignment vertical="center"/>
    </xf>
    <xf numFmtId="0" fontId="16" fillId="0" borderId="0" xfId="10" applyFont="1" applyAlignment="1">
      <alignment horizontal="right" vertical="center"/>
    </xf>
    <xf numFmtId="0" fontId="7" fillId="20" borderId="42" xfId="10" applyFont="1" applyFill="1" applyBorder="1" applyAlignment="1">
      <alignment horizontal="left" vertical="center"/>
    </xf>
    <xf numFmtId="0" fontId="7" fillId="20" borderId="38" xfId="10" applyFont="1" applyFill="1" applyBorder="1" applyAlignment="1">
      <alignment horizontal="left" vertical="center"/>
    </xf>
    <xf numFmtId="0" fontId="7" fillId="33" borderId="0" xfId="10" applyFont="1" applyFill="1" applyBorder="1" applyAlignment="1">
      <alignment vertical="center"/>
    </xf>
    <xf numFmtId="0" fontId="7" fillId="33" borderId="0" xfId="10" quotePrefix="1" applyFont="1" applyFill="1" applyBorder="1" applyAlignment="1">
      <alignment vertical="center"/>
    </xf>
    <xf numFmtId="0" fontId="7" fillId="33" borderId="0" xfId="10" applyFont="1" applyFill="1" applyBorder="1" applyAlignment="1">
      <alignment horizontal="right" vertical="center"/>
    </xf>
    <xf numFmtId="0" fontId="7" fillId="33" borderId="0" xfId="10" applyFont="1" applyFill="1" applyAlignment="1">
      <alignment vertical="center"/>
    </xf>
    <xf numFmtId="0" fontId="25" fillId="0" borderId="0" xfId="24" applyFont="1" applyAlignment="1">
      <alignment vertical="center"/>
    </xf>
    <xf numFmtId="0" fontId="25" fillId="0" borderId="0" xfId="24" quotePrefix="1" applyFont="1" applyAlignment="1">
      <alignment vertical="center"/>
    </xf>
    <xf numFmtId="0" fontId="25" fillId="0" borderId="0" xfId="24" applyFont="1" applyAlignment="1">
      <alignment horizontal="left" vertical="center"/>
    </xf>
    <xf numFmtId="0" fontId="25" fillId="0" borderId="0" xfId="24" applyFont="1" applyAlignment="1">
      <alignment horizontal="right" vertical="center"/>
    </xf>
    <xf numFmtId="0" fontId="25" fillId="0" borderId="0" xfId="24" applyFont="1" applyAlignment="1">
      <alignment horizontal="center" vertical="center"/>
    </xf>
    <xf numFmtId="0" fontId="25" fillId="0" borderId="0" xfId="24" quotePrefix="1" applyFont="1" applyAlignment="1">
      <alignment horizontal="center" vertical="center"/>
    </xf>
    <xf numFmtId="0" fontId="25" fillId="0" borderId="109" xfId="24" applyFont="1" applyBorder="1" applyAlignment="1">
      <alignment horizontal="center" vertical="center"/>
    </xf>
    <xf numFmtId="0" fontId="25" fillId="0" borderId="84" xfId="24" applyFont="1" applyBorder="1" applyAlignment="1">
      <alignment horizontal="center" vertical="center"/>
    </xf>
    <xf numFmtId="0" fontId="25" fillId="0" borderId="85" xfId="24" applyFont="1" applyBorder="1" applyAlignment="1">
      <alignment horizontal="center" vertical="center"/>
    </xf>
    <xf numFmtId="0" fontId="33" fillId="0" borderId="84" xfId="24" applyFont="1" applyBorder="1" applyAlignment="1">
      <alignment horizontal="center" vertical="center"/>
    </xf>
    <xf numFmtId="0" fontId="33" fillId="0" borderId="85" xfId="24" applyFont="1" applyBorder="1" applyAlignment="1">
      <alignment horizontal="center" vertical="center"/>
    </xf>
    <xf numFmtId="0" fontId="25" fillId="0" borderId="0" xfId="24" applyFont="1" applyBorder="1" applyAlignment="1">
      <alignment horizontal="center" vertical="center"/>
    </xf>
    <xf numFmtId="0" fontId="25" fillId="0" borderId="0" xfId="24" applyFont="1" applyBorder="1" applyAlignment="1">
      <alignment vertical="center"/>
    </xf>
    <xf numFmtId="0" fontId="117" fillId="0" borderId="92" xfId="18" applyFont="1" applyBorder="1" applyAlignment="1">
      <alignment horizontal="center" vertical="center"/>
    </xf>
    <xf numFmtId="0" fontId="104" fillId="32" borderId="0" xfId="18" applyFont="1" applyFill="1" applyBorder="1" applyAlignment="1">
      <alignment horizontal="center" vertical="center"/>
    </xf>
    <xf numFmtId="0" fontId="109" fillId="0" borderId="40" xfId="18" applyFont="1" applyBorder="1" applyAlignment="1">
      <alignment horizontal="center" vertical="center"/>
    </xf>
    <xf numFmtId="0" fontId="109" fillId="0" borderId="30" xfId="18" applyFont="1" applyBorder="1" applyAlignment="1">
      <alignment horizontal="center" vertical="center"/>
    </xf>
    <xf numFmtId="0" fontId="109" fillId="0" borderId="14" xfId="18" applyFont="1" applyBorder="1" applyAlignment="1">
      <alignment horizontal="center" vertical="center"/>
    </xf>
    <xf numFmtId="0" fontId="117" fillId="0" borderId="40" xfId="18" applyFont="1" applyBorder="1" applyAlignment="1">
      <alignment horizontal="center" vertical="center"/>
    </xf>
    <xf numFmtId="0" fontId="109" fillId="32" borderId="0" xfId="18" quotePrefix="1" applyFont="1" applyFill="1" applyBorder="1" applyAlignment="1">
      <alignment horizontal="center" vertical="center"/>
    </xf>
    <xf numFmtId="0" fontId="109" fillId="0" borderId="41" xfId="18" applyFont="1" applyBorder="1" applyAlignment="1">
      <alignment horizontal="center" vertical="center"/>
    </xf>
    <xf numFmtId="0" fontId="109" fillId="0" borderId="31" xfId="18" applyFont="1" applyBorder="1" applyAlignment="1">
      <alignment horizontal="center" vertical="center"/>
    </xf>
    <xf numFmtId="0" fontId="109" fillId="0" borderId="21" xfId="18" applyFont="1" applyBorder="1" applyAlignment="1">
      <alignment horizontal="center" vertical="center"/>
    </xf>
    <xf numFmtId="0" fontId="25" fillId="0" borderId="0" xfId="24" quotePrefix="1" applyFont="1" applyBorder="1" applyAlignment="1">
      <alignment vertical="center"/>
    </xf>
    <xf numFmtId="0" fontId="25" fillId="0" borderId="0" xfId="24" applyFont="1" applyBorder="1" applyAlignment="1">
      <alignment horizontal="right" vertical="center"/>
    </xf>
    <xf numFmtId="179" fontId="104" fillId="25" borderId="0" xfId="13" applyNumberFormat="1" applyFont="1" applyFill="1" applyBorder="1" applyAlignment="1">
      <alignment horizontal="center" vertical="center"/>
    </xf>
    <xf numFmtId="49" fontId="104" fillId="25" borderId="0" xfId="14" applyNumberFormat="1" applyFont="1" applyFill="1" applyBorder="1" applyAlignment="1">
      <alignment vertical="center"/>
    </xf>
    <xf numFmtId="0" fontId="109" fillId="25" borderId="0" xfId="14" applyFont="1" applyFill="1" applyBorder="1" applyAlignment="1">
      <alignment horizontal="center" vertical="center"/>
    </xf>
    <xf numFmtId="49" fontId="109" fillId="0" borderId="0" xfId="14" applyNumberFormat="1" applyFont="1" applyFill="1" applyBorder="1" applyAlignment="1">
      <alignment vertical="center"/>
    </xf>
    <xf numFmtId="0" fontId="109" fillId="0" borderId="0" xfId="14" applyFont="1" applyAlignment="1">
      <alignment horizontal="center"/>
    </xf>
    <xf numFmtId="0" fontId="109" fillId="0" borderId="0" xfId="14" applyFont="1" applyFill="1" applyBorder="1" applyAlignment="1">
      <alignment horizontal="center" vertical="center"/>
    </xf>
    <xf numFmtId="0" fontId="109" fillId="0" borderId="0" xfId="13" applyFont="1" applyAlignment="1">
      <alignment vertical="center"/>
    </xf>
    <xf numFmtId="0" fontId="109" fillId="0" borderId="0" xfId="13" quotePrefix="1" applyFont="1" applyAlignment="1">
      <alignment vertical="center"/>
    </xf>
    <xf numFmtId="0" fontId="109" fillId="0" borderId="0" xfId="10" applyFont="1" applyAlignment="1">
      <alignment horizontal="left" vertical="center"/>
    </xf>
    <xf numFmtId="0" fontId="109" fillId="0" borderId="0" xfId="10" applyFont="1" applyAlignment="1">
      <alignment horizontal="right" vertical="center"/>
    </xf>
    <xf numFmtId="0" fontId="109" fillId="0" borderId="0" xfId="10" applyFont="1" applyAlignment="1">
      <alignment horizontal="center" vertical="center"/>
    </xf>
    <xf numFmtId="0" fontId="109" fillId="0" borderId="0" xfId="10" quotePrefix="1" applyFont="1" applyAlignment="1">
      <alignment horizontal="center" vertical="center"/>
    </xf>
    <xf numFmtId="0" fontId="124" fillId="0" borderId="109" xfId="10" applyFont="1" applyBorder="1" applyAlignment="1">
      <alignment horizontal="center" vertical="center"/>
    </xf>
    <xf numFmtId="0" fontId="124" fillId="0" borderId="84" xfId="10" applyFont="1" applyBorder="1" applyAlignment="1">
      <alignment horizontal="center" vertical="center"/>
    </xf>
    <xf numFmtId="0" fontId="124" fillId="0" borderId="101" xfId="10" applyFont="1" applyBorder="1" applyAlignment="1">
      <alignment horizontal="center" vertical="center"/>
    </xf>
    <xf numFmtId="0" fontId="109" fillId="0" borderId="84" xfId="10" applyFont="1" applyBorder="1" applyAlignment="1">
      <alignment horizontal="center" vertical="center"/>
    </xf>
    <xf numFmtId="0" fontId="109" fillId="0" borderId="101" xfId="10" applyFont="1" applyBorder="1" applyAlignment="1">
      <alignment horizontal="center" vertical="center"/>
    </xf>
    <xf numFmtId="0" fontId="124" fillId="26" borderId="109" xfId="10" applyFont="1" applyFill="1" applyBorder="1" applyAlignment="1">
      <alignment horizontal="center" vertical="center"/>
    </xf>
    <xf numFmtId="0" fontId="124" fillId="0" borderId="84" xfId="10" applyFont="1" applyFill="1" applyBorder="1" applyAlignment="1">
      <alignment horizontal="center" vertical="center"/>
    </xf>
    <xf numFmtId="0" fontId="124" fillId="0" borderId="101" xfId="10" applyFont="1" applyFill="1" applyBorder="1" applyAlignment="1">
      <alignment horizontal="center" vertical="center"/>
    </xf>
    <xf numFmtId="0" fontId="124" fillId="0" borderId="109" xfId="10" applyFont="1" applyFill="1" applyBorder="1" applyAlignment="1">
      <alignment horizontal="center" vertical="center"/>
    </xf>
    <xf numFmtId="0" fontId="124" fillId="0" borderId="85" xfId="10" applyFont="1" applyFill="1" applyBorder="1" applyAlignment="1">
      <alignment horizontal="center" vertical="center"/>
    </xf>
    <xf numFmtId="0" fontId="109" fillId="0" borderId="0" xfId="10" applyFont="1" applyBorder="1" applyAlignment="1">
      <alignment horizontal="center" vertical="center"/>
    </xf>
    <xf numFmtId="0" fontId="124" fillId="0" borderId="0" xfId="10" applyFont="1" applyBorder="1" applyAlignment="1">
      <alignment horizontal="center" vertical="center"/>
    </xf>
    <xf numFmtId="0" fontId="124" fillId="0" borderId="0" xfId="10" applyFont="1" applyFill="1" applyBorder="1" applyAlignment="1">
      <alignment horizontal="center" vertical="center"/>
    </xf>
    <xf numFmtId="0" fontId="109" fillId="0" borderId="0" xfId="10" applyFont="1" applyBorder="1" applyAlignment="1">
      <alignment vertical="center"/>
    </xf>
    <xf numFmtId="0" fontId="109" fillId="0" borderId="115" xfId="10" applyFont="1" applyBorder="1" applyAlignment="1">
      <alignment horizontal="center" vertical="center"/>
    </xf>
    <xf numFmtId="0" fontId="109" fillId="0" borderId="0" xfId="10" applyFont="1" applyBorder="1" applyAlignment="1">
      <alignment horizontal="right" vertical="center"/>
    </xf>
    <xf numFmtId="0" fontId="109" fillId="0" borderId="0" xfId="10" applyFont="1" applyFill="1" applyBorder="1" applyAlignment="1">
      <alignment vertical="center"/>
    </xf>
    <xf numFmtId="0" fontId="109" fillId="0" borderId="103" xfId="10" applyFont="1" applyFill="1" applyBorder="1" applyAlignment="1">
      <alignment horizontal="right" vertical="center"/>
    </xf>
    <xf numFmtId="0" fontId="109" fillId="0" borderId="42" xfId="10" applyFont="1" applyFill="1" applyBorder="1" applyAlignment="1">
      <alignment horizontal="right" vertical="center"/>
    </xf>
    <xf numFmtId="49" fontId="109" fillId="20" borderId="38" xfId="10" applyNumberFormat="1" applyFont="1" applyFill="1" applyBorder="1" applyAlignment="1">
      <alignment horizontal="left" vertical="center"/>
    </xf>
    <xf numFmtId="49" fontId="109" fillId="20" borderId="42" xfId="10" applyNumberFormat="1" applyFont="1" applyFill="1" applyBorder="1" applyAlignment="1">
      <alignment horizontal="left" vertical="center"/>
    </xf>
    <xf numFmtId="49" fontId="109" fillId="20" borderId="38" xfId="10" applyNumberFormat="1" applyFont="1" applyFill="1" applyBorder="1" applyAlignment="1">
      <alignment horizontal="left" vertical="center"/>
    </xf>
    <xf numFmtId="49" fontId="109" fillId="20" borderId="42" xfId="10" quotePrefix="1" applyNumberFormat="1" applyFont="1" applyFill="1" applyBorder="1" applyAlignment="1">
      <alignment horizontal="left" vertical="center"/>
    </xf>
    <xf numFmtId="0" fontId="109" fillId="20" borderId="42" xfId="10" quotePrefix="1" applyFont="1" applyFill="1" applyBorder="1" applyAlignment="1">
      <alignment horizontal="left" vertical="center"/>
    </xf>
    <xf numFmtId="0" fontId="109" fillId="20" borderId="42" xfId="10" applyFont="1" applyFill="1" applyBorder="1" applyAlignment="1">
      <alignment horizontal="left" vertical="center"/>
    </xf>
    <xf numFmtId="0" fontId="109" fillId="20" borderId="38" xfId="10" applyFont="1" applyFill="1" applyBorder="1" applyAlignment="1">
      <alignment horizontal="left" vertical="center"/>
    </xf>
    <xf numFmtId="0" fontId="109" fillId="0" borderId="0" xfId="10" applyFont="1" applyFill="1" applyBorder="1" applyAlignment="1">
      <alignment horizontal="right" vertical="center"/>
    </xf>
    <xf numFmtId="49" fontId="109" fillId="0" borderId="0" xfId="10" applyNumberFormat="1" applyFont="1" applyFill="1" applyBorder="1" applyAlignment="1">
      <alignment horizontal="left" vertical="center"/>
    </xf>
    <xf numFmtId="0" fontId="109" fillId="0" borderId="0" xfId="14" quotePrefix="1" applyFont="1" applyAlignment="1">
      <alignment vertical="center"/>
    </xf>
    <xf numFmtId="0" fontId="109" fillId="0" borderId="0" xfId="14" applyFont="1" applyAlignment="1">
      <alignment horizontal="left" vertical="center"/>
    </xf>
    <xf numFmtId="0" fontId="109" fillId="0" borderId="0" xfId="14" applyFont="1" applyAlignment="1">
      <alignment horizontal="right" vertical="center"/>
    </xf>
    <xf numFmtId="0" fontId="109" fillId="0" borderId="0" xfId="14" applyFont="1" applyAlignment="1">
      <alignment horizontal="center" vertical="center"/>
    </xf>
    <xf numFmtId="0" fontId="109" fillId="0" borderId="0" xfId="14" quotePrefix="1" applyFont="1" applyAlignment="1">
      <alignment horizontal="center" vertical="center"/>
    </xf>
    <xf numFmtId="0" fontId="109" fillId="0" borderId="109" xfId="14" applyFont="1" applyBorder="1" applyAlignment="1">
      <alignment horizontal="center" vertical="center"/>
    </xf>
    <xf numFmtId="0" fontId="109" fillId="0" borderId="84" xfId="14" applyFont="1" applyBorder="1" applyAlignment="1">
      <alignment horizontal="center" vertical="center"/>
    </xf>
    <xf numFmtId="0" fontId="109" fillId="0" borderId="85" xfId="14" applyFont="1" applyBorder="1" applyAlignment="1">
      <alignment horizontal="center" vertical="center"/>
    </xf>
    <xf numFmtId="0" fontId="124" fillId="0" borderId="84" xfId="14" applyFont="1" applyBorder="1" applyAlignment="1">
      <alignment horizontal="center" vertical="center"/>
    </xf>
    <xf numFmtId="0" fontId="124" fillId="0" borderId="85" xfId="14" applyFont="1" applyBorder="1" applyAlignment="1">
      <alignment horizontal="center" vertical="center"/>
    </xf>
    <xf numFmtId="0" fontId="124" fillId="0" borderId="109" xfId="14" applyFont="1" applyBorder="1" applyAlignment="1">
      <alignment horizontal="center" vertical="center"/>
    </xf>
    <xf numFmtId="0" fontId="109" fillId="0" borderId="0" xfId="14" applyFont="1" applyBorder="1" applyAlignment="1">
      <alignment horizontal="center" vertical="center"/>
    </xf>
    <xf numFmtId="0" fontId="109" fillId="0" borderId="0" xfId="14" quotePrefix="1" applyFont="1"/>
    <xf numFmtId="0" fontId="109" fillId="0" borderId="0" xfId="14" applyFont="1" applyBorder="1" applyAlignment="1">
      <alignment horizontal="right" vertical="center"/>
    </xf>
    <xf numFmtId="0" fontId="109" fillId="0" borderId="0" xfId="18" applyFont="1" applyAlignment="1">
      <alignment horizontal="center" vertical="center"/>
    </xf>
    <xf numFmtId="0" fontId="109" fillId="0" borderId="92" xfId="18" applyFont="1" applyFill="1" applyBorder="1" applyAlignment="1">
      <alignment horizontal="center" vertical="center"/>
    </xf>
    <xf numFmtId="0" fontId="109" fillId="0" borderId="108" xfId="18" applyFont="1" applyFill="1" applyBorder="1" applyAlignment="1">
      <alignment horizontal="center" vertical="center"/>
    </xf>
    <xf numFmtId="0" fontId="109" fillId="0" borderId="94" xfId="18" applyFont="1" applyFill="1" applyBorder="1" applyAlignment="1">
      <alignment horizontal="center" vertical="center"/>
    </xf>
    <xf numFmtId="0" fontId="109" fillId="0" borderId="92" xfId="18" applyFont="1" applyBorder="1" applyAlignment="1">
      <alignment horizontal="center" vertical="center"/>
    </xf>
    <xf numFmtId="0" fontId="109" fillId="0" borderId="93" xfId="18" applyFont="1" applyBorder="1" applyAlignment="1">
      <alignment horizontal="center" vertical="center"/>
    </xf>
    <xf numFmtId="0" fontId="109" fillId="0" borderId="94" xfId="18" applyFont="1" applyBorder="1" applyAlignment="1">
      <alignment horizontal="center" vertical="center"/>
    </xf>
    <xf numFmtId="0" fontId="109" fillId="0" borderId="40" xfId="18" applyFont="1" applyFill="1" applyBorder="1" applyAlignment="1">
      <alignment horizontal="center" vertical="center"/>
    </xf>
    <xf numFmtId="0" fontId="109" fillId="0" borderId="38" xfId="18" applyFont="1" applyFill="1" applyBorder="1" applyAlignment="1">
      <alignment horizontal="center" vertical="center"/>
    </xf>
    <xf numFmtId="0" fontId="109" fillId="0" borderId="14" xfId="18" applyFont="1" applyFill="1" applyBorder="1" applyAlignment="1">
      <alignment horizontal="center" vertical="center"/>
    </xf>
    <xf numFmtId="0" fontId="109" fillId="0" borderId="105" xfId="18" applyFont="1" applyBorder="1" applyAlignment="1">
      <alignment horizontal="center" vertical="center"/>
    </xf>
    <xf numFmtId="0" fontId="109" fillId="0" borderId="89" xfId="18" applyFont="1" applyBorder="1" applyAlignment="1">
      <alignment horizontal="center" vertical="center"/>
    </xf>
    <xf numFmtId="0" fontId="109" fillId="0" borderId="90" xfId="18" applyFont="1" applyBorder="1" applyAlignment="1">
      <alignment horizontal="center" vertical="center"/>
    </xf>
    <xf numFmtId="0" fontId="109" fillId="0" borderId="41" xfId="18" applyFont="1" applyFill="1" applyBorder="1" applyAlignment="1">
      <alignment horizontal="center" vertical="center"/>
    </xf>
    <xf numFmtId="0" fontId="109" fillId="0" borderId="39" xfId="18" applyFont="1" applyFill="1" applyBorder="1" applyAlignment="1">
      <alignment horizontal="center" vertical="center"/>
    </xf>
    <xf numFmtId="0" fontId="109" fillId="0" borderId="21" xfId="18" applyFont="1" applyFill="1" applyBorder="1" applyAlignment="1">
      <alignment horizontal="center" vertical="center"/>
    </xf>
    <xf numFmtId="0" fontId="109" fillId="0" borderId="105" xfId="18" applyFont="1" applyFill="1" applyBorder="1" applyAlignment="1">
      <alignment horizontal="center" vertical="center"/>
    </xf>
    <xf numFmtId="0" fontId="109" fillId="0" borderId="113" xfId="18" applyFont="1" applyFill="1" applyBorder="1" applyAlignment="1">
      <alignment horizontal="center" vertical="center"/>
    </xf>
    <xf numFmtId="0" fontId="109" fillId="0" borderId="90" xfId="18" applyFont="1" applyFill="1" applyBorder="1" applyAlignment="1">
      <alignment horizontal="center" vertical="center"/>
    </xf>
    <xf numFmtId="0" fontId="109" fillId="0" borderId="0" xfId="18" quotePrefix="1" applyFont="1" applyAlignment="1">
      <alignment horizontal="center" vertical="center"/>
    </xf>
    <xf numFmtId="0" fontId="109" fillId="0" borderId="31" xfId="18" applyFont="1" applyFill="1" applyBorder="1" applyAlignment="1">
      <alignment horizontal="center" vertical="center"/>
    </xf>
    <xf numFmtId="0" fontId="2" fillId="0" borderId="0" xfId="8" applyFont="1" applyAlignment="1">
      <alignment vertical="center" wrapText="1"/>
    </xf>
    <xf numFmtId="0" fontId="151" fillId="0" borderId="0" xfId="8" applyFont="1" applyAlignment="1">
      <alignment horizontal="left" vertical="center"/>
    </xf>
    <xf numFmtId="0" fontId="2" fillId="0" borderId="0" xfId="8" applyFont="1" applyAlignment="1">
      <alignment horizontal="center" vertical="center" wrapText="1"/>
    </xf>
    <xf numFmtId="0" fontId="6" fillId="0" borderId="0" xfId="8" applyFont="1" applyAlignment="1">
      <alignment horizontal="left" vertical="center"/>
    </xf>
    <xf numFmtId="0" fontId="2" fillId="0" borderId="0" xfId="8" applyFont="1" applyAlignment="1">
      <alignment horizontal="right" vertical="center"/>
    </xf>
    <xf numFmtId="0" fontId="152" fillId="0" borderId="0" xfId="8" applyFont="1" applyAlignment="1">
      <alignment horizontal="left" vertical="center" wrapText="1"/>
    </xf>
    <xf numFmtId="0" fontId="153" fillId="0" borderId="0" xfId="8" applyFont="1" applyAlignment="1">
      <alignment horizontal="left" vertical="center" wrapText="1"/>
    </xf>
    <xf numFmtId="0" fontId="2" fillId="0" borderId="0" xfId="8" applyFont="1" applyFill="1" applyAlignment="1">
      <alignment vertical="center" wrapText="1"/>
    </xf>
    <xf numFmtId="0" fontId="2" fillId="3" borderId="1" xfId="8" applyFont="1" applyFill="1" applyBorder="1" applyAlignment="1">
      <alignment horizontal="center" vertical="center" wrapText="1"/>
    </xf>
    <xf numFmtId="0" fontId="2" fillId="0" borderId="0" xfId="8" applyFont="1" applyFill="1" applyAlignment="1">
      <alignment horizontal="center" vertical="center" wrapText="1"/>
    </xf>
    <xf numFmtId="0" fontId="7" fillId="0" borderId="2" xfId="8" applyFont="1" applyFill="1" applyBorder="1" applyAlignment="1">
      <alignment horizontal="center" vertical="center" wrapText="1"/>
    </xf>
    <xf numFmtId="0" fontId="7" fillId="0" borderId="3" xfId="8" applyFont="1" applyFill="1" applyBorder="1" applyAlignment="1">
      <alignment horizontal="center" vertical="center" wrapText="1"/>
    </xf>
    <xf numFmtId="0" fontId="7" fillId="4" borderId="3" xfId="8" applyFont="1" applyFill="1" applyBorder="1" applyAlignment="1">
      <alignment horizontal="center" vertical="center" wrapText="1"/>
    </xf>
    <xf numFmtId="0" fontId="7" fillId="4" borderId="4" xfId="8" applyFont="1" applyFill="1" applyBorder="1" applyAlignment="1">
      <alignment horizontal="center" vertical="center" wrapText="1"/>
    </xf>
    <xf numFmtId="0" fontId="2" fillId="0" borderId="1" xfId="8" applyFont="1" applyFill="1" applyBorder="1" applyAlignment="1">
      <alignment horizontal="center" vertical="center" textRotation="180" wrapText="1"/>
    </xf>
    <xf numFmtId="0" fontId="2" fillId="3" borderId="5" xfId="8" applyFont="1" applyFill="1" applyBorder="1" applyAlignment="1">
      <alignment horizontal="center" vertical="center" wrapText="1"/>
    </xf>
    <xf numFmtId="0" fontId="2" fillId="0" borderId="0" xfId="8" applyFont="1" applyBorder="1" applyAlignment="1">
      <alignment horizontal="center" vertical="center" wrapText="1"/>
    </xf>
    <xf numFmtId="0" fontId="2" fillId="0" borderId="6" xfId="8" applyFont="1" applyBorder="1" applyAlignment="1">
      <alignment vertical="center" wrapText="1"/>
    </xf>
    <xf numFmtId="0" fontId="2" fillId="0" borderId="7" xfId="8" applyFont="1" applyBorder="1" applyAlignment="1">
      <alignment vertical="center" wrapText="1"/>
    </xf>
    <xf numFmtId="0" fontId="2" fillId="0" borderId="8" xfId="8" applyFont="1" applyBorder="1" applyAlignment="1">
      <alignment vertical="center" wrapText="1"/>
    </xf>
    <xf numFmtId="0" fontId="2" fillId="0" borderId="5" xfId="8" applyFont="1" applyFill="1" applyBorder="1" applyAlignment="1">
      <alignment horizontal="center" vertical="center" textRotation="180" wrapText="1"/>
    </xf>
    <xf numFmtId="0" fontId="2" fillId="5" borderId="22" xfId="8" applyFont="1" applyFill="1" applyBorder="1" applyAlignment="1">
      <alignment horizontal="center" vertical="center" wrapText="1"/>
    </xf>
    <xf numFmtId="0" fontId="2" fillId="5" borderId="11" xfId="8" applyFont="1" applyFill="1" applyBorder="1" applyAlignment="1">
      <alignment horizontal="center" vertical="center" wrapText="1"/>
    </xf>
    <xf numFmtId="0" fontId="25" fillId="0" borderId="11" xfId="8" applyFont="1" applyFill="1" applyBorder="1" applyAlignment="1">
      <alignment horizontal="center" vertical="center" wrapText="1"/>
    </xf>
    <xf numFmtId="0" fontId="11" fillId="5" borderId="12" xfId="8" applyFont="1" applyFill="1" applyBorder="1" applyAlignment="1">
      <alignment horizontal="center" vertical="center" wrapText="1"/>
    </xf>
    <xf numFmtId="0" fontId="7" fillId="0" borderId="11" xfId="8" applyFont="1" applyFill="1" applyBorder="1" applyAlignment="1">
      <alignment horizontal="center" vertical="center" wrapText="1"/>
    </xf>
    <xf numFmtId="0" fontId="93" fillId="10" borderId="12" xfId="8" applyFont="1" applyFill="1" applyBorder="1" applyAlignment="1">
      <alignment horizontal="center" vertical="center" wrapText="1"/>
    </xf>
    <xf numFmtId="0" fontId="20" fillId="10" borderId="13" xfId="8" applyFont="1" applyFill="1" applyBorder="1" applyAlignment="1">
      <alignment horizontal="center" vertical="center" wrapText="1"/>
    </xf>
    <xf numFmtId="0" fontId="20" fillId="10" borderId="10" xfId="8" applyFont="1" applyFill="1" applyBorder="1" applyAlignment="1">
      <alignment horizontal="center" vertical="center" wrapText="1"/>
    </xf>
    <xf numFmtId="0" fontId="82" fillId="0" borderId="11" xfId="8" applyFont="1" applyFill="1" applyBorder="1" applyAlignment="1">
      <alignment horizontal="center" vertical="center" wrapText="1"/>
    </xf>
    <xf numFmtId="0" fontId="8" fillId="0" borderId="11" xfId="8" applyFont="1" applyFill="1" applyBorder="1" applyAlignment="1">
      <alignment horizontal="center" vertical="center" wrapText="1"/>
    </xf>
    <xf numFmtId="0" fontId="7" fillId="0" borderId="11" xfId="8" applyFont="1" applyBorder="1" applyAlignment="1">
      <alignment horizontal="center" vertical="center" wrapText="1"/>
    </xf>
    <xf numFmtId="0" fontId="7" fillId="0" borderId="14" xfId="8" applyFont="1" applyBorder="1" applyAlignment="1">
      <alignment horizontal="center" vertical="center" wrapText="1"/>
    </xf>
    <xf numFmtId="0" fontId="2" fillId="3" borderId="15" xfId="8" applyFont="1" applyFill="1" applyBorder="1" applyAlignment="1">
      <alignment horizontal="center" vertical="center" wrapText="1"/>
    </xf>
    <xf numFmtId="0" fontId="2" fillId="5" borderId="24" xfId="8" applyFont="1" applyFill="1" applyBorder="1" applyAlignment="1">
      <alignment horizontal="center" vertical="center" wrapText="1"/>
    </xf>
    <xf numFmtId="0" fontId="2" fillId="5" borderId="18" xfId="8" applyFont="1" applyFill="1" applyBorder="1" applyAlignment="1">
      <alignment horizontal="center" vertical="center" wrapText="1"/>
    </xf>
    <xf numFmtId="0" fontId="8" fillId="0" borderId="18" xfId="8" applyFont="1" applyFill="1" applyBorder="1" applyAlignment="1">
      <alignment horizontal="center" vertical="center" wrapText="1"/>
    </xf>
    <xf numFmtId="0" fontId="20" fillId="5" borderId="19" xfId="8" applyFont="1" applyFill="1" applyBorder="1" applyAlignment="1">
      <alignment horizontal="center" vertical="center" wrapText="1"/>
    </xf>
    <xf numFmtId="0" fontId="20" fillId="10" borderId="19" xfId="8" applyFont="1" applyFill="1" applyBorder="1" applyAlignment="1">
      <alignment horizontal="center" vertical="center" wrapText="1"/>
    </xf>
    <xf numFmtId="0" fontId="20" fillId="10" borderId="20" xfId="8" applyFont="1" applyFill="1" applyBorder="1" applyAlignment="1">
      <alignment horizontal="center" vertical="center" wrapText="1"/>
    </xf>
    <xf numFmtId="0" fontId="20" fillId="10" borderId="17" xfId="8" applyFont="1" applyFill="1" applyBorder="1" applyAlignment="1">
      <alignment horizontal="center" vertical="center" wrapText="1"/>
    </xf>
    <xf numFmtId="0" fontId="2" fillId="0" borderId="18" xfId="8" applyFont="1" applyFill="1" applyBorder="1" applyAlignment="1">
      <alignment horizontal="center" vertical="center" wrapText="1"/>
    </xf>
    <xf numFmtId="0" fontId="2" fillId="0" borderId="18" xfId="8" applyFont="1" applyBorder="1" applyAlignment="1">
      <alignment horizontal="center" vertical="center" wrapText="1"/>
    </xf>
    <xf numFmtId="0" fontId="7" fillId="0" borderId="21" xfId="8" applyFont="1" applyBorder="1" applyAlignment="1">
      <alignment horizontal="center" vertical="center" wrapText="1"/>
    </xf>
    <xf numFmtId="0" fontId="2" fillId="0" borderId="0" xfId="8" applyFont="1" applyBorder="1" applyAlignment="1">
      <alignment vertical="center" wrapText="1"/>
    </xf>
    <xf numFmtId="0" fontId="7" fillId="0" borderId="0" xfId="8" applyFont="1" applyBorder="1" applyAlignment="1">
      <alignment horizontal="center" vertical="center" wrapText="1"/>
    </xf>
    <xf numFmtId="0" fontId="11" fillId="0" borderId="3" xfId="8" applyFont="1" applyFill="1" applyBorder="1" applyAlignment="1">
      <alignment horizontal="center" vertical="center" wrapText="1"/>
    </xf>
    <xf numFmtId="0" fontId="20" fillId="0" borderId="3" xfId="8" applyFont="1" applyFill="1" applyBorder="1" applyAlignment="1">
      <alignment horizontal="center" vertical="center" wrapText="1"/>
    </xf>
    <xf numFmtId="0" fontId="7" fillId="0" borderId="6" xfId="8" applyFont="1" applyBorder="1" applyAlignment="1">
      <alignment vertical="center" wrapText="1"/>
    </xf>
    <xf numFmtId="0" fontId="7" fillId="0" borderId="7" xfId="8" applyFont="1" applyBorder="1" applyAlignment="1">
      <alignment vertical="center" wrapText="1"/>
    </xf>
    <xf numFmtId="0" fontId="7" fillId="0" borderId="8" xfId="8" applyFont="1" applyBorder="1" applyAlignment="1">
      <alignment vertical="center" wrapText="1"/>
    </xf>
    <xf numFmtId="0" fontId="2" fillId="5" borderId="9" xfId="8" applyFont="1" applyFill="1" applyBorder="1" applyAlignment="1">
      <alignment horizontal="center" vertical="center" wrapText="1"/>
    </xf>
    <xf numFmtId="0" fontId="2" fillId="5" borderId="13" xfId="8" applyFont="1" applyFill="1" applyBorder="1" applyAlignment="1">
      <alignment horizontal="center" vertical="center" wrapText="1"/>
    </xf>
    <xf numFmtId="0" fontId="2" fillId="5" borderId="10" xfId="8" applyFont="1" applyFill="1" applyBorder="1" applyAlignment="1">
      <alignment horizontal="center" vertical="center" wrapText="1"/>
    </xf>
    <xf numFmtId="0" fontId="11" fillId="0" borderId="12" xfId="8" applyFont="1" applyFill="1" applyBorder="1" applyAlignment="1">
      <alignment horizontal="center" vertical="center" wrapText="1"/>
    </xf>
    <xf numFmtId="0" fontId="20" fillId="0" borderId="13" xfId="8" applyFont="1" applyFill="1" applyBorder="1" applyAlignment="1">
      <alignment horizontal="center" vertical="center" wrapText="1"/>
    </xf>
    <xf numFmtId="0" fontId="20" fillId="0" borderId="10" xfId="8" applyFont="1" applyFill="1" applyBorder="1" applyAlignment="1">
      <alignment horizontal="center" vertical="center" wrapText="1"/>
    </xf>
    <xf numFmtId="0" fontId="7" fillId="0" borderId="23" xfId="8" applyFont="1" applyBorder="1" applyAlignment="1">
      <alignment horizontal="center" vertical="center" wrapText="1"/>
    </xf>
    <xf numFmtId="0" fontId="62" fillId="0" borderId="0" xfId="8" applyFont="1" applyAlignment="1">
      <alignment vertical="center" wrapText="1"/>
    </xf>
    <xf numFmtId="0" fontId="8" fillId="0" borderId="0" xfId="8" applyFont="1" applyAlignment="1">
      <alignment vertical="center" wrapText="1"/>
    </xf>
    <xf numFmtId="0" fontId="2" fillId="5" borderId="16" xfId="8" applyFont="1" applyFill="1" applyBorder="1" applyAlignment="1">
      <alignment horizontal="center" vertical="center" wrapText="1"/>
    </xf>
    <xf numFmtId="0" fontId="2" fillId="5" borderId="20" xfId="8" applyFont="1" applyFill="1" applyBorder="1" applyAlignment="1">
      <alignment horizontal="center" vertical="center" wrapText="1"/>
    </xf>
    <xf numFmtId="0" fontId="2" fillId="5" borderId="17" xfId="8" applyFont="1" applyFill="1" applyBorder="1" applyAlignment="1">
      <alignment horizontal="center" vertical="center" wrapText="1"/>
    </xf>
    <xf numFmtId="0" fontId="20" fillId="0" borderId="19" xfId="8" applyFont="1" applyFill="1" applyBorder="1" applyAlignment="1">
      <alignment horizontal="center" vertical="center" wrapText="1"/>
    </xf>
    <xf numFmtId="0" fontId="20" fillId="0" borderId="20" xfId="8" applyFont="1" applyFill="1" applyBorder="1" applyAlignment="1">
      <alignment horizontal="center" vertical="center" wrapText="1"/>
    </xf>
    <xf numFmtId="0" fontId="20" fillId="0" borderId="17" xfId="8" applyFont="1" applyFill="1" applyBorder="1" applyAlignment="1">
      <alignment horizontal="center" vertical="center" wrapText="1"/>
    </xf>
    <xf numFmtId="0" fontId="7" fillId="0" borderId="18" xfId="8" applyFont="1" applyBorder="1" applyAlignment="1">
      <alignment horizontal="center" vertical="center" wrapText="1"/>
    </xf>
    <xf numFmtId="0" fontId="7" fillId="0" borderId="25" xfId="8" applyFont="1" applyBorder="1" applyAlignment="1">
      <alignment horizontal="center" vertical="center" wrapText="1"/>
    </xf>
    <xf numFmtId="0" fontId="8" fillId="0" borderId="0" xfId="8" applyFont="1" applyBorder="1" applyAlignment="1">
      <alignment vertical="center" wrapText="1"/>
    </xf>
    <xf numFmtId="0" fontId="2" fillId="0" borderId="0" xfId="8" applyFont="1" applyFill="1" applyBorder="1" applyAlignment="1">
      <alignment horizontal="center" vertical="center" wrapText="1"/>
    </xf>
    <xf numFmtId="0" fontId="7" fillId="0" borderId="0" xfId="8" applyFont="1" applyFill="1" applyBorder="1" applyAlignment="1">
      <alignment horizontal="center" vertical="center" wrapText="1"/>
    </xf>
    <xf numFmtId="0" fontId="2" fillId="6" borderId="1" xfId="8" applyFont="1" applyFill="1" applyBorder="1" applyAlignment="1">
      <alignment horizontal="center" vertical="center" wrapText="1"/>
    </xf>
    <xf numFmtId="0" fontId="2" fillId="6" borderId="5" xfId="8" applyFont="1" applyFill="1" applyBorder="1" applyAlignment="1">
      <alignment horizontal="center" vertical="center" wrapText="1"/>
    </xf>
    <xf numFmtId="0" fontId="16" fillId="0" borderId="6" xfId="8" applyFont="1" applyFill="1" applyBorder="1" applyAlignment="1">
      <alignment vertical="center" wrapText="1"/>
    </xf>
    <xf numFmtId="0" fontId="16" fillId="0" borderId="7" xfId="8" applyFont="1" applyFill="1" applyBorder="1" applyAlignment="1">
      <alignment vertical="center" wrapText="1"/>
    </xf>
    <xf numFmtId="0" fontId="7" fillId="0" borderId="7" xfId="8" applyFont="1" applyFill="1" applyBorder="1" applyAlignment="1">
      <alignment vertical="center" wrapText="1"/>
    </xf>
    <xf numFmtId="0" fontId="17" fillId="0" borderId="7" xfId="3" applyFont="1" applyBorder="1" applyAlignment="1">
      <alignment vertical="center" wrapText="1"/>
    </xf>
    <xf numFmtId="0" fontId="19" fillId="7" borderId="0" xfId="8" applyFont="1" applyFill="1" applyAlignment="1">
      <alignment vertical="center" wrapText="1"/>
    </xf>
    <xf numFmtId="0" fontId="13" fillId="0" borderId="11" xfId="3" applyFont="1" applyBorder="1" applyAlignment="1">
      <alignment horizontal="center" vertical="center" wrapText="1"/>
    </xf>
    <xf numFmtId="0" fontId="10" fillId="5" borderId="12" xfId="8" applyFont="1" applyFill="1" applyBorder="1" applyAlignment="1">
      <alignment horizontal="center" vertical="center" wrapText="1"/>
    </xf>
    <xf numFmtId="0" fontId="14" fillId="5" borderId="13" xfId="8" applyFont="1" applyFill="1" applyBorder="1" applyAlignment="1">
      <alignment horizontal="center" vertical="center" wrapText="1"/>
    </xf>
    <xf numFmtId="0" fontId="93" fillId="0" borderId="12" xfId="8" applyFont="1" applyBorder="1" applyAlignment="1">
      <alignment horizontal="center" vertical="center" wrapText="1"/>
    </xf>
    <xf numFmtId="0" fontId="93" fillId="0" borderId="13" xfId="8" applyFont="1" applyBorder="1" applyAlignment="1">
      <alignment horizontal="center" vertical="center" wrapText="1"/>
    </xf>
    <xf numFmtId="0" fontId="93" fillId="0" borderId="10" xfId="8" applyFont="1" applyBorder="1" applyAlignment="1">
      <alignment horizontal="center" vertical="center" wrapText="1"/>
    </xf>
    <xf numFmtId="0" fontId="14" fillId="5" borderId="26" xfId="8" applyFont="1" applyFill="1" applyBorder="1" applyAlignment="1">
      <alignment horizontal="center" vertical="center" wrapText="1"/>
    </xf>
    <xf numFmtId="0" fontId="2" fillId="6" borderId="15" xfId="8" applyFont="1" applyFill="1" applyBorder="1" applyAlignment="1">
      <alignment horizontal="center" vertical="center" wrapText="1"/>
    </xf>
    <xf numFmtId="0" fontId="13" fillId="0" borderId="18" xfId="3" applyFont="1" applyBorder="1" applyAlignment="1">
      <alignment horizontal="center" vertical="center" wrapText="1"/>
    </xf>
    <xf numFmtId="0" fontId="14" fillId="5" borderId="19" xfId="8" applyFont="1" applyFill="1" applyBorder="1" applyAlignment="1">
      <alignment horizontal="center" vertical="center" wrapText="1"/>
    </xf>
    <xf numFmtId="0" fontId="14" fillId="5" borderId="20" xfId="8" applyFont="1" applyFill="1" applyBorder="1" applyAlignment="1">
      <alignment horizontal="center" vertical="center" wrapText="1"/>
    </xf>
    <xf numFmtId="0" fontId="93" fillId="0" borderId="19" xfId="8" applyFont="1" applyBorder="1" applyAlignment="1">
      <alignment horizontal="center" vertical="center" wrapText="1"/>
    </xf>
    <xf numFmtId="0" fontId="93" fillId="0" borderId="20" xfId="8" applyFont="1" applyBorder="1" applyAlignment="1">
      <alignment horizontal="center" vertical="center" wrapText="1"/>
    </xf>
    <xf numFmtId="0" fontId="93" fillId="0" borderId="17" xfId="8" applyFont="1" applyBorder="1" applyAlignment="1">
      <alignment horizontal="center" vertical="center" wrapText="1"/>
    </xf>
    <xf numFmtId="0" fontId="14" fillId="5" borderId="27" xfId="8" applyFont="1" applyFill="1" applyBorder="1" applyAlignment="1">
      <alignment horizontal="center" vertical="center" wrapText="1"/>
    </xf>
    <xf numFmtId="0" fontId="8" fillId="7" borderId="0" xfId="8" applyFont="1" applyFill="1" applyBorder="1" applyAlignment="1">
      <alignment vertical="center" wrapText="1"/>
    </xf>
    <xf numFmtId="0" fontId="11" fillId="0" borderId="2" xfId="8" applyFont="1" applyFill="1" applyBorder="1" applyAlignment="1">
      <alignment horizontal="center" vertical="center" wrapText="1"/>
    </xf>
    <xf numFmtId="0" fontId="7" fillId="0" borderId="9" xfId="8" applyFont="1" applyBorder="1" applyAlignment="1">
      <alignment horizontal="center" vertical="center" wrapText="1"/>
    </xf>
    <xf numFmtId="0" fontId="7" fillId="0" borderId="13" xfId="8" applyFont="1" applyBorder="1" applyAlignment="1">
      <alignment horizontal="center" vertical="center" wrapText="1"/>
    </xf>
    <xf numFmtId="0" fontId="7" fillId="0" borderId="26" xfId="8" applyFont="1" applyBorder="1" applyAlignment="1">
      <alignment horizontal="center" vertical="center" wrapText="1"/>
    </xf>
    <xf numFmtId="0" fontId="7" fillId="0" borderId="16" xfId="8" applyFont="1" applyBorder="1" applyAlignment="1">
      <alignment horizontal="center" vertical="center" wrapText="1"/>
    </xf>
    <xf numFmtId="0" fontId="7" fillId="0" borderId="20" xfId="8" applyFont="1" applyBorder="1" applyAlignment="1">
      <alignment horizontal="center" vertical="center" wrapText="1"/>
    </xf>
    <xf numFmtId="0" fontId="7" fillId="0" borderId="27" xfId="8" applyFont="1" applyBorder="1" applyAlignment="1">
      <alignment horizontal="center" vertical="center" wrapText="1"/>
    </xf>
    <xf numFmtId="0" fontId="2" fillId="0" borderId="15" xfId="8" applyFont="1" applyFill="1" applyBorder="1" applyAlignment="1">
      <alignment horizontal="center" vertical="center" textRotation="180" wrapText="1"/>
    </xf>
    <xf numFmtId="0" fontId="20" fillId="5" borderId="12" xfId="8" applyFont="1" applyFill="1" applyBorder="1" applyAlignment="1">
      <alignment horizontal="center" vertical="center" wrapText="1"/>
    </xf>
    <xf numFmtId="0" fontId="93" fillId="10" borderId="13" xfId="8" applyFont="1" applyFill="1" applyBorder="1" applyAlignment="1">
      <alignment horizontal="center" vertical="center" wrapText="1"/>
    </xf>
    <xf numFmtId="0" fontId="93" fillId="10" borderId="10" xfId="8" applyFont="1" applyFill="1" applyBorder="1" applyAlignment="1">
      <alignment horizontal="center" vertical="center" wrapText="1"/>
    </xf>
    <xf numFmtId="0" fontId="93" fillId="10" borderId="19" xfId="8" applyFont="1" applyFill="1" applyBorder="1" applyAlignment="1">
      <alignment horizontal="center" vertical="center" wrapText="1"/>
    </xf>
    <xf numFmtId="0" fontId="93" fillId="10" borderId="20" xfId="8" applyFont="1" applyFill="1" applyBorder="1" applyAlignment="1">
      <alignment horizontal="center" vertical="center" wrapText="1"/>
    </xf>
    <xf numFmtId="0" fontId="93" fillId="10" borderId="17" xfId="8" applyFont="1" applyFill="1" applyBorder="1" applyAlignment="1">
      <alignment horizontal="center" vertical="center" wrapText="1"/>
    </xf>
    <xf numFmtId="0" fontId="11" fillId="0" borderId="7" xfId="8" applyFont="1" applyBorder="1" applyAlignment="1">
      <alignment vertical="center" wrapText="1"/>
    </xf>
    <xf numFmtId="0" fontId="10" fillId="5" borderId="13" xfId="8" applyFont="1" applyFill="1" applyBorder="1" applyAlignment="1">
      <alignment horizontal="center" vertical="center" wrapText="1"/>
    </xf>
    <xf numFmtId="0" fontId="2" fillId="5" borderId="12" xfId="8" applyFont="1" applyFill="1" applyBorder="1" applyAlignment="1">
      <alignment horizontal="center" vertical="center" wrapText="1"/>
    </xf>
    <xf numFmtId="0" fontId="2" fillId="5" borderId="26" xfId="8" applyFont="1" applyFill="1" applyBorder="1" applyAlignment="1">
      <alignment horizontal="center" vertical="center" wrapText="1"/>
    </xf>
    <xf numFmtId="0" fontId="10" fillId="5" borderId="19" xfId="8" applyFont="1" applyFill="1" applyBorder="1" applyAlignment="1">
      <alignment horizontal="center" vertical="center" wrapText="1"/>
    </xf>
    <xf numFmtId="0" fontId="10" fillId="5" borderId="20" xfId="8" applyFont="1" applyFill="1" applyBorder="1" applyAlignment="1">
      <alignment horizontal="center" vertical="center" wrapText="1"/>
    </xf>
    <xf numFmtId="0" fontId="2" fillId="5" borderId="19" xfId="8" applyFont="1" applyFill="1" applyBorder="1" applyAlignment="1">
      <alignment horizontal="center" vertical="center" wrapText="1"/>
    </xf>
    <xf numFmtId="0" fontId="2" fillId="5" borderId="27" xfId="8" applyFont="1" applyFill="1" applyBorder="1" applyAlignment="1">
      <alignment horizontal="center" vertical="center" wrapText="1"/>
    </xf>
    <xf numFmtId="0" fontId="11" fillId="0" borderId="3" xfId="4" applyFont="1" applyFill="1" applyBorder="1" applyAlignment="1">
      <alignment horizontal="center" vertical="center" wrapText="1"/>
    </xf>
    <xf numFmtId="0" fontId="11" fillId="0" borderId="3" xfId="5" applyFont="1" applyFill="1" applyBorder="1" applyAlignment="1">
      <alignment horizontal="center" vertical="center" wrapText="1"/>
    </xf>
    <xf numFmtId="0" fontId="2" fillId="7" borderId="1" xfId="8" applyFont="1" applyFill="1" applyBorder="1" applyAlignment="1">
      <alignment horizontal="center" vertical="center" wrapText="1"/>
    </xf>
    <xf numFmtId="0" fontId="11" fillId="4" borderId="3" xfId="5" applyFont="1" applyFill="1" applyBorder="1" applyAlignment="1">
      <alignment horizontal="center" vertical="center" wrapText="1"/>
    </xf>
    <xf numFmtId="0" fontId="20" fillId="0" borderId="3" xfId="5" applyFont="1" applyFill="1" applyBorder="1" applyAlignment="1">
      <alignment horizontal="center" vertical="center" wrapText="1"/>
    </xf>
    <xf numFmtId="0" fontId="2" fillId="7" borderId="5" xfId="8" applyFont="1" applyFill="1" applyBorder="1" applyAlignment="1">
      <alignment horizontal="center" vertical="center" wrapText="1"/>
    </xf>
    <xf numFmtId="0" fontId="7" fillId="5" borderId="9" xfId="8" applyFont="1" applyFill="1" applyBorder="1" applyAlignment="1">
      <alignment horizontal="center" vertical="center" wrapText="1"/>
    </xf>
    <xf numFmtId="0" fontId="7" fillId="5" borderId="13" xfId="8" applyFont="1" applyFill="1" applyBorder="1" applyAlignment="1">
      <alignment horizontal="center" vertical="center" wrapText="1"/>
    </xf>
    <xf numFmtId="0" fontId="7" fillId="5" borderId="10" xfId="8" applyFont="1" applyFill="1" applyBorder="1" applyAlignment="1">
      <alignment horizontal="center" vertical="center" wrapText="1"/>
    </xf>
    <xf numFmtId="0" fontId="20" fillId="10" borderId="12" xfId="8" applyFont="1" applyFill="1" applyBorder="1" applyAlignment="1">
      <alignment horizontal="center" vertical="center" wrapText="1"/>
    </xf>
    <xf numFmtId="0" fontId="82" fillId="0" borderId="11" xfId="8" applyFont="1" applyBorder="1" applyAlignment="1">
      <alignment horizontal="center" vertical="center" wrapText="1"/>
    </xf>
    <xf numFmtId="0" fontId="8" fillId="0" borderId="11" xfId="8" applyFont="1" applyBorder="1" applyAlignment="1">
      <alignment horizontal="center" vertical="center" wrapText="1"/>
    </xf>
    <xf numFmtId="0" fontId="2" fillId="7" borderId="15" xfId="8" applyFont="1" applyFill="1" applyBorder="1" applyAlignment="1">
      <alignment horizontal="center" vertical="center" wrapText="1"/>
    </xf>
    <xf numFmtId="0" fontId="7" fillId="5" borderId="16" xfId="8" applyFont="1" applyFill="1" applyBorder="1" applyAlignment="1">
      <alignment horizontal="center" vertical="center" wrapText="1"/>
    </xf>
    <xf numFmtId="0" fontId="7" fillId="5" borderId="20" xfId="8" applyFont="1" applyFill="1" applyBorder="1" applyAlignment="1">
      <alignment horizontal="center" vertical="center" wrapText="1"/>
    </xf>
    <xf numFmtId="0" fontId="7" fillId="5" borderId="17" xfId="8" applyFont="1" applyFill="1" applyBorder="1" applyAlignment="1">
      <alignment horizontal="center" vertical="center" wrapText="1"/>
    </xf>
    <xf numFmtId="0" fontId="7" fillId="0" borderId="18" xfId="8" applyFont="1" applyFill="1" applyBorder="1" applyAlignment="1">
      <alignment horizontal="center" vertical="center" wrapText="1"/>
    </xf>
    <xf numFmtId="0" fontId="8" fillId="0" borderId="18" xfId="8" applyFont="1" applyBorder="1" applyAlignment="1">
      <alignment horizontal="center" vertical="center" wrapText="1"/>
    </xf>
    <xf numFmtId="0" fontId="7" fillId="0" borderId="22" xfId="8" applyFont="1" applyFill="1" applyBorder="1" applyAlignment="1">
      <alignment horizontal="center" vertical="center" wrapText="1"/>
    </xf>
    <xf numFmtId="0" fontId="7" fillId="0" borderId="24" xfId="8" applyFont="1" applyFill="1" applyBorder="1" applyAlignment="1">
      <alignment horizontal="center" vertical="center" wrapText="1"/>
    </xf>
    <xf numFmtId="0" fontId="2" fillId="0" borderId="1" xfId="8" applyFont="1" applyBorder="1" applyAlignment="1">
      <alignment horizontal="center" vertical="center" wrapText="1"/>
    </xf>
    <xf numFmtId="0" fontId="2" fillId="0" borderId="5" xfId="8" applyFont="1" applyBorder="1" applyAlignment="1">
      <alignment horizontal="center" vertical="center" wrapText="1"/>
    </xf>
    <xf numFmtId="0" fontId="2" fillId="0" borderId="32" xfId="8" applyFont="1" applyBorder="1" applyAlignment="1">
      <alignment horizontal="center" vertical="center" wrapText="1"/>
    </xf>
    <xf numFmtId="0" fontId="2" fillId="0" borderId="33" xfId="8" applyFont="1" applyBorder="1" applyAlignment="1">
      <alignment horizontal="center" vertical="center" wrapText="1"/>
    </xf>
    <xf numFmtId="0" fontId="2" fillId="0" borderId="34" xfId="8" applyFont="1" applyBorder="1" applyAlignment="1">
      <alignment horizontal="center" vertical="center" wrapText="1"/>
    </xf>
    <xf numFmtId="0" fontId="2" fillId="0" borderId="7" xfId="8" applyFont="1" applyFill="1" applyBorder="1" applyAlignment="1">
      <alignment horizontal="center" vertical="center" wrapText="1"/>
    </xf>
    <xf numFmtId="0" fontId="2" fillId="0" borderId="8" xfId="8" applyFont="1" applyFill="1" applyBorder="1" applyAlignment="1">
      <alignment horizontal="center" vertical="center" wrapText="1"/>
    </xf>
    <xf numFmtId="0" fontId="2" fillId="0" borderId="5" xfId="8" applyFont="1" applyBorder="1" applyAlignment="1">
      <alignment horizontal="center" vertical="center" textRotation="180" wrapText="1"/>
    </xf>
    <xf numFmtId="0" fontId="7" fillId="0" borderId="30" xfId="8" applyFont="1" applyFill="1" applyBorder="1" applyAlignment="1">
      <alignment horizontal="center" vertical="center" wrapText="1"/>
    </xf>
    <xf numFmtId="0" fontId="7" fillId="0" borderId="14" xfId="8" applyFont="1" applyFill="1" applyBorder="1" applyAlignment="1">
      <alignment horizontal="center" vertical="center" wrapText="1"/>
    </xf>
    <xf numFmtId="0" fontId="2" fillId="0" borderId="15" xfId="8" applyFont="1" applyBorder="1" applyAlignment="1">
      <alignment horizontal="center" vertical="center" wrapText="1"/>
    </xf>
    <xf numFmtId="0" fontId="7" fillId="0" borderId="31" xfId="8" applyFont="1" applyFill="1" applyBorder="1" applyAlignment="1">
      <alignment horizontal="center" vertical="center" wrapText="1"/>
    </xf>
    <xf numFmtId="0" fontId="7" fillId="0" borderId="21" xfId="8" applyFont="1" applyFill="1" applyBorder="1" applyAlignment="1">
      <alignment horizontal="center" vertical="center" wrapText="1"/>
    </xf>
    <xf numFmtId="0" fontId="7" fillId="0" borderId="20" xfId="8" applyFont="1" applyBorder="1" applyAlignment="1">
      <alignment horizontal="center" vertical="center" wrapText="1"/>
    </xf>
    <xf numFmtId="0" fontId="2" fillId="0" borderId="35" xfId="8" applyFont="1" applyBorder="1" applyAlignment="1">
      <alignment horizontal="center" vertical="center" wrapText="1"/>
    </xf>
    <xf numFmtId="0" fontId="2" fillId="0" borderId="7" xfId="8" applyFont="1" applyBorder="1" applyAlignment="1">
      <alignment horizontal="center" vertical="center" wrapText="1"/>
    </xf>
    <xf numFmtId="0" fontId="7" fillId="0" borderId="35" xfId="8" applyFont="1" applyFill="1" applyBorder="1" applyAlignment="1">
      <alignment horizontal="center" vertical="center" wrapText="1"/>
    </xf>
    <xf numFmtId="0" fontId="2" fillId="0" borderId="36" xfId="8" applyFont="1" applyBorder="1" applyAlignment="1">
      <alignment horizontal="center" vertical="center" wrapText="1"/>
    </xf>
    <xf numFmtId="0" fontId="82" fillId="5" borderId="22" xfId="8" applyFont="1" applyFill="1" applyBorder="1" applyAlignment="1">
      <alignment horizontal="center" vertical="center" wrapText="1"/>
    </xf>
    <xf numFmtId="0" fontId="2" fillId="0" borderId="12" xfId="8" applyFont="1" applyFill="1" applyBorder="1" applyAlignment="1">
      <alignment horizontal="center" vertical="center" wrapText="1"/>
    </xf>
    <xf numFmtId="0" fontId="2" fillId="0" borderId="13" xfId="8" applyFont="1" applyFill="1" applyBorder="1" applyAlignment="1">
      <alignment horizontal="center" vertical="center" wrapText="1"/>
    </xf>
    <xf numFmtId="0" fontId="2" fillId="0" borderId="10" xfId="8" applyFont="1" applyFill="1" applyBorder="1" applyAlignment="1">
      <alignment horizontal="center" vertical="center" wrapText="1"/>
    </xf>
    <xf numFmtId="0" fontId="2" fillId="0" borderId="11" xfId="8" applyFont="1" applyFill="1" applyBorder="1" applyAlignment="1">
      <alignment horizontal="center" vertical="center" wrapText="1"/>
    </xf>
    <xf numFmtId="0" fontId="7" fillId="0" borderId="12" xfId="8" applyFont="1" applyBorder="1" applyAlignment="1">
      <alignment horizontal="center" vertical="center" wrapText="1"/>
    </xf>
    <xf numFmtId="0" fontId="2" fillId="0" borderId="13" xfId="8" applyFont="1" applyBorder="1" applyAlignment="1">
      <alignment horizontal="center" vertical="center" wrapText="1"/>
    </xf>
    <xf numFmtId="0" fontId="2" fillId="0" borderId="10" xfId="8" applyFont="1" applyBorder="1" applyAlignment="1">
      <alignment horizontal="center" vertical="center" wrapText="1"/>
    </xf>
    <xf numFmtId="0" fontId="2" fillId="0" borderId="12" xfId="8" applyFont="1" applyBorder="1" applyAlignment="1">
      <alignment horizontal="center" vertical="center" wrapText="1"/>
    </xf>
    <xf numFmtId="0" fontId="2" fillId="0" borderId="26" xfId="8" applyFont="1" applyBorder="1" applyAlignment="1">
      <alignment horizontal="center" vertical="center" wrapText="1"/>
    </xf>
    <xf numFmtId="0" fontId="82" fillId="5" borderId="24" xfId="8" applyFont="1" applyFill="1" applyBorder="1" applyAlignment="1">
      <alignment horizontal="center" vertical="center" wrapText="1"/>
    </xf>
    <xf numFmtId="0" fontId="2" fillId="0" borderId="19" xfId="8" applyFont="1" applyFill="1" applyBorder="1" applyAlignment="1">
      <alignment horizontal="center" vertical="center" wrapText="1"/>
    </xf>
    <xf numFmtId="0" fontId="2" fillId="0" borderId="20" xfId="8" applyFont="1" applyFill="1" applyBorder="1" applyAlignment="1">
      <alignment horizontal="center" vertical="center" wrapText="1"/>
    </xf>
    <xf numFmtId="0" fontId="2" fillId="0" borderId="17" xfId="8" applyFont="1" applyFill="1" applyBorder="1" applyAlignment="1">
      <alignment horizontal="center" vertical="center" wrapText="1"/>
    </xf>
    <xf numFmtId="0" fontId="2" fillId="0" borderId="19" xfId="8" applyFont="1" applyBorder="1" applyAlignment="1">
      <alignment horizontal="center" vertical="center" wrapText="1"/>
    </xf>
    <xf numFmtId="0" fontId="2" fillId="0" borderId="20" xfId="8" applyFont="1" applyBorder="1" applyAlignment="1">
      <alignment horizontal="center" vertical="center" wrapText="1"/>
    </xf>
    <xf numFmtId="0" fontId="2" fillId="0" borderId="17" xfId="8" applyFont="1" applyBorder="1" applyAlignment="1">
      <alignment horizontal="center" vertical="center" wrapText="1"/>
    </xf>
    <xf numFmtId="0" fontId="2" fillId="0" borderId="27" xfId="8" applyFont="1" applyBorder="1" applyAlignment="1">
      <alignment horizontal="center" vertical="center" wrapText="1"/>
    </xf>
    <xf numFmtId="0" fontId="2" fillId="0" borderId="15" xfId="8" applyFont="1" applyBorder="1" applyAlignment="1">
      <alignment horizontal="center" vertical="center" textRotation="180" wrapText="1"/>
    </xf>
    <xf numFmtId="0" fontId="2" fillId="0" borderId="37" xfId="8" applyFont="1" applyFill="1" applyBorder="1" applyAlignment="1">
      <alignment horizontal="center" vertical="center" textRotation="180" wrapText="1"/>
    </xf>
    <xf numFmtId="0" fontId="2" fillId="0" borderId="50" xfId="8" applyFont="1" applyBorder="1" applyAlignment="1">
      <alignment vertical="center" wrapText="1"/>
    </xf>
    <xf numFmtId="0" fontId="2" fillId="0" borderId="48" xfId="8" applyFont="1" applyBorder="1" applyAlignment="1">
      <alignment vertical="center" wrapText="1"/>
    </xf>
    <xf numFmtId="0" fontId="2" fillId="0" borderId="49" xfId="8" applyFont="1" applyBorder="1" applyAlignment="1">
      <alignment vertical="center" wrapText="1"/>
    </xf>
    <xf numFmtId="0" fontId="2" fillId="0" borderId="54" xfId="8" applyFont="1" applyBorder="1" applyAlignment="1">
      <alignment vertical="center" wrapText="1"/>
    </xf>
    <xf numFmtId="0" fontId="2" fillId="0" borderId="53" xfId="8" applyFont="1" applyBorder="1" applyAlignment="1">
      <alignment vertical="center" wrapText="1"/>
    </xf>
    <xf numFmtId="0" fontId="2" fillId="0" borderId="34" xfId="8" applyFont="1" applyBorder="1" applyAlignment="1">
      <alignment vertical="center" wrapText="1"/>
    </xf>
    <xf numFmtId="0" fontId="2" fillId="0" borderId="33" xfId="8" applyFont="1" applyFill="1" applyBorder="1" applyAlignment="1">
      <alignment horizontal="center" vertical="center" wrapText="1"/>
    </xf>
    <xf numFmtId="0" fontId="2" fillId="0" borderId="36" xfId="8" applyFont="1" applyFill="1" applyBorder="1" applyAlignment="1">
      <alignment horizontal="center" vertical="center" wrapText="1"/>
    </xf>
    <xf numFmtId="0" fontId="82" fillId="5" borderId="13" xfId="8" applyFont="1" applyFill="1" applyBorder="1" applyAlignment="1">
      <alignment horizontal="center" vertical="center" wrapText="1"/>
    </xf>
    <xf numFmtId="0" fontId="82" fillId="5" borderId="10" xfId="8" applyFont="1" applyFill="1" applyBorder="1" applyAlignment="1">
      <alignment horizontal="center" vertical="center" wrapText="1"/>
    </xf>
    <xf numFmtId="0" fontId="7" fillId="0" borderId="12" xfId="8" applyFont="1" applyFill="1" applyBorder="1" applyAlignment="1">
      <alignment horizontal="center" vertical="center" wrapText="1"/>
    </xf>
    <xf numFmtId="0" fontId="82" fillId="5" borderId="20" xfId="8" applyFont="1" applyFill="1" applyBorder="1" applyAlignment="1">
      <alignment horizontal="center" vertical="center" wrapText="1"/>
    </xf>
    <xf numFmtId="0" fontId="82" fillId="5" borderId="17" xfId="8" applyFont="1" applyFill="1" applyBorder="1" applyAlignment="1">
      <alignment horizontal="center" vertical="center" wrapText="1"/>
    </xf>
    <xf numFmtId="0" fontId="7" fillId="0" borderId="19" xfId="8" applyFont="1" applyFill="1" applyBorder="1" applyAlignment="1">
      <alignment horizontal="center" vertical="center" wrapText="1"/>
    </xf>
    <xf numFmtId="0" fontId="2" fillId="0" borderId="54" xfId="8" applyFont="1" applyFill="1" applyBorder="1" applyAlignment="1">
      <alignment vertical="center" wrapText="1"/>
    </xf>
    <xf numFmtId="0" fontId="7" fillId="5" borderId="22" xfId="8" applyFont="1" applyFill="1" applyBorder="1" applyAlignment="1">
      <alignment horizontal="center" vertical="center" wrapText="1"/>
    </xf>
    <xf numFmtId="0" fontId="2" fillId="0" borderId="0" xfId="8" applyFont="1" applyFill="1" applyBorder="1" applyAlignment="1">
      <alignment horizontal="center" vertical="center" textRotation="180" wrapText="1"/>
    </xf>
    <xf numFmtId="0" fontId="2" fillId="8" borderId="1" xfId="8" applyFont="1" applyFill="1" applyBorder="1" applyAlignment="1">
      <alignment horizontal="center" vertical="center" textRotation="180" wrapText="1"/>
    </xf>
    <xf numFmtId="0" fontId="2" fillId="0" borderId="0" xfId="8" applyFont="1" applyFill="1" applyBorder="1" applyAlignment="1">
      <alignment vertical="center" wrapText="1"/>
    </xf>
    <xf numFmtId="0" fontId="2" fillId="0" borderId="16" xfId="8" applyFont="1" applyBorder="1" applyAlignment="1">
      <alignment vertical="center" wrapText="1"/>
    </xf>
    <xf numFmtId="0" fontId="2" fillId="0" borderId="20" xfId="8" applyFont="1" applyBorder="1" applyAlignment="1">
      <alignment vertical="center" wrapText="1"/>
    </xf>
    <xf numFmtId="0" fontId="2" fillId="0" borderId="27" xfId="8" applyFont="1" applyBorder="1" applyAlignment="1">
      <alignment vertical="center" wrapText="1"/>
    </xf>
    <xf numFmtId="0" fontId="2" fillId="0" borderId="33" xfId="8" applyFont="1" applyBorder="1" applyAlignment="1">
      <alignment vertical="center" wrapText="1"/>
    </xf>
    <xf numFmtId="0" fontId="2" fillId="34" borderId="35" xfId="8" applyFont="1" applyFill="1" applyBorder="1" applyAlignment="1">
      <alignment horizontal="center" vertical="center" wrapText="1"/>
    </xf>
    <xf numFmtId="0" fontId="2" fillId="34" borderId="33" xfId="8" applyFont="1" applyFill="1" applyBorder="1" applyAlignment="1">
      <alignment horizontal="center" vertical="center" wrapText="1"/>
    </xf>
    <xf numFmtId="0" fontId="2" fillId="34" borderId="34" xfId="8" applyFont="1" applyFill="1" applyBorder="1" applyAlignment="1">
      <alignment horizontal="center" vertical="center" wrapText="1"/>
    </xf>
    <xf numFmtId="0" fontId="7" fillId="33" borderId="35" xfId="8" applyFont="1" applyFill="1" applyBorder="1" applyAlignment="1">
      <alignment horizontal="center" vertical="center" wrapText="1"/>
    </xf>
    <xf numFmtId="0" fontId="7" fillId="33" borderId="33" xfId="8" applyFont="1" applyFill="1" applyBorder="1" applyAlignment="1">
      <alignment horizontal="center" vertical="center" wrapText="1"/>
    </xf>
    <xf numFmtId="0" fontId="7" fillId="33" borderId="34" xfId="8" applyFont="1" applyFill="1" applyBorder="1" applyAlignment="1">
      <alignment horizontal="center" vertical="center" wrapText="1"/>
    </xf>
    <xf numFmtId="0" fontId="7" fillId="34" borderId="7" xfId="8" applyFont="1" applyFill="1" applyBorder="1" applyAlignment="1">
      <alignment horizontal="center" vertical="center" wrapText="1"/>
    </xf>
    <xf numFmtId="0" fontId="7" fillId="33" borderId="7" xfId="8" applyFont="1" applyFill="1" applyBorder="1" applyAlignment="1">
      <alignment horizontal="center" vertical="center" wrapText="1"/>
    </xf>
    <xf numFmtId="0" fontId="21" fillId="0" borderId="35" xfId="8" applyFont="1" applyBorder="1" applyAlignment="1">
      <alignment horizontal="center" vertical="center" wrapText="1"/>
    </xf>
    <xf numFmtId="0" fontId="5" fillId="0" borderId="7" xfId="8" applyFont="1" applyFill="1" applyBorder="1" applyAlignment="1">
      <alignment horizontal="center" vertical="center" wrapText="1"/>
    </xf>
    <xf numFmtId="0" fontId="21" fillId="0" borderId="34" xfId="8" applyFont="1" applyFill="1" applyBorder="1" applyAlignment="1">
      <alignment horizontal="center" vertical="center" wrapText="1"/>
    </xf>
    <xf numFmtId="0" fontId="21" fillId="0" borderId="7" xfId="8" applyFont="1" applyBorder="1" applyAlignment="1">
      <alignment horizontal="center" vertical="center" wrapText="1"/>
    </xf>
    <xf numFmtId="0" fontId="5" fillId="0" borderId="35" xfId="8" applyFont="1" applyFill="1" applyBorder="1" applyAlignment="1">
      <alignment horizontal="center" vertical="center" wrapText="1"/>
    </xf>
    <xf numFmtId="0" fontId="5" fillId="0" borderId="33" xfId="8" applyFont="1" applyFill="1" applyBorder="1" applyAlignment="1">
      <alignment horizontal="center" vertical="center" wrapText="1"/>
    </xf>
    <xf numFmtId="0" fontId="5" fillId="0" borderId="36" xfId="8" applyFont="1" applyFill="1" applyBorder="1" applyAlignment="1">
      <alignment horizontal="center" vertical="center" wrapText="1"/>
    </xf>
    <xf numFmtId="0" fontId="2" fillId="8" borderId="5" xfId="8" applyFont="1" applyFill="1" applyBorder="1" applyAlignment="1">
      <alignment horizontal="center" vertical="center" textRotation="180" wrapText="1"/>
    </xf>
    <xf numFmtId="0" fontId="7" fillId="9" borderId="30" xfId="8" applyFont="1" applyFill="1" applyBorder="1" applyAlignment="1">
      <alignment horizontal="center" vertical="center" wrapText="1"/>
    </xf>
    <xf numFmtId="0" fontId="2" fillId="34" borderId="11" xfId="8" applyFont="1" applyFill="1" applyBorder="1" applyAlignment="1">
      <alignment horizontal="center" vertical="center" wrapText="1"/>
    </xf>
    <xf numFmtId="0" fontId="2" fillId="33" borderId="11" xfId="8" applyFont="1" applyFill="1" applyBorder="1" applyAlignment="1">
      <alignment horizontal="center" vertical="center" wrapText="1"/>
    </xf>
    <xf numFmtId="0" fontId="7" fillId="34" borderId="30" xfId="8" applyFont="1" applyFill="1" applyBorder="1" applyAlignment="1">
      <alignment horizontal="center" vertical="center" wrapText="1"/>
    </xf>
    <xf numFmtId="0" fontId="7" fillId="33" borderId="30" xfId="8" applyFont="1" applyFill="1" applyBorder="1" applyAlignment="1">
      <alignment horizontal="center" vertical="center" wrapText="1"/>
    </xf>
    <xf numFmtId="0" fontId="7" fillId="0" borderId="38" xfId="8" applyFont="1" applyFill="1" applyBorder="1" applyAlignment="1">
      <alignment horizontal="center" vertical="center" wrapText="1"/>
    </xf>
    <xf numFmtId="0" fontId="7" fillId="9" borderId="31" xfId="8" applyFont="1" applyFill="1" applyBorder="1" applyAlignment="1">
      <alignment horizontal="center" vertical="center" wrapText="1"/>
    </xf>
    <xf numFmtId="0" fontId="2" fillId="34" borderId="18" xfId="8" applyFont="1" applyFill="1" applyBorder="1" applyAlignment="1">
      <alignment horizontal="center" vertical="center" wrapText="1"/>
    </xf>
    <xf numFmtId="0" fontId="2" fillId="33" borderId="18" xfId="8" applyFont="1" applyFill="1" applyBorder="1" applyAlignment="1">
      <alignment horizontal="center" vertical="center" wrapText="1"/>
    </xf>
    <xf numFmtId="0" fontId="7" fillId="34" borderId="31" xfId="8" applyFont="1" applyFill="1" applyBorder="1" applyAlignment="1">
      <alignment horizontal="center" vertical="center" wrapText="1"/>
    </xf>
    <xf numFmtId="0" fontId="7" fillId="33" borderId="31" xfId="8" applyFont="1" applyFill="1" applyBorder="1" applyAlignment="1">
      <alignment horizontal="center" vertical="center" wrapText="1"/>
    </xf>
    <xf numFmtId="0" fontId="7" fillId="0" borderId="39" xfId="8" applyFont="1" applyFill="1" applyBorder="1" applyAlignment="1">
      <alignment horizontal="center" vertical="center" wrapText="1"/>
    </xf>
    <xf numFmtId="0" fontId="2" fillId="12" borderId="1" xfId="8" applyFont="1" applyFill="1" applyBorder="1" applyAlignment="1">
      <alignment horizontal="center" vertical="center" wrapText="1"/>
    </xf>
    <xf numFmtId="0" fontId="11" fillId="4" borderId="3" xfId="8" applyFont="1" applyFill="1" applyBorder="1" applyAlignment="1">
      <alignment horizontal="center" vertical="center" wrapText="1"/>
    </xf>
    <xf numFmtId="0" fontId="2" fillId="12" borderId="5" xfId="8" applyFont="1" applyFill="1" applyBorder="1" applyAlignment="1">
      <alignment horizontal="center" vertical="center" wrapText="1"/>
    </xf>
    <xf numFmtId="0" fontId="11" fillId="0" borderId="32" xfId="8" applyFont="1" applyFill="1" applyBorder="1" applyAlignment="1">
      <alignment horizontal="center" vertical="center" wrapText="1"/>
    </xf>
    <xf numFmtId="0" fontId="20" fillId="0" borderId="33" xfId="8" applyFont="1" applyFill="1" applyBorder="1" applyAlignment="1">
      <alignment horizontal="center" vertical="center" wrapText="1"/>
    </xf>
    <xf numFmtId="0" fontId="20" fillId="0" borderId="34" xfId="8" applyFont="1" applyFill="1" applyBorder="1" applyAlignment="1">
      <alignment horizontal="center" vertical="center" wrapText="1"/>
    </xf>
    <xf numFmtId="0" fontId="20" fillId="0" borderId="35" xfId="8" applyFont="1" applyFill="1" applyBorder="1" applyAlignment="1">
      <alignment horizontal="center" vertical="center" wrapText="1"/>
    </xf>
    <xf numFmtId="0" fontId="14" fillId="0" borderId="35" xfId="8" applyFont="1" applyBorder="1" applyAlignment="1">
      <alignment horizontal="center" vertical="center" wrapText="1"/>
    </xf>
    <xf numFmtId="0" fontId="14" fillId="0" borderId="33" xfId="8" applyFont="1" applyBorder="1" applyAlignment="1">
      <alignment horizontal="center" vertical="center" wrapText="1"/>
    </xf>
    <xf numFmtId="0" fontId="14" fillId="0" borderId="34" xfId="8" applyFont="1" applyBorder="1" applyAlignment="1">
      <alignment horizontal="center" vertical="center" wrapText="1"/>
    </xf>
    <xf numFmtId="0" fontId="82" fillId="0" borderId="34" xfId="8" applyFont="1" applyFill="1" applyBorder="1" applyAlignment="1">
      <alignment vertical="center" wrapText="1"/>
    </xf>
    <xf numFmtId="0" fontId="14" fillId="0" borderId="9" xfId="8" applyFont="1" applyFill="1" applyBorder="1" applyAlignment="1">
      <alignment horizontal="center" vertical="center" wrapText="1"/>
    </xf>
    <xf numFmtId="0" fontId="14" fillId="0" borderId="13" xfId="8" applyFont="1" applyFill="1" applyBorder="1" applyAlignment="1">
      <alignment horizontal="center" vertical="center" wrapText="1"/>
    </xf>
    <xf numFmtId="0" fontId="14" fillId="0" borderId="10" xfId="8" applyFont="1" applyFill="1" applyBorder="1" applyAlignment="1">
      <alignment horizontal="center" vertical="center" wrapText="1"/>
    </xf>
    <xf numFmtId="0" fontId="14" fillId="0" borderId="12" xfId="8" applyFont="1" applyFill="1" applyBorder="1" applyAlignment="1">
      <alignment horizontal="center" vertical="center" wrapText="1"/>
    </xf>
    <xf numFmtId="0" fontId="2" fillId="0" borderId="26" xfId="8" applyFont="1" applyFill="1" applyBorder="1" applyAlignment="1">
      <alignment horizontal="center" vertical="center" wrapText="1"/>
    </xf>
    <xf numFmtId="0" fontId="2" fillId="12" borderId="15" xfId="8" applyFont="1" applyFill="1" applyBorder="1" applyAlignment="1">
      <alignment horizontal="center" vertical="center" wrapText="1"/>
    </xf>
    <xf numFmtId="0" fontId="14" fillId="0" borderId="16" xfId="8" applyFont="1" applyFill="1" applyBorder="1" applyAlignment="1">
      <alignment horizontal="center" vertical="center" wrapText="1"/>
    </xf>
    <xf numFmtId="0" fontId="14" fillId="0" borderId="20" xfId="8" applyFont="1" applyFill="1" applyBorder="1" applyAlignment="1">
      <alignment horizontal="center" vertical="center" wrapText="1"/>
    </xf>
    <xf numFmtId="0" fontId="14" fillId="0" borderId="17" xfId="8" applyFont="1" applyFill="1" applyBorder="1" applyAlignment="1">
      <alignment horizontal="center" vertical="center" wrapText="1"/>
    </xf>
    <xf numFmtId="0" fontId="14" fillId="0" borderId="19" xfId="8" applyFont="1" applyFill="1" applyBorder="1" applyAlignment="1">
      <alignment horizontal="center" vertical="center" wrapText="1"/>
    </xf>
    <xf numFmtId="0" fontId="2" fillId="0" borderId="27" xfId="8" applyFont="1" applyFill="1" applyBorder="1" applyAlignment="1">
      <alignment horizontal="center" vertical="center" wrapText="1"/>
    </xf>
    <xf numFmtId="0" fontId="2" fillId="8" borderId="15" xfId="8" applyFont="1" applyFill="1" applyBorder="1" applyAlignment="1">
      <alignment horizontal="center" vertical="center" textRotation="180" wrapText="1"/>
    </xf>
    <xf numFmtId="0" fontId="11" fillId="4" borderId="3" xfId="7" applyFont="1" applyFill="1" applyBorder="1" applyAlignment="1">
      <alignment horizontal="center" vertical="center" wrapText="1"/>
    </xf>
    <xf numFmtId="0" fontId="20" fillId="4" borderId="3" xfId="7" applyFont="1" applyFill="1" applyBorder="1" applyAlignment="1">
      <alignment horizontal="center" vertical="center" wrapText="1"/>
    </xf>
    <xf numFmtId="0" fontId="20" fillId="0" borderId="3" xfId="7" applyFont="1" applyFill="1" applyBorder="1" applyAlignment="1">
      <alignment horizontal="center" vertical="center" wrapText="1"/>
    </xf>
    <xf numFmtId="0" fontId="11" fillId="0" borderId="3" xfId="7" applyFont="1" applyFill="1" applyBorder="1" applyAlignment="1">
      <alignment horizontal="center" vertical="center" wrapText="1"/>
    </xf>
    <xf numFmtId="0" fontId="21" fillId="0" borderId="6" xfId="8" applyFont="1" applyBorder="1" applyAlignment="1">
      <alignment horizontal="center" vertical="center" wrapText="1"/>
    </xf>
    <xf numFmtId="0" fontId="2" fillId="0" borderId="35" xfId="8" applyFont="1" applyBorder="1" applyAlignment="1">
      <alignment horizontal="center" vertical="center" wrapText="1"/>
    </xf>
    <xf numFmtId="0" fontId="22" fillId="0" borderId="7" xfId="8" applyFont="1" applyBorder="1" applyAlignment="1">
      <alignment horizontal="center" vertical="center" wrapText="1"/>
    </xf>
    <xf numFmtId="0" fontId="2" fillId="0" borderId="34" xfId="8" applyFont="1" applyBorder="1" applyAlignment="1">
      <alignment horizontal="center" vertical="center" wrapText="1"/>
    </xf>
    <xf numFmtId="0" fontId="7" fillId="0" borderId="33" xfId="8" applyFont="1" applyFill="1" applyBorder="1" applyAlignment="1">
      <alignment horizontal="center" vertical="center" wrapText="1"/>
    </xf>
    <xf numFmtId="0" fontId="7" fillId="0" borderId="34" xfId="8" applyFont="1" applyFill="1" applyBorder="1" applyAlignment="1">
      <alignment horizontal="center" vertical="center" wrapText="1"/>
    </xf>
    <xf numFmtId="0" fontId="2" fillId="0" borderId="8" xfId="8" applyFont="1" applyBorder="1" applyAlignment="1">
      <alignment horizontal="center" vertical="center" wrapText="1"/>
    </xf>
    <xf numFmtId="0" fontId="7" fillId="9" borderId="9" xfId="8" applyFont="1" applyFill="1" applyBorder="1" applyAlignment="1">
      <alignment horizontal="center" vertical="center" wrapText="1"/>
    </xf>
    <xf numFmtId="0" fontId="7" fillId="9" borderId="13" xfId="8" applyFont="1" applyFill="1" applyBorder="1" applyAlignment="1">
      <alignment horizontal="center" vertical="center" wrapText="1"/>
    </xf>
    <xf numFmtId="0" fontId="7" fillId="9" borderId="10" xfId="8" applyFont="1" applyFill="1" applyBorder="1" applyAlignment="1">
      <alignment horizontal="center" vertical="center" wrapText="1"/>
    </xf>
    <xf numFmtId="0" fontId="2" fillId="0" borderId="30" xfId="8" applyFont="1" applyBorder="1" applyAlignment="1">
      <alignment horizontal="center" vertical="center" wrapText="1"/>
    </xf>
    <xf numFmtId="0" fontId="2" fillId="0" borderId="14" xfId="8" applyFont="1" applyBorder="1" applyAlignment="1">
      <alignment horizontal="center" vertical="center" wrapText="1"/>
    </xf>
    <xf numFmtId="0" fontId="7" fillId="9" borderId="16" xfId="8" applyFont="1" applyFill="1" applyBorder="1" applyAlignment="1">
      <alignment horizontal="center" vertical="center" wrapText="1"/>
    </xf>
    <xf numFmtId="0" fontId="7" fillId="9" borderId="20" xfId="8" applyFont="1" applyFill="1" applyBorder="1" applyAlignment="1">
      <alignment horizontal="center" vertical="center" wrapText="1"/>
    </xf>
    <xf numFmtId="0" fontId="7" fillId="9" borderId="17" xfId="8" applyFont="1" applyFill="1" applyBorder="1" applyAlignment="1">
      <alignment horizontal="center" vertical="center" wrapText="1"/>
    </xf>
    <xf numFmtId="0" fontId="2" fillId="0" borderId="31" xfId="8" applyFont="1" applyBorder="1" applyAlignment="1">
      <alignment horizontal="center" vertical="center" wrapText="1"/>
    </xf>
    <xf numFmtId="0" fontId="2" fillId="0" borderId="21" xfId="8" applyFont="1" applyBorder="1" applyAlignment="1">
      <alignment horizontal="center" vertical="center" wrapText="1"/>
    </xf>
    <xf numFmtId="0" fontId="2" fillId="0" borderId="53" xfId="8" applyFont="1" applyFill="1" applyBorder="1" applyAlignment="1">
      <alignment vertical="center" wrapText="1"/>
    </xf>
    <xf numFmtId="0" fontId="20" fillId="4" borderId="3" xfId="8" applyFont="1" applyFill="1" applyBorder="1" applyAlignment="1">
      <alignment horizontal="center" vertical="center" wrapText="1"/>
    </xf>
    <xf numFmtId="0" fontId="7" fillId="0" borderId="6" xfId="8" applyFont="1" applyFill="1" applyBorder="1" applyAlignment="1">
      <alignment horizontal="center" vertical="center" wrapText="1"/>
    </xf>
    <xf numFmtId="0" fontId="7" fillId="0" borderId="7" xfId="8" applyFont="1" applyFill="1" applyBorder="1" applyAlignment="1">
      <alignment horizontal="center" vertical="center" wrapText="1"/>
    </xf>
    <xf numFmtId="0" fontId="7" fillId="0" borderId="35" xfId="8" applyFont="1" applyBorder="1" applyAlignment="1">
      <alignment horizontal="center" vertical="center" wrapText="1"/>
    </xf>
    <xf numFmtId="0" fontId="7" fillId="0" borderId="40" xfId="8" applyFont="1" applyFill="1" applyBorder="1" applyAlignment="1">
      <alignment horizontal="center" vertical="center" wrapText="1"/>
    </xf>
    <xf numFmtId="0" fontId="7" fillId="9" borderId="12" xfId="8" applyFont="1" applyFill="1" applyBorder="1" applyAlignment="1">
      <alignment horizontal="center" vertical="center" wrapText="1"/>
    </xf>
    <xf numFmtId="0" fontId="2" fillId="0" borderId="0" xfId="8" applyFont="1" applyBorder="1" applyAlignment="1">
      <alignment horizontal="center" vertical="center" wrapText="1"/>
    </xf>
    <xf numFmtId="0" fontId="7" fillId="0" borderId="41" xfId="8" applyFont="1" applyFill="1" applyBorder="1" applyAlignment="1">
      <alignment horizontal="center" vertical="center" wrapText="1"/>
    </xf>
    <xf numFmtId="0" fontId="7" fillId="9" borderId="19" xfId="8" applyFont="1" applyFill="1" applyBorder="1" applyAlignment="1">
      <alignment horizontal="center" vertical="center" wrapText="1"/>
    </xf>
    <xf numFmtId="0" fontId="22" fillId="0" borderId="6" xfId="8" applyFont="1" applyFill="1" applyBorder="1" applyAlignment="1">
      <alignment horizontal="center" vertical="center" wrapText="1"/>
    </xf>
    <xf numFmtId="0" fontId="22" fillId="0" borderId="7" xfId="8" applyFont="1" applyFill="1" applyBorder="1" applyAlignment="1">
      <alignment horizontal="center" vertical="center" wrapText="1"/>
    </xf>
    <xf numFmtId="0" fontId="7" fillId="0" borderId="7" xfId="8" applyFont="1" applyBorder="1" applyAlignment="1">
      <alignment horizontal="center" vertical="center" wrapText="1"/>
    </xf>
    <xf numFmtId="0" fontId="7" fillId="0" borderId="7" xfId="8" applyFont="1" applyBorder="1" applyAlignment="1">
      <alignment horizontal="center" vertical="center" wrapText="1"/>
    </xf>
    <xf numFmtId="0" fontId="7" fillId="0" borderId="33" xfId="8" applyFont="1" applyFill="1" applyBorder="1" applyAlignment="1">
      <alignment vertical="center" wrapText="1"/>
    </xf>
    <xf numFmtId="0" fontId="7" fillId="0" borderId="36" xfId="8" applyFont="1" applyFill="1" applyBorder="1" applyAlignment="1">
      <alignment vertical="center" wrapText="1"/>
    </xf>
    <xf numFmtId="0" fontId="7" fillId="0" borderId="40" xfId="8" applyFont="1" applyBorder="1" applyAlignment="1">
      <alignment horizontal="center" vertical="center" wrapText="1"/>
    </xf>
    <xf numFmtId="0" fontId="7" fillId="0" borderId="30" xfId="8" applyFont="1" applyBorder="1" applyAlignment="1">
      <alignment horizontal="center" vertical="center" wrapText="1"/>
    </xf>
    <xf numFmtId="0" fontId="7" fillId="10" borderId="13" xfId="8" applyFont="1" applyFill="1" applyBorder="1" applyAlignment="1">
      <alignment vertical="center" wrapText="1"/>
    </xf>
    <xf numFmtId="0" fontId="7" fillId="10" borderId="26" xfId="8" applyFont="1" applyFill="1" applyBorder="1" applyAlignment="1">
      <alignment vertical="center" wrapText="1"/>
    </xf>
    <xf numFmtId="0" fontId="7" fillId="0" borderId="41" xfId="8" applyFont="1" applyBorder="1" applyAlignment="1">
      <alignment horizontal="center" vertical="center" wrapText="1"/>
    </xf>
    <xf numFmtId="0" fontId="7" fillId="0" borderId="31" xfId="8" applyFont="1" applyBorder="1" applyAlignment="1">
      <alignment horizontal="center" vertical="center" wrapText="1"/>
    </xf>
    <xf numFmtId="0" fontId="7" fillId="10" borderId="20" xfId="8" applyFont="1" applyFill="1" applyBorder="1" applyAlignment="1">
      <alignment vertical="center" wrapText="1"/>
    </xf>
    <xf numFmtId="0" fontId="7" fillId="10" borderId="27" xfId="8" applyFont="1" applyFill="1" applyBorder="1" applyAlignment="1">
      <alignment vertical="center" wrapText="1"/>
    </xf>
    <xf numFmtId="0" fontId="7" fillId="0" borderId="6" xfId="8" applyFont="1" applyFill="1" applyBorder="1" applyAlignment="1">
      <alignment vertical="center" wrapText="1"/>
    </xf>
    <xf numFmtId="0" fontId="2" fillId="0" borderId="7" xfId="8" applyFont="1" applyFill="1" applyBorder="1" applyAlignment="1">
      <alignment vertical="center" wrapText="1"/>
    </xf>
    <xf numFmtId="0" fontId="2" fillId="0" borderId="35" xfId="8" applyFont="1" applyFill="1" applyBorder="1" applyAlignment="1">
      <alignment horizontal="center" vertical="center" wrapText="1"/>
    </xf>
    <xf numFmtId="0" fontId="2" fillId="0" borderId="34" xfId="8" applyFont="1" applyFill="1" applyBorder="1" applyAlignment="1">
      <alignment horizontal="center" vertical="center" wrapText="1"/>
    </xf>
    <xf numFmtId="0" fontId="7" fillId="0" borderId="34" xfId="8" applyFont="1" applyFill="1" applyBorder="1" applyAlignment="1">
      <alignment vertical="center" wrapText="1"/>
    </xf>
    <xf numFmtId="0" fontId="2" fillId="0" borderId="33" xfId="8" applyFont="1" applyFill="1" applyBorder="1" applyAlignment="1">
      <alignment vertical="center" wrapText="1"/>
    </xf>
    <xf numFmtId="0" fontId="7" fillId="10" borderId="9" xfId="8" applyFont="1" applyFill="1" applyBorder="1" applyAlignment="1">
      <alignment horizontal="center" vertical="center" wrapText="1"/>
    </xf>
    <xf numFmtId="0" fontId="7" fillId="10" borderId="13" xfId="8" applyFont="1" applyFill="1" applyBorder="1" applyAlignment="1">
      <alignment horizontal="center" vertical="center" wrapText="1"/>
    </xf>
    <xf numFmtId="0" fontId="7" fillId="0" borderId="10" xfId="8" applyFont="1" applyFill="1" applyBorder="1" applyAlignment="1">
      <alignment horizontal="center" vertical="center" wrapText="1"/>
    </xf>
    <xf numFmtId="0" fontId="25" fillId="10" borderId="12" xfId="8" applyFont="1" applyFill="1" applyBorder="1" applyAlignment="1">
      <alignment horizontal="center" vertical="center" wrapText="1"/>
    </xf>
    <xf numFmtId="0" fontId="25" fillId="10" borderId="10" xfId="8" applyFont="1" applyFill="1" applyBorder="1" applyAlignment="1">
      <alignment horizontal="center" vertical="center" wrapText="1"/>
    </xf>
    <xf numFmtId="0" fontId="7" fillId="10" borderId="11" xfId="8" applyFont="1" applyFill="1" applyBorder="1" applyAlignment="1">
      <alignment horizontal="center" vertical="center" wrapText="1"/>
    </xf>
    <xf numFmtId="0" fontId="7" fillId="10" borderId="12" xfId="8" applyFont="1" applyFill="1" applyBorder="1" applyAlignment="1">
      <alignment horizontal="center" vertical="center" wrapText="1"/>
    </xf>
    <xf numFmtId="0" fontId="2" fillId="0" borderId="42" xfId="8" applyFont="1" applyFill="1" applyBorder="1" applyAlignment="1">
      <alignment vertical="center" wrapText="1"/>
    </xf>
    <xf numFmtId="0" fontId="7" fillId="10" borderId="16" xfId="8" applyFont="1" applyFill="1" applyBorder="1" applyAlignment="1">
      <alignment horizontal="center" vertical="center" wrapText="1"/>
    </xf>
    <xf numFmtId="0" fontId="7" fillId="10" borderId="20" xfId="8" applyFont="1" applyFill="1" applyBorder="1" applyAlignment="1">
      <alignment horizontal="center" vertical="center" wrapText="1"/>
    </xf>
    <xf numFmtId="0" fontId="7" fillId="0" borderId="17" xfId="8" applyFont="1" applyFill="1" applyBorder="1" applyAlignment="1">
      <alignment horizontal="center" vertical="center" wrapText="1"/>
    </xf>
    <xf numFmtId="0" fontId="25" fillId="10" borderId="19" xfId="8" applyFont="1" applyFill="1" applyBorder="1" applyAlignment="1">
      <alignment horizontal="center" vertical="center" wrapText="1"/>
    </xf>
    <xf numFmtId="0" fontId="25" fillId="10" borderId="17" xfId="8" applyFont="1" applyFill="1" applyBorder="1" applyAlignment="1">
      <alignment horizontal="center" vertical="center" wrapText="1"/>
    </xf>
    <xf numFmtId="0" fontId="25" fillId="10" borderId="18" xfId="8" applyFont="1" applyFill="1" applyBorder="1" applyAlignment="1">
      <alignment horizontal="center" vertical="center" wrapText="1"/>
    </xf>
    <xf numFmtId="0" fontId="7" fillId="10" borderId="19" xfId="8" applyFont="1" applyFill="1" applyBorder="1" applyAlignment="1">
      <alignment horizontal="center" vertical="center" wrapText="1"/>
    </xf>
    <xf numFmtId="0" fontId="2" fillId="0" borderId="43" xfId="8" applyFont="1" applyFill="1" applyBorder="1" applyAlignment="1">
      <alignment vertical="center" wrapText="1"/>
    </xf>
    <xf numFmtId="0" fontId="82" fillId="0" borderId="3" xfId="2" applyFont="1" applyFill="1" applyBorder="1" applyAlignment="1">
      <alignment horizontal="center" vertical="center" wrapText="1"/>
    </xf>
    <xf numFmtId="0" fontId="82" fillId="4" borderId="3" xfId="2" applyFont="1" applyFill="1" applyBorder="1" applyAlignment="1">
      <alignment horizontal="center" vertical="center" wrapText="1"/>
    </xf>
    <xf numFmtId="0" fontId="82" fillId="4" borderId="4" xfId="2" applyFont="1" applyFill="1" applyBorder="1" applyAlignment="1">
      <alignment horizontal="center" vertical="center" wrapText="1"/>
    </xf>
    <xf numFmtId="0" fontId="8" fillId="0" borderId="0" xfId="2" applyFont="1" applyFill="1" applyBorder="1" applyAlignment="1">
      <alignment vertical="center" wrapText="1"/>
    </xf>
    <xf numFmtId="0" fontId="8" fillId="11" borderId="1" xfId="2" applyFont="1" applyFill="1" applyBorder="1" applyAlignment="1">
      <alignment horizontal="center" vertical="center" textRotation="180" wrapText="1"/>
    </xf>
    <xf numFmtId="0" fontId="8" fillId="0" borderId="5" xfId="2" applyFont="1" applyBorder="1" applyAlignment="1">
      <alignment horizontal="center" vertical="center" wrapText="1"/>
    </xf>
    <xf numFmtId="0" fontId="8" fillId="0" borderId="0" xfId="2" applyFont="1" applyBorder="1" applyAlignment="1">
      <alignment horizontal="center" vertical="center" wrapText="1"/>
    </xf>
    <xf numFmtId="0" fontId="32" fillId="0" borderId="7" xfId="2" applyFont="1" applyFill="1" applyBorder="1" applyAlignment="1">
      <alignment horizontal="center" vertical="center" wrapText="1"/>
    </xf>
    <xf numFmtId="0" fontId="82" fillId="0" borderId="7" xfId="2" applyFont="1" applyFill="1" applyBorder="1" applyAlignment="1">
      <alignment horizontal="center" vertical="center" wrapText="1"/>
    </xf>
    <xf numFmtId="0" fontId="8" fillId="0" borderId="7" xfId="2" applyFont="1" applyBorder="1" applyAlignment="1">
      <alignment vertical="center" wrapText="1"/>
    </xf>
    <xf numFmtId="0" fontId="8" fillId="0" borderId="7" xfId="2" applyFont="1" applyBorder="1" applyAlignment="1">
      <alignment horizontal="center" vertical="center" wrapText="1"/>
    </xf>
    <xf numFmtId="0" fontId="82" fillId="0" borderId="35" xfId="2" applyFont="1" applyFill="1" applyBorder="1" applyAlignment="1">
      <alignment horizontal="center" vertical="center" wrapText="1"/>
    </xf>
    <xf numFmtId="0" fontId="82" fillId="0" borderId="33" xfId="2" applyFont="1" applyFill="1" applyBorder="1" applyAlignment="1">
      <alignment horizontal="center" vertical="center" wrapText="1"/>
    </xf>
    <xf numFmtId="0" fontId="82" fillId="0" borderId="36" xfId="2" applyFont="1" applyFill="1" applyBorder="1" applyAlignment="1">
      <alignment horizontal="center" vertical="center" wrapText="1"/>
    </xf>
    <xf numFmtId="0" fontId="8" fillId="11" borderId="5" xfId="2" applyFont="1" applyFill="1" applyBorder="1" applyAlignment="1">
      <alignment horizontal="center" vertical="center" textRotation="180" wrapText="1"/>
    </xf>
    <xf numFmtId="0" fontId="2" fillId="0" borderId="103" xfId="2" applyFont="1" applyBorder="1" applyAlignment="1">
      <alignment horizontal="center" vertical="center" wrapText="1"/>
    </xf>
    <xf numFmtId="0" fontId="82" fillId="0" borderId="30" xfId="2" applyFont="1" applyBorder="1" applyAlignment="1">
      <alignment horizontal="center" vertical="center" wrapText="1"/>
    </xf>
    <xf numFmtId="0" fontId="82" fillId="0" borderId="30" xfId="2" applyFont="1" applyFill="1" applyBorder="1" applyAlignment="1">
      <alignment horizontal="center" vertical="center" wrapText="1"/>
    </xf>
    <xf numFmtId="0" fontId="8" fillId="0" borderId="30" xfId="2" applyFont="1" applyBorder="1" applyAlignment="1">
      <alignment horizontal="center" vertical="center" wrapText="1"/>
    </xf>
    <xf numFmtId="0" fontId="82" fillId="9" borderId="12" xfId="2" applyFont="1" applyFill="1" applyBorder="1" applyAlignment="1">
      <alignment horizontal="center" vertical="center" wrapText="1"/>
    </xf>
    <xf numFmtId="0" fontId="82" fillId="9" borderId="13" xfId="2" applyFont="1" applyFill="1" applyBorder="1" applyAlignment="1">
      <alignment horizontal="center" vertical="center" wrapText="1"/>
    </xf>
    <xf numFmtId="0" fontId="82" fillId="9" borderId="10" xfId="2" applyFont="1" applyFill="1" applyBorder="1" applyAlignment="1">
      <alignment horizontal="center" vertical="center" wrapText="1"/>
    </xf>
    <xf numFmtId="0" fontId="82" fillId="12" borderId="12" xfId="2" applyFont="1" applyFill="1" applyBorder="1" applyAlignment="1">
      <alignment horizontal="center" vertical="center" wrapText="1"/>
    </xf>
    <xf numFmtId="0" fontId="82" fillId="12" borderId="13" xfId="2" applyFont="1" applyFill="1" applyBorder="1" applyAlignment="1">
      <alignment horizontal="center" vertical="center" wrapText="1"/>
    </xf>
    <xf numFmtId="0" fontId="82" fillId="12" borderId="26" xfId="2" applyFont="1" applyFill="1" applyBorder="1" applyAlignment="1">
      <alignment horizontal="center" vertical="center" wrapText="1"/>
    </xf>
    <xf numFmtId="0" fontId="8" fillId="0" borderId="15" xfId="2" applyFont="1" applyBorder="1" applyAlignment="1">
      <alignment horizontal="center" vertical="center" wrapText="1"/>
    </xf>
    <xf numFmtId="0" fontId="2" fillId="0" borderId="111" xfId="2" applyFont="1" applyBorder="1" applyAlignment="1">
      <alignment horizontal="center" vertical="center" wrapText="1"/>
    </xf>
    <xf numFmtId="0" fontId="82" fillId="0" borderId="31" xfId="2" applyFont="1" applyBorder="1" applyAlignment="1">
      <alignment horizontal="center" vertical="center" wrapText="1"/>
    </xf>
    <xf numFmtId="0" fontId="8" fillId="0" borderId="31" xfId="2" applyFont="1" applyBorder="1" applyAlignment="1">
      <alignment horizontal="center" vertical="center" wrapText="1"/>
    </xf>
    <xf numFmtId="0" fontId="82" fillId="9" borderId="19" xfId="2" applyFont="1" applyFill="1" applyBorder="1" applyAlignment="1">
      <alignment horizontal="center" vertical="center" wrapText="1"/>
    </xf>
    <xf numFmtId="0" fontId="82" fillId="9" borderId="20" xfId="2" applyFont="1" applyFill="1" applyBorder="1" applyAlignment="1">
      <alignment horizontal="center" vertical="center" wrapText="1"/>
    </xf>
    <xf numFmtId="0" fontId="82" fillId="9" borderId="17" xfId="2" applyFont="1" applyFill="1" applyBorder="1" applyAlignment="1">
      <alignment horizontal="center" vertical="center" wrapText="1"/>
    </xf>
    <xf numFmtId="0" fontId="82" fillId="12" borderId="19" xfId="2" applyFont="1" applyFill="1" applyBorder="1" applyAlignment="1">
      <alignment horizontal="center" vertical="center" wrapText="1"/>
    </xf>
    <xf numFmtId="0" fontId="82" fillId="12" borderId="20" xfId="2" applyFont="1" applyFill="1" applyBorder="1" applyAlignment="1">
      <alignment horizontal="center" vertical="center" wrapText="1"/>
    </xf>
    <xf numFmtId="0" fontId="82" fillId="12" borderId="27" xfId="2" applyFont="1" applyFill="1" applyBorder="1" applyAlignment="1">
      <alignment horizontal="center" vertical="center" wrapText="1"/>
    </xf>
    <xf numFmtId="0" fontId="8" fillId="11" borderId="15" xfId="2" applyFont="1" applyFill="1" applyBorder="1" applyAlignment="1">
      <alignment horizontal="center" vertical="center" textRotation="180" wrapText="1"/>
    </xf>
    <xf numFmtId="0" fontId="7" fillId="12" borderId="9" xfId="8" applyFont="1" applyFill="1" applyBorder="1" applyAlignment="1">
      <alignment horizontal="center" vertical="center" wrapText="1"/>
    </xf>
    <xf numFmtId="0" fontId="7" fillId="12" borderId="13" xfId="8" applyFont="1" applyFill="1" applyBorder="1" applyAlignment="1">
      <alignment horizontal="center" vertical="center" wrapText="1"/>
    </xf>
    <xf numFmtId="0" fontId="7" fillId="12" borderId="26" xfId="8" applyFont="1" applyFill="1" applyBorder="1" applyAlignment="1">
      <alignment horizontal="center" vertical="center" wrapText="1"/>
    </xf>
    <xf numFmtId="0" fontId="7" fillId="12" borderId="16" xfId="8" applyFont="1" applyFill="1" applyBorder="1" applyAlignment="1">
      <alignment horizontal="center" vertical="center" wrapText="1"/>
    </xf>
    <xf numFmtId="0" fontId="7" fillId="12" borderId="20" xfId="8" applyFont="1" applyFill="1" applyBorder="1" applyAlignment="1">
      <alignment horizontal="center" vertical="center" wrapText="1"/>
    </xf>
    <xf numFmtId="0" fontId="7" fillId="12" borderId="27" xfId="8" applyFont="1" applyFill="1" applyBorder="1" applyAlignment="1">
      <alignment horizontal="center" vertical="center" wrapText="1"/>
    </xf>
    <xf numFmtId="0" fontId="22" fillId="0" borderId="6" xfId="8" applyFont="1" applyBorder="1" applyAlignment="1">
      <alignment horizontal="center" vertical="center" wrapText="1"/>
    </xf>
    <xf numFmtId="0" fontId="5" fillId="0" borderId="7" xfId="8" applyFont="1" applyBorder="1" applyAlignment="1">
      <alignment horizontal="center" vertical="center" wrapText="1"/>
    </xf>
    <xf numFmtId="0" fontId="14" fillId="0" borderId="7" xfId="8" applyFont="1" applyFill="1" applyBorder="1" applyAlignment="1">
      <alignment vertical="center" wrapText="1"/>
    </xf>
    <xf numFmtId="0" fontId="14" fillId="0" borderId="7" xfId="8" applyFont="1" applyFill="1" applyBorder="1" applyAlignment="1">
      <alignment horizontal="center" vertical="center" wrapText="1"/>
    </xf>
    <xf numFmtId="0" fontId="2" fillId="0" borderId="35" xfId="8" applyFont="1" applyFill="1" applyBorder="1" applyAlignment="1">
      <alignment horizontal="center" vertical="center" wrapText="1"/>
    </xf>
    <xf numFmtId="0" fontId="2" fillId="0" borderId="7" xfId="8" applyFont="1" applyBorder="1" applyAlignment="1">
      <alignment horizontal="center" vertical="center" wrapText="1"/>
    </xf>
    <xf numFmtId="0" fontId="2" fillId="0" borderId="7" xfId="8" applyFont="1" applyFill="1" applyBorder="1" applyAlignment="1">
      <alignment horizontal="center" vertical="center" wrapText="1"/>
    </xf>
    <xf numFmtId="0" fontId="20" fillId="0" borderId="7" xfId="8" applyFont="1" applyFill="1" applyBorder="1" applyAlignment="1">
      <alignment vertical="center" wrapText="1"/>
    </xf>
    <xf numFmtId="0" fontId="14" fillId="0" borderId="0" xfId="8" applyFont="1" applyAlignment="1">
      <alignment horizontal="center" vertical="center" wrapText="1"/>
    </xf>
    <xf numFmtId="0" fontId="7" fillId="0" borderId="36" xfId="8" applyFont="1" applyFill="1" applyBorder="1" applyAlignment="1">
      <alignment horizontal="center" vertical="center" wrapText="1"/>
    </xf>
    <xf numFmtId="0" fontId="20" fillId="12" borderId="12" xfId="8" applyFont="1" applyFill="1" applyBorder="1" applyAlignment="1">
      <alignment horizontal="center" vertical="center" wrapText="1"/>
    </xf>
    <xf numFmtId="0" fontId="20" fillId="12" borderId="13" xfId="8" applyFont="1" applyFill="1" applyBorder="1" applyAlignment="1">
      <alignment horizontal="center" vertical="center" wrapText="1"/>
    </xf>
    <xf numFmtId="0" fontId="25" fillId="12" borderId="30" xfId="8" applyFont="1" applyFill="1" applyBorder="1" applyAlignment="1">
      <alignment horizontal="center" vertical="center" wrapText="1"/>
    </xf>
    <xf numFmtId="0" fontId="82" fillId="12" borderId="30" xfId="8" applyFont="1" applyFill="1" applyBorder="1" applyAlignment="1">
      <alignment horizontal="center" vertical="center" wrapText="1"/>
    </xf>
    <xf numFmtId="0" fontId="7" fillId="12" borderId="12" xfId="8" applyFont="1" applyFill="1" applyBorder="1" applyAlignment="1">
      <alignment horizontal="center" vertical="center" wrapText="1"/>
    </xf>
    <xf numFmtId="0" fontId="7" fillId="12" borderId="10" xfId="8" applyFont="1" applyFill="1" applyBorder="1" applyAlignment="1">
      <alignment horizontal="center" vertical="center" wrapText="1"/>
    </xf>
    <xf numFmtId="0" fontId="20" fillId="12" borderId="30" xfId="8" applyFont="1" applyFill="1" applyBorder="1" applyAlignment="1">
      <alignment horizontal="center" vertical="center" wrapText="1"/>
    </xf>
    <xf numFmtId="0" fontId="20" fillId="10" borderId="11" xfId="8" applyFont="1" applyFill="1" applyBorder="1" applyAlignment="1">
      <alignment horizontal="center" vertical="center" wrapText="1"/>
    </xf>
    <xf numFmtId="0" fontId="20" fillId="10" borderId="120" xfId="8" applyFont="1" applyFill="1" applyBorder="1" applyAlignment="1">
      <alignment horizontal="center" vertical="center" wrapText="1"/>
    </xf>
    <xf numFmtId="0" fontId="20" fillId="10" borderId="116" xfId="8" applyFont="1" applyFill="1" applyBorder="1" applyAlignment="1">
      <alignment horizontal="center" vertical="center" wrapText="1"/>
    </xf>
    <xf numFmtId="0" fontId="20" fillId="12" borderId="19" xfId="8" applyFont="1" applyFill="1" applyBorder="1" applyAlignment="1">
      <alignment horizontal="center" vertical="center" wrapText="1"/>
    </xf>
    <xf numFmtId="0" fontId="20" fillId="12" borderId="20" xfId="8" applyFont="1" applyFill="1" applyBorder="1" applyAlignment="1">
      <alignment horizontal="center" vertical="center" wrapText="1"/>
    </xf>
    <xf numFmtId="0" fontId="82" fillId="12" borderId="31" xfId="8" applyFont="1" applyFill="1" applyBorder="1" applyAlignment="1">
      <alignment horizontal="center" vertical="center" wrapText="1"/>
    </xf>
    <xf numFmtId="0" fontId="7" fillId="12" borderId="19" xfId="8" applyFont="1" applyFill="1" applyBorder="1" applyAlignment="1">
      <alignment horizontal="center" vertical="center" wrapText="1"/>
    </xf>
    <xf numFmtId="0" fontId="7" fillId="12" borderId="17" xfId="8" applyFont="1" applyFill="1" applyBorder="1" applyAlignment="1">
      <alignment horizontal="center" vertical="center" wrapText="1"/>
    </xf>
    <xf numFmtId="0" fontId="20" fillId="12" borderId="31" xfId="8" applyFont="1" applyFill="1" applyBorder="1" applyAlignment="1">
      <alignment horizontal="center" vertical="center" wrapText="1"/>
    </xf>
    <xf numFmtId="0" fontId="20" fillId="10" borderId="18" xfId="8" applyFont="1" applyFill="1" applyBorder="1" applyAlignment="1">
      <alignment horizontal="center" vertical="center" wrapText="1"/>
    </xf>
    <xf numFmtId="0" fontId="7" fillId="9" borderId="40" xfId="8" applyFont="1" applyFill="1" applyBorder="1" applyAlignment="1">
      <alignment horizontal="center" vertical="center" wrapText="1"/>
    </xf>
    <xf numFmtId="0" fontId="2" fillId="5" borderId="30" xfId="8" applyFont="1" applyFill="1" applyBorder="1" applyAlignment="1">
      <alignment horizontal="center" vertical="center" wrapText="1"/>
    </xf>
    <xf numFmtId="0" fontId="7" fillId="9" borderId="41" xfId="8" applyFont="1" applyFill="1" applyBorder="1" applyAlignment="1">
      <alignment horizontal="center" vertical="center" wrapText="1"/>
    </xf>
    <xf numFmtId="0" fontId="2" fillId="5" borderId="31" xfId="8" applyFont="1" applyFill="1" applyBorder="1" applyAlignment="1">
      <alignment horizontal="center" vertical="center" wrapText="1"/>
    </xf>
    <xf numFmtId="0" fontId="2" fillId="0" borderId="6" xfId="8" applyFont="1" applyBorder="1" applyAlignment="1">
      <alignment horizontal="center" vertical="center" wrapText="1"/>
    </xf>
    <xf numFmtId="176" fontId="150" fillId="0" borderId="35" xfId="6" applyFont="1" applyBorder="1" applyAlignment="1">
      <alignment horizontal="center" vertical="center" wrapText="1"/>
    </xf>
    <xf numFmtId="176" fontId="2" fillId="0" borderId="34" xfId="6" applyFont="1" applyBorder="1" applyAlignment="1">
      <alignment horizontal="center" vertical="center" wrapText="1"/>
    </xf>
    <xf numFmtId="0" fontId="2" fillId="5" borderId="40" xfId="8" applyFont="1" applyFill="1" applyBorder="1" applyAlignment="1">
      <alignment horizontal="center" vertical="center" wrapText="1"/>
    </xf>
    <xf numFmtId="0" fontId="2" fillId="5" borderId="41" xfId="8" applyFont="1" applyFill="1" applyBorder="1" applyAlignment="1">
      <alignment horizontal="center" vertical="center" wrapText="1"/>
    </xf>
    <xf numFmtId="176" fontId="150" fillId="0" borderId="7" xfId="6" applyFont="1" applyBorder="1" applyAlignment="1">
      <alignment horizontal="center" vertical="center" wrapText="1"/>
    </xf>
    <xf numFmtId="176" fontId="2" fillId="0" borderId="7" xfId="6" applyFont="1" applyBorder="1" applyAlignment="1">
      <alignment horizontal="center" vertical="center" wrapText="1"/>
    </xf>
    <xf numFmtId="0" fontId="2" fillId="8" borderId="1" xfId="8" applyFont="1" applyFill="1" applyBorder="1" applyAlignment="1">
      <alignment horizontal="center" vertical="center" textRotation="180" wrapText="1" shrinkToFit="1"/>
    </xf>
    <xf numFmtId="0" fontId="2" fillId="8" borderId="5" xfId="8" applyFont="1" applyFill="1" applyBorder="1" applyAlignment="1">
      <alignment horizontal="center" vertical="center" textRotation="180" wrapText="1" shrinkToFit="1"/>
    </xf>
    <xf numFmtId="0" fontId="2" fillId="12" borderId="11" xfId="8" applyFont="1" applyFill="1" applyBorder="1" applyAlignment="1">
      <alignment horizontal="center" vertical="center" wrapText="1"/>
    </xf>
    <xf numFmtId="0" fontId="7" fillId="12" borderId="30" xfId="8" applyFont="1" applyFill="1" applyBorder="1" applyAlignment="1">
      <alignment horizontal="center" vertical="center" wrapText="1"/>
    </xf>
    <xf numFmtId="0" fontId="2" fillId="12" borderId="13" xfId="8" applyFont="1" applyFill="1" applyBorder="1" applyAlignment="1">
      <alignment horizontal="center" vertical="center" wrapText="1"/>
    </xf>
    <xf numFmtId="0" fontId="2" fillId="12" borderId="10" xfId="8" applyFont="1" applyFill="1" applyBorder="1" applyAlignment="1">
      <alignment horizontal="center" vertical="center" wrapText="1"/>
    </xf>
    <xf numFmtId="0" fontId="2" fillId="12" borderId="18" xfId="8" applyFont="1" applyFill="1" applyBorder="1" applyAlignment="1">
      <alignment horizontal="center" vertical="center" wrapText="1"/>
    </xf>
    <xf numFmtId="0" fontId="7" fillId="12" borderId="31" xfId="8" applyFont="1" applyFill="1" applyBorder="1" applyAlignment="1">
      <alignment horizontal="center" vertical="center" wrapText="1"/>
    </xf>
    <xf numFmtId="0" fontId="2" fillId="12" borderId="19" xfId="8" applyFont="1" applyFill="1" applyBorder="1" applyAlignment="1">
      <alignment horizontal="center" vertical="center" wrapText="1"/>
    </xf>
    <xf numFmtId="0" fontId="2" fillId="12" borderId="20" xfId="8" applyFont="1" applyFill="1" applyBorder="1" applyAlignment="1">
      <alignment horizontal="center" vertical="center" wrapText="1"/>
    </xf>
    <xf numFmtId="0" fontId="2" fillId="12" borderId="17" xfId="8" applyFont="1" applyFill="1" applyBorder="1" applyAlignment="1">
      <alignment horizontal="center" vertical="center" wrapText="1"/>
    </xf>
    <xf numFmtId="0" fontId="2" fillId="13" borderId="1" xfId="8" applyFont="1" applyFill="1" applyBorder="1" applyAlignment="1">
      <alignment horizontal="center" vertical="center" wrapText="1"/>
    </xf>
    <xf numFmtId="0" fontId="2" fillId="13" borderId="5" xfId="8" applyFont="1" applyFill="1" applyBorder="1" applyAlignment="1">
      <alignment horizontal="center" vertical="center" wrapText="1"/>
    </xf>
    <xf numFmtId="0" fontId="7" fillId="0" borderId="32" xfId="8" applyFont="1" applyFill="1" applyBorder="1" applyAlignment="1">
      <alignment horizontal="center" vertical="center" wrapText="1"/>
    </xf>
    <xf numFmtId="0" fontId="2" fillId="12" borderId="9" xfId="8" applyFont="1" applyFill="1" applyBorder="1" applyAlignment="1">
      <alignment horizontal="center" vertical="center" wrapText="1"/>
    </xf>
    <xf numFmtId="0" fontId="7" fillId="10" borderId="10" xfId="8" applyFont="1" applyFill="1" applyBorder="1" applyAlignment="1">
      <alignment horizontal="center" vertical="center" wrapText="1"/>
    </xf>
    <xf numFmtId="0" fontId="2" fillId="12" borderId="12" xfId="8" applyFont="1" applyFill="1" applyBorder="1" applyAlignment="1">
      <alignment horizontal="center" vertical="center" wrapText="1"/>
    </xf>
    <xf numFmtId="0" fontId="2" fillId="12" borderId="26" xfId="8" applyFont="1" applyFill="1" applyBorder="1" applyAlignment="1">
      <alignment horizontal="center" vertical="center" wrapText="1"/>
    </xf>
    <xf numFmtId="0" fontId="2" fillId="13" borderId="15" xfId="8" applyFont="1" applyFill="1" applyBorder="1" applyAlignment="1">
      <alignment horizontal="center" vertical="center" wrapText="1"/>
    </xf>
    <xf numFmtId="0" fontId="2" fillId="12" borderId="16" xfId="8" applyFont="1" applyFill="1" applyBorder="1" applyAlignment="1">
      <alignment horizontal="center" vertical="center" wrapText="1"/>
    </xf>
    <xf numFmtId="0" fontId="7" fillId="10" borderId="17" xfId="8" applyFont="1" applyFill="1" applyBorder="1" applyAlignment="1">
      <alignment horizontal="center" vertical="center" wrapText="1"/>
    </xf>
    <xf numFmtId="0" fontId="2" fillId="12" borderId="27" xfId="8" applyFont="1" applyFill="1" applyBorder="1" applyAlignment="1">
      <alignment horizontal="center" vertical="center" wrapText="1"/>
    </xf>
    <xf numFmtId="0" fontId="2" fillId="8" borderId="15" xfId="8" applyFont="1" applyFill="1" applyBorder="1" applyAlignment="1">
      <alignment horizontal="center" vertical="center" textRotation="180" wrapText="1" shrinkToFit="1"/>
    </xf>
    <xf numFmtId="0" fontId="2" fillId="0" borderId="33" xfId="8" applyFont="1" applyBorder="1" applyAlignment="1">
      <alignment horizontal="center" vertical="center" wrapText="1"/>
    </xf>
    <xf numFmtId="0" fontId="2" fillId="11" borderId="1" xfId="8" applyFont="1" applyFill="1" applyBorder="1" applyAlignment="1">
      <alignment horizontal="center" vertical="center" textRotation="180" wrapText="1"/>
    </xf>
    <xf numFmtId="0" fontId="7" fillId="0" borderId="8" xfId="8" applyFont="1" applyBorder="1" applyAlignment="1">
      <alignment horizontal="center" vertical="center" wrapText="1"/>
    </xf>
    <xf numFmtId="0" fontId="2" fillId="11" borderId="5" xfId="8" applyFont="1" applyFill="1" applyBorder="1" applyAlignment="1">
      <alignment horizontal="center" vertical="center" textRotation="180" wrapText="1"/>
    </xf>
    <xf numFmtId="0" fontId="7" fillId="0" borderId="8" xfId="8" applyFont="1" applyFill="1" applyBorder="1" applyAlignment="1">
      <alignment horizontal="center" vertical="center" wrapText="1"/>
    </xf>
    <xf numFmtId="0" fontId="7" fillId="0" borderId="8" xfId="8" applyFont="1" applyFill="1" applyBorder="1" applyAlignment="1">
      <alignment vertical="center" wrapText="1"/>
    </xf>
    <xf numFmtId="0" fontId="7" fillId="10" borderId="26" xfId="8" applyFont="1" applyFill="1" applyBorder="1" applyAlignment="1">
      <alignment horizontal="center" vertical="center" wrapText="1"/>
    </xf>
    <xf numFmtId="0" fontId="7" fillId="10" borderId="27" xfId="8" applyFont="1" applyFill="1" applyBorder="1" applyAlignment="1">
      <alignment horizontal="center" vertical="center" wrapText="1"/>
    </xf>
    <xf numFmtId="0" fontId="25" fillId="0" borderId="18" xfId="8" applyFont="1" applyFill="1" applyBorder="1" applyAlignment="1">
      <alignment horizontal="center" vertical="center" wrapText="1"/>
    </xf>
    <xf numFmtId="0" fontId="2" fillId="11" borderId="15" xfId="8" applyFont="1" applyFill="1" applyBorder="1" applyAlignment="1">
      <alignment horizontal="center" vertical="center" textRotation="180" wrapText="1"/>
    </xf>
    <xf numFmtId="0" fontId="2" fillId="0" borderId="37" xfId="8" applyFont="1" applyBorder="1" applyAlignment="1">
      <alignment horizontal="center" vertical="center" textRotation="180" wrapText="1"/>
    </xf>
    <xf numFmtId="0" fontId="2" fillId="0" borderId="6" xfId="8" applyFont="1" applyBorder="1" applyAlignment="1">
      <alignment horizontal="center" vertical="center" wrapText="1"/>
    </xf>
    <xf numFmtId="0" fontId="21" fillId="0" borderId="7" xfId="8" applyFont="1" applyFill="1" applyBorder="1" applyAlignment="1">
      <alignment horizontal="center" vertical="center" wrapText="1"/>
    </xf>
    <xf numFmtId="0" fontId="2" fillId="0" borderId="40" xfId="8" applyFont="1" applyBorder="1" applyAlignment="1">
      <alignment horizontal="center" vertical="center" wrapText="1"/>
    </xf>
    <xf numFmtId="0" fontId="2" fillId="0" borderId="41" xfId="8" applyFont="1" applyBorder="1" applyAlignment="1">
      <alignment horizontal="center" vertical="center" wrapText="1"/>
    </xf>
    <xf numFmtId="0" fontId="7" fillId="0" borderId="34" xfId="8" applyFont="1" applyBorder="1" applyAlignment="1">
      <alignment horizontal="center" vertical="center" wrapText="1"/>
    </xf>
    <xf numFmtId="178" fontId="82" fillId="14" borderId="84" xfId="8" applyNumberFormat="1" applyFont="1" applyFill="1" applyBorder="1" applyAlignment="1">
      <alignment horizontal="center" vertical="center" wrapText="1"/>
    </xf>
    <xf numFmtId="178" fontId="82" fillId="14" borderId="85" xfId="8" applyNumberFormat="1" applyFont="1" applyFill="1" applyBorder="1" applyAlignment="1">
      <alignment horizontal="center" vertical="center" wrapText="1"/>
    </xf>
    <xf numFmtId="0" fontId="8" fillId="0" borderId="0" xfId="9" applyFont="1" applyAlignment="1">
      <alignment horizontal="center" vertical="center"/>
    </xf>
    <xf numFmtId="0" fontId="8" fillId="0" borderId="0" xfId="9" applyFont="1"/>
    <xf numFmtId="0" fontId="155" fillId="0" borderId="0" xfId="9" applyFont="1"/>
    <xf numFmtId="0" fontId="154" fillId="20" borderId="88" xfId="9" applyFont="1" applyFill="1" applyBorder="1"/>
    <xf numFmtId="0" fontId="154" fillId="20" borderId="96" xfId="9" applyFont="1" applyFill="1" applyBorder="1"/>
    <xf numFmtId="0" fontId="154" fillId="20" borderId="99" xfId="9" applyFont="1" applyFill="1" applyBorder="1"/>
    <xf numFmtId="178" fontId="82" fillId="14" borderId="101" xfId="8" applyNumberFormat="1" applyFont="1" applyFill="1" applyBorder="1" applyAlignment="1">
      <alignment horizontal="center" vertical="center" wrapText="1"/>
    </xf>
    <xf numFmtId="177" fontId="19" fillId="0" borderId="66" xfId="9" applyNumberFormat="1" applyFont="1" applyBorder="1" applyAlignment="1">
      <alignment vertical="center"/>
    </xf>
    <xf numFmtId="177" fontId="77" fillId="0" borderId="86" xfId="9" applyNumberFormat="1" applyFont="1" applyBorder="1" applyAlignment="1">
      <alignment vertical="center"/>
    </xf>
    <xf numFmtId="0" fontId="156" fillId="0" borderId="86" xfId="9" applyFont="1" applyBorder="1" applyAlignment="1">
      <alignment horizontal="center" vertical="center"/>
    </xf>
    <xf numFmtId="0" fontId="77" fillId="0" borderId="44" xfId="9" applyFont="1" applyBorder="1"/>
    <xf numFmtId="178" fontId="116" fillId="14" borderId="84" xfId="8" applyNumberFormat="1" applyFont="1" applyFill="1" applyBorder="1" applyAlignment="1">
      <alignment horizontal="center" vertical="center" wrapText="1"/>
    </xf>
    <xf numFmtId="178" fontId="116" fillId="14" borderId="85" xfId="8" applyNumberFormat="1" applyFont="1" applyFill="1" applyBorder="1" applyAlignment="1">
      <alignment horizontal="center" vertical="center" wrapText="1"/>
    </xf>
    <xf numFmtId="0" fontId="77" fillId="0" borderId="50" xfId="9" applyFont="1" applyBorder="1"/>
    <xf numFmtId="0" fontId="158" fillId="0" borderId="0" xfId="9" applyFont="1"/>
    <xf numFmtId="0" fontId="154" fillId="20" borderId="92" xfId="9" applyFont="1" applyFill="1" applyBorder="1"/>
    <xf numFmtId="0" fontId="154" fillId="20" borderId="40" xfId="9" applyFont="1" applyFill="1" applyBorder="1"/>
    <xf numFmtId="0" fontId="154" fillId="20" borderId="41" xfId="9" applyFont="1" applyFill="1" applyBorder="1"/>
    <xf numFmtId="177" fontId="8" fillId="12" borderId="66" xfId="9" applyNumberFormat="1" applyFont="1" applyFill="1" applyBorder="1" applyAlignment="1">
      <alignment horizontal="center" vertical="center"/>
    </xf>
    <xf numFmtId="177" fontId="8" fillId="12" borderId="51" xfId="9" applyNumberFormat="1" applyFont="1" applyFill="1" applyBorder="1" applyAlignment="1">
      <alignment horizontal="center" vertical="center"/>
    </xf>
    <xf numFmtId="0" fontId="69" fillId="0" borderId="22" xfId="9" applyFont="1" applyFill="1" applyBorder="1"/>
    <xf numFmtId="0" fontId="14" fillId="0" borderId="0" xfId="9" applyFont="1" applyAlignment="1">
      <alignment horizontal="center" vertical="center"/>
    </xf>
    <xf numFmtId="0" fontId="14" fillId="0" borderId="0" xfId="9" applyFont="1"/>
    <xf numFmtId="0" fontId="14" fillId="0" borderId="0" xfId="9" applyFont="1" applyBorder="1" applyAlignment="1">
      <alignment horizontal="center" vertical="center"/>
    </xf>
    <xf numFmtId="177" fontId="14" fillId="0" borderId="0" xfId="9" applyNumberFormat="1" applyFont="1" applyBorder="1" applyAlignment="1">
      <alignment vertical="center"/>
    </xf>
    <xf numFmtId="0" fontId="14" fillId="0" borderId="97" xfId="9" applyFont="1" applyBorder="1" applyAlignment="1">
      <alignment horizontal="center" vertical="center"/>
    </xf>
    <xf numFmtId="177" fontId="14" fillId="0" borderId="97" xfId="9" applyNumberFormat="1" applyFont="1" applyBorder="1" applyAlignment="1">
      <alignment vertical="center"/>
    </xf>
    <xf numFmtId="177" fontId="19" fillId="0" borderId="48" xfId="9" applyNumberFormat="1" applyFont="1" applyBorder="1" applyAlignment="1">
      <alignment horizontal="center" vertical="center"/>
    </xf>
    <xf numFmtId="177" fontId="19" fillId="0" borderId="48" xfId="9" applyNumberFormat="1" applyFont="1" applyBorder="1" applyAlignment="1">
      <alignment vertical="center"/>
    </xf>
    <xf numFmtId="177" fontId="8" fillId="12" borderId="66" xfId="9" applyNumberFormat="1" applyFont="1" applyFill="1" applyBorder="1" applyAlignment="1">
      <alignment vertical="center"/>
    </xf>
    <xf numFmtId="177" fontId="8" fillId="12" borderId="51" xfId="9" applyNumberFormat="1" applyFont="1" applyFill="1" applyBorder="1" applyAlignment="1">
      <alignment vertical="center"/>
    </xf>
    <xf numFmtId="0" fontId="82" fillId="0" borderId="17" xfId="8" applyFont="1" applyFill="1" applyBorder="1" applyAlignment="1">
      <alignment vertical="center"/>
    </xf>
    <xf numFmtId="0" fontId="82" fillId="0" borderId="19" xfId="8" applyFont="1" applyFill="1" applyBorder="1" applyAlignment="1">
      <alignment horizontal="center" vertical="center"/>
    </xf>
    <xf numFmtId="178" fontId="82" fillId="21" borderId="45" xfId="8" applyNumberFormat="1" applyFont="1" applyFill="1" applyBorder="1" applyAlignment="1">
      <alignment horizontal="center" vertical="center" wrapText="1"/>
    </xf>
    <xf numFmtId="178" fontId="82" fillId="21" borderId="107" xfId="8" applyNumberFormat="1" applyFont="1" applyFill="1" applyBorder="1" applyAlignment="1">
      <alignment horizontal="center" vertical="center" wrapText="1"/>
    </xf>
    <xf numFmtId="178" fontId="82" fillId="21" borderId="101" xfId="8" applyNumberFormat="1" applyFont="1" applyFill="1" applyBorder="1" applyAlignment="1">
      <alignment horizontal="center" vertical="center" wrapText="1"/>
    </xf>
    <xf numFmtId="0" fontId="8" fillId="0" borderId="51" xfId="8" applyFont="1" applyBorder="1" applyAlignment="1">
      <alignment horizontal="center" vertical="center" wrapText="1"/>
    </xf>
    <xf numFmtId="178" fontId="82" fillId="21" borderId="44" xfId="8" applyNumberFormat="1" applyFont="1" applyFill="1" applyBorder="1" applyAlignment="1">
      <alignment horizontal="center" vertical="center" wrapText="1"/>
    </xf>
    <xf numFmtId="0" fontId="8" fillId="12" borderId="100" xfId="8" applyFont="1" applyFill="1" applyBorder="1" applyAlignment="1">
      <alignment horizontal="center" vertical="center"/>
    </xf>
    <xf numFmtId="0" fontId="8" fillId="0" borderId="100" xfId="8" applyFont="1" applyBorder="1" applyAlignment="1">
      <alignment horizontal="center" vertical="center"/>
    </xf>
    <xf numFmtId="178" fontId="71" fillId="14" borderId="101" xfId="8" applyNumberFormat="1" applyFont="1" applyFill="1" applyBorder="1" applyAlignment="1">
      <alignment horizontal="center" vertical="center" wrapText="1"/>
    </xf>
    <xf numFmtId="0" fontId="8" fillId="0" borderId="108" xfId="9" applyFont="1" applyBorder="1"/>
    <xf numFmtId="0" fontId="8" fillId="0" borderId="38" xfId="9" applyFont="1" applyBorder="1"/>
    <xf numFmtId="0" fontId="8" fillId="0" borderId="39" xfId="9" applyFont="1" applyBorder="1"/>
    <xf numFmtId="0" fontId="8" fillId="12" borderId="86" xfId="8" applyFont="1" applyFill="1" applyBorder="1" applyAlignment="1">
      <alignment vertical="center"/>
    </xf>
    <xf numFmtId="0" fontId="8" fillId="0" borderId="86" xfId="8" applyFont="1" applyBorder="1" applyAlignment="1">
      <alignment horizontal="center" vertical="center"/>
    </xf>
    <xf numFmtId="0" fontId="8" fillId="12" borderId="64" xfId="8" applyFont="1" applyFill="1" applyBorder="1" applyAlignment="1">
      <alignment vertical="center"/>
    </xf>
    <xf numFmtId="0" fontId="8" fillId="0" borderId="64" xfId="8" applyFont="1" applyBorder="1" applyAlignment="1">
      <alignment horizontal="center" vertical="center"/>
    </xf>
    <xf numFmtId="178" fontId="88" fillId="14" borderId="84" xfId="8" applyNumberFormat="1" applyFont="1" applyFill="1" applyBorder="1" applyAlignment="1">
      <alignment horizontal="center" vertical="center" wrapText="1"/>
    </xf>
    <xf numFmtId="178" fontId="88" fillId="14" borderId="101" xfId="8" applyNumberFormat="1" applyFont="1" applyFill="1" applyBorder="1" applyAlignment="1">
      <alignment horizontal="center" vertical="center" wrapText="1"/>
    </xf>
    <xf numFmtId="178" fontId="88" fillId="14" borderId="85" xfId="8" applyNumberFormat="1" applyFont="1" applyFill="1" applyBorder="1" applyAlignment="1">
      <alignment horizontal="center" vertical="center" wrapText="1"/>
    </xf>
    <xf numFmtId="0" fontId="8" fillId="12" borderId="86" xfId="8" applyFont="1" applyFill="1" applyBorder="1" applyAlignment="1">
      <alignment horizontal="center" vertical="center"/>
    </xf>
    <xf numFmtId="178" fontId="71" fillId="0" borderId="54" xfId="8" applyNumberFormat="1" applyFont="1" applyFill="1" applyBorder="1" applyAlignment="1">
      <alignment horizontal="center" vertical="center" wrapText="1"/>
    </xf>
    <xf numFmtId="0" fontId="8" fillId="12" borderId="64" xfId="8" applyFont="1" applyFill="1" applyBorder="1" applyAlignment="1">
      <alignment horizontal="center" vertical="center"/>
    </xf>
    <xf numFmtId="0" fontId="8" fillId="0" borderId="54" xfId="9" applyFont="1" applyFill="1" applyBorder="1" applyAlignment="1">
      <alignment horizontal="center" vertical="center"/>
    </xf>
    <xf numFmtId="0" fontId="32" fillId="0" borderId="64" xfId="9" applyFont="1" applyBorder="1" applyAlignment="1">
      <alignment horizontal="center" vertical="center"/>
    </xf>
    <xf numFmtId="177" fontId="159" fillId="0" borderId="66" xfId="9" applyNumberFormat="1" applyFont="1" applyBorder="1" applyAlignment="1">
      <alignment vertical="center"/>
    </xf>
    <xf numFmtId="0" fontId="160" fillId="0" borderId="66" xfId="9" applyFont="1" applyBorder="1" applyAlignment="1">
      <alignment horizontal="center" vertical="center"/>
    </xf>
    <xf numFmtId="0" fontId="161" fillId="0" borderId="109" xfId="9" applyFont="1" applyFill="1" applyBorder="1"/>
    <xf numFmtId="178" fontId="162" fillId="14" borderId="84" xfId="8" applyNumberFormat="1" applyFont="1" applyFill="1" applyBorder="1" applyAlignment="1">
      <alignment horizontal="center" vertical="center" wrapText="1"/>
    </xf>
    <xf numFmtId="178" fontId="162" fillId="14" borderId="85" xfId="8" applyNumberFormat="1" applyFont="1" applyFill="1" applyBorder="1" applyAlignment="1">
      <alignment horizontal="center" vertical="center" wrapText="1"/>
    </xf>
    <xf numFmtId="0" fontId="163" fillId="0" borderId="0" xfId="9" applyFont="1" applyAlignment="1">
      <alignment horizontal="center" vertical="center"/>
    </xf>
    <xf numFmtId="0" fontId="163" fillId="0" borderId="0" xfId="9" applyFont="1"/>
    <xf numFmtId="177" fontId="163" fillId="0" borderId="53" xfId="9" applyNumberFormat="1" applyFont="1" applyBorder="1" applyAlignment="1">
      <alignment vertical="center"/>
    </xf>
    <xf numFmtId="0" fontId="163" fillId="0" borderId="109" xfId="9" applyFont="1" applyFill="1" applyBorder="1"/>
    <xf numFmtId="177" fontId="163" fillId="0" borderId="86" xfId="9" applyNumberFormat="1" applyFont="1" applyBorder="1" applyAlignment="1">
      <alignment vertical="center"/>
    </xf>
    <xf numFmtId="0" fontId="160" fillId="0" borderId="86" xfId="9" applyFont="1" applyBorder="1" applyAlignment="1">
      <alignment horizontal="center" vertical="center"/>
    </xf>
    <xf numFmtId="0" fontId="163" fillId="0" borderId="28" xfId="9" applyFont="1" applyFill="1" applyBorder="1"/>
    <xf numFmtId="177" fontId="163" fillId="0" borderId="91" xfId="9" applyNumberFormat="1" applyFont="1" applyBorder="1" applyAlignment="1">
      <alignment vertical="center"/>
    </xf>
    <xf numFmtId="0" fontId="163" fillId="0" borderId="91" xfId="9" applyFont="1" applyBorder="1" applyAlignment="1">
      <alignment horizontal="center" vertical="center"/>
    </xf>
    <xf numFmtId="0" fontId="163" fillId="16" borderId="92" xfId="9" applyFont="1" applyFill="1" applyBorder="1"/>
    <xf numFmtId="0" fontId="163" fillId="0" borderId="93" xfId="9" applyFont="1" applyBorder="1" applyAlignment="1">
      <alignment horizontal="center" vertical="center"/>
    </xf>
    <xf numFmtId="0" fontId="163" fillId="0" borderId="94" xfId="9" applyFont="1" applyBorder="1" applyAlignment="1">
      <alignment horizontal="center" vertical="center"/>
    </xf>
    <xf numFmtId="177" fontId="163" fillId="0" borderId="95" xfId="9" applyNumberFormat="1" applyFont="1" applyBorder="1" applyAlignment="1">
      <alignment vertical="center"/>
    </xf>
    <xf numFmtId="0" fontId="163" fillId="0" borderId="95" xfId="9" applyFont="1" applyBorder="1" applyAlignment="1">
      <alignment horizontal="center" vertical="center"/>
    </xf>
    <xf numFmtId="0" fontId="163" fillId="16" borderId="40" xfId="9" applyFont="1" applyFill="1" applyBorder="1"/>
    <xf numFmtId="0" fontId="163" fillId="0" borderId="30" xfId="9" applyFont="1" applyBorder="1" applyAlignment="1">
      <alignment horizontal="center" vertical="center"/>
    </xf>
    <xf numFmtId="0" fontId="163" fillId="0" borderId="14" xfId="9" applyFont="1" applyBorder="1" applyAlignment="1">
      <alignment horizontal="center" vertical="center"/>
    </xf>
    <xf numFmtId="0" fontId="163" fillId="0" borderId="40" xfId="9" applyFont="1" applyFill="1" applyBorder="1"/>
    <xf numFmtId="177" fontId="163" fillId="0" borderId="98" xfId="9" applyNumberFormat="1" applyFont="1" applyBorder="1" applyAlignment="1">
      <alignment vertical="center"/>
    </xf>
    <xf numFmtId="0" fontId="163" fillId="0" borderId="98" xfId="9" applyFont="1" applyBorder="1" applyAlignment="1">
      <alignment horizontal="center" vertical="center"/>
    </xf>
    <xf numFmtId="0" fontId="163" fillId="0" borderId="41" xfId="9" applyFont="1" applyFill="1" applyBorder="1"/>
    <xf numFmtId="0" fontId="163" fillId="0" borderId="31" xfId="9" applyFont="1" applyBorder="1" applyAlignment="1">
      <alignment horizontal="center" vertical="center"/>
    </xf>
    <xf numFmtId="0" fontId="163" fillId="0" borderId="21" xfId="9" applyFont="1" applyBorder="1" applyAlignment="1">
      <alignment horizontal="center" vertical="center"/>
    </xf>
    <xf numFmtId="177" fontId="163" fillId="0" borderId="0" xfId="9" applyNumberFormat="1" applyFont="1" applyAlignment="1">
      <alignment vertical="center"/>
    </xf>
    <xf numFmtId="177" fontId="163" fillId="0" borderId="0" xfId="9" applyNumberFormat="1" applyFont="1" applyAlignment="1">
      <alignment horizontal="center" vertical="center"/>
    </xf>
    <xf numFmtId="0" fontId="163" fillId="0" borderId="92" xfId="9" applyFont="1" applyBorder="1"/>
    <xf numFmtId="0" fontId="163" fillId="16" borderId="41" xfId="9" applyFont="1" applyFill="1" applyBorder="1"/>
    <xf numFmtId="0" fontId="162" fillId="0" borderId="0" xfId="9" applyFont="1" applyAlignment="1">
      <alignment horizontal="center" vertical="center"/>
    </xf>
    <xf numFmtId="0" fontId="71" fillId="14" borderId="101" xfId="8" applyFont="1" applyFill="1" applyBorder="1" applyAlignment="1">
      <alignment horizontal="center" vertical="center" wrapText="1"/>
    </xf>
    <xf numFmtId="0" fontId="71" fillId="14" borderId="45" xfId="8" applyFont="1" applyFill="1" applyBorder="1" applyAlignment="1">
      <alignment horizontal="center" vertical="center" wrapText="1"/>
    </xf>
    <xf numFmtId="0" fontId="71" fillId="14" borderId="51" xfId="8" applyFont="1" applyFill="1" applyBorder="1" applyAlignment="1">
      <alignment horizontal="center" vertical="center" wrapText="1"/>
    </xf>
    <xf numFmtId="0" fontId="82" fillId="0" borderId="0" xfId="8" applyFont="1" applyFill="1" applyBorder="1" applyAlignment="1">
      <alignment horizontal="center" vertical="center" wrapText="1"/>
    </xf>
    <xf numFmtId="177" fontId="8" fillId="0" borderId="49" xfId="9" applyNumberFormat="1" applyFont="1" applyBorder="1" applyAlignment="1">
      <alignment vertical="center"/>
    </xf>
    <xf numFmtId="0" fontId="75" fillId="0" borderId="44" xfId="9" applyFont="1" applyBorder="1"/>
    <xf numFmtId="177" fontId="8" fillId="0" borderId="0" xfId="9" applyNumberFormat="1" applyFont="1" applyAlignment="1">
      <alignment horizontal="center" vertical="center"/>
    </xf>
    <xf numFmtId="0" fontId="8" fillId="0" borderId="0" xfId="8" applyFont="1" applyBorder="1" applyAlignment="1">
      <alignment vertical="center"/>
    </xf>
    <xf numFmtId="177" fontId="164" fillId="0" borderId="66" xfId="9" applyNumberFormat="1" applyFont="1" applyBorder="1" applyAlignment="1">
      <alignment vertical="center"/>
    </xf>
    <xf numFmtId="0" fontId="165" fillId="0" borderId="66" xfId="9" applyFont="1" applyBorder="1" applyAlignment="1">
      <alignment horizontal="center" vertical="center"/>
    </xf>
    <xf numFmtId="0" fontId="155" fillId="22" borderId="107" xfId="9" applyFont="1" applyFill="1" applyBorder="1"/>
    <xf numFmtId="178" fontId="166" fillId="14" borderId="84" xfId="8" applyNumberFormat="1" applyFont="1" applyFill="1" applyBorder="1" applyAlignment="1">
      <alignment horizontal="center" vertical="center" wrapText="1"/>
    </xf>
    <xf numFmtId="178" fontId="166" fillId="14" borderId="85" xfId="8" applyNumberFormat="1" applyFont="1" applyFill="1" applyBorder="1" applyAlignment="1">
      <alignment horizontal="center" vertical="center" wrapText="1"/>
    </xf>
    <xf numFmtId="0" fontId="155" fillId="0" borderId="0" xfId="9" applyFont="1" applyAlignment="1">
      <alignment horizontal="center" vertical="center"/>
    </xf>
    <xf numFmtId="177" fontId="155" fillId="0" borderId="53" xfId="9" applyNumberFormat="1" applyFont="1" applyBorder="1" applyAlignment="1">
      <alignment vertical="center"/>
    </xf>
    <xf numFmtId="177" fontId="155" fillId="0" borderId="51" xfId="9" applyNumberFormat="1" applyFont="1" applyBorder="1" applyAlignment="1">
      <alignment vertical="center"/>
    </xf>
    <xf numFmtId="177" fontId="155" fillId="0" borderId="0" xfId="9" applyNumberFormat="1" applyFont="1" applyFill="1" applyBorder="1" applyAlignment="1">
      <alignment vertical="center"/>
    </xf>
    <xf numFmtId="0" fontId="165" fillId="0" borderId="0" xfId="9" applyFont="1" applyFill="1" applyBorder="1" applyAlignment="1">
      <alignment horizontal="center" vertical="center"/>
    </xf>
    <xf numFmtId="0" fontId="155" fillId="0" borderId="0" xfId="9" applyFont="1" applyFill="1" applyBorder="1"/>
    <xf numFmtId="178" fontId="166" fillId="0" borderId="0" xfId="8" applyNumberFormat="1" applyFont="1" applyFill="1" applyBorder="1" applyAlignment="1">
      <alignment horizontal="center" vertical="center" wrapText="1"/>
    </xf>
    <xf numFmtId="177" fontId="155" fillId="0" borderId="87" xfId="9" applyNumberFormat="1" applyFont="1" applyBorder="1" applyAlignment="1">
      <alignment vertical="center"/>
    </xf>
    <xf numFmtId="0" fontId="155" fillId="0" borderId="87" xfId="9" applyFont="1" applyBorder="1" applyAlignment="1">
      <alignment horizontal="center" vertical="center"/>
    </xf>
    <xf numFmtId="0" fontId="155" fillId="0" borderId="113" xfId="9" applyFont="1" applyBorder="1" applyAlignment="1">
      <alignment horizontal="center"/>
    </xf>
    <xf numFmtId="0" fontId="155" fillId="0" borderId="89" xfId="9" applyFont="1" applyBorder="1" applyAlignment="1">
      <alignment horizontal="center" vertical="center"/>
    </xf>
    <xf numFmtId="0" fontId="155" fillId="0" borderId="90" xfId="9" applyFont="1" applyBorder="1" applyAlignment="1">
      <alignment horizontal="center" vertical="center"/>
    </xf>
    <xf numFmtId="177" fontId="155" fillId="0" borderId="114" xfId="9" applyNumberFormat="1" applyFont="1" applyBorder="1" applyAlignment="1">
      <alignment vertical="center"/>
    </xf>
    <xf numFmtId="0" fontId="155" fillId="0" borderId="0" xfId="9" applyFont="1" applyFill="1" applyBorder="1" applyAlignment="1">
      <alignment horizontal="center" vertical="center"/>
    </xf>
    <xf numFmtId="0" fontId="14" fillId="0" borderId="0" xfId="9" applyFont="1" applyFill="1" applyBorder="1" applyAlignment="1">
      <alignment horizontal="center"/>
    </xf>
    <xf numFmtId="177" fontId="155" fillId="0" borderId="95" xfId="9" applyNumberFormat="1" applyFont="1" applyBorder="1" applyAlignment="1">
      <alignment vertical="center"/>
    </xf>
    <xf numFmtId="0" fontId="155" fillId="0" borderId="95" xfId="9" applyFont="1" applyBorder="1" applyAlignment="1">
      <alignment horizontal="center" vertical="center"/>
    </xf>
    <xf numFmtId="0" fontId="155" fillId="0" borderId="38" xfId="9" applyFont="1" applyBorder="1" applyAlignment="1">
      <alignment horizontal="center"/>
    </xf>
    <xf numFmtId="0" fontId="155" fillId="0" borderId="30" xfId="9" applyFont="1" applyBorder="1" applyAlignment="1">
      <alignment horizontal="center" vertical="center"/>
    </xf>
    <xf numFmtId="0" fontId="155" fillId="0" borderId="14" xfId="9" applyFont="1" applyBorder="1" applyAlignment="1">
      <alignment horizontal="center" vertical="center"/>
    </xf>
    <xf numFmtId="177" fontId="155" fillId="0" borderId="53" xfId="9" applyNumberFormat="1" applyFont="1" applyFill="1" applyBorder="1" applyAlignment="1">
      <alignment vertical="center"/>
    </xf>
    <xf numFmtId="177" fontId="155" fillId="0" borderId="104" xfId="9" applyNumberFormat="1" applyFont="1" applyFill="1" applyBorder="1" applyAlignment="1">
      <alignment vertical="center"/>
    </xf>
    <xf numFmtId="177" fontId="155" fillId="0" borderId="104" xfId="9" applyNumberFormat="1" applyFont="1" applyBorder="1" applyAlignment="1">
      <alignment vertical="center"/>
    </xf>
    <xf numFmtId="0" fontId="155" fillId="0" borderId="0" xfId="9" applyFont="1" applyFill="1" applyBorder="1" applyAlignment="1">
      <alignment horizontal="center"/>
    </xf>
    <xf numFmtId="0" fontId="155" fillId="0" borderId="30" xfId="9" applyFont="1" applyBorder="1" applyAlignment="1">
      <alignment horizontal="center"/>
    </xf>
    <xf numFmtId="0" fontId="155" fillId="0" borderId="14" xfId="9" applyFont="1" applyBorder="1" applyAlignment="1">
      <alignment horizontal="center"/>
    </xf>
    <xf numFmtId="177" fontId="155" fillId="0" borderId="98" xfId="9" applyNumberFormat="1" applyFont="1" applyBorder="1" applyAlignment="1">
      <alignment vertical="center"/>
    </xf>
    <xf numFmtId="0" fontId="155" fillId="0" borderId="98" xfId="9" applyFont="1" applyBorder="1" applyAlignment="1">
      <alignment horizontal="center" vertical="center"/>
    </xf>
    <xf numFmtId="0" fontId="155" fillId="0" borderId="39" xfId="9" applyFont="1" applyBorder="1" applyAlignment="1">
      <alignment horizontal="center"/>
    </xf>
    <xf numFmtId="0" fontId="155" fillId="0" borderId="31" xfId="9" applyFont="1" applyBorder="1" applyAlignment="1">
      <alignment horizontal="center" vertical="center"/>
    </xf>
    <xf numFmtId="0" fontId="155" fillId="0" borderId="21" xfId="9" applyFont="1" applyBorder="1" applyAlignment="1">
      <alignment horizontal="center" vertical="center"/>
    </xf>
    <xf numFmtId="177" fontId="155" fillId="0" borderId="112" xfId="9" applyNumberFormat="1" applyFont="1" applyBorder="1" applyAlignment="1">
      <alignment vertical="center"/>
    </xf>
    <xf numFmtId="0" fontId="14" fillId="0" borderId="0" xfId="9" applyFont="1" applyFill="1" applyBorder="1" applyAlignment="1">
      <alignment horizontal="center" vertical="center"/>
    </xf>
    <xf numFmtId="177" fontId="14" fillId="0" borderId="0" xfId="9" applyNumberFormat="1" applyFont="1" applyFill="1" applyBorder="1" applyAlignment="1">
      <alignment vertical="center"/>
    </xf>
    <xf numFmtId="0" fontId="19" fillId="0" borderId="0" xfId="9" applyFont="1" applyFill="1" applyBorder="1"/>
    <xf numFmtId="177" fontId="14" fillId="0" borderId="66" xfId="9" applyNumberFormat="1" applyFont="1" applyBorder="1" applyAlignment="1">
      <alignment vertical="center"/>
    </xf>
    <xf numFmtId="0" fontId="28" fillId="0" borderId="66" xfId="9" applyFont="1" applyBorder="1" applyAlignment="1">
      <alignment horizontal="center" vertical="center"/>
    </xf>
    <xf numFmtId="0" fontId="14" fillId="22" borderId="107" xfId="9" applyFont="1" applyFill="1" applyBorder="1"/>
    <xf numFmtId="178" fontId="20" fillId="14" borderId="84" xfId="8" applyNumberFormat="1" applyFont="1" applyFill="1" applyBorder="1" applyAlignment="1">
      <alignment horizontal="center" vertical="center" wrapText="1"/>
    </xf>
    <xf numFmtId="178" fontId="20" fillId="14" borderId="85" xfId="8" applyNumberFormat="1" applyFont="1" applyFill="1" applyBorder="1" applyAlignment="1">
      <alignment horizontal="center" vertical="center" wrapText="1"/>
    </xf>
    <xf numFmtId="0" fontId="8" fillId="0" borderId="121" xfId="9" applyFont="1" applyBorder="1" applyAlignment="1">
      <alignment horizontal="center" vertical="center"/>
    </xf>
    <xf numFmtId="0" fontId="8" fillId="0" borderId="108" xfId="9" applyFont="1" applyBorder="1" applyAlignment="1">
      <alignment horizontal="center" vertical="center"/>
    </xf>
    <xf numFmtId="0" fontId="19" fillId="0" borderId="0" xfId="9" applyFont="1" applyFill="1" applyBorder="1" applyAlignment="1">
      <alignment horizontal="center" vertical="center"/>
    </xf>
    <xf numFmtId="0" fontId="8" fillId="0" borderId="10" xfId="9" applyFont="1" applyBorder="1" applyAlignment="1">
      <alignment horizontal="center" vertical="center"/>
    </xf>
    <xf numFmtId="0" fontId="8" fillId="0" borderId="38" xfId="9" applyFont="1" applyBorder="1" applyAlignment="1">
      <alignment horizontal="center" vertical="center"/>
    </xf>
    <xf numFmtId="0" fontId="8" fillId="0" borderId="113" xfId="9" applyFont="1" applyBorder="1" applyAlignment="1">
      <alignment horizontal="center" vertical="center"/>
    </xf>
    <xf numFmtId="0" fontId="91" fillId="0" borderId="0" xfId="9" applyFont="1" applyFill="1" applyBorder="1" applyAlignment="1">
      <alignment horizontal="center" vertical="center"/>
    </xf>
    <xf numFmtId="0" fontId="8" fillId="0" borderId="116" xfId="9" applyFont="1" applyBorder="1" applyAlignment="1">
      <alignment horizontal="center" vertical="center"/>
    </xf>
    <xf numFmtId="0" fontId="91" fillId="0" borderId="0" xfId="9" applyFont="1" applyFill="1" applyBorder="1" applyAlignment="1">
      <alignment horizontal="center"/>
    </xf>
    <xf numFmtId="177" fontId="14" fillId="0" borderId="87" xfId="9" applyNumberFormat="1" applyFont="1" applyBorder="1" applyAlignment="1">
      <alignment vertical="center"/>
    </xf>
    <xf numFmtId="0" fontId="14" fillId="0" borderId="40" xfId="9" applyFont="1" applyBorder="1" applyAlignment="1">
      <alignment horizontal="center"/>
    </xf>
    <xf numFmtId="0" fontId="14" fillId="0" borderId="113" xfId="9" applyFont="1" applyBorder="1" applyAlignment="1">
      <alignment horizontal="center" vertical="center"/>
    </xf>
    <xf numFmtId="0" fontId="14" fillId="0" borderId="89" xfId="9" applyFont="1" applyBorder="1" applyAlignment="1">
      <alignment horizontal="center" vertical="center"/>
    </xf>
    <xf numFmtId="0" fontId="14" fillId="0" borderId="30" xfId="9" applyFont="1" applyBorder="1" applyAlignment="1">
      <alignment horizontal="center"/>
    </xf>
    <xf numFmtId="0" fontId="14" fillId="0" borderId="14" xfId="9" applyFont="1" applyBorder="1" applyAlignment="1">
      <alignment horizontal="center"/>
    </xf>
    <xf numFmtId="0" fontId="14" fillId="0" borderId="10" xfId="9" applyFont="1" applyBorder="1" applyAlignment="1">
      <alignment horizontal="center"/>
    </xf>
    <xf numFmtId="0" fontId="14" fillId="0" borderId="38" xfId="9" applyFont="1" applyBorder="1" applyAlignment="1">
      <alignment horizontal="center" vertical="center"/>
    </xf>
    <xf numFmtId="0" fontId="14" fillId="0" borderId="116" xfId="9" applyFont="1" applyBorder="1" applyAlignment="1">
      <alignment horizontal="center" vertical="center"/>
    </xf>
    <xf numFmtId="0" fontId="14" fillId="0" borderId="90" xfId="9" applyFont="1" applyBorder="1" applyAlignment="1">
      <alignment horizontal="center" vertical="center"/>
    </xf>
    <xf numFmtId="0" fontId="14" fillId="0" borderId="113" xfId="9" applyFont="1" applyBorder="1" applyAlignment="1">
      <alignment horizontal="center"/>
    </xf>
    <xf numFmtId="0" fontId="155" fillId="0" borderId="0" xfId="9" applyFont="1" applyBorder="1" applyAlignment="1">
      <alignment horizontal="center"/>
    </xf>
    <xf numFmtId="0" fontId="14" fillId="0" borderId="39" xfId="9" applyFont="1" applyBorder="1" applyAlignment="1">
      <alignment horizontal="center"/>
    </xf>
    <xf numFmtId="0" fontId="14" fillId="0" borderId="39" xfId="9" applyFont="1" applyBorder="1" applyAlignment="1">
      <alignment horizontal="center" vertical="center"/>
    </xf>
    <xf numFmtId="0" fontId="14" fillId="0" borderId="54" xfId="9" applyFont="1" applyBorder="1" applyAlignment="1">
      <alignment horizontal="center" vertical="center"/>
    </xf>
    <xf numFmtId="0" fontId="14" fillId="0" borderId="0" xfId="9" applyFont="1" applyBorder="1" applyAlignment="1">
      <alignment horizontal="center" shrinkToFit="1"/>
    </xf>
    <xf numFmtId="0" fontId="14" fillId="0" borderId="0" xfId="9" applyFont="1" applyBorder="1" applyAlignment="1">
      <alignment horizontal="center"/>
    </xf>
    <xf numFmtId="177" fontId="8" fillId="0" borderId="66" xfId="9" applyNumberFormat="1" applyFont="1" applyBorder="1" applyAlignment="1">
      <alignment horizontal="center" vertical="center"/>
    </xf>
    <xf numFmtId="177" fontId="8" fillId="0" borderId="51" xfId="9" applyNumberFormat="1" applyFont="1" applyBorder="1" applyAlignment="1">
      <alignment horizontal="center" vertical="center"/>
    </xf>
    <xf numFmtId="0" fontId="83" fillId="0" borderId="105" xfId="9" applyFont="1" applyBorder="1" applyAlignment="1">
      <alignment horizontal="center"/>
    </xf>
    <xf numFmtId="0" fontId="32" fillId="0" borderId="0" xfId="8" applyFont="1" applyFill="1" applyBorder="1" applyAlignment="1">
      <alignment vertical="center"/>
    </xf>
    <xf numFmtId="0" fontId="83" fillId="0" borderId="42" xfId="9" applyFont="1" applyBorder="1" applyAlignment="1">
      <alignment horizontal="center"/>
    </xf>
    <xf numFmtId="0" fontId="83" fillId="0" borderId="43" xfId="9" applyFont="1" applyBorder="1" applyAlignment="1">
      <alignment horizontal="center"/>
    </xf>
    <xf numFmtId="0" fontId="32" fillId="0" borderId="0" xfId="8" applyFont="1" applyFill="1" applyBorder="1" applyAlignment="1">
      <alignment vertical="center" shrinkToFit="1"/>
    </xf>
    <xf numFmtId="0" fontId="8" fillId="0" borderId="0" xfId="8" applyFont="1" applyBorder="1" applyAlignment="1">
      <alignment vertical="center" shrinkToFit="1"/>
    </xf>
    <xf numFmtId="0" fontId="32" fillId="0" borderId="0" xfId="8" applyFont="1" applyFill="1" applyBorder="1" applyAlignment="1">
      <alignment horizontal="center" vertical="center"/>
    </xf>
    <xf numFmtId="0" fontId="82" fillId="0" borderId="93" xfId="8" applyNumberFormat="1" applyFont="1" applyFill="1" applyBorder="1" applyAlignment="1">
      <alignment horizontal="center" vertical="center" wrapText="1"/>
    </xf>
    <xf numFmtId="0" fontId="32" fillId="0" borderId="93" xfId="8" applyNumberFormat="1" applyFont="1" applyFill="1" applyBorder="1" applyAlignment="1">
      <alignment horizontal="center" vertical="center"/>
    </xf>
    <xf numFmtId="0" fontId="32" fillId="0" borderId="94" xfId="8" applyNumberFormat="1" applyFont="1" applyFill="1" applyBorder="1" applyAlignment="1">
      <alignment horizontal="center" vertical="center"/>
    </xf>
    <xf numFmtId="0" fontId="82" fillId="0" borderId="30" xfId="8" applyNumberFormat="1" applyFont="1" applyFill="1" applyBorder="1" applyAlignment="1">
      <alignment horizontal="center" vertical="center" wrapText="1"/>
    </xf>
    <xf numFmtId="0" fontId="32" fillId="0" borderId="30" xfId="8" applyNumberFormat="1" applyFont="1" applyFill="1" applyBorder="1" applyAlignment="1">
      <alignment horizontal="center" vertical="center"/>
    </xf>
    <xf numFmtId="0" fontId="32" fillId="0" borderId="14" xfId="8" applyNumberFormat="1" applyFont="1" applyFill="1" applyBorder="1" applyAlignment="1">
      <alignment horizontal="center" vertical="center"/>
    </xf>
    <xf numFmtId="0" fontId="32" fillId="0" borderId="31" xfId="8" applyNumberFormat="1" applyFont="1" applyFill="1" applyBorder="1" applyAlignment="1">
      <alignment horizontal="center" vertical="center"/>
    </xf>
    <xf numFmtId="0" fontId="32" fillId="0" borderId="21" xfId="8" applyNumberFormat="1" applyFont="1" applyFill="1" applyBorder="1" applyAlignment="1">
      <alignment horizontal="center" vertical="center"/>
    </xf>
    <xf numFmtId="0" fontId="8" fillId="0" borderId="53" xfId="9" applyFont="1" applyBorder="1"/>
    <xf numFmtId="0" fontId="2" fillId="0" borderId="0" xfId="8" applyFill="1" applyBorder="1" applyAlignment="1">
      <alignment horizontal="center" vertical="center" wrapText="1"/>
    </xf>
    <xf numFmtId="0" fontId="14" fillId="0" borderId="87" xfId="9" applyFont="1" applyBorder="1" applyAlignment="1">
      <alignment horizontal="center" vertical="center"/>
    </xf>
    <xf numFmtId="0" fontId="14" fillId="0" borderId="93" xfId="9" applyFont="1" applyBorder="1" applyAlignment="1">
      <alignment horizontal="center" vertical="center"/>
    </xf>
    <xf numFmtId="0" fontId="14" fillId="0" borderId="93" xfId="9" applyFont="1" applyFill="1" applyBorder="1" applyAlignment="1">
      <alignment horizontal="center" vertical="center"/>
    </xf>
    <xf numFmtId="0" fontId="14" fillId="0" borderId="94" xfId="9" applyFont="1" applyFill="1" applyBorder="1" applyAlignment="1">
      <alignment horizontal="center" vertical="center"/>
    </xf>
    <xf numFmtId="0" fontId="14" fillId="0" borderId="30" xfId="9" applyFont="1" applyFill="1" applyBorder="1" applyAlignment="1">
      <alignment horizontal="center" vertical="center"/>
    </xf>
    <xf numFmtId="0" fontId="14" fillId="0" borderId="14" xfId="9" applyFont="1" applyFill="1" applyBorder="1" applyAlignment="1">
      <alignment horizontal="center" vertical="center"/>
    </xf>
    <xf numFmtId="0" fontId="14" fillId="0" borderId="41" xfId="9" applyFont="1" applyBorder="1"/>
    <xf numFmtId="0" fontId="32" fillId="0" borderId="0" xfId="9" applyFont="1" applyFill="1" applyBorder="1" applyAlignment="1">
      <alignment horizontal="center" vertical="center"/>
    </xf>
    <xf numFmtId="0" fontId="14" fillId="0" borderId="66" xfId="9" applyFont="1" applyBorder="1" applyAlignment="1">
      <alignment horizontal="center" vertical="center"/>
    </xf>
    <xf numFmtId="0" fontId="78" fillId="0" borderId="107" xfId="9" applyFont="1" applyBorder="1"/>
    <xf numFmtId="0" fontId="14" fillId="0" borderId="101" xfId="9" applyFont="1" applyBorder="1" applyAlignment="1">
      <alignment horizontal="center" vertical="center"/>
    </xf>
    <xf numFmtId="0" fontId="14" fillId="0" borderId="45" xfId="9" applyFont="1" applyBorder="1" applyAlignment="1">
      <alignment horizontal="center" vertical="center"/>
    </xf>
    <xf numFmtId="0" fontId="14" fillId="0" borderId="51" xfId="9" applyFont="1" applyBorder="1" applyAlignment="1">
      <alignment horizontal="center" vertical="center"/>
    </xf>
    <xf numFmtId="0" fontId="8" fillId="0" borderId="22" xfId="9" applyFont="1" applyBorder="1"/>
    <xf numFmtId="178" fontId="168" fillId="0" borderId="0" xfId="8" applyNumberFormat="1" applyFont="1" applyFill="1" applyBorder="1" applyAlignment="1">
      <alignment horizontal="center" vertical="center" wrapText="1"/>
    </xf>
    <xf numFmtId="0" fontId="168" fillId="0" borderId="0" xfId="9" applyFont="1" applyFill="1" applyBorder="1"/>
    <xf numFmtId="0" fontId="2" fillId="0" borderId="0" xfId="8" applyAlignment="1">
      <alignment vertical="center"/>
    </xf>
    <xf numFmtId="0" fontId="35" fillId="16" borderId="44" xfId="8" applyFont="1" applyFill="1" applyBorder="1" applyAlignment="1">
      <alignment horizontal="center" vertical="center" wrapText="1"/>
    </xf>
    <xf numFmtId="0" fontId="2" fillId="0" borderId="45" xfId="8" applyBorder="1" applyAlignment="1">
      <alignment vertical="center"/>
    </xf>
    <xf numFmtId="0" fontId="2" fillId="0" borderId="46" xfId="8" applyBorder="1" applyAlignment="1">
      <alignment vertical="center"/>
    </xf>
    <xf numFmtId="0" fontId="35" fillId="16" borderId="47" xfId="8" applyFont="1" applyFill="1" applyBorder="1" applyAlignment="1">
      <alignment horizontal="center" vertical="center" wrapText="1"/>
    </xf>
    <xf numFmtId="0" fontId="35" fillId="16" borderId="48" xfId="8" applyFont="1" applyFill="1" applyBorder="1" applyAlignment="1">
      <alignment horizontal="center" vertical="center" wrapText="1"/>
    </xf>
    <xf numFmtId="0" fontId="35" fillId="16" borderId="49" xfId="8" applyFont="1" applyFill="1" applyBorder="1" applyAlignment="1">
      <alignment horizontal="center" vertical="center" wrapText="1"/>
    </xf>
    <xf numFmtId="0" fontId="35" fillId="16" borderId="50" xfId="8" applyFont="1" applyFill="1" applyBorder="1" applyAlignment="1">
      <alignment horizontal="center" vertical="center" wrapText="1"/>
    </xf>
    <xf numFmtId="0" fontId="169" fillId="35" borderId="44" xfId="1" applyFont="1" applyFill="1" applyBorder="1" applyAlignment="1">
      <alignment horizontal="center" vertical="center"/>
    </xf>
    <xf numFmtId="0" fontId="169" fillId="35" borderId="51" xfId="1" applyFont="1" applyFill="1" applyBorder="1" applyAlignment="1">
      <alignment horizontal="center" vertical="center"/>
    </xf>
    <xf numFmtId="0" fontId="35" fillId="16" borderId="45" xfId="8" applyFont="1" applyFill="1" applyBorder="1" applyAlignment="1">
      <alignment horizontal="center" vertical="center" wrapText="1"/>
    </xf>
    <xf numFmtId="0" fontId="35" fillId="16" borderId="51" xfId="8" applyFont="1" applyFill="1" applyBorder="1" applyAlignment="1">
      <alignment horizontal="center" vertical="center" wrapText="1"/>
    </xf>
    <xf numFmtId="0" fontId="2" fillId="0" borderId="45" xfId="8" applyBorder="1" applyAlignment="1">
      <alignment horizontal="center" vertical="center" wrapText="1"/>
    </xf>
    <xf numFmtId="0" fontId="2" fillId="0" borderId="51" xfId="8" applyBorder="1" applyAlignment="1">
      <alignment horizontal="center" vertical="center" wrapText="1"/>
    </xf>
    <xf numFmtId="0" fontId="2" fillId="0" borderId="46" xfId="8" applyBorder="1" applyAlignment="1">
      <alignment horizontal="center" vertical="center" wrapText="1"/>
    </xf>
    <xf numFmtId="0" fontId="35" fillId="16" borderId="52" xfId="8" applyFont="1" applyFill="1" applyBorder="1" applyAlignment="1">
      <alignment horizontal="center" vertical="center" wrapText="1"/>
    </xf>
    <xf numFmtId="0" fontId="35" fillId="16" borderId="0" xfId="8" applyFont="1" applyFill="1" applyBorder="1" applyAlignment="1">
      <alignment horizontal="center" vertical="center" wrapText="1"/>
    </xf>
    <xf numFmtId="0" fontId="35" fillId="16" borderId="53" xfId="8" applyFont="1" applyFill="1" applyBorder="1" applyAlignment="1">
      <alignment horizontal="center" vertical="center" wrapText="1"/>
    </xf>
    <xf numFmtId="0" fontId="35" fillId="16" borderId="54" xfId="8" applyFont="1" applyFill="1" applyBorder="1" applyAlignment="1">
      <alignment horizontal="center" vertical="center" wrapText="1"/>
    </xf>
    <xf numFmtId="0" fontId="169" fillId="35" borderId="109" xfId="1" applyFont="1" applyFill="1" applyBorder="1" applyAlignment="1">
      <alignment vertical="center"/>
    </xf>
    <xf numFmtId="0" fontId="169" fillId="35" borderId="51" xfId="1" applyFont="1" applyFill="1" applyBorder="1" applyAlignment="1">
      <alignment horizontal="center" vertical="center"/>
    </xf>
    <xf numFmtId="0" fontId="35" fillId="16" borderId="55" xfId="8" applyFont="1" applyFill="1" applyBorder="1" applyAlignment="1">
      <alignment horizontal="center" vertical="center" wrapText="1"/>
    </xf>
    <xf numFmtId="0" fontId="35" fillId="16" borderId="56" xfId="8" applyFont="1" applyFill="1" applyBorder="1" applyAlignment="1">
      <alignment horizontal="center" vertical="center" wrapText="1"/>
    </xf>
    <xf numFmtId="0" fontId="35" fillId="16" borderId="57" xfId="8" applyFont="1" applyFill="1" applyBorder="1" applyAlignment="1">
      <alignment horizontal="center" vertical="center" wrapText="1"/>
    </xf>
    <xf numFmtId="0" fontId="35" fillId="3" borderId="55" xfId="8" applyFont="1" applyFill="1" applyBorder="1" applyAlignment="1">
      <alignment horizontal="center" vertical="center" wrapText="1"/>
    </xf>
    <xf numFmtId="0" fontId="2" fillId="3" borderId="56" xfId="8" applyFont="1" applyFill="1" applyBorder="1" applyAlignment="1">
      <alignment horizontal="center" vertical="center" wrapText="1"/>
    </xf>
    <xf numFmtId="0" fontId="2" fillId="3" borderId="57" xfId="8" applyFont="1" applyFill="1" applyBorder="1" applyAlignment="1">
      <alignment horizontal="center" vertical="center" wrapText="1"/>
    </xf>
    <xf numFmtId="0" fontId="35" fillId="17" borderId="55" xfId="8" applyFont="1" applyFill="1" applyBorder="1" applyAlignment="1">
      <alignment horizontal="center" vertical="center" wrapText="1"/>
    </xf>
    <xf numFmtId="0" fontId="43" fillId="17" borderId="56" xfId="8" applyFont="1" applyFill="1" applyBorder="1" applyAlignment="1">
      <alignment horizontal="center" vertical="center" wrapText="1"/>
    </xf>
    <xf numFmtId="0" fontId="43" fillId="17" borderId="57" xfId="8" applyFont="1" applyFill="1" applyBorder="1" applyAlignment="1">
      <alignment horizontal="center" vertical="center" wrapText="1"/>
    </xf>
    <xf numFmtId="0" fontId="43" fillId="3" borderId="56" xfId="8" applyFont="1" applyFill="1" applyBorder="1" applyAlignment="1">
      <alignment horizontal="center" vertical="center" wrapText="1"/>
    </xf>
    <xf numFmtId="0" fontId="35" fillId="3" borderId="56" xfId="8" applyFont="1" applyFill="1" applyBorder="1" applyAlignment="1">
      <alignment horizontal="center" vertical="center" wrapText="1"/>
    </xf>
    <xf numFmtId="0" fontId="35" fillId="3" borderId="57" xfId="8" applyFont="1" applyFill="1" applyBorder="1" applyAlignment="1">
      <alignment horizontal="center" vertical="center" wrapText="1"/>
    </xf>
    <xf numFmtId="0" fontId="35" fillId="16" borderId="58" xfId="8" applyFont="1" applyFill="1" applyBorder="1" applyAlignment="1">
      <alignment horizontal="center" vertical="center" wrapText="1"/>
    </xf>
    <xf numFmtId="0" fontId="35" fillId="3" borderId="55" xfId="8" applyFont="1" applyFill="1" applyBorder="1" applyAlignment="1">
      <alignment horizontal="center" vertical="center" wrapText="1"/>
    </xf>
    <xf numFmtId="0" fontId="35" fillId="3" borderId="59" xfId="8" applyFont="1" applyFill="1" applyBorder="1" applyAlignment="1">
      <alignment horizontal="center" vertical="center" wrapText="1"/>
    </xf>
    <xf numFmtId="0" fontId="35" fillId="3" borderId="57" xfId="8" applyFont="1" applyFill="1" applyBorder="1" applyAlignment="1">
      <alignment horizontal="center" vertical="center" wrapText="1"/>
    </xf>
    <xf numFmtId="0" fontId="35" fillId="3" borderId="58" xfId="8" applyFont="1" applyFill="1" applyBorder="1" applyAlignment="1">
      <alignment horizontal="center" vertical="center" wrapText="1"/>
    </xf>
    <xf numFmtId="0" fontId="169" fillId="35" borderId="28" xfId="1" applyFont="1" applyFill="1" applyBorder="1" applyAlignment="1">
      <alignment vertical="center"/>
    </xf>
    <xf numFmtId="0" fontId="169" fillId="35" borderId="49" xfId="1" applyFont="1" applyFill="1" applyBorder="1" applyAlignment="1">
      <alignment horizontal="center" vertical="center"/>
    </xf>
    <xf numFmtId="0" fontId="35" fillId="18" borderId="55" xfId="8" applyFont="1" applyFill="1" applyBorder="1" applyAlignment="1">
      <alignment horizontal="center" vertical="center" wrapText="1"/>
    </xf>
    <xf numFmtId="0" fontId="2" fillId="18" borderId="56" xfId="8" applyFont="1" applyFill="1" applyBorder="1" applyAlignment="1">
      <alignment horizontal="center" vertical="center" wrapText="1"/>
    </xf>
    <xf numFmtId="0" fontId="2" fillId="18" borderId="57" xfId="8" applyFont="1" applyFill="1" applyBorder="1" applyAlignment="1">
      <alignment horizontal="center" vertical="center" wrapText="1"/>
    </xf>
    <xf numFmtId="0" fontId="43" fillId="18" borderId="56" xfId="8" applyFont="1" applyFill="1" applyBorder="1" applyAlignment="1">
      <alignment horizontal="center" vertical="center" wrapText="1"/>
    </xf>
    <xf numFmtId="0" fontId="35" fillId="18" borderId="56" xfId="8" applyFont="1" applyFill="1" applyBorder="1" applyAlignment="1">
      <alignment horizontal="center" vertical="center" wrapText="1"/>
    </xf>
    <xf numFmtId="0" fontId="35" fillId="18" borderId="57" xfId="8" applyFont="1" applyFill="1" applyBorder="1" applyAlignment="1">
      <alignment horizontal="center" vertical="center" wrapText="1"/>
    </xf>
    <xf numFmtId="0" fontId="35" fillId="18" borderId="59" xfId="8" applyFont="1" applyFill="1" applyBorder="1" applyAlignment="1">
      <alignment horizontal="center" vertical="center" wrapText="1"/>
    </xf>
    <xf numFmtId="0" fontId="35" fillId="18" borderId="58" xfId="8" applyFont="1" applyFill="1" applyBorder="1" applyAlignment="1">
      <alignment horizontal="center" vertical="center" wrapText="1"/>
    </xf>
    <xf numFmtId="0" fontId="170" fillId="0" borderId="92" xfId="25" applyFont="1" applyFill="1" applyBorder="1" applyAlignment="1">
      <alignment horizontal="left" vertical="center"/>
    </xf>
    <xf numFmtId="0" fontId="170" fillId="0" borderId="49" xfId="25" applyFont="1" applyFill="1" applyBorder="1" applyAlignment="1">
      <alignment horizontal="left" vertical="center"/>
    </xf>
    <xf numFmtId="0" fontId="35" fillId="6" borderId="55" xfId="8" applyFont="1" applyFill="1" applyBorder="1" applyAlignment="1">
      <alignment horizontal="center" vertical="center" wrapText="1"/>
    </xf>
    <xf numFmtId="0" fontId="2" fillId="6" borderId="56" xfId="8" applyFont="1" applyFill="1" applyBorder="1" applyAlignment="1">
      <alignment horizontal="center" vertical="center" wrapText="1"/>
    </xf>
    <xf numFmtId="0" fontId="2" fillId="6" borderId="57" xfId="8" applyFont="1" applyFill="1" applyBorder="1" applyAlignment="1">
      <alignment horizontal="center" vertical="center" wrapText="1"/>
    </xf>
    <xf numFmtId="0" fontId="43" fillId="6" borderId="56" xfId="8" applyFont="1" applyFill="1" applyBorder="1" applyAlignment="1">
      <alignment horizontal="center" vertical="center" wrapText="1"/>
    </xf>
    <xf numFmtId="0" fontId="35" fillId="6" borderId="56" xfId="8" applyFont="1" applyFill="1" applyBorder="1" applyAlignment="1">
      <alignment horizontal="center" vertical="center" wrapText="1"/>
    </xf>
    <xf numFmtId="0" fontId="35" fillId="6" borderId="57" xfId="8" applyFont="1" applyFill="1" applyBorder="1" applyAlignment="1">
      <alignment horizontal="center" vertical="center" wrapText="1"/>
    </xf>
    <xf numFmtId="0" fontId="35" fillId="6" borderId="59" xfId="8" applyFont="1" applyFill="1" applyBorder="1" applyAlignment="1">
      <alignment horizontal="center" vertical="center" wrapText="1"/>
    </xf>
    <xf numFmtId="0" fontId="35" fillId="6" borderId="58" xfId="8" applyFont="1" applyFill="1" applyBorder="1" applyAlignment="1">
      <alignment horizontal="center" vertical="center" wrapText="1"/>
    </xf>
    <xf numFmtId="0" fontId="35" fillId="16" borderId="60" xfId="8" applyFont="1" applyFill="1" applyBorder="1" applyAlignment="1">
      <alignment horizontal="center" vertical="center" wrapText="1"/>
    </xf>
    <xf numFmtId="0" fontId="35" fillId="16" borderId="61" xfId="8" applyFont="1" applyFill="1" applyBorder="1" applyAlignment="1">
      <alignment horizontal="center" vertical="center" wrapText="1"/>
    </xf>
    <xf numFmtId="0" fontId="35" fillId="16" borderId="62" xfId="8" applyFont="1" applyFill="1" applyBorder="1" applyAlignment="1">
      <alignment horizontal="center" vertical="center" wrapText="1"/>
    </xf>
    <xf numFmtId="0" fontId="35" fillId="16" borderId="63" xfId="8" applyFont="1" applyFill="1" applyBorder="1" applyAlignment="1">
      <alignment horizontal="center" vertical="center" wrapText="1"/>
    </xf>
    <xf numFmtId="0" fontId="170" fillId="0" borderId="40" xfId="25" applyFont="1" applyFill="1" applyBorder="1" applyAlignment="1">
      <alignment horizontal="left" vertical="center"/>
    </xf>
    <xf numFmtId="0" fontId="170" fillId="0" borderId="104" xfId="25" applyFont="1" applyFill="1" applyBorder="1" applyAlignment="1">
      <alignment horizontal="left" vertical="center"/>
    </xf>
    <xf numFmtId="0" fontId="35" fillId="0" borderId="16" xfId="8" applyFont="1" applyBorder="1" applyAlignment="1">
      <alignment horizontal="center" vertical="center" wrapText="1"/>
    </xf>
    <xf numFmtId="0" fontId="35" fillId="0" borderId="20" xfId="8" applyFont="1" applyBorder="1" applyAlignment="1">
      <alignment horizontal="center" vertical="center" wrapText="1"/>
    </xf>
    <xf numFmtId="0" fontId="35" fillId="0" borderId="27" xfId="8" applyFont="1" applyBorder="1" applyAlignment="1">
      <alignment horizontal="center" vertical="center" wrapText="1"/>
    </xf>
    <xf numFmtId="0" fontId="35" fillId="0" borderId="64" xfId="8" applyFont="1" applyBorder="1" applyAlignment="1">
      <alignment horizontal="center" vertical="center" wrapText="1"/>
    </xf>
    <xf numFmtId="0" fontId="35" fillId="0" borderId="16" xfId="8" applyFont="1" applyBorder="1" applyAlignment="1">
      <alignment horizontal="center" vertical="center" wrapText="1"/>
    </xf>
    <xf numFmtId="0" fontId="35" fillId="0" borderId="65" xfId="8" applyFont="1" applyBorder="1" applyAlignment="1">
      <alignment horizontal="center" vertical="center" wrapText="1"/>
    </xf>
    <xf numFmtId="0" fontId="35" fillId="0" borderId="27" xfId="8" applyFont="1" applyBorder="1" applyAlignment="1">
      <alignment horizontal="center" vertical="center" wrapText="1"/>
    </xf>
    <xf numFmtId="0" fontId="171" fillId="0" borderId="65" xfId="8" applyFont="1" applyBorder="1" applyAlignment="1">
      <alignment horizontal="center" vertical="center" wrapText="1"/>
    </xf>
    <xf numFmtId="0" fontId="35" fillId="0" borderId="54" xfId="8" applyFont="1" applyBorder="1" applyAlignment="1">
      <alignment horizontal="left" vertical="center" wrapText="1"/>
    </xf>
    <xf numFmtId="0" fontId="35" fillId="0" borderId="0" xfId="8" applyFont="1" applyBorder="1" applyAlignment="1">
      <alignment horizontal="left" vertical="center" wrapText="1"/>
    </xf>
    <xf numFmtId="0" fontId="2" fillId="0" borderId="53" xfId="8" applyFont="1" applyBorder="1" applyAlignment="1">
      <alignment vertical="center"/>
    </xf>
    <xf numFmtId="0" fontId="35" fillId="0" borderId="44" xfId="8" applyFont="1" applyBorder="1" applyAlignment="1">
      <alignment horizontal="center" vertical="center" wrapText="1"/>
    </xf>
    <xf numFmtId="0" fontId="35" fillId="0" borderId="45" xfId="8" applyFont="1" applyBorder="1" applyAlignment="1">
      <alignment horizontal="center" vertical="center" wrapText="1"/>
    </xf>
    <xf numFmtId="0" fontId="35" fillId="0" borderId="51" xfId="8" applyFont="1" applyBorder="1" applyAlignment="1">
      <alignment horizontal="center" vertical="center" wrapText="1"/>
    </xf>
    <xf numFmtId="0" fontId="2" fillId="0" borderId="45" xfId="8" applyFont="1" applyBorder="1" applyAlignment="1">
      <alignment horizontal="center" vertical="center" wrapText="1"/>
    </xf>
    <xf numFmtId="0" fontId="2" fillId="0" borderId="51" xfId="8" applyFont="1" applyBorder="1" applyAlignment="1">
      <alignment horizontal="center" vertical="center" wrapText="1"/>
    </xf>
    <xf numFmtId="0" fontId="35" fillId="0" borderId="66" xfId="8" applyFont="1" applyBorder="1" applyAlignment="1">
      <alignment horizontal="center" vertical="center" wrapText="1"/>
    </xf>
    <xf numFmtId="0" fontId="35" fillId="0" borderId="44" xfId="8" applyFont="1" applyBorder="1" applyAlignment="1">
      <alignment horizontal="center" vertical="center" wrapText="1"/>
    </xf>
    <xf numFmtId="0" fontId="35" fillId="0" borderId="67" xfId="8" applyFont="1" applyBorder="1" applyAlignment="1">
      <alignment horizontal="center" vertical="center" wrapText="1"/>
    </xf>
    <xf numFmtId="0" fontId="35" fillId="0" borderId="51" xfId="8" applyFont="1" applyBorder="1" applyAlignment="1">
      <alignment horizontal="center" vertical="center" wrapText="1"/>
    </xf>
    <xf numFmtId="0" fontId="171" fillId="0" borderId="66" xfId="8" applyFont="1" applyBorder="1" applyAlignment="1">
      <alignment horizontal="center" vertical="center" wrapText="1"/>
    </xf>
    <xf numFmtId="0" fontId="35" fillId="0" borderId="45" xfId="8" applyFont="1" applyFill="1" applyBorder="1" applyAlignment="1">
      <alignment horizontal="center" vertical="center" wrapText="1"/>
    </xf>
    <xf numFmtId="0" fontId="35" fillId="0" borderId="51" xfId="8" applyFont="1" applyFill="1" applyBorder="1" applyAlignment="1">
      <alignment horizontal="center" vertical="center" wrapText="1"/>
    </xf>
    <xf numFmtId="0" fontId="35" fillId="0" borderId="44" xfId="8" applyFont="1" applyFill="1" applyBorder="1" applyAlignment="1">
      <alignment horizontal="left" vertical="center" wrapText="1"/>
    </xf>
    <xf numFmtId="0" fontId="35" fillId="0" borderId="45" xfId="8" applyFont="1" applyFill="1" applyBorder="1" applyAlignment="1">
      <alignment horizontal="left" vertical="center" wrapText="1"/>
    </xf>
    <xf numFmtId="0" fontId="2" fillId="0" borderId="51" xfId="8" applyFont="1" applyBorder="1" applyAlignment="1">
      <alignment vertical="center"/>
    </xf>
    <xf numFmtId="0" fontId="171" fillId="0" borderId="66" xfId="8" applyFont="1" applyFill="1" applyBorder="1" applyAlignment="1">
      <alignment horizontal="center" vertical="center" wrapText="1"/>
    </xf>
    <xf numFmtId="0" fontId="35" fillId="0" borderId="66" xfId="8" applyFont="1" applyFill="1" applyBorder="1" applyAlignment="1">
      <alignment horizontal="center" vertical="center" wrapText="1"/>
    </xf>
    <xf numFmtId="0" fontId="35" fillId="0" borderId="44" xfId="8" applyFont="1" applyFill="1" applyBorder="1" applyAlignment="1">
      <alignment horizontal="center" vertical="center" wrapText="1"/>
    </xf>
    <xf numFmtId="0" fontId="35" fillId="0" borderId="68" xfId="8" applyFont="1" applyFill="1" applyBorder="1" applyAlignment="1">
      <alignment horizontal="center" vertical="center" wrapText="1"/>
    </xf>
    <xf numFmtId="0" fontId="170" fillId="0" borderId="14" xfId="25" applyFont="1" applyFill="1" applyBorder="1" applyAlignment="1">
      <alignment horizontal="left" vertical="center"/>
    </xf>
    <xf numFmtId="0" fontId="2" fillId="0" borderId="45" xfId="8" applyFont="1" applyBorder="1" applyAlignment="1">
      <alignment vertical="center"/>
    </xf>
    <xf numFmtId="0" fontId="35" fillId="0" borderId="69" xfId="8" applyFont="1" applyBorder="1" applyAlignment="1">
      <alignment horizontal="center" vertical="center" wrapText="1"/>
    </xf>
    <xf numFmtId="0" fontId="1" fillId="0" borderId="122" xfId="25" applyBorder="1">
      <alignment vertical="center"/>
    </xf>
    <xf numFmtId="0" fontId="35" fillId="0" borderId="68" xfId="8" applyFont="1" applyBorder="1" applyAlignment="1">
      <alignment horizontal="center" vertical="center" wrapText="1"/>
    </xf>
    <xf numFmtId="0" fontId="35" fillId="0" borderId="44" xfId="8" applyFont="1" applyBorder="1" applyAlignment="1">
      <alignment horizontal="left" vertical="center" wrapText="1"/>
    </xf>
    <xf numFmtId="0" fontId="2" fillId="0" borderId="51" xfId="8" applyBorder="1" applyAlignment="1">
      <alignment vertical="center"/>
    </xf>
    <xf numFmtId="0" fontId="170" fillId="0" borderId="41" xfId="25" applyFont="1" applyFill="1" applyBorder="1" applyAlignment="1">
      <alignment horizontal="left" vertical="center"/>
    </xf>
    <xf numFmtId="0" fontId="170" fillId="0" borderId="21" xfId="25" applyFont="1" applyFill="1" applyBorder="1" applyAlignment="1">
      <alignment horizontal="left" vertical="center"/>
    </xf>
    <xf numFmtId="0" fontId="171" fillId="0" borderId="69" xfId="8" applyFont="1" applyBorder="1" applyAlignment="1">
      <alignment horizontal="center" vertical="center" wrapText="1"/>
    </xf>
    <xf numFmtId="0" fontId="170" fillId="0" borderId="113" xfId="25" applyFont="1" applyFill="1" applyBorder="1" applyAlignment="1">
      <alignment horizontal="left" vertical="center"/>
    </xf>
    <xf numFmtId="0" fontId="170" fillId="0" borderId="90" xfId="25" applyFont="1" applyFill="1" applyBorder="1" applyAlignment="1">
      <alignment horizontal="left" vertical="center"/>
    </xf>
    <xf numFmtId="0" fontId="171" fillId="0" borderId="44" xfId="8" applyFont="1" applyFill="1" applyBorder="1" applyAlignment="1">
      <alignment horizontal="center" vertical="center" wrapText="1"/>
    </xf>
    <xf numFmtId="0" fontId="35" fillId="0" borderId="67" xfId="8" applyFont="1" applyFill="1" applyBorder="1" applyAlignment="1">
      <alignment horizontal="center" vertical="center" wrapText="1"/>
    </xf>
    <xf numFmtId="0" fontId="35" fillId="7" borderId="68" xfId="8" applyFont="1" applyFill="1" applyBorder="1" applyAlignment="1">
      <alignment horizontal="center" vertical="center" wrapText="1"/>
    </xf>
    <xf numFmtId="0" fontId="2" fillId="7" borderId="45" xfId="8" applyFont="1" applyFill="1" applyBorder="1" applyAlignment="1">
      <alignment horizontal="center" vertical="center" wrapText="1"/>
    </xf>
    <xf numFmtId="0" fontId="2" fillId="7" borderId="51" xfId="8" applyFont="1" applyFill="1" applyBorder="1" applyAlignment="1">
      <alignment horizontal="center" vertical="center" wrapText="1"/>
    </xf>
    <xf numFmtId="0" fontId="1" fillId="0" borderId="116" xfId="25" applyBorder="1">
      <alignment vertical="center"/>
    </xf>
    <xf numFmtId="0" fontId="35" fillId="0" borderId="44" xfId="8" applyFont="1" applyFill="1" applyBorder="1" applyAlignment="1">
      <alignment horizontal="center" vertical="center" wrapText="1"/>
    </xf>
    <xf numFmtId="0" fontId="1" fillId="0" borderId="22" xfId="25" applyBorder="1">
      <alignment vertical="center"/>
    </xf>
    <xf numFmtId="0" fontId="172" fillId="0" borderId="66" xfId="8" applyFont="1" applyFill="1" applyBorder="1" applyAlignment="1">
      <alignment horizontal="center" vertical="center" wrapText="1"/>
    </xf>
    <xf numFmtId="0" fontId="35" fillId="0" borderId="69" xfId="8" applyFont="1" applyFill="1" applyBorder="1" applyAlignment="1">
      <alignment horizontal="center" vertical="center" wrapText="1"/>
    </xf>
    <xf numFmtId="0" fontId="173" fillId="0" borderId="45" xfId="8" applyFont="1" applyBorder="1" applyAlignment="1">
      <alignment horizontal="center" vertical="center" wrapText="1"/>
    </xf>
    <xf numFmtId="0" fontId="173" fillId="0" borderId="51" xfId="8" applyFont="1" applyBorder="1" applyAlignment="1">
      <alignment horizontal="center" vertical="center" wrapText="1"/>
    </xf>
    <xf numFmtId="0" fontId="173" fillId="0" borderId="44" xfId="8" applyFont="1" applyFill="1" applyBorder="1" applyAlignment="1">
      <alignment horizontal="left" vertical="center" wrapText="1"/>
    </xf>
    <xf numFmtId="0" fontId="173" fillId="0" borderId="45" xfId="8" applyFont="1" applyFill="1" applyBorder="1" applyAlignment="1">
      <alignment horizontal="left" vertical="center" wrapText="1"/>
    </xf>
    <xf numFmtId="0" fontId="174" fillId="0" borderId="51" xfId="8" applyFont="1" applyBorder="1" applyAlignment="1">
      <alignment vertical="center"/>
    </xf>
    <xf numFmtId="0" fontId="1" fillId="0" borderId="40" xfId="25" applyBorder="1">
      <alignment vertical="center"/>
    </xf>
    <xf numFmtId="0" fontId="173" fillId="0" borderId="16" xfId="8" applyFont="1" applyFill="1" applyBorder="1" applyAlignment="1">
      <alignment horizontal="left" vertical="center" wrapText="1"/>
    </xf>
    <xf numFmtId="0" fontId="173" fillId="0" borderId="20" xfId="8" applyFont="1" applyFill="1" applyBorder="1" applyAlignment="1">
      <alignment horizontal="left" vertical="center" wrapText="1"/>
    </xf>
    <xf numFmtId="0" fontId="174" fillId="0" borderId="27" xfId="8" applyFont="1" applyBorder="1" applyAlignment="1">
      <alignment vertical="center"/>
    </xf>
    <xf numFmtId="0" fontId="1" fillId="0" borderId="24" xfId="25" applyBorder="1">
      <alignment vertical="center"/>
    </xf>
    <xf numFmtId="0" fontId="173" fillId="16" borderId="44" xfId="8" applyFont="1" applyFill="1" applyBorder="1" applyAlignment="1">
      <alignment horizontal="center" vertical="center" wrapText="1"/>
    </xf>
    <xf numFmtId="0" fontId="174" fillId="0" borderId="46" xfId="8" applyFont="1" applyBorder="1" applyAlignment="1">
      <alignment horizontal="center" vertical="center" wrapText="1"/>
    </xf>
    <xf numFmtId="0" fontId="173" fillId="16" borderId="68" xfId="8" applyFont="1" applyFill="1" applyBorder="1" applyAlignment="1">
      <alignment horizontal="center" vertical="center"/>
    </xf>
    <xf numFmtId="0" fontId="173" fillId="16" borderId="45" xfId="8" applyFont="1" applyFill="1" applyBorder="1" applyAlignment="1">
      <alignment horizontal="center" vertical="center"/>
    </xf>
    <xf numFmtId="0" fontId="173" fillId="16" borderId="51" xfId="8" applyFont="1" applyFill="1" applyBorder="1" applyAlignment="1">
      <alignment horizontal="center" vertical="center"/>
    </xf>
    <xf numFmtId="0" fontId="174" fillId="0" borderId="0" xfId="8" applyFont="1" applyAlignment="1">
      <alignment vertical="center"/>
    </xf>
    <xf numFmtId="0" fontId="173" fillId="3" borderId="58" xfId="8" applyFont="1" applyFill="1" applyBorder="1" applyAlignment="1">
      <alignment horizontal="center" vertical="center"/>
    </xf>
    <xf numFmtId="0" fontId="173" fillId="3" borderId="59" xfId="8" applyFont="1" applyFill="1" applyBorder="1" applyAlignment="1">
      <alignment horizontal="center" vertical="center"/>
    </xf>
    <xf numFmtId="0" fontId="173" fillId="18" borderId="58" xfId="8" applyFont="1" applyFill="1" applyBorder="1" applyAlignment="1">
      <alignment horizontal="center" vertical="center"/>
    </xf>
    <xf numFmtId="0" fontId="173" fillId="18" borderId="59" xfId="8" applyFont="1" applyFill="1" applyBorder="1" applyAlignment="1">
      <alignment horizontal="center" vertical="center"/>
    </xf>
    <xf numFmtId="0" fontId="173" fillId="6" borderId="58" xfId="8" applyFont="1" applyFill="1" applyBorder="1" applyAlignment="1">
      <alignment horizontal="center" vertical="center"/>
    </xf>
    <xf numFmtId="0" fontId="173" fillId="6" borderId="59" xfId="8" applyFont="1" applyFill="1" applyBorder="1" applyAlignment="1">
      <alignment horizontal="center" vertical="center"/>
    </xf>
    <xf numFmtId="0" fontId="173" fillId="0" borderId="64" xfId="8" applyFont="1" applyBorder="1" applyAlignment="1">
      <alignment horizontal="center" vertical="center"/>
    </xf>
    <xf numFmtId="0" fontId="173" fillId="0" borderId="65" xfId="8" applyFont="1" applyBorder="1" applyAlignment="1">
      <alignment horizontal="center" vertical="center"/>
    </xf>
    <xf numFmtId="0" fontId="173" fillId="0" borderId="68" xfId="8" applyFont="1" applyBorder="1" applyAlignment="1">
      <alignment horizontal="left" vertical="center"/>
    </xf>
    <xf numFmtId="0" fontId="175" fillId="0" borderId="45" xfId="8" applyFont="1" applyBorder="1" applyAlignment="1">
      <alignment horizontal="left" vertical="center"/>
    </xf>
    <xf numFmtId="0" fontId="175" fillId="0" borderId="51" xfId="8" applyFont="1" applyBorder="1" applyAlignment="1">
      <alignment horizontal="left" vertical="center"/>
    </xf>
    <xf numFmtId="0" fontId="175" fillId="0" borderId="66" xfId="8" applyFont="1" applyBorder="1" applyAlignment="1">
      <alignment horizontal="center" vertical="center"/>
    </xf>
    <xf numFmtId="0" fontId="175" fillId="0" borderId="67" xfId="8" applyFont="1" applyBorder="1" applyAlignment="1">
      <alignment horizontal="center" vertical="center"/>
    </xf>
    <xf numFmtId="0" fontId="173" fillId="0" borderId="66" xfId="8" applyFont="1" applyBorder="1" applyAlignment="1">
      <alignment horizontal="center" vertical="center"/>
    </xf>
    <xf numFmtId="0" fontId="173" fillId="0" borderId="67" xfId="8" applyFont="1" applyBorder="1" applyAlignment="1">
      <alignment horizontal="center" vertical="center"/>
    </xf>
    <xf numFmtId="0" fontId="175" fillId="0" borderId="68" xfId="8" applyFont="1" applyBorder="1" applyAlignment="1">
      <alignment horizontal="left" vertical="center"/>
    </xf>
    <xf numFmtId="0" fontId="173" fillId="0" borderId="0" xfId="8" applyFont="1" applyFill="1" applyBorder="1" applyAlignment="1">
      <alignment horizontal="center" vertical="center"/>
    </xf>
    <xf numFmtId="0" fontId="174" fillId="0" borderId="0" xfId="8" applyFont="1" applyFill="1" applyBorder="1" applyAlignment="1">
      <alignment horizontal="center" vertical="center"/>
    </xf>
    <xf numFmtId="0" fontId="174" fillId="0" borderId="0" xfId="8" applyFont="1" applyFill="1" applyBorder="1" applyAlignment="1">
      <alignment vertical="center"/>
    </xf>
    <xf numFmtId="0" fontId="173" fillId="0" borderId="48" xfId="8" applyFont="1" applyBorder="1" applyAlignment="1">
      <alignment horizontal="center" vertical="center"/>
    </xf>
    <xf numFmtId="0" fontId="173" fillId="0" borderId="0" xfId="8" applyFont="1" applyBorder="1" applyAlignment="1">
      <alignment horizontal="left" vertical="center"/>
    </xf>
    <xf numFmtId="0" fontId="174" fillId="0" borderId="0" xfId="8" applyFont="1" applyBorder="1" applyAlignment="1">
      <alignment vertical="center"/>
    </xf>
    <xf numFmtId="0" fontId="173" fillId="16" borderId="45" xfId="8" applyFont="1" applyFill="1" applyBorder="1" applyAlignment="1">
      <alignment horizontal="center" vertical="center" wrapText="1"/>
    </xf>
    <xf numFmtId="0" fontId="173" fillId="16" borderId="46" xfId="8" applyFont="1" applyFill="1" applyBorder="1" applyAlignment="1">
      <alignment horizontal="center" vertical="center" wrapText="1"/>
    </xf>
    <xf numFmtId="0" fontId="173" fillId="16" borderId="48" xfId="8" applyFont="1" applyFill="1" applyBorder="1" applyAlignment="1">
      <alignment horizontal="center" vertical="center" wrapText="1"/>
    </xf>
    <xf numFmtId="0" fontId="173" fillId="16" borderId="49" xfId="8" applyFont="1" applyFill="1" applyBorder="1" applyAlignment="1">
      <alignment horizontal="center" vertical="center" wrapText="1"/>
    </xf>
    <xf numFmtId="0" fontId="174" fillId="16" borderId="50" xfId="8" applyFont="1" applyFill="1" applyBorder="1" applyAlignment="1">
      <alignment horizontal="center" vertical="center"/>
    </xf>
    <xf numFmtId="0" fontId="174" fillId="16" borderId="48" xfId="8" applyFont="1" applyFill="1" applyBorder="1" applyAlignment="1">
      <alignment horizontal="center" vertical="center"/>
    </xf>
    <xf numFmtId="0" fontId="174" fillId="16" borderId="49" xfId="8" applyFont="1" applyFill="1" applyBorder="1" applyAlignment="1">
      <alignment horizontal="center" vertical="center"/>
    </xf>
    <xf numFmtId="0" fontId="173" fillId="16" borderId="0" xfId="8" applyFont="1" applyFill="1" applyBorder="1" applyAlignment="1">
      <alignment horizontal="center" vertical="center" wrapText="1"/>
    </xf>
    <xf numFmtId="0" fontId="173" fillId="16" borderId="53" xfId="8" applyFont="1" applyFill="1" applyBorder="1" applyAlignment="1">
      <alignment horizontal="center" vertical="center" wrapText="1"/>
    </xf>
    <xf numFmtId="0" fontId="174" fillId="16" borderId="54" xfId="8" applyFont="1" applyFill="1" applyBorder="1" applyAlignment="1">
      <alignment horizontal="center" vertical="center"/>
    </xf>
    <xf numFmtId="0" fontId="174" fillId="16" borderId="0" xfId="8" applyFont="1" applyFill="1" applyBorder="1" applyAlignment="1">
      <alignment horizontal="center" vertical="center"/>
    </xf>
    <xf numFmtId="0" fontId="174" fillId="16" borderId="53" xfId="8" applyFont="1" applyFill="1" applyBorder="1" applyAlignment="1">
      <alignment horizontal="center" vertical="center"/>
    </xf>
    <xf numFmtId="0" fontId="176" fillId="3" borderId="55" xfId="8" applyFont="1" applyFill="1" applyBorder="1" applyAlignment="1">
      <alignment horizontal="center" vertical="center" wrapText="1"/>
    </xf>
    <xf numFmtId="0" fontId="175" fillId="3" borderId="56" xfId="8" applyFont="1" applyFill="1" applyBorder="1" applyAlignment="1">
      <alignment horizontal="center" vertical="center" wrapText="1"/>
    </xf>
    <xf numFmtId="0" fontId="175" fillId="3" borderId="70" xfId="8" applyFont="1" applyFill="1" applyBorder="1" applyAlignment="1">
      <alignment horizontal="center" vertical="center" wrapText="1"/>
    </xf>
    <xf numFmtId="0" fontId="175" fillId="18" borderId="55" xfId="8" applyFont="1" applyFill="1" applyBorder="1" applyAlignment="1">
      <alignment horizontal="center" vertical="center" wrapText="1"/>
    </xf>
    <xf numFmtId="0" fontId="175" fillId="18" borderId="56" xfId="8" applyFont="1" applyFill="1" applyBorder="1" applyAlignment="1">
      <alignment horizontal="center" vertical="center" wrapText="1"/>
    </xf>
    <xf numFmtId="0" fontId="175" fillId="18" borderId="70" xfId="8" applyFont="1" applyFill="1" applyBorder="1" applyAlignment="1">
      <alignment horizontal="center" vertical="center" wrapText="1"/>
    </xf>
    <xf numFmtId="0" fontId="175" fillId="6" borderId="55" xfId="8" applyFont="1" applyFill="1" applyBorder="1" applyAlignment="1">
      <alignment horizontal="center" vertical="center" wrapText="1"/>
    </xf>
    <xf numFmtId="0" fontId="175" fillId="6" borderId="56" xfId="8" applyFont="1" applyFill="1" applyBorder="1" applyAlignment="1">
      <alignment horizontal="center" vertical="center" wrapText="1"/>
    </xf>
    <xf numFmtId="0" fontId="175" fillId="6" borderId="70" xfId="8" applyFont="1" applyFill="1" applyBorder="1" applyAlignment="1">
      <alignment horizontal="center" vertical="center" wrapText="1"/>
    </xf>
    <xf numFmtId="0" fontId="173" fillId="16" borderId="61" xfId="8" applyFont="1" applyFill="1" applyBorder="1" applyAlignment="1">
      <alignment horizontal="center" vertical="center" wrapText="1"/>
    </xf>
    <xf numFmtId="0" fontId="173" fillId="16" borderId="62" xfId="8" applyFont="1" applyFill="1" applyBorder="1" applyAlignment="1">
      <alignment horizontal="center" vertical="center" wrapText="1"/>
    </xf>
    <xf numFmtId="0" fontId="174" fillId="16" borderId="63" xfId="8" applyFont="1" applyFill="1" applyBorder="1" applyAlignment="1">
      <alignment horizontal="center" vertical="center"/>
    </xf>
    <xf numFmtId="0" fontId="174" fillId="16" borderId="61" xfId="8" applyFont="1" applyFill="1" applyBorder="1" applyAlignment="1">
      <alignment horizontal="center" vertical="center"/>
    </xf>
    <xf numFmtId="0" fontId="174" fillId="16" borderId="62" xfId="8" applyFont="1" applyFill="1" applyBorder="1" applyAlignment="1">
      <alignment horizontal="center" vertical="center"/>
    </xf>
    <xf numFmtId="0" fontId="173" fillId="0" borderId="16" xfId="8" applyFont="1" applyFill="1" applyBorder="1" applyAlignment="1">
      <alignment horizontal="center" vertical="center" wrapText="1"/>
    </xf>
    <xf numFmtId="0" fontId="173" fillId="0" borderId="20" xfId="8" applyFont="1" applyFill="1" applyBorder="1" applyAlignment="1">
      <alignment horizontal="center" vertical="center" wrapText="1"/>
    </xf>
    <xf numFmtId="0" fontId="173" fillId="0" borderId="71" xfId="8" applyFont="1" applyFill="1" applyBorder="1" applyAlignment="1">
      <alignment horizontal="center" vertical="center" wrapText="1"/>
    </xf>
    <xf numFmtId="0" fontId="173" fillId="0" borderId="27" xfId="8" applyFont="1" applyFill="1" applyBorder="1" applyAlignment="1">
      <alignment horizontal="center" vertical="center" wrapText="1"/>
    </xf>
    <xf numFmtId="0" fontId="174" fillId="0" borderId="16" xfId="8" applyFont="1" applyBorder="1" applyAlignment="1">
      <alignment vertical="center"/>
    </xf>
    <xf numFmtId="0" fontId="174" fillId="0" borderId="20" xfId="8" applyFont="1" applyBorder="1" applyAlignment="1">
      <alignment vertical="center"/>
    </xf>
    <xf numFmtId="0" fontId="173" fillId="0" borderId="44" xfId="8" applyFont="1" applyFill="1" applyBorder="1" applyAlignment="1">
      <alignment horizontal="center" vertical="center" wrapText="1"/>
    </xf>
    <xf numFmtId="0" fontId="173" fillId="0" borderId="45" xfId="8" applyFont="1" applyFill="1" applyBorder="1" applyAlignment="1">
      <alignment horizontal="center" vertical="center" wrapText="1"/>
    </xf>
    <xf numFmtId="0" fontId="173" fillId="0" borderId="46" xfId="8" applyFont="1" applyFill="1" applyBorder="1" applyAlignment="1">
      <alignment horizontal="center" vertical="center" wrapText="1"/>
    </xf>
    <xf numFmtId="0" fontId="173" fillId="7" borderId="45" xfId="8" applyFont="1" applyFill="1" applyBorder="1" applyAlignment="1">
      <alignment horizontal="center" vertical="center" wrapText="1"/>
    </xf>
    <xf numFmtId="0" fontId="173" fillId="7" borderId="51" xfId="8" applyFont="1" applyFill="1" applyBorder="1" applyAlignment="1">
      <alignment horizontal="center" vertical="center" wrapText="1"/>
    </xf>
    <xf numFmtId="0" fontId="174" fillId="7" borderId="44" xfId="8" applyFont="1" applyFill="1" applyBorder="1" applyAlignment="1">
      <alignment vertical="center"/>
    </xf>
    <xf numFmtId="0" fontId="174" fillId="7" borderId="45" xfId="8" applyFont="1" applyFill="1" applyBorder="1" applyAlignment="1">
      <alignment vertical="center"/>
    </xf>
    <xf numFmtId="0" fontId="174" fillId="7" borderId="51" xfId="8" applyFont="1" applyFill="1" applyBorder="1" applyAlignment="1">
      <alignment vertical="center"/>
    </xf>
    <xf numFmtId="0" fontId="35" fillId="0" borderId="0" xfId="8" applyFont="1" applyBorder="1" applyAlignment="1">
      <alignment horizontal="center" vertical="center"/>
    </xf>
    <xf numFmtId="0" fontId="177" fillId="0" borderId="0" xfId="8" applyFont="1" applyBorder="1" applyAlignment="1">
      <alignment horizontal="left" vertical="center"/>
    </xf>
    <xf numFmtId="0" fontId="178" fillId="0" borderId="0" xfId="8" applyFont="1" applyBorder="1" applyAlignment="1">
      <alignment vertical="center"/>
    </xf>
    <xf numFmtId="0" fontId="35" fillId="0" borderId="0" xfId="8" applyFont="1" applyFill="1" applyBorder="1" applyAlignment="1">
      <alignment horizontal="center" vertical="center"/>
    </xf>
    <xf numFmtId="0" fontId="2" fillId="0" borderId="0" xfId="8" applyFill="1" applyBorder="1" applyAlignment="1">
      <alignment vertical="center"/>
    </xf>
    <xf numFmtId="0" fontId="174" fillId="0" borderId="48" xfId="8" applyFont="1" applyBorder="1" applyAlignment="1">
      <alignment vertical="center"/>
    </xf>
    <xf numFmtId="0" fontId="174" fillId="0" borderId="49" xfId="8" applyFont="1" applyBorder="1" applyAlignment="1">
      <alignment vertical="center"/>
    </xf>
    <xf numFmtId="0" fontId="2" fillId="0" borderId="46" xfId="8" applyFont="1" applyBorder="1" applyAlignment="1">
      <alignment horizontal="center" vertical="center" wrapText="1"/>
    </xf>
    <xf numFmtId="0" fontId="2" fillId="16" borderId="48" xfId="8" applyFont="1" applyFill="1" applyBorder="1" applyAlignment="1">
      <alignment horizontal="center" vertical="center"/>
    </xf>
    <xf numFmtId="0" fontId="2" fillId="0" borderId="48" xfId="8" applyFont="1" applyBorder="1" applyAlignment="1">
      <alignment vertical="center"/>
    </xf>
    <xf numFmtId="0" fontId="2" fillId="0" borderId="49" xfId="8" applyFont="1" applyBorder="1" applyAlignment="1">
      <alignment vertical="center"/>
    </xf>
    <xf numFmtId="0" fontId="174" fillId="0" borderId="0" xfId="8" applyFont="1" applyBorder="1" applyAlignment="1">
      <alignment horizontal="center" vertical="center" wrapText="1"/>
    </xf>
    <xf numFmtId="0" fontId="174" fillId="0" borderId="53" xfId="8" applyFont="1" applyBorder="1" applyAlignment="1">
      <alignment horizontal="center" vertical="center" wrapText="1"/>
    </xf>
    <xf numFmtId="0" fontId="174" fillId="0" borderId="0" xfId="8" applyFont="1" applyBorder="1" applyAlignment="1">
      <alignment vertical="center"/>
    </xf>
    <xf numFmtId="0" fontId="174" fillId="0" borderId="53" xfId="8" applyFont="1" applyBorder="1" applyAlignment="1">
      <alignment vertical="center"/>
    </xf>
    <xf numFmtId="0" fontId="2" fillId="0" borderId="53" xfId="8" applyFont="1" applyBorder="1" applyAlignment="1">
      <alignment horizontal="center" vertical="center" wrapText="1"/>
    </xf>
    <xf numFmtId="0" fontId="2" fillId="16" borderId="0" xfId="8" applyFont="1" applyFill="1" applyBorder="1" applyAlignment="1">
      <alignment horizontal="center" vertical="center"/>
    </xf>
    <xf numFmtId="0" fontId="2" fillId="0" borderId="0" xfId="8" applyFont="1" applyBorder="1" applyAlignment="1">
      <alignment vertical="center"/>
    </xf>
    <xf numFmtId="0" fontId="35" fillId="16" borderId="59" xfId="8" applyFont="1" applyFill="1" applyBorder="1" applyAlignment="1">
      <alignment horizontal="center" vertical="center"/>
    </xf>
    <xf numFmtId="0" fontId="174" fillId="0" borderId="61" xfId="8" applyFont="1" applyBorder="1" applyAlignment="1">
      <alignment vertical="center"/>
    </xf>
    <xf numFmtId="0" fontId="174" fillId="0" borderId="62" xfId="8" applyFont="1" applyBorder="1" applyAlignment="1">
      <alignment vertical="center"/>
    </xf>
    <xf numFmtId="0" fontId="2" fillId="0" borderId="61" xfId="8" applyFont="1" applyBorder="1" applyAlignment="1">
      <alignment vertical="center"/>
    </xf>
    <xf numFmtId="0" fontId="2" fillId="0" borderId="62" xfId="8" applyFont="1" applyBorder="1" applyAlignment="1">
      <alignment vertical="center"/>
    </xf>
    <xf numFmtId="0" fontId="35" fillId="0" borderId="64" xfId="8" applyFont="1" applyBorder="1" applyAlignment="1">
      <alignment horizontal="center" vertical="center"/>
    </xf>
    <xf numFmtId="0" fontId="35" fillId="0" borderId="65" xfId="8" applyFont="1" applyBorder="1" applyAlignment="1">
      <alignment horizontal="center" vertical="center"/>
    </xf>
    <xf numFmtId="0" fontId="35" fillId="0" borderId="20" xfId="8" applyFont="1" applyFill="1" applyBorder="1" applyAlignment="1">
      <alignment horizontal="center" vertical="center" wrapText="1"/>
    </xf>
    <xf numFmtId="0" fontId="35" fillId="0" borderId="27" xfId="8" applyFont="1" applyFill="1" applyBorder="1" applyAlignment="1">
      <alignment horizontal="center" vertical="center" wrapText="1"/>
    </xf>
    <xf numFmtId="0" fontId="2" fillId="0" borderId="16" xfId="8" applyFont="1" applyBorder="1" applyAlignment="1">
      <alignment vertical="center"/>
    </xf>
    <xf numFmtId="0" fontId="2" fillId="0" borderId="20" xfId="8" applyFont="1" applyBorder="1" applyAlignment="1">
      <alignment vertical="center"/>
    </xf>
    <xf numFmtId="0" fontId="2" fillId="0" borderId="27" xfId="8" applyFont="1" applyBorder="1" applyAlignment="1">
      <alignment vertical="center"/>
    </xf>
    <xf numFmtId="0" fontId="173" fillId="0" borderId="51" xfId="8" applyFont="1" applyFill="1" applyBorder="1" applyAlignment="1">
      <alignment horizontal="center" vertical="center" wrapText="1"/>
    </xf>
    <xf numFmtId="0" fontId="174" fillId="0" borderId="44" xfId="8" applyFont="1" applyBorder="1" applyAlignment="1">
      <alignment vertical="center"/>
    </xf>
    <xf numFmtId="0" fontId="174" fillId="0" borderId="45" xfId="8" applyFont="1" applyBorder="1" applyAlignment="1">
      <alignment vertical="center"/>
    </xf>
    <xf numFmtId="0" fontId="35" fillId="0" borderId="66" xfId="8" applyFont="1" applyBorder="1" applyAlignment="1">
      <alignment horizontal="center" vertical="center"/>
    </xf>
    <xf numFmtId="0" fontId="35" fillId="0" borderId="67" xfId="8" applyFont="1" applyBorder="1" applyAlignment="1">
      <alignment horizontal="center" vertical="center"/>
    </xf>
    <xf numFmtId="0" fontId="2" fillId="0" borderId="44" xfId="8" applyFont="1" applyBorder="1" applyAlignment="1">
      <alignment vertical="center"/>
    </xf>
    <xf numFmtId="0" fontId="42" fillId="0" borderId="0" xfId="8" applyFont="1" applyFill="1" applyBorder="1" applyAlignment="1">
      <alignment vertical="center" wrapText="1"/>
    </xf>
    <xf numFmtId="0" fontId="35" fillId="16" borderId="46" xfId="8" applyFont="1" applyFill="1" applyBorder="1" applyAlignment="1">
      <alignment horizontal="center" vertical="center" wrapText="1"/>
    </xf>
    <xf numFmtId="0" fontId="2" fillId="16" borderId="44" xfId="8" applyFont="1" applyFill="1" applyBorder="1" applyAlignment="1">
      <alignment horizontal="center" vertical="center"/>
    </xf>
    <xf numFmtId="0" fontId="2" fillId="16" borderId="45" xfId="8" applyFont="1" applyFill="1" applyBorder="1" applyAlignment="1">
      <alignment horizontal="center" vertical="center"/>
    </xf>
    <xf numFmtId="0" fontId="2" fillId="0" borderId="0" xfId="8" applyFont="1" applyFill="1" applyBorder="1" applyAlignment="1">
      <alignment horizontal="center" vertical="center"/>
    </xf>
    <xf numFmtId="0" fontId="2" fillId="0" borderId="0" xfId="8" applyFill="1" applyBorder="1" applyAlignment="1">
      <alignment horizontal="center" vertical="center"/>
    </xf>
    <xf numFmtId="0" fontId="35" fillId="0" borderId="0" xfId="8" applyFont="1" applyFill="1" applyBorder="1" applyAlignment="1">
      <alignment vertical="center"/>
    </xf>
    <xf numFmtId="0" fontId="43" fillId="3" borderId="70" xfId="8" applyFont="1" applyFill="1" applyBorder="1" applyAlignment="1">
      <alignment horizontal="center" vertical="center" wrapText="1"/>
    </xf>
    <xf numFmtId="0" fontId="2" fillId="16" borderId="50" xfId="8" applyFont="1" applyFill="1" applyBorder="1" applyAlignment="1">
      <alignment horizontal="center" vertical="center"/>
    </xf>
    <xf numFmtId="0" fontId="43" fillId="18" borderId="70" xfId="8" applyFont="1" applyFill="1" applyBorder="1" applyAlignment="1">
      <alignment horizontal="center" vertical="center" wrapText="1"/>
    </xf>
    <xf numFmtId="0" fontId="43" fillId="6" borderId="70" xfId="8" applyFont="1" applyFill="1" applyBorder="1" applyAlignment="1">
      <alignment horizontal="center" vertical="center" wrapText="1"/>
    </xf>
    <xf numFmtId="0" fontId="2" fillId="0" borderId="61" xfId="8" applyFont="1" applyBorder="1" applyAlignment="1">
      <alignment horizontal="center" vertical="center" wrapText="1"/>
    </xf>
    <xf numFmtId="0" fontId="2" fillId="0" borderId="62" xfId="8" applyFont="1" applyBorder="1" applyAlignment="1">
      <alignment horizontal="center" vertical="center" wrapText="1"/>
    </xf>
    <xf numFmtId="0" fontId="2" fillId="16" borderId="55" xfId="8" applyFont="1" applyFill="1" applyBorder="1" applyAlignment="1">
      <alignment horizontal="center" vertical="center"/>
    </xf>
    <xf numFmtId="0" fontId="2" fillId="16" borderId="56" xfId="8" applyFont="1" applyFill="1" applyBorder="1" applyAlignment="1">
      <alignment horizontal="center" vertical="center"/>
    </xf>
    <xf numFmtId="0" fontId="2" fillId="0" borderId="56" xfId="8" applyFont="1" applyBorder="1" applyAlignment="1">
      <alignment vertical="center"/>
    </xf>
    <xf numFmtId="0" fontId="2" fillId="0" borderId="57" xfId="8" applyFont="1" applyBorder="1" applyAlignment="1">
      <alignment vertical="center"/>
    </xf>
    <xf numFmtId="0" fontId="35" fillId="0" borderId="46" xfId="8" applyFont="1" applyFill="1" applyBorder="1" applyAlignment="1">
      <alignment horizontal="center" vertical="center" wrapText="1"/>
    </xf>
    <xf numFmtId="0" fontId="35" fillId="0" borderId="0" xfId="8" applyFont="1" applyFill="1" applyBorder="1" applyAlignment="1">
      <alignment horizontal="center" vertical="center"/>
    </xf>
    <xf numFmtId="0" fontId="35" fillId="7" borderId="45" xfId="8" applyFont="1" applyFill="1" applyBorder="1" applyAlignment="1">
      <alignment horizontal="center" vertical="center" wrapText="1"/>
    </xf>
    <xf numFmtId="0" fontId="35" fillId="7" borderId="51" xfId="8" applyFont="1" applyFill="1" applyBorder="1" applyAlignment="1">
      <alignment horizontal="center" vertical="center" wrapText="1"/>
    </xf>
    <xf numFmtId="0" fontId="2" fillId="7" borderId="44" xfId="8" applyFont="1" applyFill="1" applyBorder="1" applyAlignment="1">
      <alignment vertical="center"/>
    </xf>
    <xf numFmtId="0" fontId="2" fillId="7" borderId="45" xfId="8" applyFont="1" applyFill="1" applyBorder="1" applyAlignment="1">
      <alignment vertical="center"/>
    </xf>
    <xf numFmtId="0" fontId="2" fillId="7" borderId="51" xfId="8" applyFont="1" applyFill="1" applyBorder="1" applyAlignment="1">
      <alignment vertical="center"/>
    </xf>
    <xf numFmtId="0" fontId="173" fillId="16" borderId="50" xfId="8" applyFont="1" applyFill="1" applyBorder="1" applyAlignment="1">
      <alignment horizontal="center" vertical="center" wrapText="1"/>
    </xf>
    <xf numFmtId="0" fontId="173" fillId="16" borderId="51" xfId="8" applyFont="1" applyFill="1" applyBorder="1" applyAlignment="1">
      <alignment horizontal="center" vertical="center" wrapText="1"/>
    </xf>
    <xf numFmtId="0" fontId="174" fillId="0" borderId="51" xfId="8" applyFont="1" applyBorder="1" applyAlignment="1">
      <alignment horizontal="center" vertical="center" wrapText="1"/>
    </xf>
    <xf numFmtId="0" fontId="174" fillId="0" borderId="45" xfId="8" applyFont="1" applyBorder="1" applyAlignment="1"/>
    <xf numFmtId="0" fontId="174" fillId="0" borderId="51" xfId="8" applyFont="1" applyBorder="1" applyAlignment="1"/>
    <xf numFmtId="0" fontId="173" fillId="16" borderId="44" xfId="8" applyFont="1" applyFill="1" applyBorder="1" applyAlignment="1">
      <alignment horizontal="center" vertical="center"/>
    </xf>
    <xf numFmtId="0" fontId="174" fillId="0" borderId="45" xfId="8" applyFont="1" applyBorder="1" applyAlignment="1">
      <alignment horizontal="center" vertical="center"/>
    </xf>
    <xf numFmtId="0" fontId="174" fillId="0" borderId="46" xfId="8" applyFont="1" applyBorder="1" applyAlignment="1">
      <alignment horizontal="center" vertical="center"/>
    </xf>
    <xf numFmtId="0" fontId="173" fillId="16" borderId="54" xfId="8" applyFont="1" applyFill="1" applyBorder="1" applyAlignment="1">
      <alignment horizontal="center" vertical="center" wrapText="1"/>
    </xf>
    <xf numFmtId="0" fontId="173" fillId="16" borderId="55" xfId="8" applyFont="1" applyFill="1" applyBorder="1" applyAlignment="1">
      <alignment horizontal="center" vertical="center" wrapText="1"/>
    </xf>
    <xf numFmtId="0" fontId="173" fillId="16" borderId="56" xfId="8" applyFont="1" applyFill="1" applyBorder="1" applyAlignment="1">
      <alignment horizontal="center" vertical="center" wrapText="1"/>
    </xf>
    <xf numFmtId="0" fontId="173" fillId="16" borderId="57" xfId="8" applyFont="1" applyFill="1" applyBorder="1" applyAlignment="1">
      <alignment horizontal="center" vertical="center" wrapText="1"/>
    </xf>
    <xf numFmtId="0" fontId="173" fillId="16" borderId="55" xfId="8" applyFont="1" applyFill="1" applyBorder="1" applyAlignment="1">
      <alignment horizontal="center" vertical="center" wrapText="1"/>
    </xf>
    <xf numFmtId="0" fontId="173" fillId="16" borderId="56" xfId="8" applyFont="1" applyFill="1" applyBorder="1" applyAlignment="1">
      <alignment horizontal="center" vertical="center" wrapText="1"/>
    </xf>
    <xf numFmtId="0" fontId="174" fillId="0" borderId="56" xfId="8" applyFont="1" applyBorder="1" applyAlignment="1"/>
    <xf numFmtId="0" fontId="174" fillId="0" borderId="57" xfId="8" applyFont="1" applyBorder="1" applyAlignment="1"/>
    <xf numFmtId="0" fontId="174" fillId="0" borderId="57" xfId="8" applyFont="1" applyBorder="1" applyAlignment="1">
      <alignment horizontal="center" vertical="center" wrapText="1"/>
    </xf>
    <xf numFmtId="0" fontId="173" fillId="16" borderId="58" xfId="8" applyFont="1" applyFill="1" applyBorder="1" applyAlignment="1">
      <alignment horizontal="center" vertical="center"/>
    </xf>
    <xf numFmtId="0" fontId="173" fillId="16" borderId="59" xfId="8" applyFont="1" applyFill="1" applyBorder="1" applyAlignment="1">
      <alignment horizontal="center" vertical="center"/>
    </xf>
    <xf numFmtId="0" fontId="173" fillId="16" borderId="63" xfId="8" applyFont="1" applyFill="1" applyBorder="1" applyAlignment="1">
      <alignment horizontal="center" vertical="center" wrapText="1"/>
    </xf>
    <xf numFmtId="0" fontId="176" fillId="0" borderId="74" xfId="8" applyFont="1" applyFill="1" applyBorder="1" applyAlignment="1">
      <alignment horizontal="center" vertical="center" wrapText="1"/>
    </xf>
    <xf numFmtId="0" fontId="173" fillId="0" borderId="72" xfId="8" applyFont="1" applyFill="1" applyBorder="1" applyAlignment="1">
      <alignment horizontal="center" vertical="center" wrapText="1"/>
    </xf>
    <xf numFmtId="0" fontId="174" fillId="0" borderId="75" xfId="8" applyFont="1" applyBorder="1" applyAlignment="1"/>
    <xf numFmtId="0" fontId="174" fillId="0" borderId="73" xfId="8" applyFont="1" applyBorder="1" applyAlignment="1"/>
    <xf numFmtId="0" fontId="173" fillId="0" borderId="73" xfId="8" applyFont="1" applyFill="1" applyBorder="1" applyAlignment="1">
      <alignment horizontal="center" vertical="center" wrapText="1"/>
    </xf>
    <xf numFmtId="0" fontId="176" fillId="0" borderId="66" xfId="8" applyFont="1" applyBorder="1" applyAlignment="1">
      <alignment horizontal="center" vertical="center" wrapText="1"/>
    </xf>
    <xf numFmtId="0" fontId="176" fillId="0" borderId="67" xfId="8" applyFont="1" applyFill="1" applyBorder="1" applyAlignment="1">
      <alignment horizontal="center" vertical="center" wrapText="1"/>
    </xf>
    <xf numFmtId="0" fontId="173" fillId="0" borderId="72" xfId="8" applyFont="1" applyFill="1" applyBorder="1" applyAlignment="1">
      <alignment horizontal="left" vertical="center" wrapText="1"/>
    </xf>
    <xf numFmtId="0" fontId="173" fillId="0" borderId="75" xfId="8" applyFont="1" applyFill="1" applyBorder="1" applyAlignment="1">
      <alignment horizontal="left" vertical="center" wrapText="1"/>
    </xf>
    <xf numFmtId="0" fontId="173" fillId="0" borderId="73" xfId="8" applyFont="1" applyFill="1" applyBorder="1" applyAlignment="1">
      <alignment horizontal="left" vertical="center" wrapText="1"/>
    </xf>
    <xf numFmtId="0" fontId="176" fillId="0" borderId="64" xfId="8" applyFont="1" applyFill="1" applyBorder="1" applyAlignment="1">
      <alignment horizontal="center" vertical="center" wrapText="1"/>
    </xf>
    <xf numFmtId="0" fontId="174" fillId="0" borderId="20" xfId="8" applyFont="1" applyBorder="1" applyAlignment="1"/>
    <xf numFmtId="0" fontId="174" fillId="0" borderId="27" xfId="8" applyFont="1" applyBorder="1" applyAlignment="1"/>
    <xf numFmtId="0" fontId="174" fillId="0" borderId="45" xfId="8" applyFont="1" applyBorder="1" applyAlignment="1">
      <alignment horizontal="center" vertical="center" wrapText="1"/>
    </xf>
    <xf numFmtId="0" fontId="173" fillId="0" borderId="51" xfId="8" applyFont="1" applyFill="1" applyBorder="1" applyAlignment="1">
      <alignment horizontal="left" vertical="center" wrapText="1"/>
    </xf>
    <xf numFmtId="0" fontId="176" fillId="0" borderId="66" xfId="8" applyFont="1" applyFill="1" applyBorder="1" applyAlignment="1">
      <alignment horizontal="center" vertical="center" wrapText="1"/>
    </xf>
    <xf numFmtId="0" fontId="180" fillId="0" borderId="16" xfId="8" applyFont="1" applyFill="1" applyBorder="1" applyAlignment="1">
      <alignment horizontal="center" vertical="center" wrapText="1"/>
    </xf>
    <xf numFmtId="0" fontId="181" fillId="0" borderId="20" xfId="8" applyFont="1" applyBorder="1" applyAlignment="1"/>
    <xf numFmtId="0" fontId="181" fillId="0" borderId="27" xfId="8" applyFont="1" applyBorder="1" applyAlignment="1"/>
    <xf numFmtId="0" fontId="180" fillId="0" borderId="44" xfId="8" applyFont="1" applyFill="1" applyBorder="1" applyAlignment="1">
      <alignment horizontal="center" vertical="center" wrapText="1"/>
    </xf>
    <xf numFmtId="0" fontId="180" fillId="0" borderId="51" xfId="8" applyFont="1" applyFill="1" applyBorder="1" applyAlignment="1">
      <alignment horizontal="center" vertical="center" wrapText="1"/>
    </xf>
    <xf numFmtId="0" fontId="182" fillId="0" borderId="45" xfId="8" applyFont="1" applyFill="1" applyBorder="1" applyAlignment="1">
      <alignment horizontal="center" vertical="center" wrapText="1"/>
    </xf>
    <xf numFmtId="0" fontId="182" fillId="0" borderId="51" xfId="8" applyFont="1" applyFill="1" applyBorder="1" applyAlignment="1">
      <alignment horizontal="center" vertical="center" wrapText="1"/>
    </xf>
    <xf numFmtId="0" fontId="182" fillId="0" borderId="44" xfId="8" applyFont="1" applyFill="1" applyBorder="1" applyAlignment="1">
      <alignment horizontal="left" vertical="center" wrapText="1"/>
    </xf>
    <xf numFmtId="0" fontId="182" fillId="0" borderId="45" xfId="8" applyFont="1" applyFill="1" applyBorder="1" applyAlignment="1">
      <alignment horizontal="left" vertical="center" wrapText="1"/>
    </xf>
    <xf numFmtId="0" fontId="182" fillId="0" borderId="51" xfId="8" applyFont="1" applyFill="1" applyBorder="1" applyAlignment="1">
      <alignment horizontal="left" vertical="center" wrapText="1"/>
    </xf>
    <xf numFmtId="0" fontId="173" fillId="0" borderId="0" xfId="8" applyFont="1" applyFill="1" applyBorder="1" applyAlignment="1">
      <alignment vertical="center"/>
    </xf>
    <xf numFmtId="0" fontId="173" fillId="0" borderId="66" xfId="8" applyFont="1" applyFill="1" applyBorder="1" applyAlignment="1">
      <alignment horizontal="center" vertical="center" wrapText="1"/>
    </xf>
    <xf numFmtId="0" fontId="184" fillId="0" borderId="66" xfId="8" applyFont="1" applyFill="1" applyBorder="1" applyAlignment="1">
      <alignment horizontal="center" vertical="center" wrapText="1"/>
    </xf>
    <xf numFmtId="0" fontId="173" fillId="0" borderId="66" xfId="8" applyFont="1" applyBorder="1" applyAlignment="1">
      <alignment horizontal="center" vertical="center" wrapText="1"/>
    </xf>
    <xf numFmtId="0" fontId="173" fillId="0" borderId="67" xfId="8" applyFont="1" applyFill="1" applyBorder="1" applyAlignment="1">
      <alignment horizontal="center" vertical="center" wrapText="1"/>
    </xf>
    <xf numFmtId="0" fontId="180" fillId="0" borderId="45" xfId="8" applyFont="1" applyFill="1" applyBorder="1" applyAlignment="1">
      <alignment horizontal="center" vertical="center" wrapText="1"/>
    </xf>
    <xf numFmtId="0" fontId="185" fillId="0" borderId="66" xfId="8" applyFont="1" applyFill="1" applyBorder="1" applyAlignment="1">
      <alignment horizontal="center" vertical="center" wrapText="1"/>
    </xf>
    <xf numFmtId="0" fontId="180" fillId="0" borderId="66" xfId="8" applyFont="1" applyFill="1" applyBorder="1" applyAlignment="1">
      <alignment horizontal="center" vertical="center" wrapText="1"/>
    </xf>
    <xf numFmtId="0" fontId="181" fillId="0" borderId="45" xfId="8" applyFont="1" applyBorder="1" applyAlignment="1"/>
    <xf numFmtId="0" fontId="181" fillId="0" borderId="51" xfId="8" applyFont="1" applyBorder="1" applyAlignment="1"/>
    <xf numFmtId="0" fontId="181" fillId="0" borderId="51" xfId="8" applyFont="1" applyBorder="1" applyAlignment="1">
      <alignment horizontal="center" vertical="center" wrapText="1"/>
    </xf>
    <xf numFmtId="0" fontId="180" fillId="0" borderId="66" xfId="8" applyFont="1" applyBorder="1" applyAlignment="1">
      <alignment horizontal="center" vertical="center" wrapText="1"/>
    </xf>
    <xf numFmtId="0" fontId="180" fillId="0" borderId="67" xfId="8" applyFont="1" applyFill="1" applyBorder="1" applyAlignment="1">
      <alignment horizontal="center" vertical="center" wrapText="1"/>
    </xf>
    <xf numFmtId="0" fontId="180" fillId="0" borderId="44" xfId="8" applyFont="1" applyFill="1" applyBorder="1" applyAlignment="1">
      <alignment horizontal="left" vertical="center" wrapText="1"/>
    </xf>
    <xf numFmtId="0" fontId="180" fillId="0" borderId="45" xfId="8" applyFont="1" applyFill="1" applyBorder="1" applyAlignment="1">
      <alignment horizontal="left" vertical="center" wrapText="1"/>
    </xf>
    <xf numFmtId="0" fontId="180" fillId="0" borderId="51" xfId="8" applyFont="1" applyFill="1" applyBorder="1" applyAlignment="1">
      <alignment horizontal="left" vertical="center" wrapText="1"/>
    </xf>
    <xf numFmtId="0" fontId="35" fillId="0" borderId="0" xfId="8" applyFont="1" applyFill="1" applyBorder="1" applyAlignment="1">
      <alignment horizontal="center" vertical="center" wrapText="1"/>
    </xf>
    <xf numFmtId="0" fontId="2" fillId="0" borderId="0" xfId="8" applyBorder="1" applyAlignment="1">
      <alignment horizontal="center" vertical="center" wrapText="1"/>
    </xf>
    <xf numFmtId="0" fontId="2" fillId="0" borderId="0" xfId="8" applyBorder="1" applyAlignment="1"/>
    <xf numFmtId="0" fontId="42" fillId="0" borderId="0" xfId="8" applyFont="1" applyFill="1" applyBorder="1" applyAlignment="1">
      <alignment horizontal="center" vertical="center" wrapText="1"/>
    </xf>
    <xf numFmtId="0" fontId="35" fillId="0" borderId="0" xfId="8" applyFont="1" applyFill="1" applyBorder="1" applyAlignment="1">
      <alignment horizontal="left" vertical="center" wrapText="1"/>
    </xf>
    <xf numFmtId="0" fontId="2" fillId="0" borderId="0" xfId="8" applyFill="1" applyAlignment="1">
      <alignment vertical="center"/>
    </xf>
    <xf numFmtId="0" fontId="35" fillId="0" borderId="0" xfId="8" applyFont="1" applyBorder="1" applyAlignment="1">
      <alignment horizontal="center" vertical="center" wrapText="1"/>
    </xf>
    <xf numFmtId="0" fontId="13" fillId="0" borderId="49" xfId="3" applyFont="1" applyBorder="1">
      <alignment vertical="center"/>
    </xf>
    <xf numFmtId="0" fontId="35" fillId="16" borderId="16" xfId="8" applyFont="1" applyFill="1" applyBorder="1" applyAlignment="1">
      <alignment horizontal="center" vertical="center" wrapText="1"/>
    </xf>
    <xf numFmtId="0" fontId="35" fillId="16" borderId="20" xfId="8" applyFont="1" applyFill="1" applyBorder="1" applyAlignment="1">
      <alignment horizontal="center" vertical="center" wrapText="1"/>
    </xf>
    <xf numFmtId="0" fontId="35" fillId="16" borderId="27" xfId="8" applyFont="1" applyFill="1" applyBorder="1" applyAlignment="1">
      <alignment horizontal="center" vertical="center" wrapText="1"/>
    </xf>
    <xf numFmtId="0" fontId="35" fillId="16" borderId="44" xfId="8" applyFont="1" applyFill="1" applyBorder="1" applyAlignment="1">
      <alignment horizontal="center" vertical="center"/>
    </xf>
    <xf numFmtId="0" fontId="35" fillId="16" borderId="45" xfId="8" applyFont="1" applyFill="1" applyBorder="1" applyAlignment="1">
      <alignment horizontal="center" vertical="center"/>
    </xf>
    <xf numFmtId="0" fontId="35" fillId="16" borderId="51" xfId="8" applyFont="1" applyFill="1" applyBorder="1" applyAlignment="1">
      <alignment horizontal="center" vertical="center"/>
    </xf>
    <xf numFmtId="0" fontId="13" fillId="0" borderId="54" xfId="3" applyFont="1" applyBorder="1">
      <alignment vertical="center"/>
    </xf>
    <xf numFmtId="0" fontId="13" fillId="0" borderId="53" xfId="3" applyFont="1" applyBorder="1">
      <alignment vertical="center"/>
    </xf>
    <xf numFmtId="0" fontId="2" fillId="0" borderId="0" xfId="8" applyAlignment="1">
      <alignment vertical="center" wrapText="1"/>
    </xf>
    <xf numFmtId="0" fontId="43" fillId="3" borderId="57" xfId="8" applyFont="1" applyFill="1" applyBorder="1" applyAlignment="1">
      <alignment horizontal="center" vertical="center" wrapText="1"/>
    </xf>
    <xf numFmtId="0" fontId="35" fillId="3" borderId="83" xfId="8" applyFont="1" applyFill="1" applyBorder="1" applyAlignment="1">
      <alignment horizontal="center" vertical="center"/>
    </xf>
    <xf numFmtId="0" fontId="35" fillId="3" borderId="63" xfId="8" applyFont="1" applyFill="1" applyBorder="1" applyAlignment="1">
      <alignment horizontal="center" vertical="center"/>
    </xf>
    <xf numFmtId="0" fontId="35" fillId="3" borderId="58" xfId="8" applyFont="1" applyFill="1" applyBorder="1" applyAlignment="1">
      <alignment horizontal="center" vertical="center"/>
    </xf>
    <xf numFmtId="0" fontId="43" fillId="18" borderId="57" xfId="8" applyFont="1" applyFill="1" applyBorder="1" applyAlignment="1">
      <alignment horizontal="center" vertical="center" wrapText="1"/>
    </xf>
    <xf numFmtId="0" fontId="35" fillId="18" borderId="58" xfId="8" applyFont="1" applyFill="1" applyBorder="1" applyAlignment="1">
      <alignment horizontal="center" vertical="center"/>
    </xf>
    <xf numFmtId="0" fontId="35" fillId="18" borderId="55" xfId="8" applyFont="1" applyFill="1" applyBorder="1" applyAlignment="1">
      <alignment horizontal="center" vertical="center"/>
    </xf>
    <xf numFmtId="0" fontId="186" fillId="0" borderId="0" xfId="8" applyFont="1" applyAlignment="1">
      <alignment vertical="center"/>
    </xf>
    <xf numFmtId="0" fontId="77" fillId="0" borderId="0" xfId="8" applyFont="1" applyAlignment="1">
      <alignment vertical="center"/>
    </xf>
    <xf numFmtId="0" fontId="43" fillId="6" borderId="57" xfId="8" applyFont="1" applyFill="1" applyBorder="1" applyAlignment="1">
      <alignment horizontal="center" vertical="center" wrapText="1"/>
    </xf>
    <xf numFmtId="0" fontId="35" fillId="6" borderId="58" xfId="8" applyFont="1" applyFill="1" applyBorder="1" applyAlignment="1">
      <alignment horizontal="center" vertical="center"/>
    </xf>
    <xf numFmtId="0" fontId="35" fillId="6" borderId="55" xfId="8" applyFont="1" applyFill="1" applyBorder="1" applyAlignment="1">
      <alignment horizontal="center" vertical="center"/>
    </xf>
    <xf numFmtId="0" fontId="35" fillId="6" borderId="86" xfId="8" applyFont="1" applyFill="1" applyBorder="1" applyAlignment="1">
      <alignment horizontal="center" vertical="center"/>
    </xf>
    <xf numFmtId="0" fontId="13" fillId="0" borderId="63" xfId="3" applyFont="1" applyBorder="1">
      <alignment vertical="center"/>
    </xf>
    <xf numFmtId="0" fontId="13" fillId="0" borderId="62" xfId="3" applyFont="1" applyBorder="1">
      <alignment vertical="center"/>
    </xf>
    <xf numFmtId="0" fontId="35" fillId="36" borderId="45" xfId="8" applyFont="1" applyFill="1" applyBorder="1" applyAlignment="1">
      <alignment horizontal="center" vertical="center" wrapText="1"/>
    </xf>
    <xf numFmtId="0" fontId="35" fillId="36" borderId="51" xfId="8" applyFont="1" applyFill="1" applyBorder="1" applyAlignment="1">
      <alignment horizontal="center" vertical="center" wrapText="1"/>
    </xf>
    <xf numFmtId="0" fontId="35" fillId="36" borderId="44" xfId="8" applyFont="1" applyFill="1" applyBorder="1" applyAlignment="1">
      <alignment horizontal="left" vertical="center" wrapText="1"/>
    </xf>
    <xf numFmtId="0" fontId="43" fillId="36" borderId="45" xfId="8" applyFont="1" applyFill="1" applyBorder="1" applyAlignment="1">
      <alignment horizontal="left" vertical="center" wrapText="1"/>
    </xf>
    <xf numFmtId="0" fontId="43" fillId="36" borderId="51" xfId="8" applyFont="1" applyFill="1" applyBorder="1" applyAlignment="1">
      <alignment horizontal="left" vertical="center" wrapText="1"/>
    </xf>
    <xf numFmtId="0" fontId="19" fillId="0" borderId="44" xfId="8" applyFont="1" applyBorder="1" applyAlignment="1">
      <alignment horizontal="center" vertical="center"/>
    </xf>
    <xf numFmtId="0" fontId="8" fillId="0" borderId="51" xfId="8" applyFont="1" applyBorder="1" applyAlignment="1">
      <alignment horizontal="center" vertical="center"/>
    </xf>
    <xf numFmtId="0" fontId="8" fillId="0" borderId="44" xfId="8" applyFont="1" applyBorder="1" applyAlignment="1">
      <alignment horizontal="center" vertical="center"/>
    </xf>
    <xf numFmtId="0" fontId="43" fillId="0" borderId="44" xfId="8" applyFont="1" applyBorder="1" applyAlignment="1">
      <alignment horizontal="center" vertical="center" wrapText="1"/>
    </xf>
    <xf numFmtId="0" fontId="43" fillId="0" borderId="45" xfId="8" applyFont="1" applyBorder="1" applyAlignment="1">
      <alignment horizontal="center" vertical="center" wrapText="1"/>
    </xf>
    <xf numFmtId="0" fontId="40" fillId="0" borderId="44" xfId="8" applyFont="1" applyFill="1" applyBorder="1" applyAlignment="1">
      <alignment horizontal="center" vertical="center" wrapText="1"/>
    </xf>
    <xf numFmtId="0" fontId="10" fillId="0" borderId="45" xfId="8" applyFont="1" applyBorder="1" applyAlignment="1">
      <alignment horizontal="center" vertical="center" wrapText="1"/>
    </xf>
    <xf numFmtId="0" fontId="10" fillId="0" borderId="51" xfId="8" applyFont="1" applyBorder="1" applyAlignment="1">
      <alignment horizontal="center" vertical="center" wrapText="1"/>
    </xf>
    <xf numFmtId="0" fontId="40" fillId="0" borderId="66" xfId="8" applyFont="1" applyFill="1" applyBorder="1" applyAlignment="1">
      <alignment horizontal="center" vertical="center" wrapText="1"/>
    </xf>
    <xf numFmtId="0" fontId="40" fillId="36" borderId="45" xfId="8" applyFont="1" applyFill="1" applyBorder="1" applyAlignment="1">
      <alignment horizontal="center" vertical="center" wrapText="1"/>
    </xf>
    <xf numFmtId="0" fontId="40" fillId="36" borderId="51" xfId="8" applyFont="1" applyFill="1" applyBorder="1" applyAlignment="1">
      <alignment horizontal="center" vertical="center" wrapText="1"/>
    </xf>
    <xf numFmtId="0" fontId="40" fillId="36" borderId="44" xfId="8" applyFont="1" applyFill="1" applyBorder="1" applyAlignment="1">
      <alignment horizontal="left" vertical="center" wrapText="1"/>
    </xf>
    <xf numFmtId="0" fontId="40" fillId="36" borderId="45" xfId="8" applyFont="1" applyFill="1" applyBorder="1" applyAlignment="1">
      <alignment horizontal="left" vertical="center" wrapText="1"/>
    </xf>
    <xf numFmtId="0" fontId="40" fillId="36" borderId="51" xfId="8" applyFont="1" applyFill="1" applyBorder="1" applyAlignment="1">
      <alignment horizontal="left" vertical="center" wrapText="1"/>
    </xf>
    <xf numFmtId="0" fontId="14" fillId="0" borderId="44" xfId="8" applyFont="1" applyBorder="1" applyAlignment="1">
      <alignment horizontal="center" vertical="center"/>
    </xf>
    <xf numFmtId="0" fontId="14" fillId="0" borderId="51" xfId="8" applyFont="1" applyBorder="1" applyAlignment="1">
      <alignment horizontal="center" vertical="center"/>
    </xf>
    <xf numFmtId="0" fontId="35" fillId="16" borderId="48" xfId="8" applyFont="1" applyFill="1" applyBorder="1" applyAlignment="1">
      <alignment horizontal="center" vertical="center"/>
    </xf>
    <xf numFmtId="0" fontId="35" fillId="16" borderId="49" xfId="8" applyFont="1" applyFill="1" applyBorder="1" applyAlignment="1">
      <alignment horizontal="center" vertical="center"/>
    </xf>
    <xf numFmtId="0" fontId="35" fillId="16" borderId="50" xfId="8" applyFont="1" applyFill="1" applyBorder="1" applyAlignment="1">
      <alignment horizontal="center" vertical="center"/>
    </xf>
    <xf numFmtId="0" fontId="35" fillId="16" borderId="0" xfId="8" applyFont="1" applyFill="1" applyBorder="1" applyAlignment="1">
      <alignment horizontal="center" vertical="center"/>
    </xf>
    <xf numFmtId="0" fontId="35" fillId="16" borderId="53" xfId="8" applyFont="1" applyFill="1" applyBorder="1" applyAlignment="1">
      <alignment horizontal="center" vertical="center"/>
    </xf>
    <xf numFmtId="0" fontId="35" fillId="16" borderId="54" xfId="8" applyFont="1" applyFill="1" applyBorder="1" applyAlignment="1">
      <alignment horizontal="center" vertical="center"/>
    </xf>
    <xf numFmtId="0" fontId="42" fillId="3" borderId="55" xfId="8" applyFont="1" applyFill="1" applyBorder="1" applyAlignment="1">
      <alignment horizontal="center" vertical="center" wrapText="1"/>
    </xf>
    <xf numFmtId="0" fontId="187" fillId="3" borderId="56" xfId="8" applyFont="1" applyFill="1" applyBorder="1" applyAlignment="1">
      <alignment horizontal="center" vertical="center" wrapText="1"/>
    </xf>
    <xf numFmtId="0" fontId="187" fillId="3" borderId="70" xfId="8" applyFont="1" applyFill="1" applyBorder="1" applyAlignment="1">
      <alignment horizontal="center" vertical="center" wrapText="1"/>
    </xf>
    <xf numFmtId="0" fontId="187" fillId="18" borderId="55" xfId="8" applyFont="1" applyFill="1" applyBorder="1" applyAlignment="1">
      <alignment horizontal="center" vertical="center" wrapText="1"/>
    </xf>
    <xf numFmtId="0" fontId="187" fillId="18" borderId="56" xfId="8" applyFont="1" applyFill="1" applyBorder="1" applyAlignment="1">
      <alignment horizontal="center" vertical="center" wrapText="1"/>
    </xf>
    <xf numFmtId="0" fontId="187" fillId="18" borderId="70" xfId="8" applyFont="1" applyFill="1" applyBorder="1" applyAlignment="1">
      <alignment horizontal="center" vertical="center" wrapText="1"/>
    </xf>
    <xf numFmtId="0" fontId="187" fillId="6" borderId="55" xfId="8" applyFont="1" applyFill="1" applyBorder="1" applyAlignment="1">
      <alignment horizontal="center" vertical="center" wrapText="1"/>
    </xf>
    <xf numFmtId="0" fontId="187" fillId="6" borderId="56" xfId="8" applyFont="1" applyFill="1" applyBorder="1" applyAlignment="1">
      <alignment horizontal="center" vertical="center" wrapText="1"/>
    </xf>
    <xf numFmtId="0" fontId="187" fillId="6" borderId="70" xfId="8" applyFont="1" applyFill="1" applyBorder="1" applyAlignment="1">
      <alignment horizontal="center" vertical="center" wrapText="1"/>
    </xf>
    <xf numFmtId="0" fontId="35" fillId="16" borderId="61" xfId="8" applyFont="1" applyFill="1" applyBorder="1" applyAlignment="1">
      <alignment horizontal="center" vertical="center"/>
    </xf>
    <xf numFmtId="0" fontId="35" fillId="16" borderId="62" xfId="8" applyFont="1" applyFill="1" applyBorder="1" applyAlignment="1">
      <alignment horizontal="center" vertical="center"/>
    </xf>
    <xf numFmtId="0" fontId="35" fillId="16" borderId="63" xfId="8" applyFont="1" applyFill="1" applyBorder="1" applyAlignment="1">
      <alignment horizontal="center" vertical="center"/>
    </xf>
    <xf numFmtId="0" fontId="35" fillId="0" borderId="27" xfId="8" applyFont="1" applyBorder="1" applyAlignment="1">
      <alignment horizontal="center" vertical="center"/>
    </xf>
    <xf numFmtId="0" fontId="35" fillId="0" borderId="71" xfId="8" applyFont="1" applyBorder="1" applyAlignment="1">
      <alignment horizontal="center" vertical="center"/>
    </xf>
    <xf numFmtId="0" fontId="35" fillId="0" borderId="45" xfId="8" applyFont="1" applyBorder="1" applyAlignment="1">
      <alignment horizontal="center" vertical="center"/>
    </xf>
    <xf numFmtId="0" fontId="35" fillId="0" borderId="51" xfId="8" applyFont="1" applyBorder="1" applyAlignment="1">
      <alignment horizontal="center" vertical="center"/>
    </xf>
    <xf numFmtId="0" fontId="35" fillId="0" borderId="44" xfId="8" applyFont="1" applyBorder="1" applyAlignment="1">
      <alignment vertical="center"/>
    </xf>
    <xf numFmtId="0" fontId="35" fillId="0" borderId="45" xfId="8" applyFont="1" applyBorder="1" applyAlignment="1">
      <alignment vertical="center"/>
    </xf>
    <xf numFmtId="0" fontId="35" fillId="0" borderId="51" xfId="8" applyFont="1" applyBorder="1" applyAlignment="1">
      <alignment vertical="center"/>
    </xf>
    <xf numFmtId="0" fontId="43" fillId="0" borderId="51" xfId="8" applyFont="1" applyBorder="1" applyAlignment="1">
      <alignment horizontal="center" vertical="center"/>
    </xf>
    <xf numFmtId="0" fontId="43" fillId="0" borderId="44" xfId="8" applyFont="1" applyBorder="1" applyAlignment="1">
      <alignment vertical="center"/>
    </xf>
    <xf numFmtId="0" fontId="43" fillId="0" borderId="45" xfId="8" applyFont="1" applyBorder="1" applyAlignment="1">
      <alignment vertical="center"/>
    </xf>
    <xf numFmtId="0" fontId="43" fillId="0" borderId="51" xfId="8" applyFont="1" applyBorder="1" applyAlignment="1">
      <alignment vertical="center"/>
    </xf>
    <xf numFmtId="0" fontId="35" fillId="0" borderId="0" xfId="8" applyFont="1" applyFill="1" applyBorder="1" applyAlignment="1">
      <alignment horizontal="left" vertical="center"/>
    </xf>
    <xf numFmtId="0" fontId="40" fillId="3" borderId="55" xfId="8" applyFont="1" applyFill="1" applyBorder="1" applyAlignment="1">
      <alignment horizontal="center" vertical="center" wrapText="1"/>
    </xf>
    <xf numFmtId="0" fontId="64" fillId="3" borderId="56" xfId="8" applyFont="1" applyFill="1" applyBorder="1" applyAlignment="1">
      <alignment horizontal="center" vertical="center" wrapText="1"/>
    </xf>
    <xf numFmtId="0" fontId="64" fillId="18" borderId="77" xfId="8" applyFont="1" applyFill="1" applyBorder="1" applyAlignment="1">
      <alignment horizontal="center" vertical="center" wrapText="1"/>
    </xf>
    <xf numFmtId="0" fontId="64" fillId="18" borderId="79" xfId="8" applyFont="1" applyFill="1" applyBorder="1" applyAlignment="1">
      <alignment horizontal="center" vertical="center" wrapText="1"/>
    </xf>
    <xf numFmtId="0" fontId="64" fillId="6" borderId="77" xfId="8" applyFont="1" applyFill="1" applyBorder="1" applyAlignment="1">
      <alignment horizontal="center" vertical="center" wrapText="1"/>
    </xf>
    <xf numFmtId="0" fontId="64" fillId="6" borderId="79" xfId="8" applyFont="1" applyFill="1" applyBorder="1" applyAlignment="1">
      <alignment horizontal="center" vertical="center" wrapText="1"/>
    </xf>
    <xf numFmtId="0" fontId="35" fillId="0" borderId="82" xfId="8" applyFont="1" applyBorder="1" applyAlignment="1">
      <alignment horizontal="left" vertical="center"/>
    </xf>
    <xf numFmtId="0" fontId="35" fillId="0" borderId="75" xfId="8" applyFont="1" applyBorder="1" applyAlignment="1">
      <alignment horizontal="left" vertical="center"/>
    </xf>
    <xf numFmtId="0" fontId="35" fillId="0" borderId="73" xfId="8" applyFont="1" applyBorder="1" applyAlignment="1">
      <alignment horizontal="left" vertical="center"/>
    </xf>
    <xf numFmtId="0" fontId="35" fillId="0" borderId="68" xfId="8" applyFont="1" applyBorder="1" applyAlignment="1">
      <alignment horizontal="left" vertical="center"/>
    </xf>
    <xf numFmtId="0" fontId="35" fillId="0" borderId="45" xfId="8" applyFont="1" applyBorder="1" applyAlignment="1">
      <alignment horizontal="left" vertical="center"/>
    </xf>
    <xf numFmtId="0" fontId="35" fillId="0" borderId="51" xfId="8" applyFont="1" applyBorder="1" applyAlignment="1">
      <alignment horizontal="left" vertical="center"/>
    </xf>
    <xf numFmtId="0" fontId="43" fillId="16" borderId="49" xfId="8" applyFont="1" applyFill="1" applyBorder="1" applyAlignment="1">
      <alignment horizontal="center" vertical="center"/>
    </xf>
    <xf numFmtId="0" fontId="43" fillId="16" borderId="0" xfId="8" applyFont="1" applyFill="1" applyBorder="1" applyAlignment="1">
      <alignment horizontal="center" vertical="center"/>
    </xf>
    <xf numFmtId="0" fontId="43" fillId="16" borderId="53" xfId="8" applyFont="1" applyFill="1" applyBorder="1" applyAlignment="1">
      <alignment horizontal="center" vertical="center"/>
    </xf>
    <xf numFmtId="0" fontId="35" fillId="17" borderId="50" xfId="8" applyFont="1" applyFill="1" applyBorder="1" applyAlignment="1">
      <alignment horizontal="center" vertical="center" wrapText="1"/>
    </xf>
    <xf numFmtId="0" fontId="43" fillId="17" borderId="48" xfId="8" applyFont="1" applyFill="1" applyBorder="1" applyAlignment="1">
      <alignment horizontal="center" vertical="center" wrapText="1"/>
    </xf>
    <xf numFmtId="0" fontId="43" fillId="17" borderId="76" xfId="8" applyFont="1" applyFill="1" applyBorder="1" applyAlignment="1">
      <alignment horizontal="center" vertical="center" wrapText="1"/>
    </xf>
    <xf numFmtId="0" fontId="43" fillId="17" borderId="50" xfId="8" applyFont="1" applyFill="1" applyBorder="1" applyAlignment="1">
      <alignment horizontal="center" vertical="center" wrapText="1"/>
    </xf>
    <xf numFmtId="0" fontId="43" fillId="17" borderId="55" xfId="8" applyFont="1" applyFill="1" applyBorder="1" applyAlignment="1">
      <alignment horizontal="center" vertical="center" wrapText="1"/>
    </xf>
    <xf numFmtId="0" fontId="43" fillId="17" borderId="70" xfId="8" applyFont="1" applyFill="1" applyBorder="1" applyAlignment="1">
      <alignment horizontal="center" vertical="center" wrapText="1"/>
    </xf>
    <xf numFmtId="0" fontId="43" fillId="16" borderId="61" xfId="8" applyFont="1" applyFill="1" applyBorder="1" applyAlignment="1">
      <alignment horizontal="center" vertical="center"/>
    </xf>
    <xf numFmtId="0" fontId="43" fillId="16" borderId="62" xfId="8" applyFont="1" applyFill="1" applyBorder="1" applyAlignment="1">
      <alignment horizontal="center" vertical="center"/>
    </xf>
    <xf numFmtId="0" fontId="35" fillId="0" borderId="20" xfId="8" applyFont="1" applyBorder="1" applyAlignment="1">
      <alignment horizontal="left" vertical="center"/>
    </xf>
    <xf numFmtId="0" fontId="35" fillId="0" borderId="27" xfId="8" applyFont="1" applyBorder="1" applyAlignment="1">
      <alignment horizontal="left" vertical="center"/>
    </xf>
    <xf numFmtId="0" fontId="35" fillId="16" borderId="46" xfId="8" applyFont="1" applyFill="1" applyBorder="1" applyAlignment="1">
      <alignment horizontal="center" vertical="center"/>
    </xf>
    <xf numFmtId="0" fontId="2" fillId="0" borderId="56" xfId="8" applyBorder="1" applyAlignment="1"/>
    <xf numFmtId="0" fontId="2" fillId="0" borderId="70" xfId="8" applyBorder="1" applyAlignment="1"/>
    <xf numFmtId="0" fontId="2" fillId="0" borderId="0" xfId="8" applyFont="1" applyFill="1" applyBorder="1" applyAlignment="1">
      <alignment vertical="center"/>
    </xf>
    <xf numFmtId="0" fontId="35" fillId="0" borderId="54" xfId="8" applyFont="1" applyFill="1" applyBorder="1" applyAlignment="1">
      <alignment horizontal="center" vertical="center"/>
    </xf>
    <xf numFmtId="0" fontId="35" fillId="0" borderId="54" xfId="8" applyFont="1" applyFill="1" applyBorder="1" applyAlignment="1">
      <alignment horizontal="left" vertical="center"/>
    </xf>
    <xf numFmtId="0" fontId="35" fillId="0" borderId="0" xfId="8" applyFont="1" applyBorder="1" applyAlignment="1">
      <alignment horizontal="left" vertical="center"/>
    </xf>
    <xf numFmtId="0" fontId="2" fillId="0" borderId="0" xfId="8" applyFont="1" applyBorder="1" applyAlignment="1">
      <alignment horizontal="left" vertical="center"/>
    </xf>
    <xf numFmtId="0" fontId="38" fillId="0" borderId="0" xfId="8" applyFont="1" applyBorder="1" applyAlignment="1">
      <alignment horizontal="center" vertical="center"/>
    </xf>
    <xf numFmtId="0" fontId="173" fillId="16" borderId="46" xfId="8" applyFont="1" applyFill="1" applyBorder="1" applyAlignment="1">
      <alignment horizontal="center" vertical="center"/>
    </xf>
    <xf numFmtId="0" fontId="173" fillId="16" borderId="48" xfId="8" applyFont="1" applyFill="1" applyBorder="1" applyAlignment="1">
      <alignment horizontal="center" vertical="center"/>
    </xf>
    <xf numFmtId="0" fontId="173" fillId="16" borderId="49" xfId="8" applyFont="1" applyFill="1" applyBorder="1" applyAlignment="1">
      <alignment horizontal="center" vertical="center"/>
    </xf>
    <xf numFmtId="0" fontId="173" fillId="16" borderId="50" xfId="8" applyFont="1" applyFill="1" applyBorder="1" applyAlignment="1">
      <alignment horizontal="center" vertical="center"/>
    </xf>
    <xf numFmtId="0" fontId="174" fillId="0" borderId="48" xfId="8" applyFont="1" applyBorder="1" applyAlignment="1">
      <alignment horizontal="center" vertical="center"/>
    </xf>
    <xf numFmtId="0" fontId="174" fillId="0" borderId="49" xfId="8" applyFont="1" applyBorder="1" applyAlignment="1">
      <alignment horizontal="center" vertical="center"/>
    </xf>
    <xf numFmtId="0" fontId="173" fillId="16" borderId="0" xfId="8" applyFont="1" applyFill="1" applyBorder="1" applyAlignment="1">
      <alignment horizontal="center" vertical="center"/>
    </xf>
    <xf numFmtId="0" fontId="173" fillId="16" borderId="53" xfId="8" applyFont="1" applyFill="1" applyBorder="1" applyAlignment="1">
      <alignment horizontal="center" vertical="center"/>
    </xf>
    <xf numFmtId="0" fontId="174" fillId="0" borderId="54" xfId="8" applyFont="1" applyBorder="1" applyAlignment="1">
      <alignment horizontal="center" vertical="center"/>
    </xf>
    <xf numFmtId="0" fontId="174" fillId="0" borderId="0" xfId="8" applyFont="1" applyAlignment="1">
      <alignment horizontal="center" vertical="center"/>
    </xf>
    <xf numFmtId="0" fontId="174" fillId="0" borderId="53" xfId="8" applyFont="1" applyBorder="1" applyAlignment="1">
      <alignment horizontal="center" vertical="center"/>
    </xf>
    <xf numFmtId="0" fontId="173" fillId="16" borderId="83" xfId="8" applyFont="1" applyFill="1" applyBorder="1" applyAlignment="1">
      <alignment horizontal="center" vertical="center"/>
    </xf>
    <xf numFmtId="0" fontId="173" fillId="16" borderId="81" xfId="8" applyFont="1" applyFill="1" applyBorder="1" applyAlignment="1">
      <alignment horizontal="center" vertical="center"/>
    </xf>
    <xf numFmtId="0" fontId="173" fillId="16" borderId="61" xfId="8" applyFont="1" applyFill="1" applyBorder="1" applyAlignment="1">
      <alignment horizontal="center" vertical="center"/>
    </xf>
    <xf numFmtId="0" fontId="173" fillId="16" borderId="62" xfId="8" applyFont="1" applyFill="1" applyBorder="1" applyAlignment="1">
      <alignment horizontal="center" vertical="center"/>
    </xf>
    <xf numFmtId="0" fontId="174" fillId="0" borderId="63" xfId="8" applyFont="1" applyBorder="1" applyAlignment="1">
      <alignment horizontal="center" vertical="center"/>
    </xf>
    <xf numFmtId="0" fontId="174" fillId="0" borderId="61" xfId="8" applyFont="1" applyBorder="1" applyAlignment="1">
      <alignment horizontal="center" vertical="center"/>
    </xf>
    <xf numFmtId="0" fontId="174" fillId="0" borderId="62" xfId="8" applyFont="1" applyBorder="1" applyAlignment="1">
      <alignment horizontal="center" vertical="center"/>
    </xf>
    <xf numFmtId="0" fontId="173" fillId="0" borderId="71" xfId="8" applyFont="1" applyBorder="1" applyAlignment="1">
      <alignment horizontal="center" vertical="center"/>
    </xf>
    <xf numFmtId="0" fontId="173" fillId="0" borderId="75" xfId="8" applyFont="1" applyBorder="1" applyAlignment="1">
      <alignment horizontal="center" vertical="center"/>
    </xf>
    <xf numFmtId="0" fontId="173" fillId="0" borderId="73" xfId="8" applyFont="1" applyBorder="1" applyAlignment="1">
      <alignment horizontal="center" vertical="center"/>
    </xf>
    <xf numFmtId="0" fontId="173" fillId="0" borderId="72" xfId="8" applyFont="1" applyBorder="1" applyAlignment="1">
      <alignment horizontal="left" vertical="center"/>
    </xf>
    <xf numFmtId="0" fontId="173" fillId="0" borderId="75" xfId="8" applyFont="1" applyBorder="1" applyAlignment="1">
      <alignment horizontal="left" vertical="center"/>
    </xf>
    <xf numFmtId="0" fontId="173" fillId="0" borderId="73" xfId="8" applyFont="1" applyBorder="1" applyAlignment="1">
      <alignment horizontal="left" vertical="center"/>
    </xf>
    <xf numFmtId="0" fontId="173" fillId="0" borderId="45" xfId="8" applyFont="1" applyBorder="1" applyAlignment="1">
      <alignment horizontal="center" vertical="center"/>
    </xf>
    <xf numFmtId="0" fontId="173" fillId="0" borderId="51" xfId="8" applyFont="1" applyBorder="1" applyAlignment="1">
      <alignment horizontal="center" vertical="center"/>
    </xf>
    <xf numFmtId="0" fontId="173" fillId="0" borderId="44" xfId="8" applyFont="1" applyBorder="1" applyAlignment="1">
      <alignment horizontal="left" vertical="center"/>
    </xf>
    <xf numFmtId="0" fontId="173" fillId="0" borderId="45" xfId="8" applyFont="1" applyBorder="1" applyAlignment="1">
      <alignment horizontal="left" vertical="center"/>
    </xf>
    <xf numFmtId="0" fontId="173" fillId="0" borderId="51" xfId="8" applyFont="1" applyBorder="1" applyAlignment="1">
      <alignment horizontal="left" vertical="center"/>
    </xf>
    <xf numFmtId="0" fontId="35" fillId="16" borderId="58" xfId="8" applyFont="1" applyFill="1" applyBorder="1" applyAlignment="1">
      <alignment horizontal="center" vertical="center"/>
    </xf>
  </cellXfs>
  <cellStyles count="26">
    <cellStyle name="20% - 강조색1" xfId="1" builtinId="30"/>
    <cellStyle name="通貨 2" xfId="6"/>
    <cellStyle name="표준" xfId="0" builtinId="0"/>
    <cellStyle name="표준 10" xfId="23"/>
    <cellStyle name="標準 2" xfId="24"/>
    <cellStyle name="표준 2 2" xfId="12"/>
    <cellStyle name="표준 2 2 2" xfId="5"/>
    <cellStyle name="표준 2 3" xfId="3"/>
    <cellStyle name="표준 2 5 2" xfId="4"/>
    <cellStyle name="표준 3 13" xfId="7"/>
    <cellStyle name="표준 4" xfId="25"/>
    <cellStyle name="標準 4" xfId="16"/>
    <cellStyle name="표준 6 2" xfId="19"/>
    <cellStyle name="標準 7" xfId="2"/>
    <cellStyle name="標準 7 2" xfId="8"/>
    <cellStyle name="標準_Baikal_ALPG_080408" xfId="9"/>
    <cellStyle name="標準_Baikal_RegFor_Detail_V01J_090317_DLog" xfId="22"/>
    <cellStyle name="標準_DM3500_RegisterFormat_CG_V1c_050830" xfId="11"/>
    <cellStyle name="標準_DM3500_RegisterFormat_CG_V1c_050830 2" xfId="17"/>
    <cellStyle name="標準_DM3500_RegisterFormat_CG_V1c_050830 2_SOC-RegFor-Detail-PG_20121108" xfId="13"/>
    <cellStyle name="표준_DM3500_RegisterFormat_PE_V1a_051021" xfId="14"/>
    <cellStyle name="標準_DM3500_RegisterFormat_STSEL_050805 2" xfId="18"/>
    <cellStyle name="標準_DM3500_RegisterFormat_STSEL_050805 2_SOC-RegFor-Detail-PG_20121108" xfId="10"/>
    <cellStyle name="표준_DM3500_RegisterFormat_TBI_050913" xfId="15"/>
    <cellStyle name="표준_DM3500DCVS_Opecode_V17_1 2" xfId="21"/>
    <cellStyle name="표준_M3SR_RegFor_Detail(Cont)_060216_V01K 2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147</xdr:row>
      <xdr:rowOff>0</xdr:rowOff>
    </xdr:from>
    <xdr:to>
      <xdr:col>37</xdr:col>
      <xdr:colOff>47625</xdr:colOff>
      <xdr:row>221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14300" y="22402800"/>
          <a:ext cx="15668625" cy="11277600"/>
        </a:xfrm>
        <a:prstGeom prst="rect">
          <a:avLst/>
        </a:prstGeom>
        <a:solidFill>
          <a:schemeClr val="bg2">
            <a:lumMod val="50000"/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2Way Reserved </a:t>
          </a:r>
        </a:p>
        <a:p>
          <a:pPr algn="ctr"/>
          <a:r>
            <a:rPr lang="en-US" altLang="ko-KR" sz="2400" b="1">
              <a:solidFill>
                <a:schemeClr val="bg1"/>
              </a:solidFill>
            </a:rPr>
            <a:t>for SIRIUS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273050</xdr:colOff>
      <xdr:row>221</xdr:row>
      <xdr:rowOff>127000</xdr:rowOff>
    </xdr:from>
    <xdr:to>
      <xdr:col>29</xdr:col>
      <xdr:colOff>41925</xdr:colOff>
      <xdr:row>237</xdr:row>
      <xdr:rowOff>74485</xdr:rowOff>
    </xdr:to>
    <xdr:pic>
      <xdr:nvPicPr>
        <xdr:cNvPr id="2" name="그림 1" descr="1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12650" y="37379275"/>
          <a:ext cx="3150250" cy="2595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13</xdr:col>
      <xdr:colOff>116380</xdr:colOff>
      <xdr:row>641</xdr:row>
      <xdr:rowOff>68476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96783525"/>
          <a:ext cx="5078905" cy="74598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594</xdr:row>
      <xdr:rowOff>0</xdr:rowOff>
    </xdr:from>
    <xdr:to>
      <xdr:col>26</xdr:col>
      <xdr:colOff>278203</xdr:colOff>
      <xdr:row>640</xdr:row>
      <xdr:rowOff>53548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8475" y="96935925"/>
          <a:ext cx="5917003" cy="71401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20</xdr:row>
      <xdr:rowOff>0</xdr:rowOff>
    </xdr:from>
    <xdr:to>
      <xdr:col>10</xdr:col>
      <xdr:colOff>0</xdr:colOff>
      <xdr:row>28</xdr:row>
      <xdr:rowOff>0</xdr:rowOff>
    </xdr:to>
    <xdr:sp macro="" textlink="">
      <xdr:nvSpPr>
        <xdr:cNvPr id="2" name="오른쪽 중괄호 1"/>
        <xdr:cNvSpPr/>
      </xdr:nvSpPr>
      <xdr:spPr>
        <a:xfrm>
          <a:off x="4295775" y="3238500"/>
          <a:ext cx="390525" cy="1714500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29</xdr:row>
      <xdr:rowOff>0</xdr:rowOff>
    </xdr:from>
    <xdr:to>
      <xdr:col>36</xdr:col>
      <xdr:colOff>0</xdr:colOff>
      <xdr:row>31</xdr:row>
      <xdr:rowOff>76200</xdr:rowOff>
    </xdr:to>
    <xdr:sp macro="" textlink="">
      <xdr:nvSpPr>
        <xdr:cNvPr id="2" name="Line 137">
          <a:extLst>
            <a:ext uri="{FF2B5EF4-FFF2-40B4-BE49-F238E27FC236}">
              <a16:creationId xmlns:a16="http://schemas.microsoft.com/office/drawing/2014/main" id="{8D4A176B-7793-4DEB-B09A-0B1A55A15205}"/>
            </a:ext>
          </a:extLst>
        </xdr:cNvPr>
        <xdr:cNvSpPr>
          <a:spLocks noChangeShapeType="1"/>
        </xdr:cNvSpPr>
      </xdr:nvSpPr>
      <xdr:spPr bwMode="auto">
        <a:xfrm>
          <a:off x="6153150" y="4381500"/>
          <a:ext cx="0" cy="3619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29</xdr:row>
      <xdr:rowOff>0</xdr:rowOff>
    </xdr:from>
    <xdr:to>
      <xdr:col>4</xdr:col>
      <xdr:colOff>0</xdr:colOff>
      <xdr:row>31</xdr:row>
      <xdr:rowOff>76200</xdr:rowOff>
    </xdr:to>
    <xdr:sp macro="" textlink="">
      <xdr:nvSpPr>
        <xdr:cNvPr id="3" name="Line 139">
          <a:extLst>
            <a:ext uri="{FF2B5EF4-FFF2-40B4-BE49-F238E27FC236}">
              <a16:creationId xmlns:a16="http://schemas.microsoft.com/office/drawing/2014/main" id="{D6F420BE-5749-47F0-86AF-6FA613CBCCE9}"/>
            </a:ext>
          </a:extLst>
        </xdr:cNvPr>
        <xdr:cNvSpPr>
          <a:spLocks noChangeShapeType="1"/>
        </xdr:cNvSpPr>
      </xdr:nvSpPr>
      <xdr:spPr bwMode="auto">
        <a:xfrm>
          <a:off x="666750" y="4381500"/>
          <a:ext cx="0" cy="3619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0</xdr:rowOff>
    </xdr:from>
    <xdr:to>
      <xdr:col>5</xdr:col>
      <xdr:colOff>0</xdr:colOff>
      <xdr:row>31</xdr:row>
      <xdr:rowOff>76200</xdr:rowOff>
    </xdr:to>
    <xdr:sp macro="" textlink="">
      <xdr:nvSpPr>
        <xdr:cNvPr id="4" name="Line 140">
          <a:extLst>
            <a:ext uri="{FF2B5EF4-FFF2-40B4-BE49-F238E27FC236}">
              <a16:creationId xmlns:a16="http://schemas.microsoft.com/office/drawing/2014/main" id="{A92C910A-25DE-4FE9-B7F4-CB224612A337}"/>
            </a:ext>
          </a:extLst>
        </xdr:cNvPr>
        <xdr:cNvSpPr>
          <a:spLocks noChangeShapeType="1"/>
        </xdr:cNvSpPr>
      </xdr:nvSpPr>
      <xdr:spPr bwMode="auto">
        <a:xfrm>
          <a:off x="838200" y="4381500"/>
          <a:ext cx="0" cy="3619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32</xdr:col>
      <xdr:colOff>9524</xdr:colOff>
      <xdr:row>33</xdr:row>
      <xdr:rowOff>6760</xdr:rowOff>
    </xdr:from>
    <xdr:to>
      <xdr:col>36</xdr:col>
      <xdr:colOff>0</xdr:colOff>
      <xdr:row>33</xdr:row>
      <xdr:rowOff>6760</xdr:rowOff>
    </xdr:to>
    <xdr:sp macro="" textlink="">
      <xdr:nvSpPr>
        <xdr:cNvPr id="5" name="Line 13">
          <a:extLst>
            <a:ext uri="{FF2B5EF4-FFF2-40B4-BE49-F238E27FC236}">
              <a16:creationId xmlns:a16="http://schemas.microsoft.com/office/drawing/2014/main" id="{BDBC6067-74B7-44FE-813F-E7A351163BC4}"/>
            </a:ext>
          </a:extLst>
        </xdr:cNvPr>
        <xdr:cNvSpPr>
          <a:spLocks noChangeShapeType="1"/>
        </xdr:cNvSpPr>
      </xdr:nvSpPr>
      <xdr:spPr bwMode="auto">
        <a:xfrm flipV="1">
          <a:off x="5476874" y="4893085"/>
          <a:ext cx="6762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32</xdr:col>
      <xdr:colOff>0</xdr:colOff>
      <xdr:row>32</xdr:row>
      <xdr:rowOff>0</xdr:rowOff>
    </xdr:from>
    <xdr:to>
      <xdr:col>32</xdr:col>
      <xdr:colOff>0</xdr:colOff>
      <xdr:row>35</xdr:row>
      <xdr:rowOff>0</xdr:rowOff>
    </xdr:to>
    <xdr:sp macro="" textlink="">
      <xdr:nvSpPr>
        <xdr:cNvPr id="6" name="Line 14">
          <a:extLst>
            <a:ext uri="{FF2B5EF4-FFF2-40B4-BE49-F238E27FC236}">
              <a16:creationId xmlns:a16="http://schemas.microsoft.com/office/drawing/2014/main" id="{FF0B3662-6ED2-487E-A002-4B84EC6C079B}"/>
            </a:ext>
          </a:extLst>
        </xdr:cNvPr>
        <xdr:cNvSpPr>
          <a:spLocks noChangeShapeType="1"/>
        </xdr:cNvSpPr>
      </xdr:nvSpPr>
      <xdr:spPr bwMode="auto">
        <a:xfrm>
          <a:off x="5467350" y="4819650"/>
          <a:ext cx="0" cy="2000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32</xdr:row>
      <xdr:rowOff>0</xdr:rowOff>
    </xdr:from>
    <xdr:to>
      <xdr:col>36</xdr:col>
      <xdr:colOff>0</xdr:colOff>
      <xdr:row>35</xdr:row>
      <xdr:rowOff>0</xdr:rowOff>
    </xdr:to>
    <xdr:sp macro="" textlink="">
      <xdr:nvSpPr>
        <xdr:cNvPr id="7" name="Line 15">
          <a:extLst>
            <a:ext uri="{FF2B5EF4-FFF2-40B4-BE49-F238E27FC236}">
              <a16:creationId xmlns:a16="http://schemas.microsoft.com/office/drawing/2014/main" id="{49613B75-0FFB-413C-8DE9-FC631F14B4DA}"/>
            </a:ext>
          </a:extLst>
        </xdr:cNvPr>
        <xdr:cNvSpPr>
          <a:spLocks noChangeShapeType="1"/>
        </xdr:cNvSpPr>
      </xdr:nvSpPr>
      <xdr:spPr bwMode="auto">
        <a:xfrm>
          <a:off x="6153150" y="4819650"/>
          <a:ext cx="0" cy="2000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34</xdr:col>
      <xdr:colOff>0</xdr:colOff>
      <xdr:row>34</xdr:row>
      <xdr:rowOff>0</xdr:rowOff>
    </xdr:from>
    <xdr:to>
      <xdr:col>34</xdr:col>
      <xdr:colOff>0</xdr:colOff>
      <xdr:row>37</xdr:row>
      <xdr:rowOff>0</xdr:rowOff>
    </xdr:to>
    <xdr:sp macro="" textlink="">
      <xdr:nvSpPr>
        <xdr:cNvPr id="8" name="Line 16">
          <a:extLst>
            <a:ext uri="{FF2B5EF4-FFF2-40B4-BE49-F238E27FC236}">
              <a16:creationId xmlns:a16="http://schemas.microsoft.com/office/drawing/2014/main" id="{638EC0CF-D14E-4ECD-A0FB-BC63E757B4E1}"/>
            </a:ext>
          </a:extLst>
        </xdr:cNvPr>
        <xdr:cNvSpPr>
          <a:spLocks noChangeShapeType="1"/>
        </xdr:cNvSpPr>
      </xdr:nvSpPr>
      <xdr:spPr bwMode="auto">
        <a:xfrm>
          <a:off x="5810250" y="4953000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0</xdr:colOff>
      <xdr:row>103</xdr:row>
      <xdr:rowOff>0</xdr:rowOff>
    </xdr:from>
    <xdr:to>
      <xdr:col>36</xdr:col>
      <xdr:colOff>0</xdr:colOff>
      <xdr:row>106</xdr:row>
      <xdr:rowOff>0</xdr:rowOff>
    </xdr:to>
    <xdr:sp macro="" textlink="">
      <xdr:nvSpPr>
        <xdr:cNvPr id="9" name="Line 351">
          <a:extLst>
            <a:ext uri="{FF2B5EF4-FFF2-40B4-BE49-F238E27FC236}">
              <a16:creationId xmlns:a16="http://schemas.microsoft.com/office/drawing/2014/main" id="{88B5D760-C62A-4AA6-A474-2532DB51C437}"/>
            </a:ext>
          </a:extLst>
        </xdr:cNvPr>
        <xdr:cNvSpPr>
          <a:spLocks noChangeShapeType="1"/>
        </xdr:cNvSpPr>
      </xdr:nvSpPr>
      <xdr:spPr bwMode="auto">
        <a:xfrm>
          <a:off x="6153150" y="148494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103</xdr:row>
      <xdr:rowOff>0</xdr:rowOff>
    </xdr:from>
    <xdr:to>
      <xdr:col>12</xdr:col>
      <xdr:colOff>0</xdr:colOff>
      <xdr:row>106</xdr:row>
      <xdr:rowOff>0</xdr:rowOff>
    </xdr:to>
    <xdr:sp macro="" textlink="">
      <xdr:nvSpPr>
        <xdr:cNvPr id="10" name="Line 352">
          <a:extLst>
            <a:ext uri="{FF2B5EF4-FFF2-40B4-BE49-F238E27FC236}">
              <a16:creationId xmlns:a16="http://schemas.microsoft.com/office/drawing/2014/main" id="{0AD5B59D-59DB-4B9B-9810-EA2677200B98}"/>
            </a:ext>
          </a:extLst>
        </xdr:cNvPr>
        <xdr:cNvSpPr>
          <a:spLocks noChangeShapeType="1"/>
        </xdr:cNvSpPr>
      </xdr:nvSpPr>
      <xdr:spPr bwMode="auto">
        <a:xfrm>
          <a:off x="2038350" y="148494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85725</xdr:colOff>
      <xdr:row>134</xdr:row>
      <xdr:rowOff>0</xdr:rowOff>
    </xdr:from>
    <xdr:to>
      <xdr:col>35</xdr:col>
      <xdr:colOff>85725</xdr:colOff>
      <xdr:row>137</xdr:row>
      <xdr:rowOff>76200</xdr:rowOff>
    </xdr:to>
    <xdr:sp macro="" textlink="">
      <xdr:nvSpPr>
        <xdr:cNvPr id="11" name="Line 353">
          <a:extLst>
            <a:ext uri="{FF2B5EF4-FFF2-40B4-BE49-F238E27FC236}">
              <a16:creationId xmlns:a16="http://schemas.microsoft.com/office/drawing/2014/main" id="{DDCE92C5-3142-4519-A7FF-BD3D25542339}"/>
            </a:ext>
          </a:extLst>
        </xdr:cNvPr>
        <xdr:cNvSpPr>
          <a:spLocks noChangeShapeType="1"/>
        </xdr:cNvSpPr>
      </xdr:nvSpPr>
      <xdr:spPr bwMode="auto">
        <a:xfrm flipV="1">
          <a:off x="6067425" y="1909762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0</xdr:colOff>
      <xdr:row>133</xdr:row>
      <xdr:rowOff>0</xdr:rowOff>
    </xdr:from>
    <xdr:to>
      <xdr:col>36</xdr:col>
      <xdr:colOff>0</xdr:colOff>
      <xdr:row>136</xdr:row>
      <xdr:rowOff>0</xdr:rowOff>
    </xdr:to>
    <xdr:sp macro="" textlink="">
      <xdr:nvSpPr>
        <xdr:cNvPr id="12" name="Line 354">
          <a:extLst>
            <a:ext uri="{FF2B5EF4-FFF2-40B4-BE49-F238E27FC236}">
              <a16:creationId xmlns:a16="http://schemas.microsoft.com/office/drawing/2014/main" id="{6597B13E-3963-4A5C-B62F-FC401C650C4A}"/>
            </a:ext>
          </a:extLst>
        </xdr:cNvPr>
        <xdr:cNvSpPr>
          <a:spLocks noChangeShapeType="1"/>
        </xdr:cNvSpPr>
      </xdr:nvSpPr>
      <xdr:spPr bwMode="auto">
        <a:xfrm>
          <a:off x="6153150" y="190214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133</xdr:row>
      <xdr:rowOff>0</xdr:rowOff>
    </xdr:from>
    <xdr:to>
      <xdr:col>35</xdr:col>
      <xdr:colOff>0</xdr:colOff>
      <xdr:row>136</xdr:row>
      <xdr:rowOff>0</xdr:rowOff>
    </xdr:to>
    <xdr:sp macro="" textlink="">
      <xdr:nvSpPr>
        <xdr:cNvPr id="13" name="Line 355">
          <a:extLst>
            <a:ext uri="{FF2B5EF4-FFF2-40B4-BE49-F238E27FC236}">
              <a16:creationId xmlns:a16="http://schemas.microsoft.com/office/drawing/2014/main" id="{C4A5B1A9-4C2E-45FE-A75C-78A2EB636B8C}"/>
            </a:ext>
          </a:extLst>
        </xdr:cNvPr>
        <xdr:cNvSpPr>
          <a:spLocks noChangeShapeType="1"/>
        </xdr:cNvSpPr>
      </xdr:nvSpPr>
      <xdr:spPr bwMode="auto">
        <a:xfrm>
          <a:off x="5981700" y="190214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85725</xdr:colOff>
      <xdr:row>159</xdr:row>
      <xdr:rowOff>0</xdr:rowOff>
    </xdr:from>
    <xdr:to>
      <xdr:col>35</xdr:col>
      <xdr:colOff>85725</xdr:colOff>
      <xdr:row>162</xdr:row>
      <xdr:rowOff>76200</xdr:rowOff>
    </xdr:to>
    <xdr:sp macro="" textlink="">
      <xdr:nvSpPr>
        <xdr:cNvPr id="14" name="Line 356">
          <a:extLst>
            <a:ext uri="{FF2B5EF4-FFF2-40B4-BE49-F238E27FC236}">
              <a16:creationId xmlns:a16="http://schemas.microsoft.com/office/drawing/2014/main" id="{64EDE744-28F4-46B0-87C3-FE858DFF5A3B}"/>
            </a:ext>
          </a:extLst>
        </xdr:cNvPr>
        <xdr:cNvSpPr>
          <a:spLocks noChangeShapeType="1"/>
        </xdr:cNvSpPr>
      </xdr:nvSpPr>
      <xdr:spPr bwMode="auto">
        <a:xfrm flipH="1">
          <a:off x="6067425" y="22498050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/>
        </a:ln>
      </xdr:spPr>
    </xdr:sp>
    <xdr:clientData/>
  </xdr:twoCellAnchor>
  <xdr:twoCellAnchor>
    <xdr:from>
      <xdr:col>36</xdr:col>
      <xdr:colOff>0</xdr:colOff>
      <xdr:row>158</xdr:row>
      <xdr:rowOff>0</xdr:rowOff>
    </xdr:from>
    <xdr:to>
      <xdr:col>36</xdr:col>
      <xdr:colOff>0</xdr:colOff>
      <xdr:row>161</xdr:row>
      <xdr:rowOff>0</xdr:rowOff>
    </xdr:to>
    <xdr:sp macro="" textlink="">
      <xdr:nvSpPr>
        <xdr:cNvPr id="15" name="Line 357">
          <a:extLst>
            <a:ext uri="{FF2B5EF4-FFF2-40B4-BE49-F238E27FC236}">
              <a16:creationId xmlns:a16="http://schemas.microsoft.com/office/drawing/2014/main" id="{8AAFF50E-D1AA-45BD-A5D7-6F73BA966FF6}"/>
            </a:ext>
          </a:extLst>
        </xdr:cNvPr>
        <xdr:cNvSpPr>
          <a:spLocks noChangeShapeType="1"/>
        </xdr:cNvSpPr>
      </xdr:nvSpPr>
      <xdr:spPr bwMode="auto">
        <a:xfrm>
          <a:off x="6153150" y="224218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158</xdr:row>
      <xdr:rowOff>0</xdr:rowOff>
    </xdr:from>
    <xdr:to>
      <xdr:col>35</xdr:col>
      <xdr:colOff>0</xdr:colOff>
      <xdr:row>161</xdr:row>
      <xdr:rowOff>0</xdr:rowOff>
    </xdr:to>
    <xdr:sp macro="" textlink="">
      <xdr:nvSpPr>
        <xdr:cNvPr id="16" name="Line 358">
          <a:extLst>
            <a:ext uri="{FF2B5EF4-FFF2-40B4-BE49-F238E27FC236}">
              <a16:creationId xmlns:a16="http://schemas.microsoft.com/office/drawing/2014/main" id="{0A83C349-D1DA-4664-82C0-0D96286F344C}"/>
            </a:ext>
          </a:extLst>
        </xdr:cNvPr>
        <xdr:cNvSpPr>
          <a:spLocks noChangeShapeType="1"/>
        </xdr:cNvSpPr>
      </xdr:nvSpPr>
      <xdr:spPr bwMode="auto">
        <a:xfrm>
          <a:off x="5981700" y="224218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8</xdr:col>
      <xdr:colOff>85725</xdr:colOff>
      <xdr:row>221</xdr:row>
      <xdr:rowOff>0</xdr:rowOff>
    </xdr:from>
    <xdr:to>
      <xdr:col>8</xdr:col>
      <xdr:colOff>85725</xdr:colOff>
      <xdr:row>224</xdr:row>
      <xdr:rowOff>0</xdr:rowOff>
    </xdr:to>
    <xdr:sp macro="" textlink="">
      <xdr:nvSpPr>
        <xdr:cNvPr id="17" name="Line 17">
          <a:extLst>
            <a:ext uri="{FF2B5EF4-FFF2-40B4-BE49-F238E27FC236}">
              <a16:creationId xmlns:a16="http://schemas.microsoft.com/office/drawing/2014/main" id="{298D8E27-12BC-455B-962D-EE166EB8AF5B}"/>
            </a:ext>
          </a:extLst>
        </xdr:cNvPr>
        <xdr:cNvSpPr>
          <a:spLocks noChangeShapeType="1"/>
        </xdr:cNvSpPr>
      </xdr:nvSpPr>
      <xdr:spPr bwMode="auto">
        <a:xfrm flipV="1">
          <a:off x="14382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7</xdr:col>
      <xdr:colOff>85725</xdr:colOff>
      <xdr:row>221</xdr:row>
      <xdr:rowOff>0</xdr:rowOff>
    </xdr:from>
    <xdr:to>
      <xdr:col>7</xdr:col>
      <xdr:colOff>85725</xdr:colOff>
      <xdr:row>224</xdr:row>
      <xdr:rowOff>0</xdr:rowOff>
    </xdr:to>
    <xdr:sp macro="" textlink="">
      <xdr:nvSpPr>
        <xdr:cNvPr id="18" name="Line 18">
          <a:extLst>
            <a:ext uri="{FF2B5EF4-FFF2-40B4-BE49-F238E27FC236}">
              <a16:creationId xmlns:a16="http://schemas.microsoft.com/office/drawing/2014/main" id="{C6D42526-50AE-4BAA-AFED-C8E3EF651825}"/>
            </a:ext>
          </a:extLst>
        </xdr:cNvPr>
        <xdr:cNvSpPr>
          <a:spLocks noChangeShapeType="1"/>
        </xdr:cNvSpPr>
      </xdr:nvSpPr>
      <xdr:spPr bwMode="auto">
        <a:xfrm flipV="1">
          <a:off x="12668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10</xdr:col>
      <xdr:colOff>85725</xdr:colOff>
      <xdr:row>221</xdr:row>
      <xdr:rowOff>0</xdr:rowOff>
    </xdr:from>
    <xdr:to>
      <xdr:col>10</xdr:col>
      <xdr:colOff>85725</xdr:colOff>
      <xdr:row>224</xdr:row>
      <xdr:rowOff>0</xdr:rowOff>
    </xdr:to>
    <xdr:sp macro="" textlink="">
      <xdr:nvSpPr>
        <xdr:cNvPr id="19" name="Line 20">
          <a:extLst>
            <a:ext uri="{FF2B5EF4-FFF2-40B4-BE49-F238E27FC236}">
              <a16:creationId xmlns:a16="http://schemas.microsoft.com/office/drawing/2014/main" id="{2FD2859D-147B-4AA9-9C62-B1DF6705E0BD}"/>
            </a:ext>
          </a:extLst>
        </xdr:cNvPr>
        <xdr:cNvSpPr>
          <a:spLocks noChangeShapeType="1"/>
        </xdr:cNvSpPr>
      </xdr:nvSpPr>
      <xdr:spPr bwMode="auto">
        <a:xfrm flipV="1">
          <a:off x="17811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9</xdr:col>
      <xdr:colOff>85725</xdr:colOff>
      <xdr:row>221</xdr:row>
      <xdr:rowOff>0</xdr:rowOff>
    </xdr:from>
    <xdr:to>
      <xdr:col>9</xdr:col>
      <xdr:colOff>85725</xdr:colOff>
      <xdr:row>224</xdr:row>
      <xdr:rowOff>0</xdr:rowOff>
    </xdr:to>
    <xdr:sp macro="" textlink="">
      <xdr:nvSpPr>
        <xdr:cNvPr id="20" name="Line 21">
          <a:extLst>
            <a:ext uri="{FF2B5EF4-FFF2-40B4-BE49-F238E27FC236}">
              <a16:creationId xmlns:a16="http://schemas.microsoft.com/office/drawing/2014/main" id="{A9B807F2-F88D-4110-9E37-5E24E672F1E1}"/>
            </a:ext>
          </a:extLst>
        </xdr:cNvPr>
        <xdr:cNvSpPr>
          <a:spLocks noChangeShapeType="1"/>
        </xdr:cNvSpPr>
      </xdr:nvSpPr>
      <xdr:spPr bwMode="auto">
        <a:xfrm flipV="1">
          <a:off x="16097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12</xdr:col>
      <xdr:colOff>85725</xdr:colOff>
      <xdr:row>221</xdr:row>
      <xdr:rowOff>0</xdr:rowOff>
    </xdr:from>
    <xdr:to>
      <xdr:col>12</xdr:col>
      <xdr:colOff>85725</xdr:colOff>
      <xdr:row>224</xdr:row>
      <xdr:rowOff>0</xdr:rowOff>
    </xdr:to>
    <xdr:sp macro="" textlink="">
      <xdr:nvSpPr>
        <xdr:cNvPr id="21" name="Line 22">
          <a:extLst>
            <a:ext uri="{FF2B5EF4-FFF2-40B4-BE49-F238E27FC236}">
              <a16:creationId xmlns:a16="http://schemas.microsoft.com/office/drawing/2014/main" id="{175EEFE1-E8CA-430C-B942-06872863B605}"/>
            </a:ext>
          </a:extLst>
        </xdr:cNvPr>
        <xdr:cNvSpPr>
          <a:spLocks noChangeShapeType="1"/>
        </xdr:cNvSpPr>
      </xdr:nvSpPr>
      <xdr:spPr bwMode="auto">
        <a:xfrm flipV="1">
          <a:off x="21240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11</xdr:col>
      <xdr:colOff>85725</xdr:colOff>
      <xdr:row>221</xdr:row>
      <xdr:rowOff>0</xdr:rowOff>
    </xdr:from>
    <xdr:to>
      <xdr:col>11</xdr:col>
      <xdr:colOff>85725</xdr:colOff>
      <xdr:row>224</xdr:row>
      <xdr:rowOff>0</xdr:rowOff>
    </xdr:to>
    <xdr:sp macro="" textlink="">
      <xdr:nvSpPr>
        <xdr:cNvPr id="22" name="Line 23">
          <a:extLst>
            <a:ext uri="{FF2B5EF4-FFF2-40B4-BE49-F238E27FC236}">
              <a16:creationId xmlns:a16="http://schemas.microsoft.com/office/drawing/2014/main" id="{E6C124FF-0AE5-4B4A-8D71-364F28106F80}"/>
            </a:ext>
          </a:extLst>
        </xdr:cNvPr>
        <xdr:cNvSpPr>
          <a:spLocks noChangeShapeType="1"/>
        </xdr:cNvSpPr>
      </xdr:nvSpPr>
      <xdr:spPr bwMode="auto">
        <a:xfrm flipV="1">
          <a:off x="19526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16</xdr:col>
      <xdr:colOff>85725</xdr:colOff>
      <xdr:row>221</xdr:row>
      <xdr:rowOff>0</xdr:rowOff>
    </xdr:from>
    <xdr:to>
      <xdr:col>16</xdr:col>
      <xdr:colOff>85725</xdr:colOff>
      <xdr:row>224</xdr:row>
      <xdr:rowOff>0</xdr:rowOff>
    </xdr:to>
    <xdr:sp macro="" textlink="">
      <xdr:nvSpPr>
        <xdr:cNvPr id="23" name="Line 24">
          <a:extLst>
            <a:ext uri="{FF2B5EF4-FFF2-40B4-BE49-F238E27FC236}">
              <a16:creationId xmlns:a16="http://schemas.microsoft.com/office/drawing/2014/main" id="{CB5CFEFC-7A31-428F-8FED-41DAB30AFE37}"/>
            </a:ext>
          </a:extLst>
        </xdr:cNvPr>
        <xdr:cNvSpPr>
          <a:spLocks noChangeShapeType="1"/>
        </xdr:cNvSpPr>
      </xdr:nvSpPr>
      <xdr:spPr bwMode="auto">
        <a:xfrm flipV="1">
          <a:off x="28098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15</xdr:col>
      <xdr:colOff>85725</xdr:colOff>
      <xdr:row>221</xdr:row>
      <xdr:rowOff>0</xdr:rowOff>
    </xdr:from>
    <xdr:to>
      <xdr:col>15</xdr:col>
      <xdr:colOff>85725</xdr:colOff>
      <xdr:row>224</xdr:row>
      <xdr:rowOff>0</xdr:rowOff>
    </xdr:to>
    <xdr:sp macro="" textlink="">
      <xdr:nvSpPr>
        <xdr:cNvPr id="24" name="Line 25">
          <a:extLst>
            <a:ext uri="{FF2B5EF4-FFF2-40B4-BE49-F238E27FC236}">
              <a16:creationId xmlns:a16="http://schemas.microsoft.com/office/drawing/2014/main" id="{E1C4FED4-1D3D-4B61-A410-316B0443C3BB}"/>
            </a:ext>
          </a:extLst>
        </xdr:cNvPr>
        <xdr:cNvSpPr>
          <a:spLocks noChangeShapeType="1"/>
        </xdr:cNvSpPr>
      </xdr:nvSpPr>
      <xdr:spPr bwMode="auto">
        <a:xfrm flipV="1">
          <a:off x="26384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14</xdr:col>
      <xdr:colOff>85725</xdr:colOff>
      <xdr:row>221</xdr:row>
      <xdr:rowOff>0</xdr:rowOff>
    </xdr:from>
    <xdr:to>
      <xdr:col>14</xdr:col>
      <xdr:colOff>85725</xdr:colOff>
      <xdr:row>224</xdr:row>
      <xdr:rowOff>0</xdr:rowOff>
    </xdr:to>
    <xdr:sp macro="" textlink="">
      <xdr:nvSpPr>
        <xdr:cNvPr id="25" name="Line 26">
          <a:extLst>
            <a:ext uri="{FF2B5EF4-FFF2-40B4-BE49-F238E27FC236}">
              <a16:creationId xmlns:a16="http://schemas.microsoft.com/office/drawing/2014/main" id="{E58A996B-DBB3-4927-B33F-E33520E91A39}"/>
            </a:ext>
          </a:extLst>
        </xdr:cNvPr>
        <xdr:cNvSpPr>
          <a:spLocks noChangeShapeType="1"/>
        </xdr:cNvSpPr>
      </xdr:nvSpPr>
      <xdr:spPr bwMode="auto">
        <a:xfrm flipV="1">
          <a:off x="24669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13</xdr:col>
      <xdr:colOff>85725</xdr:colOff>
      <xdr:row>221</xdr:row>
      <xdr:rowOff>0</xdr:rowOff>
    </xdr:from>
    <xdr:to>
      <xdr:col>13</xdr:col>
      <xdr:colOff>85725</xdr:colOff>
      <xdr:row>224</xdr:row>
      <xdr:rowOff>0</xdr:rowOff>
    </xdr:to>
    <xdr:sp macro="" textlink="">
      <xdr:nvSpPr>
        <xdr:cNvPr id="26" name="Line 27">
          <a:extLst>
            <a:ext uri="{FF2B5EF4-FFF2-40B4-BE49-F238E27FC236}">
              <a16:creationId xmlns:a16="http://schemas.microsoft.com/office/drawing/2014/main" id="{637E74BA-13FA-421D-98FC-B5997F6B5630}"/>
            </a:ext>
          </a:extLst>
        </xdr:cNvPr>
        <xdr:cNvSpPr>
          <a:spLocks noChangeShapeType="1"/>
        </xdr:cNvSpPr>
      </xdr:nvSpPr>
      <xdr:spPr bwMode="auto">
        <a:xfrm flipV="1">
          <a:off x="22955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18</xdr:col>
      <xdr:colOff>85725</xdr:colOff>
      <xdr:row>221</xdr:row>
      <xdr:rowOff>0</xdr:rowOff>
    </xdr:from>
    <xdr:to>
      <xdr:col>18</xdr:col>
      <xdr:colOff>85725</xdr:colOff>
      <xdr:row>224</xdr:row>
      <xdr:rowOff>0</xdr:rowOff>
    </xdr:to>
    <xdr:sp macro="" textlink="">
      <xdr:nvSpPr>
        <xdr:cNvPr id="27" name="Line 28">
          <a:extLst>
            <a:ext uri="{FF2B5EF4-FFF2-40B4-BE49-F238E27FC236}">
              <a16:creationId xmlns:a16="http://schemas.microsoft.com/office/drawing/2014/main" id="{41BC0AC4-5715-479B-B13F-2B0581D6CC7E}"/>
            </a:ext>
          </a:extLst>
        </xdr:cNvPr>
        <xdr:cNvSpPr>
          <a:spLocks noChangeShapeType="1"/>
        </xdr:cNvSpPr>
      </xdr:nvSpPr>
      <xdr:spPr bwMode="auto">
        <a:xfrm flipV="1">
          <a:off x="31527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17</xdr:col>
      <xdr:colOff>85725</xdr:colOff>
      <xdr:row>221</xdr:row>
      <xdr:rowOff>0</xdr:rowOff>
    </xdr:from>
    <xdr:to>
      <xdr:col>17</xdr:col>
      <xdr:colOff>85725</xdr:colOff>
      <xdr:row>224</xdr:row>
      <xdr:rowOff>0</xdr:rowOff>
    </xdr:to>
    <xdr:sp macro="" textlink="">
      <xdr:nvSpPr>
        <xdr:cNvPr id="28" name="Line 29">
          <a:extLst>
            <a:ext uri="{FF2B5EF4-FFF2-40B4-BE49-F238E27FC236}">
              <a16:creationId xmlns:a16="http://schemas.microsoft.com/office/drawing/2014/main" id="{EE0CB386-FF3F-4ED9-BD1E-C4AC437F8C7B}"/>
            </a:ext>
          </a:extLst>
        </xdr:cNvPr>
        <xdr:cNvSpPr>
          <a:spLocks noChangeShapeType="1"/>
        </xdr:cNvSpPr>
      </xdr:nvSpPr>
      <xdr:spPr bwMode="auto">
        <a:xfrm flipV="1">
          <a:off x="29813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20</xdr:col>
      <xdr:colOff>85725</xdr:colOff>
      <xdr:row>221</xdr:row>
      <xdr:rowOff>0</xdr:rowOff>
    </xdr:from>
    <xdr:to>
      <xdr:col>20</xdr:col>
      <xdr:colOff>85725</xdr:colOff>
      <xdr:row>224</xdr:row>
      <xdr:rowOff>0</xdr:rowOff>
    </xdr:to>
    <xdr:sp macro="" textlink="">
      <xdr:nvSpPr>
        <xdr:cNvPr id="29" name="Line 30">
          <a:extLst>
            <a:ext uri="{FF2B5EF4-FFF2-40B4-BE49-F238E27FC236}">
              <a16:creationId xmlns:a16="http://schemas.microsoft.com/office/drawing/2014/main" id="{72306708-532B-46A2-BA95-891E410EB0A2}"/>
            </a:ext>
          </a:extLst>
        </xdr:cNvPr>
        <xdr:cNvSpPr>
          <a:spLocks noChangeShapeType="1"/>
        </xdr:cNvSpPr>
      </xdr:nvSpPr>
      <xdr:spPr bwMode="auto">
        <a:xfrm flipV="1">
          <a:off x="34956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19</xdr:col>
      <xdr:colOff>85725</xdr:colOff>
      <xdr:row>221</xdr:row>
      <xdr:rowOff>0</xdr:rowOff>
    </xdr:from>
    <xdr:to>
      <xdr:col>19</xdr:col>
      <xdr:colOff>85725</xdr:colOff>
      <xdr:row>224</xdr:row>
      <xdr:rowOff>0</xdr:rowOff>
    </xdr:to>
    <xdr:sp macro="" textlink="">
      <xdr:nvSpPr>
        <xdr:cNvPr id="30" name="Line 31">
          <a:extLst>
            <a:ext uri="{FF2B5EF4-FFF2-40B4-BE49-F238E27FC236}">
              <a16:creationId xmlns:a16="http://schemas.microsoft.com/office/drawing/2014/main" id="{1898EC67-C9E4-4BE4-BA2A-A3488F843460}"/>
            </a:ext>
          </a:extLst>
        </xdr:cNvPr>
        <xdr:cNvSpPr>
          <a:spLocks noChangeShapeType="1"/>
        </xdr:cNvSpPr>
      </xdr:nvSpPr>
      <xdr:spPr bwMode="auto">
        <a:xfrm flipV="1">
          <a:off x="33242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85725</xdr:colOff>
      <xdr:row>221</xdr:row>
      <xdr:rowOff>0</xdr:rowOff>
    </xdr:from>
    <xdr:to>
      <xdr:col>22</xdr:col>
      <xdr:colOff>85725</xdr:colOff>
      <xdr:row>224</xdr:row>
      <xdr:rowOff>0</xdr:rowOff>
    </xdr:to>
    <xdr:sp macro="" textlink="">
      <xdr:nvSpPr>
        <xdr:cNvPr id="31" name="Line 373">
          <a:extLst>
            <a:ext uri="{FF2B5EF4-FFF2-40B4-BE49-F238E27FC236}">
              <a16:creationId xmlns:a16="http://schemas.microsoft.com/office/drawing/2014/main" id="{C3B0C366-E2FE-45EF-9DE6-4138E36F4FE8}"/>
            </a:ext>
          </a:extLst>
        </xdr:cNvPr>
        <xdr:cNvSpPr>
          <a:spLocks noChangeShapeType="1"/>
        </xdr:cNvSpPr>
      </xdr:nvSpPr>
      <xdr:spPr bwMode="auto">
        <a:xfrm flipV="1">
          <a:off x="38385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85725</xdr:colOff>
      <xdr:row>221</xdr:row>
      <xdr:rowOff>0</xdr:rowOff>
    </xdr:from>
    <xdr:to>
      <xdr:col>21</xdr:col>
      <xdr:colOff>85725</xdr:colOff>
      <xdr:row>224</xdr:row>
      <xdr:rowOff>0</xdr:rowOff>
    </xdr:to>
    <xdr:sp macro="" textlink="">
      <xdr:nvSpPr>
        <xdr:cNvPr id="32" name="Line 374">
          <a:extLst>
            <a:ext uri="{FF2B5EF4-FFF2-40B4-BE49-F238E27FC236}">
              <a16:creationId xmlns:a16="http://schemas.microsoft.com/office/drawing/2014/main" id="{5029A3C2-DE4F-4130-8102-F7DF230BB20C}"/>
            </a:ext>
          </a:extLst>
        </xdr:cNvPr>
        <xdr:cNvSpPr>
          <a:spLocks noChangeShapeType="1"/>
        </xdr:cNvSpPr>
      </xdr:nvSpPr>
      <xdr:spPr bwMode="auto">
        <a:xfrm flipV="1">
          <a:off x="36671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85725</xdr:colOff>
      <xdr:row>221</xdr:row>
      <xdr:rowOff>0</xdr:rowOff>
    </xdr:from>
    <xdr:to>
      <xdr:col>26</xdr:col>
      <xdr:colOff>85725</xdr:colOff>
      <xdr:row>224</xdr:row>
      <xdr:rowOff>0</xdr:rowOff>
    </xdr:to>
    <xdr:sp macro="" textlink="">
      <xdr:nvSpPr>
        <xdr:cNvPr id="33" name="Line 375">
          <a:extLst>
            <a:ext uri="{FF2B5EF4-FFF2-40B4-BE49-F238E27FC236}">
              <a16:creationId xmlns:a16="http://schemas.microsoft.com/office/drawing/2014/main" id="{82B8F65E-6DF6-410B-AAF7-A91A42028887}"/>
            </a:ext>
          </a:extLst>
        </xdr:cNvPr>
        <xdr:cNvSpPr>
          <a:spLocks noChangeShapeType="1"/>
        </xdr:cNvSpPr>
      </xdr:nvSpPr>
      <xdr:spPr bwMode="auto">
        <a:xfrm flipV="1">
          <a:off x="45243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85725</xdr:colOff>
      <xdr:row>221</xdr:row>
      <xdr:rowOff>0</xdr:rowOff>
    </xdr:from>
    <xdr:to>
      <xdr:col>25</xdr:col>
      <xdr:colOff>85725</xdr:colOff>
      <xdr:row>224</xdr:row>
      <xdr:rowOff>0</xdr:rowOff>
    </xdr:to>
    <xdr:sp macro="" textlink="">
      <xdr:nvSpPr>
        <xdr:cNvPr id="34" name="Line 376">
          <a:extLst>
            <a:ext uri="{FF2B5EF4-FFF2-40B4-BE49-F238E27FC236}">
              <a16:creationId xmlns:a16="http://schemas.microsoft.com/office/drawing/2014/main" id="{7E67E978-9CC0-4143-8B0C-EA3997F071BC}"/>
            </a:ext>
          </a:extLst>
        </xdr:cNvPr>
        <xdr:cNvSpPr>
          <a:spLocks noChangeShapeType="1"/>
        </xdr:cNvSpPr>
      </xdr:nvSpPr>
      <xdr:spPr bwMode="auto">
        <a:xfrm flipV="1">
          <a:off x="43529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85725</xdr:colOff>
      <xdr:row>221</xdr:row>
      <xdr:rowOff>0</xdr:rowOff>
    </xdr:from>
    <xdr:to>
      <xdr:col>24</xdr:col>
      <xdr:colOff>85725</xdr:colOff>
      <xdr:row>224</xdr:row>
      <xdr:rowOff>0</xdr:rowOff>
    </xdr:to>
    <xdr:sp macro="" textlink="">
      <xdr:nvSpPr>
        <xdr:cNvPr id="35" name="Line 377">
          <a:extLst>
            <a:ext uri="{FF2B5EF4-FFF2-40B4-BE49-F238E27FC236}">
              <a16:creationId xmlns:a16="http://schemas.microsoft.com/office/drawing/2014/main" id="{4B102E64-7E8E-4E44-95F7-AF52412D5086}"/>
            </a:ext>
          </a:extLst>
        </xdr:cNvPr>
        <xdr:cNvSpPr>
          <a:spLocks noChangeShapeType="1"/>
        </xdr:cNvSpPr>
      </xdr:nvSpPr>
      <xdr:spPr bwMode="auto">
        <a:xfrm flipV="1">
          <a:off x="41814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85725</xdr:colOff>
      <xdr:row>221</xdr:row>
      <xdr:rowOff>0</xdr:rowOff>
    </xdr:from>
    <xdr:to>
      <xdr:col>23</xdr:col>
      <xdr:colOff>85725</xdr:colOff>
      <xdr:row>224</xdr:row>
      <xdr:rowOff>0</xdr:rowOff>
    </xdr:to>
    <xdr:sp macro="" textlink="">
      <xdr:nvSpPr>
        <xdr:cNvPr id="36" name="Line 378">
          <a:extLst>
            <a:ext uri="{FF2B5EF4-FFF2-40B4-BE49-F238E27FC236}">
              <a16:creationId xmlns:a16="http://schemas.microsoft.com/office/drawing/2014/main" id="{4FB6351F-96B2-4EF4-A476-CBD44B76B2F6}"/>
            </a:ext>
          </a:extLst>
        </xdr:cNvPr>
        <xdr:cNvSpPr>
          <a:spLocks noChangeShapeType="1"/>
        </xdr:cNvSpPr>
      </xdr:nvSpPr>
      <xdr:spPr bwMode="auto">
        <a:xfrm flipV="1">
          <a:off x="40100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85725</xdr:colOff>
      <xdr:row>221</xdr:row>
      <xdr:rowOff>0</xdr:rowOff>
    </xdr:from>
    <xdr:to>
      <xdr:col>28</xdr:col>
      <xdr:colOff>85725</xdr:colOff>
      <xdr:row>224</xdr:row>
      <xdr:rowOff>0</xdr:rowOff>
    </xdr:to>
    <xdr:sp macro="" textlink="">
      <xdr:nvSpPr>
        <xdr:cNvPr id="37" name="Line 379">
          <a:extLst>
            <a:ext uri="{FF2B5EF4-FFF2-40B4-BE49-F238E27FC236}">
              <a16:creationId xmlns:a16="http://schemas.microsoft.com/office/drawing/2014/main" id="{F590433C-85D1-49AA-9D86-7D5E33DD83AD}"/>
            </a:ext>
          </a:extLst>
        </xdr:cNvPr>
        <xdr:cNvSpPr>
          <a:spLocks noChangeShapeType="1"/>
        </xdr:cNvSpPr>
      </xdr:nvSpPr>
      <xdr:spPr bwMode="auto">
        <a:xfrm flipV="1">
          <a:off x="48672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85725</xdr:colOff>
      <xdr:row>221</xdr:row>
      <xdr:rowOff>0</xdr:rowOff>
    </xdr:from>
    <xdr:to>
      <xdr:col>27</xdr:col>
      <xdr:colOff>85725</xdr:colOff>
      <xdr:row>224</xdr:row>
      <xdr:rowOff>0</xdr:rowOff>
    </xdr:to>
    <xdr:sp macro="" textlink="">
      <xdr:nvSpPr>
        <xdr:cNvPr id="38" name="Line 380">
          <a:extLst>
            <a:ext uri="{FF2B5EF4-FFF2-40B4-BE49-F238E27FC236}">
              <a16:creationId xmlns:a16="http://schemas.microsoft.com/office/drawing/2014/main" id="{2743749E-22C5-4C9F-81C6-63712DFF23CC}"/>
            </a:ext>
          </a:extLst>
        </xdr:cNvPr>
        <xdr:cNvSpPr>
          <a:spLocks noChangeShapeType="1"/>
        </xdr:cNvSpPr>
      </xdr:nvSpPr>
      <xdr:spPr bwMode="auto">
        <a:xfrm flipV="1">
          <a:off x="46958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85725</xdr:colOff>
      <xdr:row>221</xdr:row>
      <xdr:rowOff>0</xdr:rowOff>
    </xdr:from>
    <xdr:to>
      <xdr:col>30</xdr:col>
      <xdr:colOff>85725</xdr:colOff>
      <xdr:row>224</xdr:row>
      <xdr:rowOff>0</xdr:rowOff>
    </xdr:to>
    <xdr:sp macro="" textlink="">
      <xdr:nvSpPr>
        <xdr:cNvPr id="39" name="Line 381">
          <a:extLst>
            <a:ext uri="{FF2B5EF4-FFF2-40B4-BE49-F238E27FC236}">
              <a16:creationId xmlns:a16="http://schemas.microsoft.com/office/drawing/2014/main" id="{7412CDE7-727F-411D-941C-BC56260AD05F}"/>
            </a:ext>
          </a:extLst>
        </xdr:cNvPr>
        <xdr:cNvSpPr>
          <a:spLocks noChangeShapeType="1"/>
        </xdr:cNvSpPr>
      </xdr:nvSpPr>
      <xdr:spPr bwMode="auto">
        <a:xfrm flipV="1">
          <a:off x="52101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85725</xdr:colOff>
      <xdr:row>221</xdr:row>
      <xdr:rowOff>0</xdr:rowOff>
    </xdr:from>
    <xdr:to>
      <xdr:col>29</xdr:col>
      <xdr:colOff>85725</xdr:colOff>
      <xdr:row>224</xdr:row>
      <xdr:rowOff>0</xdr:rowOff>
    </xdr:to>
    <xdr:sp macro="" textlink="">
      <xdr:nvSpPr>
        <xdr:cNvPr id="40" name="Line 382">
          <a:extLst>
            <a:ext uri="{FF2B5EF4-FFF2-40B4-BE49-F238E27FC236}">
              <a16:creationId xmlns:a16="http://schemas.microsoft.com/office/drawing/2014/main" id="{36811DCF-02B3-46B6-8887-F0A4C0F64329}"/>
            </a:ext>
          </a:extLst>
        </xdr:cNvPr>
        <xdr:cNvSpPr>
          <a:spLocks noChangeShapeType="1"/>
        </xdr:cNvSpPr>
      </xdr:nvSpPr>
      <xdr:spPr bwMode="auto">
        <a:xfrm flipV="1">
          <a:off x="50387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85725</xdr:colOff>
      <xdr:row>221</xdr:row>
      <xdr:rowOff>0</xdr:rowOff>
    </xdr:from>
    <xdr:to>
      <xdr:col>31</xdr:col>
      <xdr:colOff>85725</xdr:colOff>
      <xdr:row>224</xdr:row>
      <xdr:rowOff>0</xdr:rowOff>
    </xdr:to>
    <xdr:sp macro="" textlink="">
      <xdr:nvSpPr>
        <xdr:cNvPr id="41" name="Line 384">
          <a:extLst>
            <a:ext uri="{FF2B5EF4-FFF2-40B4-BE49-F238E27FC236}">
              <a16:creationId xmlns:a16="http://schemas.microsoft.com/office/drawing/2014/main" id="{168015F4-4B15-4E43-BEDE-38A5BB1C5CA3}"/>
            </a:ext>
          </a:extLst>
        </xdr:cNvPr>
        <xdr:cNvSpPr>
          <a:spLocks noChangeShapeType="1"/>
        </xdr:cNvSpPr>
      </xdr:nvSpPr>
      <xdr:spPr bwMode="auto">
        <a:xfrm flipV="1">
          <a:off x="53816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5</xdr:col>
      <xdr:colOff>85725</xdr:colOff>
      <xdr:row>221</xdr:row>
      <xdr:rowOff>0</xdr:rowOff>
    </xdr:from>
    <xdr:to>
      <xdr:col>5</xdr:col>
      <xdr:colOff>85725</xdr:colOff>
      <xdr:row>224</xdr:row>
      <xdr:rowOff>0</xdr:rowOff>
    </xdr:to>
    <xdr:sp macro="" textlink="">
      <xdr:nvSpPr>
        <xdr:cNvPr id="42" name="Line 17">
          <a:extLst>
            <a:ext uri="{FF2B5EF4-FFF2-40B4-BE49-F238E27FC236}">
              <a16:creationId xmlns:a16="http://schemas.microsoft.com/office/drawing/2014/main" id="{36743EAB-A692-43EA-919E-9CB95EF43B18}"/>
            </a:ext>
          </a:extLst>
        </xdr:cNvPr>
        <xdr:cNvSpPr>
          <a:spLocks noChangeShapeType="1"/>
        </xdr:cNvSpPr>
      </xdr:nvSpPr>
      <xdr:spPr bwMode="auto">
        <a:xfrm flipV="1">
          <a:off x="92392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6</xdr:col>
      <xdr:colOff>85725</xdr:colOff>
      <xdr:row>221</xdr:row>
      <xdr:rowOff>0</xdr:rowOff>
    </xdr:from>
    <xdr:to>
      <xdr:col>6</xdr:col>
      <xdr:colOff>85725</xdr:colOff>
      <xdr:row>224</xdr:row>
      <xdr:rowOff>0</xdr:rowOff>
    </xdr:to>
    <xdr:sp macro="" textlink="">
      <xdr:nvSpPr>
        <xdr:cNvPr id="43" name="Line 21">
          <a:extLst>
            <a:ext uri="{FF2B5EF4-FFF2-40B4-BE49-F238E27FC236}">
              <a16:creationId xmlns:a16="http://schemas.microsoft.com/office/drawing/2014/main" id="{5D46BE54-EDF7-4DDA-A883-A41D6712B603}"/>
            </a:ext>
          </a:extLst>
        </xdr:cNvPr>
        <xdr:cNvSpPr>
          <a:spLocks noChangeShapeType="1"/>
        </xdr:cNvSpPr>
      </xdr:nvSpPr>
      <xdr:spPr bwMode="auto">
        <a:xfrm flipV="1">
          <a:off x="10953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85725</xdr:colOff>
      <xdr:row>221</xdr:row>
      <xdr:rowOff>0</xdr:rowOff>
    </xdr:from>
    <xdr:to>
      <xdr:col>32</xdr:col>
      <xdr:colOff>85725</xdr:colOff>
      <xdr:row>224</xdr:row>
      <xdr:rowOff>0</xdr:rowOff>
    </xdr:to>
    <xdr:sp macro="" textlink="">
      <xdr:nvSpPr>
        <xdr:cNvPr id="44" name="Line 384">
          <a:extLst>
            <a:ext uri="{FF2B5EF4-FFF2-40B4-BE49-F238E27FC236}">
              <a16:creationId xmlns:a16="http://schemas.microsoft.com/office/drawing/2014/main" id="{D5465C9B-99CF-41DA-AEE9-7343D84DB416}"/>
            </a:ext>
          </a:extLst>
        </xdr:cNvPr>
        <xdr:cNvSpPr>
          <a:spLocks noChangeShapeType="1"/>
        </xdr:cNvSpPr>
      </xdr:nvSpPr>
      <xdr:spPr bwMode="auto">
        <a:xfrm flipV="1">
          <a:off x="5553075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85725</xdr:colOff>
      <xdr:row>102</xdr:row>
      <xdr:rowOff>151085</xdr:rowOff>
    </xdr:from>
    <xdr:to>
      <xdr:col>35</xdr:col>
      <xdr:colOff>85725</xdr:colOff>
      <xdr:row>111</xdr:row>
      <xdr:rowOff>72258</xdr:rowOff>
    </xdr:to>
    <xdr:sp macro="" textlink="">
      <xdr:nvSpPr>
        <xdr:cNvPr id="45" name="Line 353">
          <a:extLst>
            <a:ext uri="{FF2B5EF4-FFF2-40B4-BE49-F238E27FC236}">
              <a16:creationId xmlns:a16="http://schemas.microsoft.com/office/drawing/2014/main" id="{10127ED4-0F46-4575-B043-1A4FC45C9B7A}"/>
            </a:ext>
          </a:extLst>
        </xdr:cNvPr>
        <xdr:cNvSpPr>
          <a:spLocks noChangeShapeType="1"/>
        </xdr:cNvSpPr>
      </xdr:nvSpPr>
      <xdr:spPr bwMode="auto">
        <a:xfrm flipV="1">
          <a:off x="6067425" y="14848160"/>
          <a:ext cx="0" cy="98797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 w="med" len="med"/>
        </a:ln>
      </xdr:spPr>
    </xdr:sp>
    <xdr:clientData/>
  </xdr:twoCellAnchor>
  <xdr:twoCellAnchor>
    <xdr:from>
      <xdr:col>28</xdr:col>
      <xdr:colOff>0</xdr:colOff>
      <xdr:row>109</xdr:row>
      <xdr:rowOff>78827</xdr:rowOff>
    </xdr:from>
    <xdr:to>
      <xdr:col>33</xdr:col>
      <xdr:colOff>78826</xdr:colOff>
      <xdr:row>109</xdr:row>
      <xdr:rowOff>78827</xdr:rowOff>
    </xdr:to>
    <xdr:sp macro="" textlink="">
      <xdr:nvSpPr>
        <xdr:cNvPr id="46" name="Line 353">
          <a:extLst>
            <a:ext uri="{FF2B5EF4-FFF2-40B4-BE49-F238E27FC236}">
              <a16:creationId xmlns:a16="http://schemas.microsoft.com/office/drawing/2014/main" id="{35EAAEF3-7B89-475C-A691-5E7ED48F4754}"/>
            </a:ext>
          </a:extLst>
        </xdr:cNvPr>
        <xdr:cNvSpPr>
          <a:spLocks noChangeShapeType="1"/>
        </xdr:cNvSpPr>
      </xdr:nvSpPr>
      <xdr:spPr bwMode="auto">
        <a:xfrm flipH="1" flipV="1">
          <a:off x="4781550" y="15537902"/>
          <a:ext cx="936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0</xdr:colOff>
      <xdr:row>110</xdr:row>
      <xdr:rowOff>78827</xdr:rowOff>
    </xdr:from>
    <xdr:to>
      <xdr:col>34</xdr:col>
      <xdr:colOff>85395</xdr:colOff>
      <xdr:row>110</xdr:row>
      <xdr:rowOff>78827</xdr:rowOff>
    </xdr:to>
    <xdr:sp macro="" textlink="">
      <xdr:nvSpPr>
        <xdr:cNvPr id="47" name="Line 353">
          <a:extLst>
            <a:ext uri="{FF2B5EF4-FFF2-40B4-BE49-F238E27FC236}">
              <a16:creationId xmlns:a16="http://schemas.microsoft.com/office/drawing/2014/main" id="{F510695D-A39A-4849-B96F-65FDC700DA24}"/>
            </a:ext>
          </a:extLst>
        </xdr:cNvPr>
        <xdr:cNvSpPr>
          <a:spLocks noChangeShapeType="1"/>
        </xdr:cNvSpPr>
      </xdr:nvSpPr>
      <xdr:spPr bwMode="auto">
        <a:xfrm flipH="1" flipV="1">
          <a:off x="4781550" y="15690302"/>
          <a:ext cx="111409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0</xdr:colOff>
      <xdr:row>111</xdr:row>
      <xdr:rowOff>78827</xdr:rowOff>
    </xdr:from>
    <xdr:to>
      <xdr:col>35</xdr:col>
      <xdr:colOff>85396</xdr:colOff>
      <xdr:row>111</xdr:row>
      <xdr:rowOff>78827</xdr:rowOff>
    </xdr:to>
    <xdr:sp macro="" textlink="">
      <xdr:nvSpPr>
        <xdr:cNvPr id="48" name="Line 353">
          <a:extLst>
            <a:ext uri="{FF2B5EF4-FFF2-40B4-BE49-F238E27FC236}">
              <a16:creationId xmlns:a16="http://schemas.microsoft.com/office/drawing/2014/main" id="{7D8D3FFC-1D31-4272-8D39-439E054A889E}"/>
            </a:ext>
          </a:extLst>
        </xdr:cNvPr>
        <xdr:cNvSpPr>
          <a:spLocks noChangeShapeType="1"/>
        </xdr:cNvSpPr>
      </xdr:nvSpPr>
      <xdr:spPr bwMode="auto">
        <a:xfrm flipH="1" flipV="1">
          <a:off x="4781550" y="15842702"/>
          <a:ext cx="128554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85724</xdr:colOff>
      <xdr:row>102</xdr:row>
      <xdr:rowOff>151084</xdr:rowOff>
    </xdr:from>
    <xdr:to>
      <xdr:col>34</xdr:col>
      <xdr:colOff>85724</xdr:colOff>
      <xdr:row>110</xdr:row>
      <xdr:rowOff>72258</xdr:rowOff>
    </xdr:to>
    <xdr:sp macro="" textlink="">
      <xdr:nvSpPr>
        <xdr:cNvPr id="49" name="Line 353">
          <a:extLst>
            <a:ext uri="{FF2B5EF4-FFF2-40B4-BE49-F238E27FC236}">
              <a16:creationId xmlns:a16="http://schemas.microsoft.com/office/drawing/2014/main" id="{54C3300D-F6B3-4D50-BE1D-028625BF677E}"/>
            </a:ext>
          </a:extLst>
        </xdr:cNvPr>
        <xdr:cNvSpPr>
          <a:spLocks noChangeShapeType="1"/>
        </xdr:cNvSpPr>
      </xdr:nvSpPr>
      <xdr:spPr bwMode="auto">
        <a:xfrm flipV="1">
          <a:off x="5895974" y="14848159"/>
          <a:ext cx="0" cy="83557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 w="med" len="med"/>
        </a:ln>
      </xdr:spPr>
    </xdr:sp>
    <xdr:clientData/>
  </xdr:twoCellAnchor>
  <xdr:twoCellAnchor>
    <xdr:from>
      <xdr:col>33</xdr:col>
      <xdr:colOff>79155</xdr:colOff>
      <xdr:row>102</xdr:row>
      <xdr:rowOff>151084</xdr:rowOff>
    </xdr:from>
    <xdr:to>
      <xdr:col>33</xdr:col>
      <xdr:colOff>79155</xdr:colOff>
      <xdr:row>109</xdr:row>
      <xdr:rowOff>78827</xdr:rowOff>
    </xdr:to>
    <xdr:sp macro="" textlink="">
      <xdr:nvSpPr>
        <xdr:cNvPr id="50" name="Line 353">
          <a:extLst>
            <a:ext uri="{FF2B5EF4-FFF2-40B4-BE49-F238E27FC236}">
              <a16:creationId xmlns:a16="http://schemas.microsoft.com/office/drawing/2014/main" id="{032CDF0D-A7FE-4544-A501-C5889E4E917F}"/>
            </a:ext>
          </a:extLst>
        </xdr:cNvPr>
        <xdr:cNvSpPr>
          <a:spLocks noChangeShapeType="1"/>
        </xdr:cNvSpPr>
      </xdr:nvSpPr>
      <xdr:spPr bwMode="auto">
        <a:xfrm flipV="1">
          <a:off x="5717955" y="14848159"/>
          <a:ext cx="0" cy="68974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 w="med" len="med"/>
        </a:ln>
      </xdr:spPr>
    </xdr:sp>
    <xdr:clientData/>
  </xdr:twoCellAnchor>
  <xdr:twoCellAnchor>
    <xdr:from>
      <xdr:col>33</xdr:col>
      <xdr:colOff>77442</xdr:colOff>
      <xdr:row>221</xdr:row>
      <xdr:rowOff>0</xdr:rowOff>
    </xdr:from>
    <xdr:to>
      <xdr:col>33</xdr:col>
      <xdr:colOff>77442</xdr:colOff>
      <xdr:row>224</xdr:row>
      <xdr:rowOff>0</xdr:rowOff>
    </xdr:to>
    <xdr:sp macro="" textlink="">
      <xdr:nvSpPr>
        <xdr:cNvPr id="51" name="Line 381">
          <a:extLst>
            <a:ext uri="{FF2B5EF4-FFF2-40B4-BE49-F238E27FC236}">
              <a16:creationId xmlns:a16="http://schemas.microsoft.com/office/drawing/2014/main" id="{202C088F-B5CC-4245-B78D-39F4F643FABD}"/>
            </a:ext>
          </a:extLst>
        </xdr:cNvPr>
        <xdr:cNvSpPr>
          <a:spLocks noChangeShapeType="1"/>
        </xdr:cNvSpPr>
      </xdr:nvSpPr>
      <xdr:spPr bwMode="auto">
        <a:xfrm flipV="1">
          <a:off x="5716242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77442</xdr:colOff>
      <xdr:row>221</xdr:row>
      <xdr:rowOff>0</xdr:rowOff>
    </xdr:from>
    <xdr:to>
      <xdr:col>34</xdr:col>
      <xdr:colOff>77442</xdr:colOff>
      <xdr:row>224</xdr:row>
      <xdr:rowOff>0</xdr:rowOff>
    </xdr:to>
    <xdr:sp macro="" textlink="">
      <xdr:nvSpPr>
        <xdr:cNvPr id="52" name="Line 384">
          <a:extLst>
            <a:ext uri="{FF2B5EF4-FFF2-40B4-BE49-F238E27FC236}">
              <a16:creationId xmlns:a16="http://schemas.microsoft.com/office/drawing/2014/main" id="{4AC81000-70B4-40A4-AAC6-51CF46F9DD3C}"/>
            </a:ext>
          </a:extLst>
        </xdr:cNvPr>
        <xdr:cNvSpPr>
          <a:spLocks noChangeShapeType="1"/>
        </xdr:cNvSpPr>
      </xdr:nvSpPr>
      <xdr:spPr bwMode="auto">
        <a:xfrm flipV="1">
          <a:off x="5887692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77443</xdr:colOff>
      <xdr:row>221</xdr:row>
      <xdr:rowOff>0</xdr:rowOff>
    </xdr:from>
    <xdr:to>
      <xdr:col>35</xdr:col>
      <xdr:colOff>77443</xdr:colOff>
      <xdr:row>224</xdr:row>
      <xdr:rowOff>0</xdr:rowOff>
    </xdr:to>
    <xdr:sp macro="" textlink="">
      <xdr:nvSpPr>
        <xdr:cNvPr id="53" name="Line 384">
          <a:extLst>
            <a:ext uri="{FF2B5EF4-FFF2-40B4-BE49-F238E27FC236}">
              <a16:creationId xmlns:a16="http://schemas.microsoft.com/office/drawing/2014/main" id="{16824673-E0DD-4381-8F71-9B5DC22A1FB8}"/>
            </a:ext>
          </a:extLst>
        </xdr:cNvPr>
        <xdr:cNvSpPr>
          <a:spLocks noChangeShapeType="1"/>
        </xdr:cNvSpPr>
      </xdr:nvSpPr>
      <xdr:spPr bwMode="auto">
        <a:xfrm flipV="1">
          <a:off x="6059143" y="30460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174170</xdr:colOff>
      <xdr:row>108</xdr:row>
      <xdr:rowOff>78827</xdr:rowOff>
    </xdr:from>
    <xdr:to>
      <xdr:col>32</xdr:col>
      <xdr:colOff>87084</xdr:colOff>
      <xdr:row>108</xdr:row>
      <xdr:rowOff>78827</xdr:rowOff>
    </xdr:to>
    <xdr:sp macro="" textlink="">
      <xdr:nvSpPr>
        <xdr:cNvPr id="54" name="Line 353">
          <a:extLst>
            <a:ext uri="{FF2B5EF4-FFF2-40B4-BE49-F238E27FC236}">
              <a16:creationId xmlns:a16="http://schemas.microsoft.com/office/drawing/2014/main" id="{E01D870E-0642-48A2-975C-99949DCB1CE2}"/>
            </a:ext>
          </a:extLst>
        </xdr:cNvPr>
        <xdr:cNvSpPr>
          <a:spLocks noChangeShapeType="1"/>
        </xdr:cNvSpPr>
      </xdr:nvSpPr>
      <xdr:spPr bwMode="auto">
        <a:xfrm flipH="1" flipV="1">
          <a:off x="4784270" y="15385502"/>
          <a:ext cx="77016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174170</xdr:colOff>
      <xdr:row>107</xdr:row>
      <xdr:rowOff>78827</xdr:rowOff>
    </xdr:from>
    <xdr:to>
      <xdr:col>31</xdr:col>
      <xdr:colOff>81642</xdr:colOff>
      <xdr:row>107</xdr:row>
      <xdr:rowOff>78827</xdr:rowOff>
    </xdr:to>
    <xdr:sp macro="" textlink="">
      <xdr:nvSpPr>
        <xdr:cNvPr id="55" name="Line 353">
          <a:extLst>
            <a:ext uri="{FF2B5EF4-FFF2-40B4-BE49-F238E27FC236}">
              <a16:creationId xmlns:a16="http://schemas.microsoft.com/office/drawing/2014/main" id="{671F9415-C5A8-419B-9ECE-8594D4137421}"/>
            </a:ext>
          </a:extLst>
        </xdr:cNvPr>
        <xdr:cNvSpPr>
          <a:spLocks noChangeShapeType="1"/>
        </xdr:cNvSpPr>
      </xdr:nvSpPr>
      <xdr:spPr bwMode="auto">
        <a:xfrm flipH="1" flipV="1">
          <a:off x="4784270" y="15233102"/>
          <a:ext cx="5932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84597</xdr:colOff>
      <xdr:row>102</xdr:row>
      <xdr:rowOff>151084</xdr:rowOff>
    </xdr:from>
    <xdr:to>
      <xdr:col>32</xdr:col>
      <xdr:colOff>84597</xdr:colOff>
      <xdr:row>108</xdr:row>
      <xdr:rowOff>76200</xdr:rowOff>
    </xdr:to>
    <xdr:sp macro="" textlink="">
      <xdr:nvSpPr>
        <xdr:cNvPr id="56" name="Line 353">
          <a:extLst>
            <a:ext uri="{FF2B5EF4-FFF2-40B4-BE49-F238E27FC236}">
              <a16:creationId xmlns:a16="http://schemas.microsoft.com/office/drawing/2014/main" id="{4CD239B3-4637-4D18-8DAF-6FA240FEA332}"/>
            </a:ext>
          </a:extLst>
        </xdr:cNvPr>
        <xdr:cNvSpPr>
          <a:spLocks noChangeShapeType="1"/>
        </xdr:cNvSpPr>
      </xdr:nvSpPr>
      <xdr:spPr bwMode="auto">
        <a:xfrm flipV="1">
          <a:off x="5551947" y="14848159"/>
          <a:ext cx="0" cy="53471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 w="med" len="med"/>
        </a:ln>
      </xdr:spPr>
    </xdr:sp>
    <xdr:clientData/>
  </xdr:twoCellAnchor>
  <xdr:twoCellAnchor>
    <xdr:from>
      <xdr:col>31</xdr:col>
      <xdr:colOff>79154</xdr:colOff>
      <xdr:row>102</xdr:row>
      <xdr:rowOff>151084</xdr:rowOff>
    </xdr:from>
    <xdr:to>
      <xdr:col>31</xdr:col>
      <xdr:colOff>79154</xdr:colOff>
      <xdr:row>107</xdr:row>
      <xdr:rowOff>76200</xdr:rowOff>
    </xdr:to>
    <xdr:sp macro="" textlink="">
      <xdr:nvSpPr>
        <xdr:cNvPr id="57" name="Line 353">
          <a:extLst>
            <a:ext uri="{FF2B5EF4-FFF2-40B4-BE49-F238E27FC236}">
              <a16:creationId xmlns:a16="http://schemas.microsoft.com/office/drawing/2014/main" id="{91E849BE-9330-4EE2-846A-9924AD3FE97B}"/>
            </a:ext>
          </a:extLst>
        </xdr:cNvPr>
        <xdr:cNvSpPr>
          <a:spLocks noChangeShapeType="1"/>
        </xdr:cNvSpPr>
      </xdr:nvSpPr>
      <xdr:spPr bwMode="auto">
        <a:xfrm flipV="1">
          <a:off x="5375054" y="14848159"/>
          <a:ext cx="0" cy="38231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 w="med" len="med"/>
        </a:ln>
      </xdr:spPr>
    </xdr:sp>
    <xdr:clientData/>
  </xdr:twoCellAnchor>
  <xdr:twoCellAnchor>
    <xdr:from>
      <xdr:col>30</xdr:col>
      <xdr:colOff>0</xdr:colOff>
      <xdr:row>327</xdr:row>
      <xdr:rowOff>0</xdr:rowOff>
    </xdr:from>
    <xdr:to>
      <xdr:col>30</xdr:col>
      <xdr:colOff>0</xdr:colOff>
      <xdr:row>330</xdr:row>
      <xdr:rowOff>0</xdr:rowOff>
    </xdr:to>
    <xdr:sp macro="" textlink="">
      <xdr:nvSpPr>
        <xdr:cNvPr id="58" name="Line 4878">
          <a:extLst>
            <a:ext uri="{FF2B5EF4-FFF2-40B4-BE49-F238E27FC236}">
              <a16:creationId xmlns:a16="http://schemas.microsoft.com/office/drawing/2014/main" id="{FC6122FC-3A02-447C-9E28-6600CF31A84D}"/>
            </a:ext>
          </a:extLst>
        </xdr:cNvPr>
        <xdr:cNvSpPr>
          <a:spLocks noChangeShapeType="1"/>
        </xdr:cNvSpPr>
      </xdr:nvSpPr>
      <xdr:spPr bwMode="auto">
        <a:xfrm>
          <a:off x="5124450" y="43995975"/>
          <a:ext cx="0" cy="4286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327</xdr:row>
      <xdr:rowOff>0</xdr:rowOff>
    </xdr:from>
    <xdr:to>
      <xdr:col>36</xdr:col>
      <xdr:colOff>0</xdr:colOff>
      <xdr:row>330</xdr:row>
      <xdr:rowOff>0</xdr:rowOff>
    </xdr:to>
    <xdr:sp macro="" textlink="">
      <xdr:nvSpPr>
        <xdr:cNvPr id="59" name="Line 4879">
          <a:extLst>
            <a:ext uri="{FF2B5EF4-FFF2-40B4-BE49-F238E27FC236}">
              <a16:creationId xmlns:a16="http://schemas.microsoft.com/office/drawing/2014/main" id="{97B7DCBD-172B-478D-9B63-815D8225A587}"/>
            </a:ext>
          </a:extLst>
        </xdr:cNvPr>
        <xdr:cNvSpPr>
          <a:spLocks noChangeShapeType="1"/>
        </xdr:cNvSpPr>
      </xdr:nvSpPr>
      <xdr:spPr bwMode="auto">
        <a:xfrm>
          <a:off x="6153150" y="43995975"/>
          <a:ext cx="0" cy="4286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30</xdr:col>
      <xdr:colOff>0</xdr:colOff>
      <xdr:row>47</xdr:row>
      <xdr:rowOff>0</xdr:rowOff>
    </xdr:from>
    <xdr:to>
      <xdr:col>30</xdr:col>
      <xdr:colOff>0</xdr:colOff>
      <xdr:row>50</xdr:row>
      <xdr:rowOff>0</xdr:rowOff>
    </xdr:to>
    <xdr:sp macro="" textlink="">
      <xdr:nvSpPr>
        <xdr:cNvPr id="60" name="Line 4878">
          <a:extLst>
            <a:ext uri="{FF2B5EF4-FFF2-40B4-BE49-F238E27FC236}">
              <a16:creationId xmlns:a16="http://schemas.microsoft.com/office/drawing/2014/main" id="{FC6122FC-3A02-447C-9E28-6600CF31A84D}"/>
            </a:ext>
          </a:extLst>
        </xdr:cNvPr>
        <xdr:cNvSpPr>
          <a:spLocks noChangeShapeType="1"/>
        </xdr:cNvSpPr>
      </xdr:nvSpPr>
      <xdr:spPr bwMode="auto">
        <a:xfrm>
          <a:off x="5124450" y="6696075"/>
          <a:ext cx="0" cy="4286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47</xdr:row>
      <xdr:rowOff>0</xdr:rowOff>
    </xdr:from>
    <xdr:to>
      <xdr:col>36</xdr:col>
      <xdr:colOff>0</xdr:colOff>
      <xdr:row>50</xdr:row>
      <xdr:rowOff>0</xdr:rowOff>
    </xdr:to>
    <xdr:sp macro="" textlink="">
      <xdr:nvSpPr>
        <xdr:cNvPr id="61" name="Line 4879">
          <a:extLst>
            <a:ext uri="{FF2B5EF4-FFF2-40B4-BE49-F238E27FC236}">
              <a16:creationId xmlns:a16="http://schemas.microsoft.com/office/drawing/2014/main" id="{97B7DCBD-172B-478D-9B63-815D8225A587}"/>
            </a:ext>
          </a:extLst>
        </xdr:cNvPr>
        <xdr:cNvSpPr>
          <a:spLocks noChangeShapeType="1"/>
        </xdr:cNvSpPr>
      </xdr:nvSpPr>
      <xdr:spPr bwMode="auto">
        <a:xfrm>
          <a:off x="6153150" y="6696075"/>
          <a:ext cx="0" cy="4286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83527</xdr:colOff>
      <xdr:row>184</xdr:row>
      <xdr:rowOff>0</xdr:rowOff>
    </xdr:from>
    <xdr:to>
      <xdr:col>4</xdr:col>
      <xdr:colOff>83527</xdr:colOff>
      <xdr:row>190</xdr:row>
      <xdr:rowOff>0</xdr:rowOff>
    </xdr:to>
    <xdr:sp macro="" textlink="">
      <xdr:nvSpPr>
        <xdr:cNvPr id="62" name="Line 19">
          <a:extLst>
            <a:ext uri="{FF2B5EF4-FFF2-40B4-BE49-F238E27FC236}">
              <a16:creationId xmlns:a16="http://schemas.microsoft.com/office/drawing/2014/main" id="{61C08849-7E96-41AE-BF37-0C17DFBAB850}"/>
            </a:ext>
          </a:extLst>
        </xdr:cNvPr>
        <xdr:cNvSpPr>
          <a:spLocks noChangeShapeType="1"/>
        </xdr:cNvSpPr>
      </xdr:nvSpPr>
      <xdr:spPr bwMode="auto">
        <a:xfrm flipV="1">
          <a:off x="750277" y="25917525"/>
          <a:ext cx="0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85725</xdr:colOff>
      <xdr:row>190</xdr:row>
      <xdr:rowOff>0</xdr:rowOff>
    </xdr:from>
    <xdr:to>
      <xdr:col>7</xdr:col>
      <xdr:colOff>0</xdr:colOff>
      <xdr:row>190</xdr:row>
      <xdr:rowOff>0</xdr:rowOff>
    </xdr:to>
    <xdr:sp macro="" textlink="">
      <xdr:nvSpPr>
        <xdr:cNvPr id="63" name="Line 32">
          <a:extLst>
            <a:ext uri="{FF2B5EF4-FFF2-40B4-BE49-F238E27FC236}">
              <a16:creationId xmlns:a16="http://schemas.microsoft.com/office/drawing/2014/main" id="{593136A6-7AEC-406C-8FAE-EF98048B0EA6}"/>
            </a:ext>
          </a:extLst>
        </xdr:cNvPr>
        <xdr:cNvSpPr>
          <a:spLocks noChangeShapeType="1"/>
        </xdr:cNvSpPr>
      </xdr:nvSpPr>
      <xdr:spPr bwMode="auto">
        <a:xfrm flipV="1">
          <a:off x="752475" y="26831925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85725</xdr:colOff>
      <xdr:row>184</xdr:row>
      <xdr:rowOff>0</xdr:rowOff>
    </xdr:from>
    <xdr:to>
      <xdr:col>16</xdr:col>
      <xdr:colOff>85725</xdr:colOff>
      <xdr:row>187</xdr:row>
      <xdr:rowOff>0</xdr:rowOff>
    </xdr:to>
    <xdr:sp macro="" textlink="">
      <xdr:nvSpPr>
        <xdr:cNvPr id="64" name="Line 24">
          <a:extLst>
            <a:ext uri="{FF2B5EF4-FFF2-40B4-BE49-F238E27FC236}">
              <a16:creationId xmlns:a16="http://schemas.microsoft.com/office/drawing/2014/main" id="{3C70FB38-D791-4361-89D2-B4E5E6614B64}"/>
            </a:ext>
          </a:extLst>
        </xdr:cNvPr>
        <xdr:cNvSpPr>
          <a:spLocks noChangeShapeType="1"/>
        </xdr:cNvSpPr>
      </xdr:nvSpPr>
      <xdr:spPr bwMode="auto">
        <a:xfrm flipV="1">
          <a:off x="28098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15</xdr:col>
      <xdr:colOff>85725</xdr:colOff>
      <xdr:row>184</xdr:row>
      <xdr:rowOff>0</xdr:rowOff>
    </xdr:from>
    <xdr:to>
      <xdr:col>15</xdr:col>
      <xdr:colOff>85725</xdr:colOff>
      <xdr:row>187</xdr:row>
      <xdr:rowOff>0</xdr:rowOff>
    </xdr:to>
    <xdr:sp macro="" textlink="">
      <xdr:nvSpPr>
        <xdr:cNvPr id="65" name="Line 25">
          <a:extLst>
            <a:ext uri="{FF2B5EF4-FFF2-40B4-BE49-F238E27FC236}">
              <a16:creationId xmlns:a16="http://schemas.microsoft.com/office/drawing/2014/main" id="{0A6762A7-4231-4105-941A-6B315A70B55E}"/>
            </a:ext>
          </a:extLst>
        </xdr:cNvPr>
        <xdr:cNvSpPr>
          <a:spLocks noChangeShapeType="1"/>
        </xdr:cNvSpPr>
      </xdr:nvSpPr>
      <xdr:spPr bwMode="auto">
        <a:xfrm flipV="1">
          <a:off x="26384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14</xdr:col>
      <xdr:colOff>85725</xdr:colOff>
      <xdr:row>184</xdr:row>
      <xdr:rowOff>0</xdr:rowOff>
    </xdr:from>
    <xdr:to>
      <xdr:col>14</xdr:col>
      <xdr:colOff>85725</xdr:colOff>
      <xdr:row>187</xdr:row>
      <xdr:rowOff>0</xdr:rowOff>
    </xdr:to>
    <xdr:sp macro="" textlink="">
      <xdr:nvSpPr>
        <xdr:cNvPr id="66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4669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18</xdr:col>
      <xdr:colOff>85725</xdr:colOff>
      <xdr:row>184</xdr:row>
      <xdr:rowOff>0</xdr:rowOff>
    </xdr:from>
    <xdr:to>
      <xdr:col>18</xdr:col>
      <xdr:colOff>85725</xdr:colOff>
      <xdr:row>187</xdr:row>
      <xdr:rowOff>0</xdr:rowOff>
    </xdr:to>
    <xdr:sp macro="" textlink="">
      <xdr:nvSpPr>
        <xdr:cNvPr id="67" name="Line 28">
          <a:extLst>
            <a:ext uri="{FF2B5EF4-FFF2-40B4-BE49-F238E27FC236}">
              <a16:creationId xmlns:a16="http://schemas.microsoft.com/office/drawing/2014/main" id="{86DDE0D4-997B-4AFC-848F-1021DF82A6C2}"/>
            </a:ext>
          </a:extLst>
        </xdr:cNvPr>
        <xdr:cNvSpPr>
          <a:spLocks noChangeShapeType="1"/>
        </xdr:cNvSpPr>
      </xdr:nvSpPr>
      <xdr:spPr bwMode="auto">
        <a:xfrm flipV="1">
          <a:off x="31527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17</xdr:col>
      <xdr:colOff>85725</xdr:colOff>
      <xdr:row>184</xdr:row>
      <xdr:rowOff>0</xdr:rowOff>
    </xdr:from>
    <xdr:to>
      <xdr:col>17</xdr:col>
      <xdr:colOff>85725</xdr:colOff>
      <xdr:row>187</xdr:row>
      <xdr:rowOff>0</xdr:rowOff>
    </xdr:to>
    <xdr:sp macro="" textlink="">
      <xdr:nvSpPr>
        <xdr:cNvPr id="68" name="Line 29">
          <a:extLst>
            <a:ext uri="{FF2B5EF4-FFF2-40B4-BE49-F238E27FC236}">
              <a16:creationId xmlns:a16="http://schemas.microsoft.com/office/drawing/2014/main" id="{20F1B731-1E37-4D3A-840E-7D71FFFA21B1}"/>
            </a:ext>
          </a:extLst>
        </xdr:cNvPr>
        <xdr:cNvSpPr>
          <a:spLocks noChangeShapeType="1"/>
        </xdr:cNvSpPr>
      </xdr:nvSpPr>
      <xdr:spPr bwMode="auto">
        <a:xfrm flipV="1">
          <a:off x="29813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20</xdr:col>
      <xdr:colOff>85725</xdr:colOff>
      <xdr:row>184</xdr:row>
      <xdr:rowOff>0</xdr:rowOff>
    </xdr:from>
    <xdr:to>
      <xdr:col>20</xdr:col>
      <xdr:colOff>85725</xdr:colOff>
      <xdr:row>187</xdr:row>
      <xdr:rowOff>0</xdr:rowOff>
    </xdr:to>
    <xdr:sp macro="" textlink="">
      <xdr:nvSpPr>
        <xdr:cNvPr id="69" name="Line 30">
          <a:extLst>
            <a:ext uri="{FF2B5EF4-FFF2-40B4-BE49-F238E27FC236}">
              <a16:creationId xmlns:a16="http://schemas.microsoft.com/office/drawing/2014/main" id="{ED43411F-BAF7-4480-8AB7-7E799E927064}"/>
            </a:ext>
          </a:extLst>
        </xdr:cNvPr>
        <xdr:cNvSpPr>
          <a:spLocks noChangeShapeType="1"/>
        </xdr:cNvSpPr>
      </xdr:nvSpPr>
      <xdr:spPr bwMode="auto">
        <a:xfrm flipV="1">
          <a:off x="34956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19</xdr:col>
      <xdr:colOff>85725</xdr:colOff>
      <xdr:row>184</xdr:row>
      <xdr:rowOff>0</xdr:rowOff>
    </xdr:from>
    <xdr:to>
      <xdr:col>19</xdr:col>
      <xdr:colOff>85725</xdr:colOff>
      <xdr:row>187</xdr:row>
      <xdr:rowOff>0</xdr:rowOff>
    </xdr:to>
    <xdr:sp macro="" textlink="">
      <xdr:nvSpPr>
        <xdr:cNvPr id="70" name="Line 31">
          <a:extLst>
            <a:ext uri="{FF2B5EF4-FFF2-40B4-BE49-F238E27FC236}">
              <a16:creationId xmlns:a16="http://schemas.microsoft.com/office/drawing/2014/main" id="{1EB50E29-3343-4934-9C86-3982D0D159AD}"/>
            </a:ext>
          </a:extLst>
        </xdr:cNvPr>
        <xdr:cNvSpPr>
          <a:spLocks noChangeShapeType="1"/>
        </xdr:cNvSpPr>
      </xdr:nvSpPr>
      <xdr:spPr bwMode="auto">
        <a:xfrm flipV="1">
          <a:off x="33242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85725</xdr:colOff>
      <xdr:row>184</xdr:row>
      <xdr:rowOff>0</xdr:rowOff>
    </xdr:from>
    <xdr:to>
      <xdr:col>22</xdr:col>
      <xdr:colOff>85725</xdr:colOff>
      <xdr:row>187</xdr:row>
      <xdr:rowOff>0</xdr:rowOff>
    </xdr:to>
    <xdr:sp macro="" textlink="">
      <xdr:nvSpPr>
        <xdr:cNvPr id="71" name="Line 200">
          <a:extLst>
            <a:ext uri="{FF2B5EF4-FFF2-40B4-BE49-F238E27FC236}">
              <a16:creationId xmlns:a16="http://schemas.microsoft.com/office/drawing/2014/main" id="{E3E47A46-FEBD-4139-A4AF-754AF9FD1952}"/>
            </a:ext>
          </a:extLst>
        </xdr:cNvPr>
        <xdr:cNvSpPr>
          <a:spLocks noChangeShapeType="1"/>
        </xdr:cNvSpPr>
      </xdr:nvSpPr>
      <xdr:spPr bwMode="auto">
        <a:xfrm flipV="1">
          <a:off x="38385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85725</xdr:colOff>
      <xdr:row>184</xdr:row>
      <xdr:rowOff>0</xdr:rowOff>
    </xdr:from>
    <xdr:to>
      <xdr:col>21</xdr:col>
      <xdr:colOff>85725</xdr:colOff>
      <xdr:row>187</xdr:row>
      <xdr:rowOff>0</xdr:rowOff>
    </xdr:to>
    <xdr:sp macro="" textlink="">
      <xdr:nvSpPr>
        <xdr:cNvPr id="72" name="Line 201">
          <a:extLst>
            <a:ext uri="{FF2B5EF4-FFF2-40B4-BE49-F238E27FC236}">
              <a16:creationId xmlns:a16="http://schemas.microsoft.com/office/drawing/2014/main" id="{2057BF73-018B-4C13-9DA0-2F63F0C6DF31}"/>
            </a:ext>
          </a:extLst>
        </xdr:cNvPr>
        <xdr:cNvSpPr>
          <a:spLocks noChangeShapeType="1"/>
        </xdr:cNvSpPr>
      </xdr:nvSpPr>
      <xdr:spPr bwMode="auto">
        <a:xfrm flipV="1">
          <a:off x="36671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85725</xdr:colOff>
      <xdr:row>184</xdr:row>
      <xdr:rowOff>0</xdr:rowOff>
    </xdr:from>
    <xdr:to>
      <xdr:col>26</xdr:col>
      <xdr:colOff>85725</xdr:colOff>
      <xdr:row>187</xdr:row>
      <xdr:rowOff>0</xdr:rowOff>
    </xdr:to>
    <xdr:sp macro="" textlink="">
      <xdr:nvSpPr>
        <xdr:cNvPr id="73" name="Line 202">
          <a:extLst>
            <a:ext uri="{FF2B5EF4-FFF2-40B4-BE49-F238E27FC236}">
              <a16:creationId xmlns:a16="http://schemas.microsoft.com/office/drawing/2014/main" id="{4715DE52-F3EC-480E-91D2-0419972A100E}"/>
            </a:ext>
          </a:extLst>
        </xdr:cNvPr>
        <xdr:cNvSpPr>
          <a:spLocks noChangeShapeType="1"/>
        </xdr:cNvSpPr>
      </xdr:nvSpPr>
      <xdr:spPr bwMode="auto">
        <a:xfrm flipV="1">
          <a:off x="45243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85725</xdr:colOff>
      <xdr:row>184</xdr:row>
      <xdr:rowOff>0</xdr:rowOff>
    </xdr:from>
    <xdr:to>
      <xdr:col>25</xdr:col>
      <xdr:colOff>85725</xdr:colOff>
      <xdr:row>187</xdr:row>
      <xdr:rowOff>0</xdr:rowOff>
    </xdr:to>
    <xdr:sp macro="" textlink="">
      <xdr:nvSpPr>
        <xdr:cNvPr id="74" name="Line 203">
          <a:extLst>
            <a:ext uri="{FF2B5EF4-FFF2-40B4-BE49-F238E27FC236}">
              <a16:creationId xmlns:a16="http://schemas.microsoft.com/office/drawing/2014/main" id="{A2151672-4823-49E8-AEF7-0E2F21D2B096}"/>
            </a:ext>
          </a:extLst>
        </xdr:cNvPr>
        <xdr:cNvSpPr>
          <a:spLocks noChangeShapeType="1"/>
        </xdr:cNvSpPr>
      </xdr:nvSpPr>
      <xdr:spPr bwMode="auto">
        <a:xfrm flipV="1">
          <a:off x="43529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85725</xdr:colOff>
      <xdr:row>184</xdr:row>
      <xdr:rowOff>0</xdr:rowOff>
    </xdr:from>
    <xdr:to>
      <xdr:col>24</xdr:col>
      <xdr:colOff>85725</xdr:colOff>
      <xdr:row>187</xdr:row>
      <xdr:rowOff>0</xdr:rowOff>
    </xdr:to>
    <xdr:sp macro="" textlink="">
      <xdr:nvSpPr>
        <xdr:cNvPr id="75" name="Line 204">
          <a:extLst>
            <a:ext uri="{FF2B5EF4-FFF2-40B4-BE49-F238E27FC236}">
              <a16:creationId xmlns:a16="http://schemas.microsoft.com/office/drawing/2014/main" id="{359C90FA-15C5-424C-B8BE-69A75C7E2C3C}"/>
            </a:ext>
          </a:extLst>
        </xdr:cNvPr>
        <xdr:cNvSpPr>
          <a:spLocks noChangeShapeType="1"/>
        </xdr:cNvSpPr>
      </xdr:nvSpPr>
      <xdr:spPr bwMode="auto">
        <a:xfrm flipV="1">
          <a:off x="41814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85725</xdr:colOff>
      <xdr:row>184</xdr:row>
      <xdr:rowOff>0</xdr:rowOff>
    </xdr:from>
    <xdr:to>
      <xdr:col>23</xdr:col>
      <xdr:colOff>85725</xdr:colOff>
      <xdr:row>187</xdr:row>
      <xdr:rowOff>0</xdr:rowOff>
    </xdr:to>
    <xdr:sp macro="" textlink="">
      <xdr:nvSpPr>
        <xdr:cNvPr id="76" name="Line 205">
          <a:extLst>
            <a:ext uri="{FF2B5EF4-FFF2-40B4-BE49-F238E27FC236}">
              <a16:creationId xmlns:a16="http://schemas.microsoft.com/office/drawing/2014/main" id="{7650936E-E12D-4946-93D4-A71BF2D18177}"/>
            </a:ext>
          </a:extLst>
        </xdr:cNvPr>
        <xdr:cNvSpPr>
          <a:spLocks noChangeShapeType="1"/>
        </xdr:cNvSpPr>
      </xdr:nvSpPr>
      <xdr:spPr bwMode="auto">
        <a:xfrm flipV="1">
          <a:off x="40100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85725</xdr:colOff>
      <xdr:row>184</xdr:row>
      <xdr:rowOff>0</xdr:rowOff>
    </xdr:from>
    <xdr:to>
      <xdr:col>28</xdr:col>
      <xdr:colOff>85725</xdr:colOff>
      <xdr:row>187</xdr:row>
      <xdr:rowOff>0</xdr:rowOff>
    </xdr:to>
    <xdr:sp macro="" textlink="">
      <xdr:nvSpPr>
        <xdr:cNvPr id="77" name="Line 206">
          <a:extLst>
            <a:ext uri="{FF2B5EF4-FFF2-40B4-BE49-F238E27FC236}">
              <a16:creationId xmlns:a16="http://schemas.microsoft.com/office/drawing/2014/main" id="{9E8901E3-2A99-4277-9495-DD550D620E7A}"/>
            </a:ext>
          </a:extLst>
        </xdr:cNvPr>
        <xdr:cNvSpPr>
          <a:spLocks noChangeShapeType="1"/>
        </xdr:cNvSpPr>
      </xdr:nvSpPr>
      <xdr:spPr bwMode="auto">
        <a:xfrm flipV="1">
          <a:off x="48672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85725</xdr:colOff>
      <xdr:row>184</xdr:row>
      <xdr:rowOff>0</xdr:rowOff>
    </xdr:from>
    <xdr:to>
      <xdr:col>27</xdr:col>
      <xdr:colOff>85725</xdr:colOff>
      <xdr:row>187</xdr:row>
      <xdr:rowOff>0</xdr:rowOff>
    </xdr:to>
    <xdr:sp macro="" textlink="">
      <xdr:nvSpPr>
        <xdr:cNvPr id="78" name="Line 207">
          <a:extLst>
            <a:ext uri="{FF2B5EF4-FFF2-40B4-BE49-F238E27FC236}">
              <a16:creationId xmlns:a16="http://schemas.microsoft.com/office/drawing/2014/main" id="{A5F90164-48BE-48B7-995A-13DF903F0F10}"/>
            </a:ext>
          </a:extLst>
        </xdr:cNvPr>
        <xdr:cNvSpPr>
          <a:spLocks noChangeShapeType="1"/>
        </xdr:cNvSpPr>
      </xdr:nvSpPr>
      <xdr:spPr bwMode="auto">
        <a:xfrm flipV="1">
          <a:off x="46958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85725</xdr:colOff>
      <xdr:row>184</xdr:row>
      <xdr:rowOff>0</xdr:rowOff>
    </xdr:from>
    <xdr:to>
      <xdr:col>30</xdr:col>
      <xdr:colOff>85725</xdr:colOff>
      <xdr:row>187</xdr:row>
      <xdr:rowOff>0</xdr:rowOff>
    </xdr:to>
    <xdr:sp macro="" textlink="">
      <xdr:nvSpPr>
        <xdr:cNvPr id="79" name="Line 208">
          <a:extLst>
            <a:ext uri="{FF2B5EF4-FFF2-40B4-BE49-F238E27FC236}">
              <a16:creationId xmlns:a16="http://schemas.microsoft.com/office/drawing/2014/main" id="{8F24CB24-B011-48AF-889B-A3348D0EC9AC}"/>
            </a:ext>
          </a:extLst>
        </xdr:cNvPr>
        <xdr:cNvSpPr>
          <a:spLocks noChangeShapeType="1"/>
        </xdr:cNvSpPr>
      </xdr:nvSpPr>
      <xdr:spPr bwMode="auto">
        <a:xfrm flipV="1">
          <a:off x="52101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85725</xdr:colOff>
      <xdr:row>184</xdr:row>
      <xdr:rowOff>0</xdr:rowOff>
    </xdr:from>
    <xdr:to>
      <xdr:col>29</xdr:col>
      <xdr:colOff>85725</xdr:colOff>
      <xdr:row>187</xdr:row>
      <xdr:rowOff>0</xdr:rowOff>
    </xdr:to>
    <xdr:sp macro="" textlink="">
      <xdr:nvSpPr>
        <xdr:cNvPr id="80" name="Line 209">
          <a:extLst>
            <a:ext uri="{FF2B5EF4-FFF2-40B4-BE49-F238E27FC236}">
              <a16:creationId xmlns:a16="http://schemas.microsoft.com/office/drawing/2014/main" id="{76DF9EA9-C694-4E38-B85F-3040732C2A94}"/>
            </a:ext>
          </a:extLst>
        </xdr:cNvPr>
        <xdr:cNvSpPr>
          <a:spLocks noChangeShapeType="1"/>
        </xdr:cNvSpPr>
      </xdr:nvSpPr>
      <xdr:spPr bwMode="auto">
        <a:xfrm flipV="1">
          <a:off x="50387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85725</xdr:colOff>
      <xdr:row>184</xdr:row>
      <xdr:rowOff>0</xdr:rowOff>
    </xdr:from>
    <xdr:to>
      <xdr:col>31</xdr:col>
      <xdr:colOff>85725</xdr:colOff>
      <xdr:row>187</xdr:row>
      <xdr:rowOff>0</xdr:rowOff>
    </xdr:to>
    <xdr:sp macro="" textlink="">
      <xdr:nvSpPr>
        <xdr:cNvPr id="81" name="Line 211">
          <a:extLst>
            <a:ext uri="{FF2B5EF4-FFF2-40B4-BE49-F238E27FC236}">
              <a16:creationId xmlns:a16="http://schemas.microsoft.com/office/drawing/2014/main" id="{A37952E7-0C98-46BB-ACE1-3FAD09416723}"/>
            </a:ext>
          </a:extLst>
        </xdr:cNvPr>
        <xdr:cNvSpPr>
          <a:spLocks noChangeShapeType="1"/>
        </xdr:cNvSpPr>
      </xdr:nvSpPr>
      <xdr:spPr bwMode="auto">
        <a:xfrm flipV="1">
          <a:off x="53816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85725</xdr:colOff>
      <xdr:row>184</xdr:row>
      <xdr:rowOff>0</xdr:rowOff>
    </xdr:from>
    <xdr:to>
      <xdr:col>32</xdr:col>
      <xdr:colOff>85725</xdr:colOff>
      <xdr:row>187</xdr:row>
      <xdr:rowOff>0</xdr:rowOff>
    </xdr:to>
    <xdr:sp macro="" textlink="">
      <xdr:nvSpPr>
        <xdr:cNvPr id="82" name="Line 211">
          <a:extLst>
            <a:ext uri="{FF2B5EF4-FFF2-40B4-BE49-F238E27FC236}">
              <a16:creationId xmlns:a16="http://schemas.microsoft.com/office/drawing/2014/main" id="{9A3646A4-9026-49ED-B2F7-400B4EA8B503}"/>
            </a:ext>
          </a:extLst>
        </xdr:cNvPr>
        <xdr:cNvSpPr>
          <a:spLocks noChangeShapeType="1"/>
        </xdr:cNvSpPr>
      </xdr:nvSpPr>
      <xdr:spPr bwMode="auto">
        <a:xfrm flipV="1">
          <a:off x="555307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85725</xdr:colOff>
      <xdr:row>184</xdr:row>
      <xdr:rowOff>0</xdr:rowOff>
    </xdr:from>
    <xdr:to>
      <xdr:col>33</xdr:col>
      <xdr:colOff>85725</xdr:colOff>
      <xdr:row>187</xdr:row>
      <xdr:rowOff>0</xdr:rowOff>
    </xdr:to>
    <xdr:sp macro="" textlink="">
      <xdr:nvSpPr>
        <xdr:cNvPr id="83" name="Line 208">
          <a:extLst>
            <a:ext uri="{FF2B5EF4-FFF2-40B4-BE49-F238E27FC236}">
              <a16:creationId xmlns:a16="http://schemas.microsoft.com/office/drawing/2014/main" id="{95156177-4A45-44A6-88C0-DE0EEF04B73D}"/>
            </a:ext>
          </a:extLst>
        </xdr:cNvPr>
        <xdr:cNvSpPr>
          <a:spLocks noChangeShapeType="1"/>
        </xdr:cNvSpPr>
      </xdr:nvSpPr>
      <xdr:spPr bwMode="auto">
        <a:xfrm flipV="1">
          <a:off x="57245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85726</xdr:colOff>
      <xdr:row>184</xdr:row>
      <xdr:rowOff>0</xdr:rowOff>
    </xdr:from>
    <xdr:to>
      <xdr:col>34</xdr:col>
      <xdr:colOff>85726</xdr:colOff>
      <xdr:row>187</xdr:row>
      <xdr:rowOff>0</xdr:rowOff>
    </xdr:to>
    <xdr:sp macro="" textlink="">
      <xdr:nvSpPr>
        <xdr:cNvPr id="84" name="Line 211">
          <a:extLst>
            <a:ext uri="{FF2B5EF4-FFF2-40B4-BE49-F238E27FC236}">
              <a16:creationId xmlns:a16="http://schemas.microsoft.com/office/drawing/2014/main" id="{F98D7743-C7B4-4277-8A2F-E8E270ED36EE}"/>
            </a:ext>
          </a:extLst>
        </xdr:cNvPr>
        <xdr:cNvSpPr>
          <a:spLocks noChangeShapeType="1"/>
        </xdr:cNvSpPr>
      </xdr:nvSpPr>
      <xdr:spPr bwMode="auto">
        <a:xfrm flipV="1">
          <a:off x="5895976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85726</xdr:colOff>
      <xdr:row>184</xdr:row>
      <xdr:rowOff>0</xdr:rowOff>
    </xdr:from>
    <xdr:to>
      <xdr:col>35</xdr:col>
      <xdr:colOff>85726</xdr:colOff>
      <xdr:row>187</xdr:row>
      <xdr:rowOff>0</xdr:rowOff>
    </xdr:to>
    <xdr:sp macro="" textlink="">
      <xdr:nvSpPr>
        <xdr:cNvPr id="85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V="1">
          <a:off x="6067426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5798</xdr:colOff>
      <xdr:row>192</xdr:row>
      <xdr:rowOff>0</xdr:rowOff>
    </xdr:from>
    <xdr:to>
      <xdr:col>36</xdr:col>
      <xdr:colOff>5798</xdr:colOff>
      <xdr:row>194</xdr:row>
      <xdr:rowOff>0</xdr:rowOff>
    </xdr:to>
    <xdr:sp macro="" textlink="">
      <xdr:nvSpPr>
        <xdr:cNvPr id="86" name="Line 4879">
          <a:extLst>
            <a:ext uri="{FF2B5EF4-FFF2-40B4-BE49-F238E27FC236}">
              <a16:creationId xmlns:a16="http://schemas.microsoft.com/office/drawing/2014/main" id="{4EE92537-349A-4950-993B-58568912CDDA}"/>
            </a:ext>
          </a:extLst>
        </xdr:cNvPr>
        <xdr:cNvSpPr>
          <a:spLocks noChangeShapeType="1"/>
        </xdr:cNvSpPr>
      </xdr:nvSpPr>
      <xdr:spPr bwMode="auto">
        <a:xfrm flipH="1">
          <a:off x="6158948" y="271367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27</xdr:col>
      <xdr:colOff>0</xdr:colOff>
      <xdr:row>193</xdr:row>
      <xdr:rowOff>0</xdr:rowOff>
    </xdr:from>
    <xdr:to>
      <xdr:col>36</xdr:col>
      <xdr:colOff>5798</xdr:colOff>
      <xdr:row>193</xdr:row>
      <xdr:rowOff>0</xdr:rowOff>
    </xdr:to>
    <xdr:sp macro="" textlink="">
      <xdr:nvSpPr>
        <xdr:cNvPr id="87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610100" y="27289125"/>
          <a:ext cx="154884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27</xdr:col>
      <xdr:colOff>0</xdr:colOff>
      <xdr:row>192</xdr:row>
      <xdr:rowOff>0</xdr:rowOff>
    </xdr:from>
    <xdr:to>
      <xdr:col>27</xdr:col>
      <xdr:colOff>0</xdr:colOff>
      <xdr:row>194</xdr:row>
      <xdr:rowOff>0</xdr:rowOff>
    </xdr:to>
    <xdr:sp macro="" textlink="">
      <xdr:nvSpPr>
        <xdr:cNvPr id="88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610100" y="271367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13</xdr:col>
      <xdr:colOff>0</xdr:colOff>
      <xdr:row>193</xdr:row>
      <xdr:rowOff>0</xdr:rowOff>
    </xdr:from>
    <xdr:to>
      <xdr:col>25</xdr:col>
      <xdr:colOff>0</xdr:colOff>
      <xdr:row>193</xdr:row>
      <xdr:rowOff>0</xdr:rowOff>
    </xdr:to>
    <xdr:sp macro="" textlink="">
      <xdr:nvSpPr>
        <xdr:cNvPr id="89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2209800" y="27289125"/>
          <a:ext cx="2057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13</xdr:col>
      <xdr:colOff>0</xdr:colOff>
      <xdr:row>192</xdr:row>
      <xdr:rowOff>0</xdr:rowOff>
    </xdr:from>
    <xdr:to>
      <xdr:col>13</xdr:col>
      <xdr:colOff>0</xdr:colOff>
      <xdr:row>194</xdr:row>
      <xdr:rowOff>0</xdr:rowOff>
    </xdr:to>
    <xdr:sp macro="" textlink="">
      <xdr:nvSpPr>
        <xdr:cNvPr id="90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2209800" y="271367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19050</xdr:colOff>
      <xdr:row>193</xdr:row>
      <xdr:rowOff>0</xdr:rowOff>
    </xdr:from>
    <xdr:to>
      <xdr:col>31</xdr:col>
      <xdr:colOff>19050</xdr:colOff>
      <xdr:row>206</xdr:row>
      <xdr:rowOff>0</xdr:rowOff>
    </xdr:to>
    <xdr:sp macro="" textlink="">
      <xdr:nvSpPr>
        <xdr:cNvPr id="91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5314950" y="27289125"/>
          <a:ext cx="0" cy="1885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0</xdr:colOff>
      <xdr:row>192</xdr:row>
      <xdr:rowOff>0</xdr:rowOff>
    </xdr:from>
    <xdr:to>
      <xdr:col>25</xdr:col>
      <xdr:colOff>0</xdr:colOff>
      <xdr:row>194</xdr:row>
      <xdr:rowOff>0</xdr:rowOff>
    </xdr:to>
    <xdr:sp macro="" textlink="">
      <xdr:nvSpPr>
        <xdr:cNvPr id="92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267200" y="271367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165652</xdr:colOff>
      <xdr:row>193</xdr:row>
      <xdr:rowOff>0</xdr:rowOff>
    </xdr:from>
    <xdr:to>
      <xdr:col>27</xdr:col>
      <xdr:colOff>0</xdr:colOff>
      <xdr:row>193</xdr:row>
      <xdr:rowOff>0</xdr:rowOff>
    </xdr:to>
    <xdr:sp macro="" textlink="">
      <xdr:nvSpPr>
        <xdr:cNvPr id="93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261402" y="27289125"/>
          <a:ext cx="34869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19</xdr:col>
      <xdr:colOff>0</xdr:colOff>
      <xdr:row>193</xdr:row>
      <xdr:rowOff>0</xdr:rowOff>
    </xdr:from>
    <xdr:to>
      <xdr:col>19</xdr:col>
      <xdr:colOff>0</xdr:colOff>
      <xdr:row>194</xdr:row>
      <xdr:rowOff>0</xdr:rowOff>
    </xdr:to>
    <xdr:sp macro="" textlink="">
      <xdr:nvSpPr>
        <xdr:cNvPr id="94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3238500" y="2728912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0</xdr:colOff>
      <xdr:row>193</xdr:row>
      <xdr:rowOff>0</xdr:rowOff>
    </xdr:from>
    <xdr:to>
      <xdr:col>26</xdr:col>
      <xdr:colOff>0</xdr:colOff>
      <xdr:row>200</xdr:row>
      <xdr:rowOff>0</xdr:rowOff>
    </xdr:to>
    <xdr:sp macro="" textlink="">
      <xdr:nvSpPr>
        <xdr:cNvPr id="95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4438650" y="27289125"/>
          <a:ext cx="0" cy="1028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13</xdr:col>
      <xdr:colOff>85725</xdr:colOff>
      <xdr:row>184</xdr:row>
      <xdr:rowOff>0</xdr:rowOff>
    </xdr:from>
    <xdr:to>
      <xdr:col>13</xdr:col>
      <xdr:colOff>85725</xdr:colOff>
      <xdr:row>187</xdr:row>
      <xdr:rowOff>0</xdr:rowOff>
    </xdr:to>
    <xdr:sp macro="" textlink="">
      <xdr:nvSpPr>
        <xdr:cNvPr id="96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295525" y="259175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83527</xdr:colOff>
      <xdr:row>59</xdr:row>
      <xdr:rowOff>0</xdr:rowOff>
    </xdr:from>
    <xdr:to>
      <xdr:col>4</xdr:col>
      <xdr:colOff>83527</xdr:colOff>
      <xdr:row>65</xdr:row>
      <xdr:rowOff>0</xdr:rowOff>
    </xdr:to>
    <xdr:sp macro="" textlink="">
      <xdr:nvSpPr>
        <xdr:cNvPr id="97" name="Line 19">
          <a:extLst>
            <a:ext uri="{FF2B5EF4-FFF2-40B4-BE49-F238E27FC236}">
              <a16:creationId xmlns:a16="http://schemas.microsoft.com/office/drawing/2014/main" id="{61C08849-7E96-41AE-BF37-0C17DFBAB850}"/>
            </a:ext>
          </a:extLst>
        </xdr:cNvPr>
        <xdr:cNvSpPr>
          <a:spLocks noChangeShapeType="1"/>
        </xdr:cNvSpPr>
      </xdr:nvSpPr>
      <xdr:spPr bwMode="auto">
        <a:xfrm flipV="1">
          <a:off x="750277" y="8334375"/>
          <a:ext cx="0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85725</xdr:colOff>
      <xdr:row>65</xdr:row>
      <xdr:rowOff>0</xdr:rowOff>
    </xdr:from>
    <xdr:to>
      <xdr:col>7</xdr:col>
      <xdr:colOff>0</xdr:colOff>
      <xdr:row>65</xdr:row>
      <xdr:rowOff>0</xdr:rowOff>
    </xdr:to>
    <xdr:sp macro="" textlink="">
      <xdr:nvSpPr>
        <xdr:cNvPr id="98" name="Line 32">
          <a:extLst>
            <a:ext uri="{FF2B5EF4-FFF2-40B4-BE49-F238E27FC236}">
              <a16:creationId xmlns:a16="http://schemas.microsoft.com/office/drawing/2014/main" id="{593136A6-7AEC-406C-8FAE-EF98048B0EA6}"/>
            </a:ext>
          </a:extLst>
        </xdr:cNvPr>
        <xdr:cNvSpPr>
          <a:spLocks noChangeShapeType="1"/>
        </xdr:cNvSpPr>
      </xdr:nvSpPr>
      <xdr:spPr bwMode="auto">
        <a:xfrm flipV="1">
          <a:off x="752475" y="9248775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85725</xdr:colOff>
      <xdr:row>59</xdr:row>
      <xdr:rowOff>0</xdr:rowOff>
    </xdr:from>
    <xdr:to>
      <xdr:col>16</xdr:col>
      <xdr:colOff>85725</xdr:colOff>
      <xdr:row>62</xdr:row>
      <xdr:rowOff>0</xdr:rowOff>
    </xdr:to>
    <xdr:sp macro="" textlink="">
      <xdr:nvSpPr>
        <xdr:cNvPr id="99" name="Line 24">
          <a:extLst>
            <a:ext uri="{FF2B5EF4-FFF2-40B4-BE49-F238E27FC236}">
              <a16:creationId xmlns:a16="http://schemas.microsoft.com/office/drawing/2014/main" id="{3C70FB38-D791-4361-89D2-B4E5E6614B64}"/>
            </a:ext>
          </a:extLst>
        </xdr:cNvPr>
        <xdr:cNvSpPr>
          <a:spLocks noChangeShapeType="1"/>
        </xdr:cNvSpPr>
      </xdr:nvSpPr>
      <xdr:spPr bwMode="auto">
        <a:xfrm flipV="1">
          <a:off x="28098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15</xdr:col>
      <xdr:colOff>85725</xdr:colOff>
      <xdr:row>59</xdr:row>
      <xdr:rowOff>0</xdr:rowOff>
    </xdr:from>
    <xdr:to>
      <xdr:col>15</xdr:col>
      <xdr:colOff>85725</xdr:colOff>
      <xdr:row>62</xdr:row>
      <xdr:rowOff>0</xdr:rowOff>
    </xdr:to>
    <xdr:sp macro="" textlink="">
      <xdr:nvSpPr>
        <xdr:cNvPr id="100" name="Line 25">
          <a:extLst>
            <a:ext uri="{FF2B5EF4-FFF2-40B4-BE49-F238E27FC236}">
              <a16:creationId xmlns:a16="http://schemas.microsoft.com/office/drawing/2014/main" id="{0A6762A7-4231-4105-941A-6B315A70B55E}"/>
            </a:ext>
          </a:extLst>
        </xdr:cNvPr>
        <xdr:cNvSpPr>
          <a:spLocks noChangeShapeType="1"/>
        </xdr:cNvSpPr>
      </xdr:nvSpPr>
      <xdr:spPr bwMode="auto">
        <a:xfrm flipV="1">
          <a:off x="26384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14</xdr:col>
      <xdr:colOff>85725</xdr:colOff>
      <xdr:row>59</xdr:row>
      <xdr:rowOff>0</xdr:rowOff>
    </xdr:from>
    <xdr:to>
      <xdr:col>14</xdr:col>
      <xdr:colOff>85725</xdr:colOff>
      <xdr:row>62</xdr:row>
      <xdr:rowOff>0</xdr:rowOff>
    </xdr:to>
    <xdr:sp macro="" textlink="">
      <xdr:nvSpPr>
        <xdr:cNvPr id="101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4669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18</xdr:col>
      <xdr:colOff>85725</xdr:colOff>
      <xdr:row>59</xdr:row>
      <xdr:rowOff>0</xdr:rowOff>
    </xdr:from>
    <xdr:to>
      <xdr:col>18</xdr:col>
      <xdr:colOff>85725</xdr:colOff>
      <xdr:row>62</xdr:row>
      <xdr:rowOff>0</xdr:rowOff>
    </xdr:to>
    <xdr:sp macro="" textlink="">
      <xdr:nvSpPr>
        <xdr:cNvPr id="102" name="Line 28">
          <a:extLst>
            <a:ext uri="{FF2B5EF4-FFF2-40B4-BE49-F238E27FC236}">
              <a16:creationId xmlns:a16="http://schemas.microsoft.com/office/drawing/2014/main" id="{86DDE0D4-997B-4AFC-848F-1021DF82A6C2}"/>
            </a:ext>
          </a:extLst>
        </xdr:cNvPr>
        <xdr:cNvSpPr>
          <a:spLocks noChangeShapeType="1"/>
        </xdr:cNvSpPr>
      </xdr:nvSpPr>
      <xdr:spPr bwMode="auto">
        <a:xfrm flipV="1">
          <a:off x="31527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17</xdr:col>
      <xdr:colOff>85725</xdr:colOff>
      <xdr:row>59</xdr:row>
      <xdr:rowOff>0</xdr:rowOff>
    </xdr:from>
    <xdr:to>
      <xdr:col>17</xdr:col>
      <xdr:colOff>85725</xdr:colOff>
      <xdr:row>62</xdr:row>
      <xdr:rowOff>0</xdr:rowOff>
    </xdr:to>
    <xdr:sp macro="" textlink="">
      <xdr:nvSpPr>
        <xdr:cNvPr id="103" name="Line 29">
          <a:extLst>
            <a:ext uri="{FF2B5EF4-FFF2-40B4-BE49-F238E27FC236}">
              <a16:creationId xmlns:a16="http://schemas.microsoft.com/office/drawing/2014/main" id="{20F1B731-1E37-4D3A-840E-7D71FFFA21B1}"/>
            </a:ext>
          </a:extLst>
        </xdr:cNvPr>
        <xdr:cNvSpPr>
          <a:spLocks noChangeShapeType="1"/>
        </xdr:cNvSpPr>
      </xdr:nvSpPr>
      <xdr:spPr bwMode="auto">
        <a:xfrm flipV="1">
          <a:off x="29813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20</xdr:col>
      <xdr:colOff>85725</xdr:colOff>
      <xdr:row>59</xdr:row>
      <xdr:rowOff>0</xdr:rowOff>
    </xdr:from>
    <xdr:to>
      <xdr:col>20</xdr:col>
      <xdr:colOff>85725</xdr:colOff>
      <xdr:row>62</xdr:row>
      <xdr:rowOff>0</xdr:rowOff>
    </xdr:to>
    <xdr:sp macro="" textlink="">
      <xdr:nvSpPr>
        <xdr:cNvPr id="104" name="Line 30">
          <a:extLst>
            <a:ext uri="{FF2B5EF4-FFF2-40B4-BE49-F238E27FC236}">
              <a16:creationId xmlns:a16="http://schemas.microsoft.com/office/drawing/2014/main" id="{ED43411F-BAF7-4480-8AB7-7E799E927064}"/>
            </a:ext>
          </a:extLst>
        </xdr:cNvPr>
        <xdr:cNvSpPr>
          <a:spLocks noChangeShapeType="1"/>
        </xdr:cNvSpPr>
      </xdr:nvSpPr>
      <xdr:spPr bwMode="auto">
        <a:xfrm flipV="1">
          <a:off x="34956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19</xdr:col>
      <xdr:colOff>85725</xdr:colOff>
      <xdr:row>59</xdr:row>
      <xdr:rowOff>0</xdr:rowOff>
    </xdr:from>
    <xdr:to>
      <xdr:col>19</xdr:col>
      <xdr:colOff>85725</xdr:colOff>
      <xdr:row>62</xdr:row>
      <xdr:rowOff>0</xdr:rowOff>
    </xdr:to>
    <xdr:sp macro="" textlink="">
      <xdr:nvSpPr>
        <xdr:cNvPr id="105" name="Line 31">
          <a:extLst>
            <a:ext uri="{FF2B5EF4-FFF2-40B4-BE49-F238E27FC236}">
              <a16:creationId xmlns:a16="http://schemas.microsoft.com/office/drawing/2014/main" id="{1EB50E29-3343-4934-9C86-3982D0D159AD}"/>
            </a:ext>
          </a:extLst>
        </xdr:cNvPr>
        <xdr:cNvSpPr>
          <a:spLocks noChangeShapeType="1"/>
        </xdr:cNvSpPr>
      </xdr:nvSpPr>
      <xdr:spPr bwMode="auto">
        <a:xfrm flipV="1">
          <a:off x="33242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85725</xdr:colOff>
      <xdr:row>59</xdr:row>
      <xdr:rowOff>0</xdr:rowOff>
    </xdr:from>
    <xdr:to>
      <xdr:col>22</xdr:col>
      <xdr:colOff>85725</xdr:colOff>
      <xdr:row>62</xdr:row>
      <xdr:rowOff>0</xdr:rowOff>
    </xdr:to>
    <xdr:sp macro="" textlink="">
      <xdr:nvSpPr>
        <xdr:cNvPr id="106" name="Line 200">
          <a:extLst>
            <a:ext uri="{FF2B5EF4-FFF2-40B4-BE49-F238E27FC236}">
              <a16:creationId xmlns:a16="http://schemas.microsoft.com/office/drawing/2014/main" id="{E3E47A46-FEBD-4139-A4AF-754AF9FD1952}"/>
            </a:ext>
          </a:extLst>
        </xdr:cNvPr>
        <xdr:cNvSpPr>
          <a:spLocks noChangeShapeType="1"/>
        </xdr:cNvSpPr>
      </xdr:nvSpPr>
      <xdr:spPr bwMode="auto">
        <a:xfrm flipV="1">
          <a:off x="38385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85725</xdr:colOff>
      <xdr:row>59</xdr:row>
      <xdr:rowOff>0</xdr:rowOff>
    </xdr:from>
    <xdr:to>
      <xdr:col>21</xdr:col>
      <xdr:colOff>85725</xdr:colOff>
      <xdr:row>62</xdr:row>
      <xdr:rowOff>0</xdr:rowOff>
    </xdr:to>
    <xdr:sp macro="" textlink="">
      <xdr:nvSpPr>
        <xdr:cNvPr id="107" name="Line 201">
          <a:extLst>
            <a:ext uri="{FF2B5EF4-FFF2-40B4-BE49-F238E27FC236}">
              <a16:creationId xmlns:a16="http://schemas.microsoft.com/office/drawing/2014/main" id="{2057BF73-018B-4C13-9DA0-2F63F0C6DF31}"/>
            </a:ext>
          </a:extLst>
        </xdr:cNvPr>
        <xdr:cNvSpPr>
          <a:spLocks noChangeShapeType="1"/>
        </xdr:cNvSpPr>
      </xdr:nvSpPr>
      <xdr:spPr bwMode="auto">
        <a:xfrm flipV="1">
          <a:off x="36671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85725</xdr:colOff>
      <xdr:row>59</xdr:row>
      <xdr:rowOff>0</xdr:rowOff>
    </xdr:from>
    <xdr:to>
      <xdr:col>26</xdr:col>
      <xdr:colOff>85725</xdr:colOff>
      <xdr:row>62</xdr:row>
      <xdr:rowOff>0</xdr:rowOff>
    </xdr:to>
    <xdr:sp macro="" textlink="">
      <xdr:nvSpPr>
        <xdr:cNvPr id="108" name="Line 202">
          <a:extLst>
            <a:ext uri="{FF2B5EF4-FFF2-40B4-BE49-F238E27FC236}">
              <a16:creationId xmlns:a16="http://schemas.microsoft.com/office/drawing/2014/main" id="{4715DE52-F3EC-480E-91D2-0419972A100E}"/>
            </a:ext>
          </a:extLst>
        </xdr:cNvPr>
        <xdr:cNvSpPr>
          <a:spLocks noChangeShapeType="1"/>
        </xdr:cNvSpPr>
      </xdr:nvSpPr>
      <xdr:spPr bwMode="auto">
        <a:xfrm flipV="1">
          <a:off x="45243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85725</xdr:colOff>
      <xdr:row>59</xdr:row>
      <xdr:rowOff>0</xdr:rowOff>
    </xdr:from>
    <xdr:to>
      <xdr:col>25</xdr:col>
      <xdr:colOff>85725</xdr:colOff>
      <xdr:row>62</xdr:row>
      <xdr:rowOff>0</xdr:rowOff>
    </xdr:to>
    <xdr:sp macro="" textlink="">
      <xdr:nvSpPr>
        <xdr:cNvPr id="109" name="Line 203">
          <a:extLst>
            <a:ext uri="{FF2B5EF4-FFF2-40B4-BE49-F238E27FC236}">
              <a16:creationId xmlns:a16="http://schemas.microsoft.com/office/drawing/2014/main" id="{A2151672-4823-49E8-AEF7-0E2F21D2B096}"/>
            </a:ext>
          </a:extLst>
        </xdr:cNvPr>
        <xdr:cNvSpPr>
          <a:spLocks noChangeShapeType="1"/>
        </xdr:cNvSpPr>
      </xdr:nvSpPr>
      <xdr:spPr bwMode="auto">
        <a:xfrm flipV="1">
          <a:off x="43529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85725</xdr:colOff>
      <xdr:row>59</xdr:row>
      <xdr:rowOff>0</xdr:rowOff>
    </xdr:from>
    <xdr:to>
      <xdr:col>24</xdr:col>
      <xdr:colOff>85725</xdr:colOff>
      <xdr:row>62</xdr:row>
      <xdr:rowOff>0</xdr:rowOff>
    </xdr:to>
    <xdr:sp macro="" textlink="">
      <xdr:nvSpPr>
        <xdr:cNvPr id="110" name="Line 204">
          <a:extLst>
            <a:ext uri="{FF2B5EF4-FFF2-40B4-BE49-F238E27FC236}">
              <a16:creationId xmlns:a16="http://schemas.microsoft.com/office/drawing/2014/main" id="{359C90FA-15C5-424C-B8BE-69A75C7E2C3C}"/>
            </a:ext>
          </a:extLst>
        </xdr:cNvPr>
        <xdr:cNvSpPr>
          <a:spLocks noChangeShapeType="1"/>
        </xdr:cNvSpPr>
      </xdr:nvSpPr>
      <xdr:spPr bwMode="auto">
        <a:xfrm flipV="1">
          <a:off x="41814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85725</xdr:colOff>
      <xdr:row>59</xdr:row>
      <xdr:rowOff>0</xdr:rowOff>
    </xdr:from>
    <xdr:to>
      <xdr:col>23</xdr:col>
      <xdr:colOff>85725</xdr:colOff>
      <xdr:row>62</xdr:row>
      <xdr:rowOff>0</xdr:rowOff>
    </xdr:to>
    <xdr:sp macro="" textlink="">
      <xdr:nvSpPr>
        <xdr:cNvPr id="111" name="Line 205">
          <a:extLst>
            <a:ext uri="{FF2B5EF4-FFF2-40B4-BE49-F238E27FC236}">
              <a16:creationId xmlns:a16="http://schemas.microsoft.com/office/drawing/2014/main" id="{7650936E-E12D-4946-93D4-A71BF2D18177}"/>
            </a:ext>
          </a:extLst>
        </xdr:cNvPr>
        <xdr:cNvSpPr>
          <a:spLocks noChangeShapeType="1"/>
        </xdr:cNvSpPr>
      </xdr:nvSpPr>
      <xdr:spPr bwMode="auto">
        <a:xfrm flipV="1">
          <a:off x="40100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85725</xdr:colOff>
      <xdr:row>59</xdr:row>
      <xdr:rowOff>0</xdr:rowOff>
    </xdr:from>
    <xdr:to>
      <xdr:col>28</xdr:col>
      <xdr:colOff>85725</xdr:colOff>
      <xdr:row>62</xdr:row>
      <xdr:rowOff>0</xdr:rowOff>
    </xdr:to>
    <xdr:sp macro="" textlink="">
      <xdr:nvSpPr>
        <xdr:cNvPr id="112" name="Line 206">
          <a:extLst>
            <a:ext uri="{FF2B5EF4-FFF2-40B4-BE49-F238E27FC236}">
              <a16:creationId xmlns:a16="http://schemas.microsoft.com/office/drawing/2014/main" id="{9E8901E3-2A99-4277-9495-DD550D620E7A}"/>
            </a:ext>
          </a:extLst>
        </xdr:cNvPr>
        <xdr:cNvSpPr>
          <a:spLocks noChangeShapeType="1"/>
        </xdr:cNvSpPr>
      </xdr:nvSpPr>
      <xdr:spPr bwMode="auto">
        <a:xfrm flipV="1">
          <a:off x="48672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85725</xdr:colOff>
      <xdr:row>59</xdr:row>
      <xdr:rowOff>0</xdr:rowOff>
    </xdr:from>
    <xdr:to>
      <xdr:col>27</xdr:col>
      <xdr:colOff>85725</xdr:colOff>
      <xdr:row>62</xdr:row>
      <xdr:rowOff>0</xdr:rowOff>
    </xdr:to>
    <xdr:sp macro="" textlink="">
      <xdr:nvSpPr>
        <xdr:cNvPr id="113" name="Line 207">
          <a:extLst>
            <a:ext uri="{FF2B5EF4-FFF2-40B4-BE49-F238E27FC236}">
              <a16:creationId xmlns:a16="http://schemas.microsoft.com/office/drawing/2014/main" id="{A5F90164-48BE-48B7-995A-13DF903F0F10}"/>
            </a:ext>
          </a:extLst>
        </xdr:cNvPr>
        <xdr:cNvSpPr>
          <a:spLocks noChangeShapeType="1"/>
        </xdr:cNvSpPr>
      </xdr:nvSpPr>
      <xdr:spPr bwMode="auto">
        <a:xfrm flipV="1">
          <a:off x="46958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85725</xdr:colOff>
      <xdr:row>59</xdr:row>
      <xdr:rowOff>0</xdr:rowOff>
    </xdr:from>
    <xdr:to>
      <xdr:col>30</xdr:col>
      <xdr:colOff>85725</xdr:colOff>
      <xdr:row>62</xdr:row>
      <xdr:rowOff>0</xdr:rowOff>
    </xdr:to>
    <xdr:sp macro="" textlink="">
      <xdr:nvSpPr>
        <xdr:cNvPr id="114" name="Line 208">
          <a:extLst>
            <a:ext uri="{FF2B5EF4-FFF2-40B4-BE49-F238E27FC236}">
              <a16:creationId xmlns:a16="http://schemas.microsoft.com/office/drawing/2014/main" id="{8F24CB24-B011-48AF-889B-A3348D0EC9AC}"/>
            </a:ext>
          </a:extLst>
        </xdr:cNvPr>
        <xdr:cNvSpPr>
          <a:spLocks noChangeShapeType="1"/>
        </xdr:cNvSpPr>
      </xdr:nvSpPr>
      <xdr:spPr bwMode="auto">
        <a:xfrm flipV="1">
          <a:off x="52101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85725</xdr:colOff>
      <xdr:row>59</xdr:row>
      <xdr:rowOff>0</xdr:rowOff>
    </xdr:from>
    <xdr:to>
      <xdr:col>29</xdr:col>
      <xdr:colOff>85725</xdr:colOff>
      <xdr:row>62</xdr:row>
      <xdr:rowOff>0</xdr:rowOff>
    </xdr:to>
    <xdr:sp macro="" textlink="">
      <xdr:nvSpPr>
        <xdr:cNvPr id="115" name="Line 209">
          <a:extLst>
            <a:ext uri="{FF2B5EF4-FFF2-40B4-BE49-F238E27FC236}">
              <a16:creationId xmlns:a16="http://schemas.microsoft.com/office/drawing/2014/main" id="{76DF9EA9-C694-4E38-B85F-3040732C2A94}"/>
            </a:ext>
          </a:extLst>
        </xdr:cNvPr>
        <xdr:cNvSpPr>
          <a:spLocks noChangeShapeType="1"/>
        </xdr:cNvSpPr>
      </xdr:nvSpPr>
      <xdr:spPr bwMode="auto">
        <a:xfrm flipV="1">
          <a:off x="50387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85725</xdr:colOff>
      <xdr:row>59</xdr:row>
      <xdr:rowOff>0</xdr:rowOff>
    </xdr:from>
    <xdr:to>
      <xdr:col>31</xdr:col>
      <xdr:colOff>85725</xdr:colOff>
      <xdr:row>62</xdr:row>
      <xdr:rowOff>0</xdr:rowOff>
    </xdr:to>
    <xdr:sp macro="" textlink="">
      <xdr:nvSpPr>
        <xdr:cNvPr id="116" name="Line 211">
          <a:extLst>
            <a:ext uri="{FF2B5EF4-FFF2-40B4-BE49-F238E27FC236}">
              <a16:creationId xmlns:a16="http://schemas.microsoft.com/office/drawing/2014/main" id="{A37952E7-0C98-46BB-ACE1-3FAD09416723}"/>
            </a:ext>
          </a:extLst>
        </xdr:cNvPr>
        <xdr:cNvSpPr>
          <a:spLocks noChangeShapeType="1"/>
        </xdr:cNvSpPr>
      </xdr:nvSpPr>
      <xdr:spPr bwMode="auto">
        <a:xfrm flipV="1">
          <a:off x="53816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85725</xdr:colOff>
      <xdr:row>59</xdr:row>
      <xdr:rowOff>0</xdr:rowOff>
    </xdr:from>
    <xdr:to>
      <xdr:col>32</xdr:col>
      <xdr:colOff>85725</xdr:colOff>
      <xdr:row>62</xdr:row>
      <xdr:rowOff>0</xdr:rowOff>
    </xdr:to>
    <xdr:sp macro="" textlink="">
      <xdr:nvSpPr>
        <xdr:cNvPr id="117" name="Line 211">
          <a:extLst>
            <a:ext uri="{FF2B5EF4-FFF2-40B4-BE49-F238E27FC236}">
              <a16:creationId xmlns:a16="http://schemas.microsoft.com/office/drawing/2014/main" id="{9A3646A4-9026-49ED-B2F7-400B4EA8B503}"/>
            </a:ext>
          </a:extLst>
        </xdr:cNvPr>
        <xdr:cNvSpPr>
          <a:spLocks noChangeShapeType="1"/>
        </xdr:cNvSpPr>
      </xdr:nvSpPr>
      <xdr:spPr bwMode="auto">
        <a:xfrm flipV="1">
          <a:off x="555307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85725</xdr:colOff>
      <xdr:row>59</xdr:row>
      <xdr:rowOff>0</xdr:rowOff>
    </xdr:from>
    <xdr:to>
      <xdr:col>33</xdr:col>
      <xdr:colOff>85725</xdr:colOff>
      <xdr:row>62</xdr:row>
      <xdr:rowOff>0</xdr:rowOff>
    </xdr:to>
    <xdr:sp macro="" textlink="">
      <xdr:nvSpPr>
        <xdr:cNvPr id="118" name="Line 208">
          <a:extLst>
            <a:ext uri="{FF2B5EF4-FFF2-40B4-BE49-F238E27FC236}">
              <a16:creationId xmlns:a16="http://schemas.microsoft.com/office/drawing/2014/main" id="{95156177-4A45-44A6-88C0-DE0EEF04B73D}"/>
            </a:ext>
          </a:extLst>
        </xdr:cNvPr>
        <xdr:cNvSpPr>
          <a:spLocks noChangeShapeType="1"/>
        </xdr:cNvSpPr>
      </xdr:nvSpPr>
      <xdr:spPr bwMode="auto">
        <a:xfrm flipV="1">
          <a:off x="57245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85726</xdr:colOff>
      <xdr:row>59</xdr:row>
      <xdr:rowOff>0</xdr:rowOff>
    </xdr:from>
    <xdr:to>
      <xdr:col>34</xdr:col>
      <xdr:colOff>85726</xdr:colOff>
      <xdr:row>62</xdr:row>
      <xdr:rowOff>0</xdr:rowOff>
    </xdr:to>
    <xdr:sp macro="" textlink="">
      <xdr:nvSpPr>
        <xdr:cNvPr id="119" name="Line 211">
          <a:extLst>
            <a:ext uri="{FF2B5EF4-FFF2-40B4-BE49-F238E27FC236}">
              <a16:creationId xmlns:a16="http://schemas.microsoft.com/office/drawing/2014/main" id="{F98D7743-C7B4-4277-8A2F-E8E270ED36EE}"/>
            </a:ext>
          </a:extLst>
        </xdr:cNvPr>
        <xdr:cNvSpPr>
          <a:spLocks noChangeShapeType="1"/>
        </xdr:cNvSpPr>
      </xdr:nvSpPr>
      <xdr:spPr bwMode="auto">
        <a:xfrm flipV="1">
          <a:off x="5895976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85726</xdr:colOff>
      <xdr:row>59</xdr:row>
      <xdr:rowOff>0</xdr:rowOff>
    </xdr:from>
    <xdr:to>
      <xdr:col>35</xdr:col>
      <xdr:colOff>85726</xdr:colOff>
      <xdr:row>62</xdr:row>
      <xdr:rowOff>0</xdr:rowOff>
    </xdr:to>
    <xdr:sp macro="" textlink="">
      <xdr:nvSpPr>
        <xdr:cNvPr id="120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V="1">
          <a:off x="6067426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5798</xdr:colOff>
      <xdr:row>67</xdr:row>
      <xdr:rowOff>0</xdr:rowOff>
    </xdr:from>
    <xdr:to>
      <xdr:col>36</xdr:col>
      <xdr:colOff>5798</xdr:colOff>
      <xdr:row>69</xdr:row>
      <xdr:rowOff>0</xdr:rowOff>
    </xdr:to>
    <xdr:sp macro="" textlink="">
      <xdr:nvSpPr>
        <xdr:cNvPr id="121" name="Line 4879">
          <a:extLst>
            <a:ext uri="{FF2B5EF4-FFF2-40B4-BE49-F238E27FC236}">
              <a16:creationId xmlns:a16="http://schemas.microsoft.com/office/drawing/2014/main" id="{4EE92537-349A-4950-993B-58568912CDDA}"/>
            </a:ext>
          </a:extLst>
        </xdr:cNvPr>
        <xdr:cNvSpPr>
          <a:spLocks noChangeShapeType="1"/>
        </xdr:cNvSpPr>
      </xdr:nvSpPr>
      <xdr:spPr bwMode="auto">
        <a:xfrm flipH="1">
          <a:off x="6158948" y="95535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27</xdr:col>
      <xdr:colOff>0</xdr:colOff>
      <xdr:row>68</xdr:row>
      <xdr:rowOff>0</xdr:rowOff>
    </xdr:from>
    <xdr:to>
      <xdr:col>36</xdr:col>
      <xdr:colOff>5798</xdr:colOff>
      <xdr:row>68</xdr:row>
      <xdr:rowOff>0</xdr:rowOff>
    </xdr:to>
    <xdr:sp macro="" textlink="">
      <xdr:nvSpPr>
        <xdr:cNvPr id="122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610100" y="9705975"/>
          <a:ext cx="154884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27</xdr:col>
      <xdr:colOff>0</xdr:colOff>
      <xdr:row>67</xdr:row>
      <xdr:rowOff>0</xdr:rowOff>
    </xdr:from>
    <xdr:to>
      <xdr:col>27</xdr:col>
      <xdr:colOff>0</xdr:colOff>
      <xdr:row>69</xdr:row>
      <xdr:rowOff>0</xdr:rowOff>
    </xdr:to>
    <xdr:sp macro="" textlink="">
      <xdr:nvSpPr>
        <xdr:cNvPr id="123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610100" y="95535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13</xdr:col>
      <xdr:colOff>0</xdr:colOff>
      <xdr:row>68</xdr:row>
      <xdr:rowOff>0</xdr:rowOff>
    </xdr:from>
    <xdr:to>
      <xdr:col>25</xdr:col>
      <xdr:colOff>0</xdr:colOff>
      <xdr:row>68</xdr:row>
      <xdr:rowOff>0</xdr:rowOff>
    </xdr:to>
    <xdr:sp macro="" textlink="">
      <xdr:nvSpPr>
        <xdr:cNvPr id="124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2209800" y="9705975"/>
          <a:ext cx="2057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13</xdr:col>
      <xdr:colOff>0</xdr:colOff>
      <xdr:row>67</xdr:row>
      <xdr:rowOff>0</xdr:rowOff>
    </xdr:from>
    <xdr:to>
      <xdr:col>13</xdr:col>
      <xdr:colOff>0</xdr:colOff>
      <xdr:row>69</xdr:row>
      <xdr:rowOff>0</xdr:rowOff>
    </xdr:to>
    <xdr:sp macro="" textlink="">
      <xdr:nvSpPr>
        <xdr:cNvPr id="125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2209800" y="95535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19050</xdr:colOff>
      <xdr:row>68</xdr:row>
      <xdr:rowOff>0</xdr:rowOff>
    </xdr:from>
    <xdr:to>
      <xdr:col>31</xdr:col>
      <xdr:colOff>19050</xdr:colOff>
      <xdr:row>81</xdr:row>
      <xdr:rowOff>0</xdr:rowOff>
    </xdr:to>
    <xdr:sp macro="" textlink="">
      <xdr:nvSpPr>
        <xdr:cNvPr id="126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5314950" y="9705975"/>
          <a:ext cx="0" cy="1885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0</xdr:colOff>
      <xdr:row>67</xdr:row>
      <xdr:rowOff>0</xdr:rowOff>
    </xdr:from>
    <xdr:to>
      <xdr:col>25</xdr:col>
      <xdr:colOff>0</xdr:colOff>
      <xdr:row>69</xdr:row>
      <xdr:rowOff>0</xdr:rowOff>
    </xdr:to>
    <xdr:sp macro="" textlink="">
      <xdr:nvSpPr>
        <xdr:cNvPr id="127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267200" y="95535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165652</xdr:colOff>
      <xdr:row>68</xdr:row>
      <xdr:rowOff>0</xdr:rowOff>
    </xdr:from>
    <xdr:to>
      <xdr:col>27</xdr:col>
      <xdr:colOff>0</xdr:colOff>
      <xdr:row>68</xdr:row>
      <xdr:rowOff>0</xdr:rowOff>
    </xdr:to>
    <xdr:sp macro="" textlink="">
      <xdr:nvSpPr>
        <xdr:cNvPr id="128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261402" y="9705975"/>
          <a:ext cx="34869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19</xdr:col>
      <xdr:colOff>0</xdr:colOff>
      <xdr:row>68</xdr:row>
      <xdr:rowOff>0</xdr:rowOff>
    </xdr:from>
    <xdr:to>
      <xdr:col>19</xdr:col>
      <xdr:colOff>0</xdr:colOff>
      <xdr:row>69</xdr:row>
      <xdr:rowOff>0</xdr:rowOff>
    </xdr:to>
    <xdr:sp macro="" textlink="">
      <xdr:nvSpPr>
        <xdr:cNvPr id="129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3238500" y="970597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0</xdr:colOff>
      <xdr:row>68</xdr:row>
      <xdr:rowOff>0</xdr:rowOff>
    </xdr:from>
    <xdr:to>
      <xdr:col>26</xdr:col>
      <xdr:colOff>0</xdr:colOff>
      <xdr:row>75</xdr:row>
      <xdr:rowOff>0</xdr:rowOff>
    </xdr:to>
    <xdr:sp macro="" textlink="">
      <xdr:nvSpPr>
        <xdr:cNvPr id="130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4438650" y="9705975"/>
          <a:ext cx="0" cy="1028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13</xdr:col>
      <xdr:colOff>85725</xdr:colOff>
      <xdr:row>59</xdr:row>
      <xdr:rowOff>0</xdr:rowOff>
    </xdr:from>
    <xdr:to>
      <xdr:col>13</xdr:col>
      <xdr:colOff>85725</xdr:colOff>
      <xdr:row>62</xdr:row>
      <xdr:rowOff>0</xdr:rowOff>
    </xdr:to>
    <xdr:sp macro="" textlink="">
      <xdr:nvSpPr>
        <xdr:cNvPr id="131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295525" y="8334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83527</xdr:colOff>
      <xdr:row>253</xdr:row>
      <xdr:rowOff>0</xdr:rowOff>
    </xdr:from>
    <xdr:to>
      <xdr:col>4</xdr:col>
      <xdr:colOff>83527</xdr:colOff>
      <xdr:row>259</xdr:row>
      <xdr:rowOff>0</xdr:rowOff>
    </xdr:to>
    <xdr:sp macro="" textlink="">
      <xdr:nvSpPr>
        <xdr:cNvPr id="132" name="Line 19">
          <a:extLst>
            <a:ext uri="{FF2B5EF4-FFF2-40B4-BE49-F238E27FC236}">
              <a16:creationId xmlns:a16="http://schemas.microsoft.com/office/drawing/2014/main" id="{61C08849-7E96-41AE-BF37-0C17DFBAB850}"/>
            </a:ext>
          </a:extLst>
        </xdr:cNvPr>
        <xdr:cNvSpPr>
          <a:spLocks noChangeShapeType="1"/>
        </xdr:cNvSpPr>
      </xdr:nvSpPr>
      <xdr:spPr bwMode="auto">
        <a:xfrm flipV="1">
          <a:off x="750277" y="33051750"/>
          <a:ext cx="0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85725</xdr:colOff>
      <xdr:row>259</xdr:row>
      <xdr:rowOff>0</xdr:rowOff>
    </xdr:from>
    <xdr:to>
      <xdr:col>7</xdr:col>
      <xdr:colOff>0</xdr:colOff>
      <xdr:row>259</xdr:row>
      <xdr:rowOff>0</xdr:rowOff>
    </xdr:to>
    <xdr:sp macro="" textlink="">
      <xdr:nvSpPr>
        <xdr:cNvPr id="133" name="Line 32">
          <a:extLst>
            <a:ext uri="{FF2B5EF4-FFF2-40B4-BE49-F238E27FC236}">
              <a16:creationId xmlns:a16="http://schemas.microsoft.com/office/drawing/2014/main" id="{593136A6-7AEC-406C-8FAE-EF98048B0EA6}"/>
            </a:ext>
          </a:extLst>
        </xdr:cNvPr>
        <xdr:cNvSpPr>
          <a:spLocks noChangeShapeType="1"/>
        </xdr:cNvSpPr>
      </xdr:nvSpPr>
      <xdr:spPr bwMode="auto">
        <a:xfrm flipV="1">
          <a:off x="752475" y="33966150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85725</xdr:colOff>
      <xdr:row>253</xdr:row>
      <xdr:rowOff>0</xdr:rowOff>
    </xdr:from>
    <xdr:to>
      <xdr:col>16</xdr:col>
      <xdr:colOff>85725</xdr:colOff>
      <xdr:row>256</xdr:row>
      <xdr:rowOff>0</xdr:rowOff>
    </xdr:to>
    <xdr:sp macro="" textlink="">
      <xdr:nvSpPr>
        <xdr:cNvPr id="134" name="Line 24">
          <a:extLst>
            <a:ext uri="{FF2B5EF4-FFF2-40B4-BE49-F238E27FC236}">
              <a16:creationId xmlns:a16="http://schemas.microsoft.com/office/drawing/2014/main" id="{3C70FB38-D791-4361-89D2-B4E5E6614B64}"/>
            </a:ext>
          </a:extLst>
        </xdr:cNvPr>
        <xdr:cNvSpPr>
          <a:spLocks noChangeShapeType="1"/>
        </xdr:cNvSpPr>
      </xdr:nvSpPr>
      <xdr:spPr bwMode="auto">
        <a:xfrm flipV="1">
          <a:off x="28098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15</xdr:col>
      <xdr:colOff>85725</xdr:colOff>
      <xdr:row>253</xdr:row>
      <xdr:rowOff>0</xdr:rowOff>
    </xdr:from>
    <xdr:to>
      <xdr:col>15</xdr:col>
      <xdr:colOff>85725</xdr:colOff>
      <xdr:row>256</xdr:row>
      <xdr:rowOff>0</xdr:rowOff>
    </xdr:to>
    <xdr:sp macro="" textlink="">
      <xdr:nvSpPr>
        <xdr:cNvPr id="135" name="Line 25">
          <a:extLst>
            <a:ext uri="{FF2B5EF4-FFF2-40B4-BE49-F238E27FC236}">
              <a16:creationId xmlns:a16="http://schemas.microsoft.com/office/drawing/2014/main" id="{0A6762A7-4231-4105-941A-6B315A70B55E}"/>
            </a:ext>
          </a:extLst>
        </xdr:cNvPr>
        <xdr:cNvSpPr>
          <a:spLocks noChangeShapeType="1"/>
        </xdr:cNvSpPr>
      </xdr:nvSpPr>
      <xdr:spPr bwMode="auto">
        <a:xfrm flipV="1">
          <a:off x="26384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14</xdr:col>
      <xdr:colOff>85725</xdr:colOff>
      <xdr:row>253</xdr:row>
      <xdr:rowOff>0</xdr:rowOff>
    </xdr:from>
    <xdr:to>
      <xdr:col>14</xdr:col>
      <xdr:colOff>85725</xdr:colOff>
      <xdr:row>256</xdr:row>
      <xdr:rowOff>0</xdr:rowOff>
    </xdr:to>
    <xdr:sp macro="" textlink="">
      <xdr:nvSpPr>
        <xdr:cNvPr id="136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4669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18</xdr:col>
      <xdr:colOff>85725</xdr:colOff>
      <xdr:row>253</xdr:row>
      <xdr:rowOff>0</xdr:rowOff>
    </xdr:from>
    <xdr:to>
      <xdr:col>18</xdr:col>
      <xdr:colOff>85725</xdr:colOff>
      <xdr:row>256</xdr:row>
      <xdr:rowOff>0</xdr:rowOff>
    </xdr:to>
    <xdr:sp macro="" textlink="">
      <xdr:nvSpPr>
        <xdr:cNvPr id="137" name="Line 28">
          <a:extLst>
            <a:ext uri="{FF2B5EF4-FFF2-40B4-BE49-F238E27FC236}">
              <a16:creationId xmlns:a16="http://schemas.microsoft.com/office/drawing/2014/main" id="{86DDE0D4-997B-4AFC-848F-1021DF82A6C2}"/>
            </a:ext>
          </a:extLst>
        </xdr:cNvPr>
        <xdr:cNvSpPr>
          <a:spLocks noChangeShapeType="1"/>
        </xdr:cNvSpPr>
      </xdr:nvSpPr>
      <xdr:spPr bwMode="auto">
        <a:xfrm flipV="1">
          <a:off x="31527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17</xdr:col>
      <xdr:colOff>85725</xdr:colOff>
      <xdr:row>253</xdr:row>
      <xdr:rowOff>0</xdr:rowOff>
    </xdr:from>
    <xdr:to>
      <xdr:col>17</xdr:col>
      <xdr:colOff>85725</xdr:colOff>
      <xdr:row>256</xdr:row>
      <xdr:rowOff>0</xdr:rowOff>
    </xdr:to>
    <xdr:sp macro="" textlink="">
      <xdr:nvSpPr>
        <xdr:cNvPr id="138" name="Line 29">
          <a:extLst>
            <a:ext uri="{FF2B5EF4-FFF2-40B4-BE49-F238E27FC236}">
              <a16:creationId xmlns:a16="http://schemas.microsoft.com/office/drawing/2014/main" id="{20F1B731-1E37-4D3A-840E-7D71FFFA21B1}"/>
            </a:ext>
          </a:extLst>
        </xdr:cNvPr>
        <xdr:cNvSpPr>
          <a:spLocks noChangeShapeType="1"/>
        </xdr:cNvSpPr>
      </xdr:nvSpPr>
      <xdr:spPr bwMode="auto">
        <a:xfrm flipV="1">
          <a:off x="29813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20</xdr:col>
      <xdr:colOff>85725</xdr:colOff>
      <xdr:row>253</xdr:row>
      <xdr:rowOff>0</xdr:rowOff>
    </xdr:from>
    <xdr:to>
      <xdr:col>20</xdr:col>
      <xdr:colOff>85725</xdr:colOff>
      <xdr:row>256</xdr:row>
      <xdr:rowOff>0</xdr:rowOff>
    </xdr:to>
    <xdr:sp macro="" textlink="">
      <xdr:nvSpPr>
        <xdr:cNvPr id="139" name="Line 30">
          <a:extLst>
            <a:ext uri="{FF2B5EF4-FFF2-40B4-BE49-F238E27FC236}">
              <a16:creationId xmlns:a16="http://schemas.microsoft.com/office/drawing/2014/main" id="{ED43411F-BAF7-4480-8AB7-7E799E927064}"/>
            </a:ext>
          </a:extLst>
        </xdr:cNvPr>
        <xdr:cNvSpPr>
          <a:spLocks noChangeShapeType="1"/>
        </xdr:cNvSpPr>
      </xdr:nvSpPr>
      <xdr:spPr bwMode="auto">
        <a:xfrm flipV="1">
          <a:off x="34956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19</xdr:col>
      <xdr:colOff>85725</xdr:colOff>
      <xdr:row>253</xdr:row>
      <xdr:rowOff>0</xdr:rowOff>
    </xdr:from>
    <xdr:to>
      <xdr:col>19</xdr:col>
      <xdr:colOff>85725</xdr:colOff>
      <xdr:row>256</xdr:row>
      <xdr:rowOff>0</xdr:rowOff>
    </xdr:to>
    <xdr:sp macro="" textlink="">
      <xdr:nvSpPr>
        <xdr:cNvPr id="140" name="Line 31">
          <a:extLst>
            <a:ext uri="{FF2B5EF4-FFF2-40B4-BE49-F238E27FC236}">
              <a16:creationId xmlns:a16="http://schemas.microsoft.com/office/drawing/2014/main" id="{1EB50E29-3343-4934-9C86-3982D0D159AD}"/>
            </a:ext>
          </a:extLst>
        </xdr:cNvPr>
        <xdr:cNvSpPr>
          <a:spLocks noChangeShapeType="1"/>
        </xdr:cNvSpPr>
      </xdr:nvSpPr>
      <xdr:spPr bwMode="auto">
        <a:xfrm flipV="1">
          <a:off x="33242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85725</xdr:colOff>
      <xdr:row>253</xdr:row>
      <xdr:rowOff>0</xdr:rowOff>
    </xdr:from>
    <xdr:to>
      <xdr:col>22</xdr:col>
      <xdr:colOff>85725</xdr:colOff>
      <xdr:row>256</xdr:row>
      <xdr:rowOff>0</xdr:rowOff>
    </xdr:to>
    <xdr:sp macro="" textlink="">
      <xdr:nvSpPr>
        <xdr:cNvPr id="141" name="Line 200">
          <a:extLst>
            <a:ext uri="{FF2B5EF4-FFF2-40B4-BE49-F238E27FC236}">
              <a16:creationId xmlns:a16="http://schemas.microsoft.com/office/drawing/2014/main" id="{E3E47A46-FEBD-4139-A4AF-754AF9FD1952}"/>
            </a:ext>
          </a:extLst>
        </xdr:cNvPr>
        <xdr:cNvSpPr>
          <a:spLocks noChangeShapeType="1"/>
        </xdr:cNvSpPr>
      </xdr:nvSpPr>
      <xdr:spPr bwMode="auto">
        <a:xfrm flipV="1">
          <a:off x="38385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85725</xdr:colOff>
      <xdr:row>253</xdr:row>
      <xdr:rowOff>0</xdr:rowOff>
    </xdr:from>
    <xdr:to>
      <xdr:col>21</xdr:col>
      <xdr:colOff>85725</xdr:colOff>
      <xdr:row>256</xdr:row>
      <xdr:rowOff>0</xdr:rowOff>
    </xdr:to>
    <xdr:sp macro="" textlink="">
      <xdr:nvSpPr>
        <xdr:cNvPr id="142" name="Line 201">
          <a:extLst>
            <a:ext uri="{FF2B5EF4-FFF2-40B4-BE49-F238E27FC236}">
              <a16:creationId xmlns:a16="http://schemas.microsoft.com/office/drawing/2014/main" id="{2057BF73-018B-4C13-9DA0-2F63F0C6DF31}"/>
            </a:ext>
          </a:extLst>
        </xdr:cNvPr>
        <xdr:cNvSpPr>
          <a:spLocks noChangeShapeType="1"/>
        </xdr:cNvSpPr>
      </xdr:nvSpPr>
      <xdr:spPr bwMode="auto">
        <a:xfrm flipV="1">
          <a:off x="36671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85725</xdr:colOff>
      <xdr:row>253</xdr:row>
      <xdr:rowOff>0</xdr:rowOff>
    </xdr:from>
    <xdr:to>
      <xdr:col>26</xdr:col>
      <xdr:colOff>85725</xdr:colOff>
      <xdr:row>256</xdr:row>
      <xdr:rowOff>0</xdr:rowOff>
    </xdr:to>
    <xdr:sp macro="" textlink="">
      <xdr:nvSpPr>
        <xdr:cNvPr id="143" name="Line 202">
          <a:extLst>
            <a:ext uri="{FF2B5EF4-FFF2-40B4-BE49-F238E27FC236}">
              <a16:creationId xmlns:a16="http://schemas.microsoft.com/office/drawing/2014/main" id="{4715DE52-F3EC-480E-91D2-0419972A100E}"/>
            </a:ext>
          </a:extLst>
        </xdr:cNvPr>
        <xdr:cNvSpPr>
          <a:spLocks noChangeShapeType="1"/>
        </xdr:cNvSpPr>
      </xdr:nvSpPr>
      <xdr:spPr bwMode="auto">
        <a:xfrm flipV="1">
          <a:off x="45243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85725</xdr:colOff>
      <xdr:row>253</xdr:row>
      <xdr:rowOff>0</xdr:rowOff>
    </xdr:from>
    <xdr:to>
      <xdr:col>25</xdr:col>
      <xdr:colOff>85725</xdr:colOff>
      <xdr:row>256</xdr:row>
      <xdr:rowOff>0</xdr:rowOff>
    </xdr:to>
    <xdr:sp macro="" textlink="">
      <xdr:nvSpPr>
        <xdr:cNvPr id="144" name="Line 203">
          <a:extLst>
            <a:ext uri="{FF2B5EF4-FFF2-40B4-BE49-F238E27FC236}">
              <a16:creationId xmlns:a16="http://schemas.microsoft.com/office/drawing/2014/main" id="{A2151672-4823-49E8-AEF7-0E2F21D2B096}"/>
            </a:ext>
          </a:extLst>
        </xdr:cNvPr>
        <xdr:cNvSpPr>
          <a:spLocks noChangeShapeType="1"/>
        </xdr:cNvSpPr>
      </xdr:nvSpPr>
      <xdr:spPr bwMode="auto">
        <a:xfrm flipV="1">
          <a:off x="43529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85725</xdr:colOff>
      <xdr:row>253</xdr:row>
      <xdr:rowOff>0</xdr:rowOff>
    </xdr:from>
    <xdr:to>
      <xdr:col>24</xdr:col>
      <xdr:colOff>85725</xdr:colOff>
      <xdr:row>256</xdr:row>
      <xdr:rowOff>0</xdr:rowOff>
    </xdr:to>
    <xdr:sp macro="" textlink="">
      <xdr:nvSpPr>
        <xdr:cNvPr id="145" name="Line 204">
          <a:extLst>
            <a:ext uri="{FF2B5EF4-FFF2-40B4-BE49-F238E27FC236}">
              <a16:creationId xmlns:a16="http://schemas.microsoft.com/office/drawing/2014/main" id="{359C90FA-15C5-424C-B8BE-69A75C7E2C3C}"/>
            </a:ext>
          </a:extLst>
        </xdr:cNvPr>
        <xdr:cNvSpPr>
          <a:spLocks noChangeShapeType="1"/>
        </xdr:cNvSpPr>
      </xdr:nvSpPr>
      <xdr:spPr bwMode="auto">
        <a:xfrm flipV="1">
          <a:off x="41814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85725</xdr:colOff>
      <xdr:row>253</xdr:row>
      <xdr:rowOff>0</xdr:rowOff>
    </xdr:from>
    <xdr:to>
      <xdr:col>23</xdr:col>
      <xdr:colOff>85725</xdr:colOff>
      <xdr:row>256</xdr:row>
      <xdr:rowOff>0</xdr:rowOff>
    </xdr:to>
    <xdr:sp macro="" textlink="">
      <xdr:nvSpPr>
        <xdr:cNvPr id="146" name="Line 205">
          <a:extLst>
            <a:ext uri="{FF2B5EF4-FFF2-40B4-BE49-F238E27FC236}">
              <a16:creationId xmlns:a16="http://schemas.microsoft.com/office/drawing/2014/main" id="{7650936E-E12D-4946-93D4-A71BF2D18177}"/>
            </a:ext>
          </a:extLst>
        </xdr:cNvPr>
        <xdr:cNvSpPr>
          <a:spLocks noChangeShapeType="1"/>
        </xdr:cNvSpPr>
      </xdr:nvSpPr>
      <xdr:spPr bwMode="auto">
        <a:xfrm flipV="1">
          <a:off x="40100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85725</xdr:colOff>
      <xdr:row>253</xdr:row>
      <xdr:rowOff>0</xdr:rowOff>
    </xdr:from>
    <xdr:to>
      <xdr:col>28</xdr:col>
      <xdr:colOff>85725</xdr:colOff>
      <xdr:row>256</xdr:row>
      <xdr:rowOff>0</xdr:rowOff>
    </xdr:to>
    <xdr:sp macro="" textlink="">
      <xdr:nvSpPr>
        <xdr:cNvPr id="147" name="Line 206">
          <a:extLst>
            <a:ext uri="{FF2B5EF4-FFF2-40B4-BE49-F238E27FC236}">
              <a16:creationId xmlns:a16="http://schemas.microsoft.com/office/drawing/2014/main" id="{9E8901E3-2A99-4277-9495-DD550D620E7A}"/>
            </a:ext>
          </a:extLst>
        </xdr:cNvPr>
        <xdr:cNvSpPr>
          <a:spLocks noChangeShapeType="1"/>
        </xdr:cNvSpPr>
      </xdr:nvSpPr>
      <xdr:spPr bwMode="auto">
        <a:xfrm flipV="1">
          <a:off x="48672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85725</xdr:colOff>
      <xdr:row>253</xdr:row>
      <xdr:rowOff>0</xdr:rowOff>
    </xdr:from>
    <xdr:to>
      <xdr:col>27</xdr:col>
      <xdr:colOff>85725</xdr:colOff>
      <xdr:row>256</xdr:row>
      <xdr:rowOff>0</xdr:rowOff>
    </xdr:to>
    <xdr:sp macro="" textlink="">
      <xdr:nvSpPr>
        <xdr:cNvPr id="148" name="Line 207">
          <a:extLst>
            <a:ext uri="{FF2B5EF4-FFF2-40B4-BE49-F238E27FC236}">
              <a16:creationId xmlns:a16="http://schemas.microsoft.com/office/drawing/2014/main" id="{A5F90164-48BE-48B7-995A-13DF903F0F10}"/>
            </a:ext>
          </a:extLst>
        </xdr:cNvPr>
        <xdr:cNvSpPr>
          <a:spLocks noChangeShapeType="1"/>
        </xdr:cNvSpPr>
      </xdr:nvSpPr>
      <xdr:spPr bwMode="auto">
        <a:xfrm flipV="1">
          <a:off x="46958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85725</xdr:colOff>
      <xdr:row>253</xdr:row>
      <xdr:rowOff>0</xdr:rowOff>
    </xdr:from>
    <xdr:to>
      <xdr:col>30</xdr:col>
      <xdr:colOff>85725</xdr:colOff>
      <xdr:row>256</xdr:row>
      <xdr:rowOff>0</xdr:rowOff>
    </xdr:to>
    <xdr:sp macro="" textlink="">
      <xdr:nvSpPr>
        <xdr:cNvPr id="149" name="Line 208">
          <a:extLst>
            <a:ext uri="{FF2B5EF4-FFF2-40B4-BE49-F238E27FC236}">
              <a16:creationId xmlns:a16="http://schemas.microsoft.com/office/drawing/2014/main" id="{8F24CB24-B011-48AF-889B-A3348D0EC9AC}"/>
            </a:ext>
          </a:extLst>
        </xdr:cNvPr>
        <xdr:cNvSpPr>
          <a:spLocks noChangeShapeType="1"/>
        </xdr:cNvSpPr>
      </xdr:nvSpPr>
      <xdr:spPr bwMode="auto">
        <a:xfrm flipV="1">
          <a:off x="52101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85725</xdr:colOff>
      <xdr:row>253</xdr:row>
      <xdr:rowOff>0</xdr:rowOff>
    </xdr:from>
    <xdr:to>
      <xdr:col>29</xdr:col>
      <xdr:colOff>85725</xdr:colOff>
      <xdr:row>256</xdr:row>
      <xdr:rowOff>0</xdr:rowOff>
    </xdr:to>
    <xdr:sp macro="" textlink="">
      <xdr:nvSpPr>
        <xdr:cNvPr id="150" name="Line 209">
          <a:extLst>
            <a:ext uri="{FF2B5EF4-FFF2-40B4-BE49-F238E27FC236}">
              <a16:creationId xmlns:a16="http://schemas.microsoft.com/office/drawing/2014/main" id="{76DF9EA9-C694-4E38-B85F-3040732C2A94}"/>
            </a:ext>
          </a:extLst>
        </xdr:cNvPr>
        <xdr:cNvSpPr>
          <a:spLocks noChangeShapeType="1"/>
        </xdr:cNvSpPr>
      </xdr:nvSpPr>
      <xdr:spPr bwMode="auto">
        <a:xfrm flipV="1">
          <a:off x="50387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85725</xdr:colOff>
      <xdr:row>253</xdr:row>
      <xdr:rowOff>0</xdr:rowOff>
    </xdr:from>
    <xdr:to>
      <xdr:col>31</xdr:col>
      <xdr:colOff>85725</xdr:colOff>
      <xdr:row>256</xdr:row>
      <xdr:rowOff>0</xdr:rowOff>
    </xdr:to>
    <xdr:sp macro="" textlink="">
      <xdr:nvSpPr>
        <xdr:cNvPr id="151" name="Line 211">
          <a:extLst>
            <a:ext uri="{FF2B5EF4-FFF2-40B4-BE49-F238E27FC236}">
              <a16:creationId xmlns:a16="http://schemas.microsoft.com/office/drawing/2014/main" id="{A37952E7-0C98-46BB-ACE1-3FAD09416723}"/>
            </a:ext>
          </a:extLst>
        </xdr:cNvPr>
        <xdr:cNvSpPr>
          <a:spLocks noChangeShapeType="1"/>
        </xdr:cNvSpPr>
      </xdr:nvSpPr>
      <xdr:spPr bwMode="auto">
        <a:xfrm flipV="1">
          <a:off x="53816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85725</xdr:colOff>
      <xdr:row>253</xdr:row>
      <xdr:rowOff>0</xdr:rowOff>
    </xdr:from>
    <xdr:to>
      <xdr:col>32</xdr:col>
      <xdr:colOff>85725</xdr:colOff>
      <xdr:row>256</xdr:row>
      <xdr:rowOff>0</xdr:rowOff>
    </xdr:to>
    <xdr:sp macro="" textlink="">
      <xdr:nvSpPr>
        <xdr:cNvPr id="152" name="Line 211">
          <a:extLst>
            <a:ext uri="{FF2B5EF4-FFF2-40B4-BE49-F238E27FC236}">
              <a16:creationId xmlns:a16="http://schemas.microsoft.com/office/drawing/2014/main" id="{9A3646A4-9026-49ED-B2F7-400B4EA8B503}"/>
            </a:ext>
          </a:extLst>
        </xdr:cNvPr>
        <xdr:cNvSpPr>
          <a:spLocks noChangeShapeType="1"/>
        </xdr:cNvSpPr>
      </xdr:nvSpPr>
      <xdr:spPr bwMode="auto">
        <a:xfrm flipV="1">
          <a:off x="55530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85725</xdr:colOff>
      <xdr:row>253</xdr:row>
      <xdr:rowOff>0</xdr:rowOff>
    </xdr:from>
    <xdr:to>
      <xdr:col>33</xdr:col>
      <xdr:colOff>85725</xdr:colOff>
      <xdr:row>256</xdr:row>
      <xdr:rowOff>0</xdr:rowOff>
    </xdr:to>
    <xdr:sp macro="" textlink="">
      <xdr:nvSpPr>
        <xdr:cNvPr id="153" name="Line 208">
          <a:extLst>
            <a:ext uri="{FF2B5EF4-FFF2-40B4-BE49-F238E27FC236}">
              <a16:creationId xmlns:a16="http://schemas.microsoft.com/office/drawing/2014/main" id="{95156177-4A45-44A6-88C0-DE0EEF04B73D}"/>
            </a:ext>
          </a:extLst>
        </xdr:cNvPr>
        <xdr:cNvSpPr>
          <a:spLocks noChangeShapeType="1"/>
        </xdr:cNvSpPr>
      </xdr:nvSpPr>
      <xdr:spPr bwMode="auto">
        <a:xfrm flipV="1">
          <a:off x="57245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85726</xdr:colOff>
      <xdr:row>253</xdr:row>
      <xdr:rowOff>0</xdr:rowOff>
    </xdr:from>
    <xdr:to>
      <xdr:col>34</xdr:col>
      <xdr:colOff>85726</xdr:colOff>
      <xdr:row>256</xdr:row>
      <xdr:rowOff>0</xdr:rowOff>
    </xdr:to>
    <xdr:sp macro="" textlink="">
      <xdr:nvSpPr>
        <xdr:cNvPr id="154" name="Line 211">
          <a:extLst>
            <a:ext uri="{FF2B5EF4-FFF2-40B4-BE49-F238E27FC236}">
              <a16:creationId xmlns:a16="http://schemas.microsoft.com/office/drawing/2014/main" id="{F98D7743-C7B4-4277-8A2F-E8E270ED36EE}"/>
            </a:ext>
          </a:extLst>
        </xdr:cNvPr>
        <xdr:cNvSpPr>
          <a:spLocks noChangeShapeType="1"/>
        </xdr:cNvSpPr>
      </xdr:nvSpPr>
      <xdr:spPr bwMode="auto">
        <a:xfrm flipV="1">
          <a:off x="5895976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85726</xdr:colOff>
      <xdr:row>253</xdr:row>
      <xdr:rowOff>0</xdr:rowOff>
    </xdr:from>
    <xdr:to>
      <xdr:col>35</xdr:col>
      <xdr:colOff>85726</xdr:colOff>
      <xdr:row>256</xdr:row>
      <xdr:rowOff>0</xdr:rowOff>
    </xdr:to>
    <xdr:sp macro="" textlink="">
      <xdr:nvSpPr>
        <xdr:cNvPr id="155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V="1">
          <a:off x="6067426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5798</xdr:colOff>
      <xdr:row>261</xdr:row>
      <xdr:rowOff>0</xdr:rowOff>
    </xdr:from>
    <xdr:to>
      <xdr:col>36</xdr:col>
      <xdr:colOff>5798</xdr:colOff>
      <xdr:row>263</xdr:row>
      <xdr:rowOff>0</xdr:rowOff>
    </xdr:to>
    <xdr:sp macro="" textlink="">
      <xdr:nvSpPr>
        <xdr:cNvPr id="156" name="Line 4879">
          <a:extLst>
            <a:ext uri="{FF2B5EF4-FFF2-40B4-BE49-F238E27FC236}">
              <a16:creationId xmlns:a16="http://schemas.microsoft.com/office/drawing/2014/main" id="{4EE92537-349A-4950-993B-58568912CDDA}"/>
            </a:ext>
          </a:extLst>
        </xdr:cNvPr>
        <xdr:cNvSpPr>
          <a:spLocks noChangeShapeType="1"/>
        </xdr:cNvSpPr>
      </xdr:nvSpPr>
      <xdr:spPr bwMode="auto">
        <a:xfrm flipH="1">
          <a:off x="6158948" y="34270950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27</xdr:col>
      <xdr:colOff>0</xdr:colOff>
      <xdr:row>262</xdr:row>
      <xdr:rowOff>0</xdr:rowOff>
    </xdr:from>
    <xdr:to>
      <xdr:col>36</xdr:col>
      <xdr:colOff>5798</xdr:colOff>
      <xdr:row>262</xdr:row>
      <xdr:rowOff>0</xdr:rowOff>
    </xdr:to>
    <xdr:sp macro="" textlink="">
      <xdr:nvSpPr>
        <xdr:cNvPr id="157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610100" y="34423350"/>
          <a:ext cx="154884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27</xdr:col>
      <xdr:colOff>0</xdr:colOff>
      <xdr:row>261</xdr:row>
      <xdr:rowOff>0</xdr:rowOff>
    </xdr:from>
    <xdr:to>
      <xdr:col>27</xdr:col>
      <xdr:colOff>0</xdr:colOff>
      <xdr:row>263</xdr:row>
      <xdr:rowOff>0</xdr:rowOff>
    </xdr:to>
    <xdr:sp macro="" textlink="">
      <xdr:nvSpPr>
        <xdr:cNvPr id="158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610100" y="34270950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262</xdr:row>
      <xdr:rowOff>0</xdr:rowOff>
    </xdr:from>
    <xdr:to>
      <xdr:col>25</xdr:col>
      <xdr:colOff>0</xdr:colOff>
      <xdr:row>262</xdr:row>
      <xdr:rowOff>0</xdr:rowOff>
    </xdr:to>
    <xdr:sp macro="" textlink="">
      <xdr:nvSpPr>
        <xdr:cNvPr id="159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2038350" y="34423350"/>
          <a:ext cx="2228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261</xdr:row>
      <xdr:rowOff>0</xdr:rowOff>
    </xdr:from>
    <xdr:to>
      <xdr:col>12</xdr:col>
      <xdr:colOff>0</xdr:colOff>
      <xdr:row>263</xdr:row>
      <xdr:rowOff>0</xdr:rowOff>
    </xdr:to>
    <xdr:sp macro="" textlink="">
      <xdr:nvSpPr>
        <xdr:cNvPr id="160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2038350" y="34270950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19050</xdr:colOff>
      <xdr:row>262</xdr:row>
      <xdr:rowOff>0</xdr:rowOff>
    </xdr:from>
    <xdr:to>
      <xdr:col>31</xdr:col>
      <xdr:colOff>19050</xdr:colOff>
      <xdr:row>275</xdr:row>
      <xdr:rowOff>0</xdr:rowOff>
    </xdr:to>
    <xdr:sp macro="" textlink="">
      <xdr:nvSpPr>
        <xdr:cNvPr id="161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5314950" y="34423350"/>
          <a:ext cx="0" cy="1885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0</xdr:colOff>
      <xdr:row>261</xdr:row>
      <xdr:rowOff>0</xdr:rowOff>
    </xdr:from>
    <xdr:to>
      <xdr:col>25</xdr:col>
      <xdr:colOff>0</xdr:colOff>
      <xdr:row>263</xdr:row>
      <xdr:rowOff>0</xdr:rowOff>
    </xdr:to>
    <xdr:sp macro="" textlink="">
      <xdr:nvSpPr>
        <xdr:cNvPr id="162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267200" y="34270950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165652</xdr:colOff>
      <xdr:row>262</xdr:row>
      <xdr:rowOff>0</xdr:rowOff>
    </xdr:from>
    <xdr:to>
      <xdr:col>27</xdr:col>
      <xdr:colOff>0</xdr:colOff>
      <xdr:row>262</xdr:row>
      <xdr:rowOff>0</xdr:rowOff>
    </xdr:to>
    <xdr:sp macro="" textlink="">
      <xdr:nvSpPr>
        <xdr:cNvPr id="163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261402" y="34423350"/>
          <a:ext cx="34869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19</xdr:col>
      <xdr:colOff>0</xdr:colOff>
      <xdr:row>262</xdr:row>
      <xdr:rowOff>0</xdr:rowOff>
    </xdr:from>
    <xdr:to>
      <xdr:col>19</xdr:col>
      <xdr:colOff>0</xdr:colOff>
      <xdr:row>263</xdr:row>
      <xdr:rowOff>0</xdr:rowOff>
    </xdr:to>
    <xdr:sp macro="" textlink="">
      <xdr:nvSpPr>
        <xdr:cNvPr id="164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3238500" y="34423350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0</xdr:colOff>
      <xdr:row>262</xdr:row>
      <xdr:rowOff>0</xdr:rowOff>
    </xdr:from>
    <xdr:to>
      <xdr:col>26</xdr:col>
      <xdr:colOff>0</xdr:colOff>
      <xdr:row>269</xdr:row>
      <xdr:rowOff>0</xdr:rowOff>
    </xdr:to>
    <xdr:sp macro="" textlink="">
      <xdr:nvSpPr>
        <xdr:cNvPr id="165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4438650" y="34423350"/>
          <a:ext cx="0" cy="1028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13</xdr:col>
      <xdr:colOff>85725</xdr:colOff>
      <xdr:row>253</xdr:row>
      <xdr:rowOff>0</xdr:rowOff>
    </xdr:from>
    <xdr:to>
      <xdr:col>13</xdr:col>
      <xdr:colOff>85725</xdr:colOff>
      <xdr:row>256</xdr:row>
      <xdr:rowOff>0</xdr:rowOff>
    </xdr:to>
    <xdr:sp macro="" textlink="">
      <xdr:nvSpPr>
        <xdr:cNvPr id="166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29552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12</xdr:col>
      <xdr:colOff>85725</xdr:colOff>
      <xdr:row>253</xdr:row>
      <xdr:rowOff>0</xdr:rowOff>
    </xdr:from>
    <xdr:to>
      <xdr:col>12</xdr:col>
      <xdr:colOff>85725</xdr:colOff>
      <xdr:row>256</xdr:row>
      <xdr:rowOff>0</xdr:rowOff>
    </xdr:to>
    <xdr:sp macro="" textlink="">
      <xdr:nvSpPr>
        <xdr:cNvPr id="167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124075" y="33051750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83527</xdr:colOff>
      <xdr:row>296</xdr:row>
      <xdr:rowOff>0</xdr:rowOff>
    </xdr:from>
    <xdr:to>
      <xdr:col>4</xdr:col>
      <xdr:colOff>83527</xdr:colOff>
      <xdr:row>302</xdr:row>
      <xdr:rowOff>0</xdr:rowOff>
    </xdr:to>
    <xdr:sp macro="" textlink="">
      <xdr:nvSpPr>
        <xdr:cNvPr id="168" name="Line 19">
          <a:extLst>
            <a:ext uri="{FF2B5EF4-FFF2-40B4-BE49-F238E27FC236}">
              <a16:creationId xmlns:a16="http://schemas.microsoft.com/office/drawing/2014/main" id="{61C08849-7E96-41AE-BF37-0C17DFBAB850}"/>
            </a:ext>
          </a:extLst>
        </xdr:cNvPr>
        <xdr:cNvSpPr>
          <a:spLocks noChangeShapeType="1"/>
        </xdr:cNvSpPr>
      </xdr:nvSpPr>
      <xdr:spPr bwMode="auto">
        <a:xfrm flipV="1">
          <a:off x="750277" y="39366825"/>
          <a:ext cx="0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85725</xdr:colOff>
      <xdr:row>302</xdr:row>
      <xdr:rowOff>0</xdr:rowOff>
    </xdr:from>
    <xdr:to>
      <xdr:col>7</xdr:col>
      <xdr:colOff>0</xdr:colOff>
      <xdr:row>302</xdr:row>
      <xdr:rowOff>0</xdr:rowOff>
    </xdr:to>
    <xdr:sp macro="" textlink="">
      <xdr:nvSpPr>
        <xdr:cNvPr id="169" name="Line 32">
          <a:extLst>
            <a:ext uri="{FF2B5EF4-FFF2-40B4-BE49-F238E27FC236}">
              <a16:creationId xmlns:a16="http://schemas.microsoft.com/office/drawing/2014/main" id="{593136A6-7AEC-406C-8FAE-EF98048B0EA6}"/>
            </a:ext>
          </a:extLst>
        </xdr:cNvPr>
        <xdr:cNvSpPr>
          <a:spLocks noChangeShapeType="1"/>
        </xdr:cNvSpPr>
      </xdr:nvSpPr>
      <xdr:spPr bwMode="auto">
        <a:xfrm flipV="1">
          <a:off x="752475" y="40281225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85725</xdr:colOff>
      <xdr:row>296</xdr:row>
      <xdr:rowOff>0</xdr:rowOff>
    </xdr:from>
    <xdr:to>
      <xdr:col>16</xdr:col>
      <xdr:colOff>85725</xdr:colOff>
      <xdr:row>299</xdr:row>
      <xdr:rowOff>0</xdr:rowOff>
    </xdr:to>
    <xdr:sp macro="" textlink="">
      <xdr:nvSpPr>
        <xdr:cNvPr id="170" name="Line 24">
          <a:extLst>
            <a:ext uri="{FF2B5EF4-FFF2-40B4-BE49-F238E27FC236}">
              <a16:creationId xmlns:a16="http://schemas.microsoft.com/office/drawing/2014/main" id="{3C70FB38-D791-4361-89D2-B4E5E6614B64}"/>
            </a:ext>
          </a:extLst>
        </xdr:cNvPr>
        <xdr:cNvSpPr>
          <a:spLocks noChangeShapeType="1"/>
        </xdr:cNvSpPr>
      </xdr:nvSpPr>
      <xdr:spPr bwMode="auto">
        <a:xfrm flipV="1">
          <a:off x="28098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15</xdr:col>
      <xdr:colOff>85725</xdr:colOff>
      <xdr:row>296</xdr:row>
      <xdr:rowOff>0</xdr:rowOff>
    </xdr:from>
    <xdr:to>
      <xdr:col>15</xdr:col>
      <xdr:colOff>85725</xdr:colOff>
      <xdr:row>299</xdr:row>
      <xdr:rowOff>0</xdr:rowOff>
    </xdr:to>
    <xdr:sp macro="" textlink="">
      <xdr:nvSpPr>
        <xdr:cNvPr id="171" name="Line 25">
          <a:extLst>
            <a:ext uri="{FF2B5EF4-FFF2-40B4-BE49-F238E27FC236}">
              <a16:creationId xmlns:a16="http://schemas.microsoft.com/office/drawing/2014/main" id="{0A6762A7-4231-4105-941A-6B315A70B55E}"/>
            </a:ext>
          </a:extLst>
        </xdr:cNvPr>
        <xdr:cNvSpPr>
          <a:spLocks noChangeShapeType="1"/>
        </xdr:cNvSpPr>
      </xdr:nvSpPr>
      <xdr:spPr bwMode="auto">
        <a:xfrm flipV="1">
          <a:off x="26384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14</xdr:col>
      <xdr:colOff>85725</xdr:colOff>
      <xdr:row>296</xdr:row>
      <xdr:rowOff>0</xdr:rowOff>
    </xdr:from>
    <xdr:to>
      <xdr:col>14</xdr:col>
      <xdr:colOff>85725</xdr:colOff>
      <xdr:row>299</xdr:row>
      <xdr:rowOff>0</xdr:rowOff>
    </xdr:to>
    <xdr:sp macro="" textlink="">
      <xdr:nvSpPr>
        <xdr:cNvPr id="172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4669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18</xdr:col>
      <xdr:colOff>85725</xdr:colOff>
      <xdr:row>296</xdr:row>
      <xdr:rowOff>0</xdr:rowOff>
    </xdr:from>
    <xdr:to>
      <xdr:col>18</xdr:col>
      <xdr:colOff>85725</xdr:colOff>
      <xdr:row>299</xdr:row>
      <xdr:rowOff>0</xdr:rowOff>
    </xdr:to>
    <xdr:sp macro="" textlink="">
      <xdr:nvSpPr>
        <xdr:cNvPr id="173" name="Line 28">
          <a:extLst>
            <a:ext uri="{FF2B5EF4-FFF2-40B4-BE49-F238E27FC236}">
              <a16:creationId xmlns:a16="http://schemas.microsoft.com/office/drawing/2014/main" id="{86DDE0D4-997B-4AFC-848F-1021DF82A6C2}"/>
            </a:ext>
          </a:extLst>
        </xdr:cNvPr>
        <xdr:cNvSpPr>
          <a:spLocks noChangeShapeType="1"/>
        </xdr:cNvSpPr>
      </xdr:nvSpPr>
      <xdr:spPr bwMode="auto">
        <a:xfrm flipV="1">
          <a:off x="31527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17</xdr:col>
      <xdr:colOff>85725</xdr:colOff>
      <xdr:row>296</xdr:row>
      <xdr:rowOff>0</xdr:rowOff>
    </xdr:from>
    <xdr:to>
      <xdr:col>17</xdr:col>
      <xdr:colOff>85725</xdr:colOff>
      <xdr:row>299</xdr:row>
      <xdr:rowOff>0</xdr:rowOff>
    </xdr:to>
    <xdr:sp macro="" textlink="">
      <xdr:nvSpPr>
        <xdr:cNvPr id="174" name="Line 29">
          <a:extLst>
            <a:ext uri="{FF2B5EF4-FFF2-40B4-BE49-F238E27FC236}">
              <a16:creationId xmlns:a16="http://schemas.microsoft.com/office/drawing/2014/main" id="{20F1B731-1E37-4D3A-840E-7D71FFFA21B1}"/>
            </a:ext>
          </a:extLst>
        </xdr:cNvPr>
        <xdr:cNvSpPr>
          <a:spLocks noChangeShapeType="1"/>
        </xdr:cNvSpPr>
      </xdr:nvSpPr>
      <xdr:spPr bwMode="auto">
        <a:xfrm flipV="1">
          <a:off x="29813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20</xdr:col>
      <xdr:colOff>85725</xdr:colOff>
      <xdr:row>296</xdr:row>
      <xdr:rowOff>0</xdr:rowOff>
    </xdr:from>
    <xdr:to>
      <xdr:col>20</xdr:col>
      <xdr:colOff>85725</xdr:colOff>
      <xdr:row>299</xdr:row>
      <xdr:rowOff>0</xdr:rowOff>
    </xdr:to>
    <xdr:sp macro="" textlink="">
      <xdr:nvSpPr>
        <xdr:cNvPr id="175" name="Line 30">
          <a:extLst>
            <a:ext uri="{FF2B5EF4-FFF2-40B4-BE49-F238E27FC236}">
              <a16:creationId xmlns:a16="http://schemas.microsoft.com/office/drawing/2014/main" id="{ED43411F-BAF7-4480-8AB7-7E799E927064}"/>
            </a:ext>
          </a:extLst>
        </xdr:cNvPr>
        <xdr:cNvSpPr>
          <a:spLocks noChangeShapeType="1"/>
        </xdr:cNvSpPr>
      </xdr:nvSpPr>
      <xdr:spPr bwMode="auto">
        <a:xfrm flipV="1">
          <a:off x="34956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19</xdr:col>
      <xdr:colOff>85725</xdr:colOff>
      <xdr:row>296</xdr:row>
      <xdr:rowOff>0</xdr:rowOff>
    </xdr:from>
    <xdr:to>
      <xdr:col>19</xdr:col>
      <xdr:colOff>85725</xdr:colOff>
      <xdr:row>299</xdr:row>
      <xdr:rowOff>0</xdr:rowOff>
    </xdr:to>
    <xdr:sp macro="" textlink="">
      <xdr:nvSpPr>
        <xdr:cNvPr id="176" name="Line 31">
          <a:extLst>
            <a:ext uri="{FF2B5EF4-FFF2-40B4-BE49-F238E27FC236}">
              <a16:creationId xmlns:a16="http://schemas.microsoft.com/office/drawing/2014/main" id="{1EB50E29-3343-4934-9C86-3982D0D159AD}"/>
            </a:ext>
          </a:extLst>
        </xdr:cNvPr>
        <xdr:cNvSpPr>
          <a:spLocks noChangeShapeType="1"/>
        </xdr:cNvSpPr>
      </xdr:nvSpPr>
      <xdr:spPr bwMode="auto">
        <a:xfrm flipV="1">
          <a:off x="33242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85725</xdr:colOff>
      <xdr:row>296</xdr:row>
      <xdr:rowOff>0</xdr:rowOff>
    </xdr:from>
    <xdr:to>
      <xdr:col>22</xdr:col>
      <xdr:colOff>85725</xdr:colOff>
      <xdr:row>299</xdr:row>
      <xdr:rowOff>0</xdr:rowOff>
    </xdr:to>
    <xdr:sp macro="" textlink="">
      <xdr:nvSpPr>
        <xdr:cNvPr id="177" name="Line 200">
          <a:extLst>
            <a:ext uri="{FF2B5EF4-FFF2-40B4-BE49-F238E27FC236}">
              <a16:creationId xmlns:a16="http://schemas.microsoft.com/office/drawing/2014/main" id="{E3E47A46-FEBD-4139-A4AF-754AF9FD1952}"/>
            </a:ext>
          </a:extLst>
        </xdr:cNvPr>
        <xdr:cNvSpPr>
          <a:spLocks noChangeShapeType="1"/>
        </xdr:cNvSpPr>
      </xdr:nvSpPr>
      <xdr:spPr bwMode="auto">
        <a:xfrm flipV="1">
          <a:off x="38385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85725</xdr:colOff>
      <xdr:row>296</xdr:row>
      <xdr:rowOff>0</xdr:rowOff>
    </xdr:from>
    <xdr:to>
      <xdr:col>21</xdr:col>
      <xdr:colOff>85725</xdr:colOff>
      <xdr:row>299</xdr:row>
      <xdr:rowOff>0</xdr:rowOff>
    </xdr:to>
    <xdr:sp macro="" textlink="">
      <xdr:nvSpPr>
        <xdr:cNvPr id="178" name="Line 201">
          <a:extLst>
            <a:ext uri="{FF2B5EF4-FFF2-40B4-BE49-F238E27FC236}">
              <a16:creationId xmlns:a16="http://schemas.microsoft.com/office/drawing/2014/main" id="{2057BF73-018B-4C13-9DA0-2F63F0C6DF31}"/>
            </a:ext>
          </a:extLst>
        </xdr:cNvPr>
        <xdr:cNvSpPr>
          <a:spLocks noChangeShapeType="1"/>
        </xdr:cNvSpPr>
      </xdr:nvSpPr>
      <xdr:spPr bwMode="auto">
        <a:xfrm flipV="1">
          <a:off x="36671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85725</xdr:colOff>
      <xdr:row>296</xdr:row>
      <xdr:rowOff>0</xdr:rowOff>
    </xdr:from>
    <xdr:to>
      <xdr:col>26</xdr:col>
      <xdr:colOff>85725</xdr:colOff>
      <xdr:row>299</xdr:row>
      <xdr:rowOff>0</xdr:rowOff>
    </xdr:to>
    <xdr:sp macro="" textlink="">
      <xdr:nvSpPr>
        <xdr:cNvPr id="179" name="Line 202">
          <a:extLst>
            <a:ext uri="{FF2B5EF4-FFF2-40B4-BE49-F238E27FC236}">
              <a16:creationId xmlns:a16="http://schemas.microsoft.com/office/drawing/2014/main" id="{4715DE52-F3EC-480E-91D2-0419972A100E}"/>
            </a:ext>
          </a:extLst>
        </xdr:cNvPr>
        <xdr:cNvSpPr>
          <a:spLocks noChangeShapeType="1"/>
        </xdr:cNvSpPr>
      </xdr:nvSpPr>
      <xdr:spPr bwMode="auto">
        <a:xfrm flipV="1">
          <a:off x="45243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85725</xdr:colOff>
      <xdr:row>296</xdr:row>
      <xdr:rowOff>0</xdr:rowOff>
    </xdr:from>
    <xdr:to>
      <xdr:col>25</xdr:col>
      <xdr:colOff>85725</xdr:colOff>
      <xdr:row>299</xdr:row>
      <xdr:rowOff>0</xdr:rowOff>
    </xdr:to>
    <xdr:sp macro="" textlink="">
      <xdr:nvSpPr>
        <xdr:cNvPr id="180" name="Line 203">
          <a:extLst>
            <a:ext uri="{FF2B5EF4-FFF2-40B4-BE49-F238E27FC236}">
              <a16:creationId xmlns:a16="http://schemas.microsoft.com/office/drawing/2014/main" id="{A2151672-4823-49E8-AEF7-0E2F21D2B096}"/>
            </a:ext>
          </a:extLst>
        </xdr:cNvPr>
        <xdr:cNvSpPr>
          <a:spLocks noChangeShapeType="1"/>
        </xdr:cNvSpPr>
      </xdr:nvSpPr>
      <xdr:spPr bwMode="auto">
        <a:xfrm flipV="1">
          <a:off x="43529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85725</xdr:colOff>
      <xdr:row>296</xdr:row>
      <xdr:rowOff>0</xdr:rowOff>
    </xdr:from>
    <xdr:to>
      <xdr:col>24</xdr:col>
      <xdr:colOff>85725</xdr:colOff>
      <xdr:row>299</xdr:row>
      <xdr:rowOff>0</xdr:rowOff>
    </xdr:to>
    <xdr:sp macro="" textlink="">
      <xdr:nvSpPr>
        <xdr:cNvPr id="181" name="Line 204">
          <a:extLst>
            <a:ext uri="{FF2B5EF4-FFF2-40B4-BE49-F238E27FC236}">
              <a16:creationId xmlns:a16="http://schemas.microsoft.com/office/drawing/2014/main" id="{359C90FA-15C5-424C-B8BE-69A75C7E2C3C}"/>
            </a:ext>
          </a:extLst>
        </xdr:cNvPr>
        <xdr:cNvSpPr>
          <a:spLocks noChangeShapeType="1"/>
        </xdr:cNvSpPr>
      </xdr:nvSpPr>
      <xdr:spPr bwMode="auto">
        <a:xfrm flipV="1">
          <a:off x="41814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85725</xdr:colOff>
      <xdr:row>296</xdr:row>
      <xdr:rowOff>0</xdr:rowOff>
    </xdr:from>
    <xdr:to>
      <xdr:col>23</xdr:col>
      <xdr:colOff>85725</xdr:colOff>
      <xdr:row>299</xdr:row>
      <xdr:rowOff>0</xdr:rowOff>
    </xdr:to>
    <xdr:sp macro="" textlink="">
      <xdr:nvSpPr>
        <xdr:cNvPr id="182" name="Line 205">
          <a:extLst>
            <a:ext uri="{FF2B5EF4-FFF2-40B4-BE49-F238E27FC236}">
              <a16:creationId xmlns:a16="http://schemas.microsoft.com/office/drawing/2014/main" id="{7650936E-E12D-4946-93D4-A71BF2D18177}"/>
            </a:ext>
          </a:extLst>
        </xdr:cNvPr>
        <xdr:cNvSpPr>
          <a:spLocks noChangeShapeType="1"/>
        </xdr:cNvSpPr>
      </xdr:nvSpPr>
      <xdr:spPr bwMode="auto">
        <a:xfrm flipV="1">
          <a:off x="40100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85725</xdr:colOff>
      <xdr:row>296</xdr:row>
      <xdr:rowOff>0</xdr:rowOff>
    </xdr:from>
    <xdr:to>
      <xdr:col>28</xdr:col>
      <xdr:colOff>85725</xdr:colOff>
      <xdr:row>299</xdr:row>
      <xdr:rowOff>0</xdr:rowOff>
    </xdr:to>
    <xdr:sp macro="" textlink="">
      <xdr:nvSpPr>
        <xdr:cNvPr id="183" name="Line 206">
          <a:extLst>
            <a:ext uri="{FF2B5EF4-FFF2-40B4-BE49-F238E27FC236}">
              <a16:creationId xmlns:a16="http://schemas.microsoft.com/office/drawing/2014/main" id="{9E8901E3-2A99-4277-9495-DD550D620E7A}"/>
            </a:ext>
          </a:extLst>
        </xdr:cNvPr>
        <xdr:cNvSpPr>
          <a:spLocks noChangeShapeType="1"/>
        </xdr:cNvSpPr>
      </xdr:nvSpPr>
      <xdr:spPr bwMode="auto">
        <a:xfrm flipV="1">
          <a:off x="48672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85725</xdr:colOff>
      <xdr:row>296</xdr:row>
      <xdr:rowOff>0</xdr:rowOff>
    </xdr:from>
    <xdr:to>
      <xdr:col>27</xdr:col>
      <xdr:colOff>85725</xdr:colOff>
      <xdr:row>299</xdr:row>
      <xdr:rowOff>0</xdr:rowOff>
    </xdr:to>
    <xdr:sp macro="" textlink="">
      <xdr:nvSpPr>
        <xdr:cNvPr id="184" name="Line 207">
          <a:extLst>
            <a:ext uri="{FF2B5EF4-FFF2-40B4-BE49-F238E27FC236}">
              <a16:creationId xmlns:a16="http://schemas.microsoft.com/office/drawing/2014/main" id="{A5F90164-48BE-48B7-995A-13DF903F0F10}"/>
            </a:ext>
          </a:extLst>
        </xdr:cNvPr>
        <xdr:cNvSpPr>
          <a:spLocks noChangeShapeType="1"/>
        </xdr:cNvSpPr>
      </xdr:nvSpPr>
      <xdr:spPr bwMode="auto">
        <a:xfrm flipV="1">
          <a:off x="46958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85725</xdr:colOff>
      <xdr:row>296</xdr:row>
      <xdr:rowOff>0</xdr:rowOff>
    </xdr:from>
    <xdr:to>
      <xdr:col>30</xdr:col>
      <xdr:colOff>85725</xdr:colOff>
      <xdr:row>299</xdr:row>
      <xdr:rowOff>0</xdr:rowOff>
    </xdr:to>
    <xdr:sp macro="" textlink="">
      <xdr:nvSpPr>
        <xdr:cNvPr id="185" name="Line 208">
          <a:extLst>
            <a:ext uri="{FF2B5EF4-FFF2-40B4-BE49-F238E27FC236}">
              <a16:creationId xmlns:a16="http://schemas.microsoft.com/office/drawing/2014/main" id="{8F24CB24-B011-48AF-889B-A3348D0EC9AC}"/>
            </a:ext>
          </a:extLst>
        </xdr:cNvPr>
        <xdr:cNvSpPr>
          <a:spLocks noChangeShapeType="1"/>
        </xdr:cNvSpPr>
      </xdr:nvSpPr>
      <xdr:spPr bwMode="auto">
        <a:xfrm flipV="1">
          <a:off x="52101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85725</xdr:colOff>
      <xdr:row>296</xdr:row>
      <xdr:rowOff>0</xdr:rowOff>
    </xdr:from>
    <xdr:to>
      <xdr:col>29</xdr:col>
      <xdr:colOff>85725</xdr:colOff>
      <xdr:row>299</xdr:row>
      <xdr:rowOff>0</xdr:rowOff>
    </xdr:to>
    <xdr:sp macro="" textlink="">
      <xdr:nvSpPr>
        <xdr:cNvPr id="186" name="Line 209">
          <a:extLst>
            <a:ext uri="{FF2B5EF4-FFF2-40B4-BE49-F238E27FC236}">
              <a16:creationId xmlns:a16="http://schemas.microsoft.com/office/drawing/2014/main" id="{76DF9EA9-C694-4E38-B85F-3040732C2A94}"/>
            </a:ext>
          </a:extLst>
        </xdr:cNvPr>
        <xdr:cNvSpPr>
          <a:spLocks noChangeShapeType="1"/>
        </xdr:cNvSpPr>
      </xdr:nvSpPr>
      <xdr:spPr bwMode="auto">
        <a:xfrm flipV="1">
          <a:off x="50387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85725</xdr:colOff>
      <xdr:row>296</xdr:row>
      <xdr:rowOff>0</xdr:rowOff>
    </xdr:from>
    <xdr:to>
      <xdr:col>31</xdr:col>
      <xdr:colOff>85725</xdr:colOff>
      <xdr:row>299</xdr:row>
      <xdr:rowOff>0</xdr:rowOff>
    </xdr:to>
    <xdr:sp macro="" textlink="">
      <xdr:nvSpPr>
        <xdr:cNvPr id="187" name="Line 211">
          <a:extLst>
            <a:ext uri="{FF2B5EF4-FFF2-40B4-BE49-F238E27FC236}">
              <a16:creationId xmlns:a16="http://schemas.microsoft.com/office/drawing/2014/main" id="{A37952E7-0C98-46BB-ACE1-3FAD09416723}"/>
            </a:ext>
          </a:extLst>
        </xdr:cNvPr>
        <xdr:cNvSpPr>
          <a:spLocks noChangeShapeType="1"/>
        </xdr:cNvSpPr>
      </xdr:nvSpPr>
      <xdr:spPr bwMode="auto">
        <a:xfrm flipV="1">
          <a:off x="53816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85725</xdr:colOff>
      <xdr:row>296</xdr:row>
      <xdr:rowOff>0</xdr:rowOff>
    </xdr:from>
    <xdr:to>
      <xdr:col>32</xdr:col>
      <xdr:colOff>85725</xdr:colOff>
      <xdr:row>299</xdr:row>
      <xdr:rowOff>0</xdr:rowOff>
    </xdr:to>
    <xdr:sp macro="" textlink="">
      <xdr:nvSpPr>
        <xdr:cNvPr id="188" name="Line 211">
          <a:extLst>
            <a:ext uri="{FF2B5EF4-FFF2-40B4-BE49-F238E27FC236}">
              <a16:creationId xmlns:a16="http://schemas.microsoft.com/office/drawing/2014/main" id="{9A3646A4-9026-49ED-B2F7-400B4EA8B503}"/>
            </a:ext>
          </a:extLst>
        </xdr:cNvPr>
        <xdr:cNvSpPr>
          <a:spLocks noChangeShapeType="1"/>
        </xdr:cNvSpPr>
      </xdr:nvSpPr>
      <xdr:spPr bwMode="auto">
        <a:xfrm flipV="1">
          <a:off x="55530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85725</xdr:colOff>
      <xdr:row>296</xdr:row>
      <xdr:rowOff>0</xdr:rowOff>
    </xdr:from>
    <xdr:to>
      <xdr:col>33</xdr:col>
      <xdr:colOff>85725</xdr:colOff>
      <xdr:row>299</xdr:row>
      <xdr:rowOff>0</xdr:rowOff>
    </xdr:to>
    <xdr:sp macro="" textlink="">
      <xdr:nvSpPr>
        <xdr:cNvPr id="189" name="Line 208">
          <a:extLst>
            <a:ext uri="{FF2B5EF4-FFF2-40B4-BE49-F238E27FC236}">
              <a16:creationId xmlns:a16="http://schemas.microsoft.com/office/drawing/2014/main" id="{95156177-4A45-44A6-88C0-DE0EEF04B73D}"/>
            </a:ext>
          </a:extLst>
        </xdr:cNvPr>
        <xdr:cNvSpPr>
          <a:spLocks noChangeShapeType="1"/>
        </xdr:cNvSpPr>
      </xdr:nvSpPr>
      <xdr:spPr bwMode="auto">
        <a:xfrm flipV="1">
          <a:off x="57245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85726</xdr:colOff>
      <xdr:row>296</xdr:row>
      <xdr:rowOff>0</xdr:rowOff>
    </xdr:from>
    <xdr:to>
      <xdr:col>34</xdr:col>
      <xdr:colOff>85726</xdr:colOff>
      <xdr:row>299</xdr:row>
      <xdr:rowOff>0</xdr:rowOff>
    </xdr:to>
    <xdr:sp macro="" textlink="">
      <xdr:nvSpPr>
        <xdr:cNvPr id="190" name="Line 211">
          <a:extLst>
            <a:ext uri="{FF2B5EF4-FFF2-40B4-BE49-F238E27FC236}">
              <a16:creationId xmlns:a16="http://schemas.microsoft.com/office/drawing/2014/main" id="{F98D7743-C7B4-4277-8A2F-E8E270ED36EE}"/>
            </a:ext>
          </a:extLst>
        </xdr:cNvPr>
        <xdr:cNvSpPr>
          <a:spLocks noChangeShapeType="1"/>
        </xdr:cNvSpPr>
      </xdr:nvSpPr>
      <xdr:spPr bwMode="auto">
        <a:xfrm flipV="1">
          <a:off x="5895976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85726</xdr:colOff>
      <xdr:row>296</xdr:row>
      <xdr:rowOff>0</xdr:rowOff>
    </xdr:from>
    <xdr:to>
      <xdr:col>35</xdr:col>
      <xdr:colOff>85726</xdr:colOff>
      <xdr:row>299</xdr:row>
      <xdr:rowOff>0</xdr:rowOff>
    </xdr:to>
    <xdr:sp macro="" textlink="">
      <xdr:nvSpPr>
        <xdr:cNvPr id="191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V="1">
          <a:off x="6067426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5798</xdr:colOff>
      <xdr:row>304</xdr:row>
      <xdr:rowOff>0</xdr:rowOff>
    </xdr:from>
    <xdr:to>
      <xdr:col>36</xdr:col>
      <xdr:colOff>5798</xdr:colOff>
      <xdr:row>306</xdr:row>
      <xdr:rowOff>0</xdr:rowOff>
    </xdr:to>
    <xdr:sp macro="" textlink="">
      <xdr:nvSpPr>
        <xdr:cNvPr id="192" name="Line 4879">
          <a:extLst>
            <a:ext uri="{FF2B5EF4-FFF2-40B4-BE49-F238E27FC236}">
              <a16:creationId xmlns:a16="http://schemas.microsoft.com/office/drawing/2014/main" id="{4EE92537-349A-4950-993B-58568912CDDA}"/>
            </a:ext>
          </a:extLst>
        </xdr:cNvPr>
        <xdr:cNvSpPr>
          <a:spLocks noChangeShapeType="1"/>
        </xdr:cNvSpPr>
      </xdr:nvSpPr>
      <xdr:spPr bwMode="auto">
        <a:xfrm flipH="1">
          <a:off x="6158948" y="405860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27</xdr:col>
      <xdr:colOff>0</xdr:colOff>
      <xdr:row>305</xdr:row>
      <xdr:rowOff>0</xdr:rowOff>
    </xdr:from>
    <xdr:to>
      <xdr:col>36</xdr:col>
      <xdr:colOff>5798</xdr:colOff>
      <xdr:row>305</xdr:row>
      <xdr:rowOff>0</xdr:rowOff>
    </xdr:to>
    <xdr:sp macro="" textlink="">
      <xdr:nvSpPr>
        <xdr:cNvPr id="193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610100" y="40738425"/>
          <a:ext cx="154884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27</xdr:col>
      <xdr:colOff>0</xdr:colOff>
      <xdr:row>304</xdr:row>
      <xdr:rowOff>0</xdr:rowOff>
    </xdr:from>
    <xdr:to>
      <xdr:col>27</xdr:col>
      <xdr:colOff>0</xdr:colOff>
      <xdr:row>306</xdr:row>
      <xdr:rowOff>0</xdr:rowOff>
    </xdr:to>
    <xdr:sp macro="" textlink="">
      <xdr:nvSpPr>
        <xdr:cNvPr id="194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610100" y="405860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305</xdr:row>
      <xdr:rowOff>0</xdr:rowOff>
    </xdr:from>
    <xdr:to>
      <xdr:col>25</xdr:col>
      <xdr:colOff>0</xdr:colOff>
      <xdr:row>305</xdr:row>
      <xdr:rowOff>0</xdr:rowOff>
    </xdr:to>
    <xdr:sp macro="" textlink="">
      <xdr:nvSpPr>
        <xdr:cNvPr id="195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2038350" y="40738425"/>
          <a:ext cx="2228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304</xdr:row>
      <xdr:rowOff>0</xdr:rowOff>
    </xdr:from>
    <xdr:to>
      <xdr:col>12</xdr:col>
      <xdr:colOff>0</xdr:colOff>
      <xdr:row>306</xdr:row>
      <xdr:rowOff>0</xdr:rowOff>
    </xdr:to>
    <xdr:sp macro="" textlink="">
      <xdr:nvSpPr>
        <xdr:cNvPr id="196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2038350" y="405860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19050</xdr:colOff>
      <xdr:row>305</xdr:row>
      <xdr:rowOff>0</xdr:rowOff>
    </xdr:from>
    <xdr:to>
      <xdr:col>31</xdr:col>
      <xdr:colOff>19050</xdr:colOff>
      <xdr:row>318</xdr:row>
      <xdr:rowOff>0</xdr:rowOff>
    </xdr:to>
    <xdr:sp macro="" textlink="">
      <xdr:nvSpPr>
        <xdr:cNvPr id="197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5314950" y="40738425"/>
          <a:ext cx="0" cy="1885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0</xdr:colOff>
      <xdr:row>304</xdr:row>
      <xdr:rowOff>0</xdr:rowOff>
    </xdr:from>
    <xdr:to>
      <xdr:col>25</xdr:col>
      <xdr:colOff>0</xdr:colOff>
      <xdr:row>306</xdr:row>
      <xdr:rowOff>0</xdr:rowOff>
    </xdr:to>
    <xdr:sp macro="" textlink="">
      <xdr:nvSpPr>
        <xdr:cNvPr id="198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267200" y="405860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165652</xdr:colOff>
      <xdr:row>305</xdr:row>
      <xdr:rowOff>0</xdr:rowOff>
    </xdr:from>
    <xdr:to>
      <xdr:col>27</xdr:col>
      <xdr:colOff>0</xdr:colOff>
      <xdr:row>305</xdr:row>
      <xdr:rowOff>0</xdr:rowOff>
    </xdr:to>
    <xdr:sp macro="" textlink="">
      <xdr:nvSpPr>
        <xdr:cNvPr id="199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261402" y="40738425"/>
          <a:ext cx="34869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19</xdr:col>
      <xdr:colOff>0</xdr:colOff>
      <xdr:row>305</xdr:row>
      <xdr:rowOff>0</xdr:rowOff>
    </xdr:from>
    <xdr:to>
      <xdr:col>19</xdr:col>
      <xdr:colOff>0</xdr:colOff>
      <xdr:row>306</xdr:row>
      <xdr:rowOff>0</xdr:rowOff>
    </xdr:to>
    <xdr:sp macro="" textlink="">
      <xdr:nvSpPr>
        <xdr:cNvPr id="200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3238500" y="4073842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0</xdr:colOff>
      <xdr:row>305</xdr:row>
      <xdr:rowOff>0</xdr:rowOff>
    </xdr:from>
    <xdr:to>
      <xdr:col>26</xdr:col>
      <xdr:colOff>0</xdr:colOff>
      <xdr:row>312</xdr:row>
      <xdr:rowOff>0</xdr:rowOff>
    </xdr:to>
    <xdr:sp macro="" textlink="">
      <xdr:nvSpPr>
        <xdr:cNvPr id="201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4438650" y="40738425"/>
          <a:ext cx="0" cy="1028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13</xdr:col>
      <xdr:colOff>85725</xdr:colOff>
      <xdr:row>296</xdr:row>
      <xdr:rowOff>0</xdr:rowOff>
    </xdr:from>
    <xdr:to>
      <xdr:col>13</xdr:col>
      <xdr:colOff>85725</xdr:colOff>
      <xdr:row>299</xdr:row>
      <xdr:rowOff>0</xdr:rowOff>
    </xdr:to>
    <xdr:sp macro="" textlink="">
      <xdr:nvSpPr>
        <xdr:cNvPr id="202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29552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12</xdr:col>
      <xdr:colOff>85725</xdr:colOff>
      <xdr:row>296</xdr:row>
      <xdr:rowOff>0</xdr:rowOff>
    </xdr:from>
    <xdr:to>
      <xdr:col>12</xdr:col>
      <xdr:colOff>85725</xdr:colOff>
      <xdr:row>299</xdr:row>
      <xdr:rowOff>0</xdr:rowOff>
    </xdr:to>
    <xdr:sp macro="" textlink="">
      <xdr:nvSpPr>
        <xdr:cNvPr id="203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124075" y="39366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83527</xdr:colOff>
      <xdr:row>343</xdr:row>
      <xdr:rowOff>0</xdr:rowOff>
    </xdr:from>
    <xdr:to>
      <xdr:col>4</xdr:col>
      <xdr:colOff>83527</xdr:colOff>
      <xdr:row>349</xdr:row>
      <xdr:rowOff>0</xdr:rowOff>
    </xdr:to>
    <xdr:sp macro="" textlink="">
      <xdr:nvSpPr>
        <xdr:cNvPr id="204" name="Line 19">
          <a:extLst>
            <a:ext uri="{FF2B5EF4-FFF2-40B4-BE49-F238E27FC236}">
              <a16:creationId xmlns:a16="http://schemas.microsoft.com/office/drawing/2014/main" id="{61C08849-7E96-41AE-BF37-0C17DFBAB850}"/>
            </a:ext>
          </a:extLst>
        </xdr:cNvPr>
        <xdr:cNvSpPr>
          <a:spLocks noChangeShapeType="1"/>
        </xdr:cNvSpPr>
      </xdr:nvSpPr>
      <xdr:spPr bwMode="auto">
        <a:xfrm flipV="1">
          <a:off x="750277" y="46243875"/>
          <a:ext cx="0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85725</xdr:colOff>
      <xdr:row>349</xdr:row>
      <xdr:rowOff>0</xdr:rowOff>
    </xdr:from>
    <xdr:to>
      <xdr:col>7</xdr:col>
      <xdr:colOff>0</xdr:colOff>
      <xdr:row>349</xdr:row>
      <xdr:rowOff>0</xdr:rowOff>
    </xdr:to>
    <xdr:sp macro="" textlink="">
      <xdr:nvSpPr>
        <xdr:cNvPr id="205" name="Line 32">
          <a:extLst>
            <a:ext uri="{FF2B5EF4-FFF2-40B4-BE49-F238E27FC236}">
              <a16:creationId xmlns:a16="http://schemas.microsoft.com/office/drawing/2014/main" id="{593136A6-7AEC-406C-8FAE-EF98048B0EA6}"/>
            </a:ext>
          </a:extLst>
        </xdr:cNvPr>
        <xdr:cNvSpPr>
          <a:spLocks noChangeShapeType="1"/>
        </xdr:cNvSpPr>
      </xdr:nvSpPr>
      <xdr:spPr bwMode="auto">
        <a:xfrm flipV="1">
          <a:off x="752475" y="47158275"/>
          <a:ext cx="428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85725</xdr:colOff>
      <xdr:row>343</xdr:row>
      <xdr:rowOff>0</xdr:rowOff>
    </xdr:from>
    <xdr:to>
      <xdr:col>16</xdr:col>
      <xdr:colOff>85725</xdr:colOff>
      <xdr:row>346</xdr:row>
      <xdr:rowOff>0</xdr:rowOff>
    </xdr:to>
    <xdr:sp macro="" textlink="">
      <xdr:nvSpPr>
        <xdr:cNvPr id="206" name="Line 24">
          <a:extLst>
            <a:ext uri="{FF2B5EF4-FFF2-40B4-BE49-F238E27FC236}">
              <a16:creationId xmlns:a16="http://schemas.microsoft.com/office/drawing/2014/main" id="{3C70FB38-D791-4361-89D2-B4E5E6614B64}"/>
            </a:ext>
          </a:extLst>
        </xdr:cNvPr>
        <xdr:cNvSpPr>
          <a:spLocks noChangeShapeType="1"/>
        </xdr:cNvSpPr>
      </xdr:nvSpPr>
      <xdr:spPr bwMode="auto">
        <a:xfrm flipV="1">
          <a:off x="28098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15</xdr:col>
      <xdr:colOff>85725</xdr:colOff>
      <xdr:row>343</xdr:row>
      <xdr:rowOff>0</xdr:rowOff>
    </xdr:from>
    <xdr:to>
      <xdr:col>15</xdr:col>
      <xdr:colOff>85725</xdr:colOff>
      <xdr:row>346</xdr:row>
      <xdr:rowOff>0</xdr:rowOff>
    </xdr:to>
    <xdr:sp macro="" textlink="">
      <xdr:nvSpPr>
        <xdr:cNvPr id="207" name="Line 25">
          <a:extLst>
            <a:ext uri="{FF2B5EF4-FFF2-40B4-BE49-F238E27FC236}">
              <a16:creationId xmlns:a16="http://schemas.microsoft.com/office/drawing/2014/main" id="{0A6762A7-4231-4105-941A-6B315A70B55E}"/>
            </a:ext>
          </a:extLst>
        </xdr:cNvPr>
        <xdr:cNvSpPr>
          <a:spLocks noChangeShapeType="1"/>
        </xdr:cNvSpPr>
      </xdr:nvSpPr>
      <xdr:spPr bwMode="auto">
        <a:xfrm flipV="1">
          <a:off x="26384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14</xdr:col>
      <xdr:colOff>85725</xdr:colOff>
      <xdr:row>343</xdr:row>
      <xdr:rowOff>0</xdr:rowOff>
    </xdr:from>
    <xdr:to>
      <xdr:col>14</xdr:col>
      <xdr:colOff>85725</xdr:colOff>
      <xdr:row>346</xdr:row>
      <xdr:rowOff>0</xdr:rowOff>
    </xdr:to>
    <xdr:sp macro="" textlink="">
      <xdr:nvSpPr>
        <xdr:cNvPr id="208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4669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18</xdr:col>
      <xdr:colOff>85725</xdr:colOff>
      <xdr:row>343</xdr:row>
      <xdr:rowOff>0</xdr:rowOff>
    </xdr:from>
    <xdr:to>
      <xdr:col>18</xdr:col>
      <xdr:colOff>85725</xdr:colOff>
      <xdr:row>346</xdr:row>
      <xdr:rowOff>0</xdr:rowOff>
    </xdr:to>
    <xdr:sp macro="" textlink="">
      <xdr:nvSpPr>
        <xdr:cNvPr id="209" name="Line 28">
          <a:extLst>
            <a:ext uri="{FF2B5EF4-FFF2-40B4-BE49-F238E27FC236}">
              <a16:creationId xmlns:a16="http://schemas.microsoft.com/office/drawing/2014/main" id="{86DDE0D4-997B-4AFC-848F-1021DF82A6C2}"/>
            </a:ext>
          </a:extLst>
        </xdr:cNvPr>
        <xdr:cNvSpPr>
          <a:spLocks noChangeShapeType="1"/>
        </xdr:cNvSpPr>
      </xdr:nvSpPr>
      <xdr:spPr bwMode="auto">
        <a:xfrm flipV="1">
          <a:off x="31527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17</xdr:col>
      <xdr:colOff>85725</xdr:colOff>
      <xdr:row>343</xdr:row>
      <xdr:rowOff>0</xdr:rowOff>
    </xdr:from>
    <xdr:to>
      <xdr:col>17</xdr:col>
      <xdr:colOff>85725</xdr:colOff>
      <xdr:row>346</xdr:row>
      <xdr:rowOff>0</xdr:rowOff>
    </xdr:to>
    <xdr:sp macro="" textlink="">
      <xdr:nvSpPr>
        <xdr:cNvPr id="210" name="Line 29">
          <a:extLst>
            <a:ext uri="{FF2B5EF4-FFF2-40B4-BE49-F238E27FC236}">
              <a16:creationId xmlns:a16="http://schemas.microsoft.com/office/drawing/2014/main" id="{20F1B731-1E37-4D3A-840E-7D71FFFA21B1}"/>
            </a:ext>
          </a:extLst>
        </xdr:cNvPr>
        <xdr:cNvSpPr>
          <a:spLocks noChangeShapeType="1"/>
        </xdr:cNvSpPr>
      </xdr:nvSpPr>
      <xdr:spPr bwMode="auto">
        <a:xfrm flipV="1">
          <a:off x="29813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20</xdr:col>
      <xdr:colOff>85725</xdr:colOff>
      <xdr:row>343</xdr:row>
      <xdr:rowOff>0</xdr:rowOff>
    </xdr:from>
    <xdr:to>
      <xdr:col>20</xdr:col>
      <xdr:colOff>85725</xdr:colOff>
      <xdr:row>346</xdr:row>
      <xdr:rowOff>0</xdr:rowOff>
    </xdr:to>
    <xdr:sp macro="" textlink="">
      <xdr:nvSpPr>
        <xdr:cNvPr id="211" name="Line 30">
          <a:extLst>
            <a:ext uri="{FF2B5EF4-FFF2-40B4-BE49-F238E27FC236}">
              <a16:creationId xmlns:a16="http://schemas.microsoft.com/office/drawing/2014/main" id="{ED43411F-BAF7-4480-8AB7-7E799E927064}"/>
            </a:ext>
          </a:extLst>
        </xdr:cNvPr>
        <xdr:cNvSpPr>
          <a:spLocks noChangeShapeType="1"/>
        </xdr:cNvSpPr>
      </xdr:nvSpPr>
      <xdr:spPr bwMode="auto">
        <a:xfrm flipV="1">
          <a:off x="34956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19</xdr:col>
      <xdr:colOff>85725</xdr:colOff>
      <xdr:row>343</xdr:row>
      <xdr:rowOff>0</xdr:rowOff>
    </xdr:from>
    <xdr:to>
      <xdr:col>19</xdr:col>
      <xdr:colOff>85725</xdr:colOff>
      <xdr:row>346</xdr:row>
      <xdr:rowOff>0</xdr:rowOff>
    </xdr:to>
    <xdr:sp macro="" textlink="">
      <xdr:nvSpPr>
        <xdr:cNvPr id="212" name="Line 31">
          <a:extLst>
            <a:ext uri="{FF2B5EF4-FFF2-40B4-BE49-F238E27FC236}">
              <a16:creationId xmlns:a16="http://schemas.microsoft.com/office/drawing/2014/main" id="{1EB50E29-3343-4934-9C86-3982D0D159AD}"/>
            </a:ext>
          </a:extLst>
        </xdr:cNvPr>
        <xdr:cNvSpPr>
          <a:spLocks noChangeShapeType="1"/>
        </xdr:cNvSpPr>
      </xdr:nvSpPr>
      <xdr:spPr bwMode="auto">
        <a:xfrm flipV="1">
          <a:off x="33242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85725</xdr:colOff>
      <xdr:row>343</xdr:row>
      <xdr:rowOff>0</xdr:rowOff>
    </xdr:from>
    <xdr:to>
      <xdr:col>22</xdr:col>
      <xdr:colOff>85725</xdr:colOff>
      <xdr:row>346</xdr:row>
      <xdr:rowOff>0</xdr:rowOff>
    </xdr:to>
    <xdr:sp macro="" textlink="">
      <xdr:nvSpPr>
        <xdr:cNvPr id="213" name="Line 200">
          <a:extLst>
            <a:ext uri="{FF2B5EF4-FFF2-40B4-BE49-F238E27FC236}">
              <a16:creationId xmlns:a16="http://schemas.microsoft.com/office/drawing/2014/main" id="{E3E47A46-FEBD-4139-A4AF-754AF9FD1952}"/>
            </a:ext>
          </a:extLst>
        </xdr:cNvPr>
        <xdr:cNvSpPr>
          <a:spLocks noChangeShapeType="1"/>
        </xdr:cNvSpPr>
      </xdr:nvSpPr>
      <xdr:spPr bwMode="auto">
        <a:xfrm flipV="1">
          <a:off x="38385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85725</xdr:colOff>
      <xdr:row>343</xdr:row>
      <xdr:rowOff>0</xdr:rowOff>
    </xdr:from>
    <xdr:to>
      <xdr:col>21</xdr:col>
      <xdr:colOff>85725</xdr:colOff>
      <xdr:row>346</xdr:row>
      <xdr:rowOff>0</xdr:rowOff>
    </xdr:to>
    <xdr:sp macro="" textlink="">
      <xdr:nvSpPr>
        <xdr:cNvPr id="214" name="Line 201">
          <a:extLst>
            <a:ext uri="{FF2B5EF4-FFF2-40B4-BE49-F238E27FC236}">
              <a16:creationId xmlns:a16="http://schemas.microsoft.com/office/drawing/2014/main" id="{2057BF73-018B-4C13-9DA0-2F63F0C6DF31}"/>
            </a:ext>
          </a:extLst>
        </xdr:cNvPr>
        <xdr:cNvSpPr>
          <a:spLocks noChangeShapeType="1"/>
        </xdr:cNvSpPr>
      </xdr:nvSpPr>
      <xdr:spPr bwMode="auto">
        <a:xfrm flipV="1">
          <a:off x="36671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85725</xdr:colOff>
      <xdr:row>343</xdr:row>
      <xdr:rowOff>0</xdr:rowOff>
    </xdr:from>
    <xdr:to>
      <xdr:col>26</xdr:col>
      <xdr:colOff>85725</xdr:colOff>
      <xdr:row>346</xdr:row>
      <xdr:rowOff>0</xdr:rowOff>
    </xdr:to>
    <xdr:sp macro="" textlink="">
      <xdr:nvSpPr>
        <xdr:cNvPr id="215" name="Line 202">
          <a:extLst>
            <a:ext uri="{FF2B5EF4-FFF2-40B4-BE49-F238E27FC236}">
              <a16:creationId xmlns:a16="http://schemas.microsoft.com/office/drawing/2014/main" id="{4715DE52-F3EC-480E-91D2-0419972A100E}"/>
            </a:ext>
          </a:extLst>
        </xdr:cNvPr>
        <xdr:cNvSpPr>
          <a:spLocks noChangeShapeType="1"/>
        </xdr:cNvSpPr>
      </xdr:nvSpPr>
      <xdr:spPr bwMode="auto">
        <a:xfrm flipV="1">
          <a:off x="45243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85725</xdr:colOff>
      <xdr:row>343</xdr:row>
      <xdr:rowOff>0</xdr:rowOff>
    </xdr:from>
    <xdr:to>
      <xdr:col>25</xdr:col>
      <xdr:colOff>85725</xdr:colOff>
      <xdr:row>346</xdr:row>
      <xdr:rowOff>0</xdr:rowOff>
    </xdr:to>
    <xdr:sp macro="" textlink="">
      <xdr:nvSpPr>
        <xdr:cNvPr id="216" name="Line 203">
          <a:extLst>
            <a:ext uri="{FF2B5EF4-FFF2-40B4-BE49-F238E27FC236}">
              <a16:creationId xmlns:a16="http://schemas.microsoft.com/office/drawing/2014/main" id="{A2151672-4823-49E8-AEF7-0E2F21D2B096}"/>
            </a:ext>
          </a:extLst>
        </xdr:cNvPr>
        <xdr:cNvSpPr>
          <a:spLocks noChangeShapeType="1"/>
        </xdr:cNvSpPr>
      </xdr:nvSpPr>
      <xdr:spPr bwMode="auto">
        <a:xfrm flipV="1">
          <a:off x="43529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85725</xdr:colOff>
      <xdr:row>343</xdr:row>
      <xdr:rowOff>0</xdr:rowOff>
    </xdr:from>
    <xdr:to>
      <xdr:col>24</xdr:col>
      <xdr:colOff>85725</xdr:colOff>
      <xdr:row>346</xdr:row>
      <xdr:rowOff>0</xdr:rowOff>
    </xdr:to>
    <xdr:sp macro="" textlink="">
      <xdr:nvSpPr>
        <xdr:cNvPr id="217" name="Line 204">
          <a:extLst>
            <a:ext uri="{FF2B5EF4-FFF2-40B4-BE49-F238E27FC236}">
              <a16:creationId xmlns:a16="http://schemas.microsoft.com/office/drawing/2014/main" id="{359C90FA-15C5-424C-B8BE-69A75C7E2C3C}"/>
            </a:ext>
          </a:extLst>
        </xdr:cNvPr>
        <xdr:cNvSpPr>
          <a:spLocks noChangeShapeType="1"/>
        </xdr:cNvSpPr>
      </xdr:nvSpPr>
      <xdr:spPr bwMode="auto">
        <a:xfrm flipV="1">
          <a:off x="41814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85725</xdr:colOff>
      <xdr:row>343</xdr:row>
      <xdr:rowOff>0</xdr:rowOff>
    </xdr:from>
    <xdr:to>
      <xdr:col>23</xdr:col>
      <xdr:colOff>85725</xdr:colOff>
      <xdr:row>346</xdr:row>
      <xdr:rowOff>0</xdr:rowOff>
    </xdr:to>
    <xdr:sp macro="" textlink="">
      <xdr:nvSpPr>
        <xdr:cNvPr id="218" name="Line 205">
          <a:extLst>
            <a:ext uri="{FF2B5EF4-FFF2-40B4-BE49-F238E27FC236}">
              <a16:creationId xmlns:a16="http://schemas.microsoft.com/office/drawing/2014/main" id="{7650936E-E12D-4946-93D4-A71BF2D18177}"/>
            </a:ext>
          </a:extLst>
        </xdr:cNvPr>
        <xdr:cNvSpPr>
          <a:spLocks noChangeShapeType="1"/>
        </xdr:cNvSpPr>
      </xdr:nvSpPr>
      <xdr:spPr bwMode="auto">
        <a:xfrm flipV="1">
          <a:off x="40100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85725</xdr:colOff>
      <xdr:row>343</xdr:row>
      <xdr:rowOff>0</xdr:rowOff>
    </xdr:from>
    <xdr:to>
      <xdr:col>28</xdr:col>
      <xdr:colOff>85725</xdr:colOff>
      <xdr:row>346</xdr:row>
      <xdr:rowOff>0</xdr:rowOff>
    </xdr:to>
    <xdr:sp macro="" textlink="">
      <xdr:nvSpPr>
        <xdr:cNvPr id="219" name="Line 206">
          <a:extLst>
            <a:ext uri="{FF2B5EF4-FFF2-40B4-BE49-F238E27FC236}">
              <a16:creationId xmlns:a16="http://schemas.microsoft.com/office/drawing/2014/main" id="{9E8901E3-2A99-4277-9495-DD550D620E7A}"/>
            </a:ext>
          </a:extLst>
        </xdr:cNvPr>
        <xdr:cNvSpPr>
          <a:spLocks noChangeShapeType="1"/>
        </xdr:cNvSpPr>
      </xdr:nvSpPr>
      <xdr:spPr bwMode="auto">
        <a:xfrm flipV="1">
          <a:off x="48672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85725</xdr:colOff>
      <xdr:row>343</xdr:row>
      <xdr:rowOff>0</xdr:rowOff>
    </xdr:from>
    <xdr:to>
      <xdr:col>27</xdr:col>
      <xdr:colOff>85725</xdr:colOff>
      <xdr:row>346</xdr:row>
      <xdr:rowOff>0</xdr:rowOff>
    </xdr:to>
    <xdr:sp macro="" textlink="">
      <xdr:nvSpPr>
        <xdr:cNvPr id="220" name="Line 207">
          <a:extLst>
            <a:ext uri="{FF2B5EF4-FFF2-40B4-BE49-F238E27FC236}">
              <a16:creationId xmlns:a16="http://schemas.microsoft.com/office/drawing/2014/main" id="{A5F90164-48BE-48B7-995A-13DF903F0F10}"/>
            </a:ext>
          </a:extLst>
        </xdr:cNvPr>
        <xdr:cNvSpPr>
          <a:spLocks noChangeShapeType="1"/>
        </xdr:cNvSpPr>
      </xdr:nvSpPr>
      <xdr:spPr bwMode="auto">
        <a:xfrm flipV="1">
          <a:off x="46958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85725</xdr:colOff>
      <xdr:row>343</xdr:row>
      <xdr:rowOff>0</xdr:rowOff>
    </xdr:from>
    <xdr:to>
      <xdr:col>30</xdr:col>
      <xdr:colOff>85725</xdr:colOff>
      <xdr:row>346</xdr:row>
      <xdr:rowOff>0</xdr:rowOff>
    </xdr:to>
    <xdr:sp macro="" textlink="">
      <xdr:nvSpPr>
        <xdr:cNvPr id="221" name="Line 208">
          <a:extLst>
            <a:ext uri="{FF2B5EF4-FFF2-40B4-BE49-F238E27FC236}">
              <a16:creationId xmlns:a16="http://schemas.microsoft.com/office/drawing/2014/main" id="{8F24CB24-B011-48AF-889B-A3348D0EC9AC}"/>
            </a:ext>
          </a:extLst>
        </xdr:cNvPr>
        <xdr:cNvSpPr>
          <a:spLocks noChangeShapeType="1"/>
        </xdr:cNvSpPr>
      </xdr:nvSpPr>
      <xdr:spPr bwMode="auto">
        <a:xfrm flipV="1">
          <a:off x="52101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85725</xdr:colOff>
      <xdr:row>343</xdr:row>
      <xdr:rowOff>0</xdr:rowOff>
    </xdr:from>
    <xdr:to>
      <xdr:col>29</xdr:col>
      <xdr:colOff>85725</xdr:colOff>
      <xdr:row>346</xdr:row>
      <xdr:rowOff>0</xdr:rowOff>
    </xdr:to>
    <xdr:sp macro="" textlink="">
      <xdr:nvSpPr>
        <xdr:cNvPr id="222" name="Line 209">
          <a:extLst>
            <a:ext uri="{FF2B5EF4-FFF2-40B4-BE49-F238E27FC236}">
              <a16:creationId xmlns:a16="http://schemas.microsoft.com/office/drawing/2014/main" id="{76DF9EA9-C694-4E38-B85F-3040732C2A94}"/>
            </a:ext>
          </a:extLst>
        </xdr:cNvPr>
        <xdr:cNvSpPr>
          <a:spLocks noChangeShapeType="1"/>
        </xdr:cNvSpPr>
      </xdr:nvSpPr>
      <xdr:spPr bwMode="auto">
        <a:xfrm flipV="1">
          <a:off x="50387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85725</xdr:colOff>
      <xdr:row>343</xdr:row>
      <xdr:rowOff>0</xdr:rowOff>
    </xdr:from>
    <xdr:to>
      <xdr:col>31</xdr:col>
      <xdr:colOff>85725</xdr:colOff>
      <xdr:row>346</xdr:row>
      <xdr:rowOff>0</xdr:rowOff>
    </xdr:to>
    <xdr:sp macro="" textlink="">
      <xdr:nvSpPr>
        <xdr:cNvPr id="223" name="Line 211">
          <a:extLst>
            <a:ext uri="{FF2B5EF4-FFF2-40B4-BE49-F238E27FC236}">
              <a16:creationId xmlns:a16="http://schemas.microsoft.com/office/drawing/2014/main" id="{A37952E7-0C98-46BB-ACE1-3FAD09416723}"/>
            </a:ext>
          </a:extLst>
        </xdr:cNvPr>
        <xdr:cNvSpPr>
          <a:spLocks noChangeShapeType="1"/>
        </xdr:cNvSpPr>
      </xdr:nvSpPr>
      <xdr:spPr bwMode="auto">
        <a:xfrm flipV="1">
          <a:off x="53816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85725</xdr:colOff>
      <xdr:row>343</xdr:row>
      <xdr:rowOff>0</xdr:rowOff>
    </xdr:from>
    <xdr:to>
      <xdr:col>32</xdr:col>
      <xdr:colOff>85725</xdr:colOff>
      <xdr:row>346</xdr:row>
      <xdr:rowOff>0</xdr:rowOff>
    </xdr:to>
    <xdr:sp macro="" textlink="">
      <xdr:nvSpPr>
        <xdr:cNvPr id="224" name="Line 211">
          <a:extLst>
            <a:ext uri="{FF2B5EF4-FFF2-40B4-BE49-F238E27FC236}">
              <a16:creationId xmlns:a16="http://schemas.microsoft.com/office/drawing/2014/main" id="{9A3646A4-9026-49ED-B2F7-400B4EA8B503}"/>
            </a:ext>
          </a:extLst>
        </xdr:cNvPr>
        <xdr:cNvSpPr>
          <a:spLocks noChangeShapeType="1"/>
        </xdr:cNvSpPr>
      </xdr:nvSpPr>
      <xdr:spPr bwMode="auto">
        <a:xfrm flipV="1">
          <a:off x="55530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85725</xdr:colOff>
      <xdr:row>343</xdr:row>
      <xdr:rowOff>0</xdr:rowOff>
    </xdr:from>
    <xdr:to>
      <xdr:col>33</xdr:col>
      <xdr:colOff>85725</xdr:colOff>
      <xdr:row>346</xdr:row>
      <xdr:rowOff>0</xdr:rowOff>
    </xdr:to>
    <xdr:sp macro="" textlink="">
      <xdr:nvSpPr>
        <xdr:cNvPr id="225" name="Line 208">
          <a:extLst>
            <a:ext uri="{FF2B5EF4-FFF2-40B4-BE49-F238E27FC236}">
              <a16:creationId xmlns:a16="http://schemas.microsoft.com/office/drawing/2014/main" id="{95156177-4A45-44A6-88C0-DE0EEF04B73D}"/>
            </a:ext>
          </a:extLst>
        </xdr:cNvPr>
        <xdr:cNvSpPr>
          <a:spLocks noChangeShapeType="1"/>
        </xdr:cNvSpPr>
      </xdr:nvSpPr>
      <xdr:spPr bwMode="auto">
        <a:xfrm flipV="1">
          <a:off x="57245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85726</xdr:colOff>
      <xdr:row>343</xdr:row>
      <xdr:rowOff>0</xdr:rowOff>
    </xdr:from>
    <xdr:to>
      <xdr:col>34</xdr:col>
      <xdr:colOff>85726</xdr:colOff>
      <xdr:row>346</xdr:row>
      <xdr:rowOff>0</xdr:rowOff>
    </xdr:to>
    <xdr:sp macro="" textlink="">
      <xdr:nvSpPr>
        <xdr:cNvPr id="226" name="Line 211">
          <a:extLst>
            <a:ext uri="{FF2B5EF4-FFF2-40B4-BE49-F238E27FC236}">
              <a16:creationId xmlns:a16="http://schemas.microsoft.com/office/drawing/2014/main" id="{F98D7743-C7B4-4277-8A2F-E8E270ED36EE}"/>
            </a:ext>
          </a:extLst>
        </xdr:cNvPr>
        <xdr:cNvSpPr>
          <a:spLocks noChangeShapeType="1"/>
        </xdr:cNvSpPr>
      </xdr:nvSpPr>
      <xdr:spPr bwMode="auto">
        <a:xfrm flipV="1">
          <a:off x="5895976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85726</xdr:colOff>
      <xdr:row>343</xdr:row>
      <xdr:rowOff>0</xdr:rowOff>
    </xdr:from>
    <xdr:to>
      <xdr:col>35</xdr:col>
      <xdr:colOff>85726</xdr:colOff>
      <xdr:row>346</xdr:row>
      <xdr:rowOff>0</xdr:rowOff>
    </xdr:to>
    <xdr:sp macro="" textlink="">
      <xdr:nvSpPr>
        <xdr:cNvPr id="227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V="1">
          <a:off x="6067426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5798</xdr:colOff>
      <xdr:row>351</xdr:row>
      <xdr:rowOff>0</xdr:rowOff>
    </xdr:from>
    <xdr:to>
      <xdr:col>36</xdr:col>
      <xdr:colOff>5798</xdr:colOff>
      <xdr:row>353</xdr:row>
      <xdr:rowOff>0</xdr:rowOff>
    </xdr:to>
    <xdr:sp macro="" textlink="">
      <xdr:nvSpPr>
        <xdr:cNvPr id="228" name="Line 4879">
          <a:extLst>
            <a:ext uri="{FF2B5EF4-FFF2-40B4-BE49-F238E27FC236}">
              <a16:creationId xmlns:a16="http://schemas.microsoft.com/office/drawing/2014/main" id="{4EE92537-349A-4950-993B-58568912CDDA}"/>
            </a:ext>
          </a:extLst>
        </xdr:cNvPr>
        <xdr:cNvSpPr>
          <a:spLocks noChangeShapeType="1"/>
        </xdr:cNvSpPr>
      </xdr:nvSpPr>
      <xdr:spPr bwMode="auto">
        <a:xfrm flipH="1">
          <a:off x="6158948" y="47463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27</xdr:col>
      <xdr:colOff>0</xdr:colOff>
      <xdr:row>352</xdr:row>
      <xdr:rowOff>0</xdr:rowOff>
    </xdr:from>
    <xdr:to>
      <xdr:col>36</xdr:col>
      <xdr:colOff>5798</xdr:colOff>
      <xdr:row>352</xdr:row>
      <xdr:rowOff>0</xdr:rowOff>
    </xdr:to>
    <xdr:sp macro="" textlink="">
      <xdr:nvSpPr>
        <xdr:cNvPr id="229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610100" y="47615475"/>
          <a:ext cx="154884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27</xdr:col>
      <xdr:colOff>0</xdr:colOff>
      <xdr:row>351</xdr:row>
      <xdr:rowOff>0</xdr:rowOff>
    </xdr:from>
    <xdr:to>
      <xdr:col>27</xdr:col>
      <xdr:colOff>0</xdr:colOff>
      <xdr:row>353</xdr:row>
      <xdr:rowOff>0</xdr:rowOff>
    </xdr:to>
    <xdr:sp macro="" textlink="">
      <xdr:nvSpPr>
        <xdr:cNvPr id="230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610100" y="47463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352</xdr:row>
      <xdr:rowOff>0</xdr:rowOff>
    </xdr:from>
    <xdr:to>
      <xdr:col>25</xdr:col>
      <xdr:colOff>0</xdr:colOff>
      <xdr:row>352</xdr:row>
      <xdr:rowOff>0</xdr:rowOff>
    </xdr:to>
    <xdr:sp macro="" textlink="">
      <xdr:nvSpPr>
        <xdr:cNvPr id="231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2038350" y="47615475"/>
          <a:ext cx="2228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351</xdr:row>
      <xdr:rowOff>0</xdr:rowOff>
    </xdr:from>
    <xdr:to>
      <xdr:col>12</xdr:col>
      <xdr:colOff>0</xdr:colOff>
      <xdr:row>353</xdr:row>
      <xdr:rowOff>0</xdr:rowOff>
    </xdr:to>
    <xdr:sp macro="" textlink="">
      <xdr:nvSpPr>
        <xdr:cNvPr id="232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2038350" y="47463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19050</xdr:colOff>
      <xdr:row>352</xdr:row>
      <xdr:rowOff>0</xdr:rowOff>
    </xdr:from>
    <xdr:to>
      <xdr:col>31</xdr:col>
      <xdr:colOff>19050</xdr:colOff>
      <xdr:row>365</xdr:row>
      <xdr:rowOff>0</xdr:rowOff>
    </xdr:to>
    <xdr:sp macro="" textlink="">
      <xdr:nvSpPr>
        <xdr:cNvPr id="233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5314950" y="47615475"/>
          <a:ext cx="0" cy="1885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0</xdr:colOff>
      <xdr:row>351</xdr:row>
      <xdr:rowOff>0</xdr:rowOff>
    </xdr:from>
    <xdr:to>
      <xdr:col>25</xdr:col>
      <xdr:colOff>0</xdr:colOff>
      <xdr:row>353</xdr:row>
      <xdr:rowOff>0</xdr:rowOff>
    </xdr:to>
    <xdr:sp macro="" textlink="">
      <xdr:nvSpPr>
        <xdr:cNvPr id="234" name="Line 4878">
          <a:extLst>
            <a:ext uri="{FF2B5EF4-FFF2-40B4-BE49-F238E27FC236}">
              <a16:creationId xmlns:a16="http://schemas.microsoft.com/office/drawing/2014/main" id="{F03D5951-431E-492C-9FA2-027D38130A7D}"/>
            </a:ext>
          </a:extLst>
        </xdr:cNvPr>
        <xdr:cNvSpPr>
          <a:spLocks noChangeShapeType="1"/>
        </xdr:cNvSpPr>
      </xdr:nvSpPr>
      <xdr:spPr bwMode="auto">
        <a:xfrm>
          <a:off x="4267200" y="47463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165652</xdr:colOff>
      <xdr:row>352</xdr:row>
      <xdr:rowOff>0</xdr:rowOff>
    </xdr:from>
    <xdr:to>
      <xdr:col>27</xdr:col>
      <xdr:colOff>0</xdr:colOff>
      <xdr:row>352</xdr:row>
      <xdr:rowOff>0</xdr:rowOff>
    </xdr:to>
    <xdr:sp macro="" textlink="">
      <xdr:nvSpPr>
        <xdr:cNvPr id="235" name="Line 13">
          <a:extLst>
            <a:ext uri="{FF2B5EF4-FFF2-40B4-BE49-F238E27FC236}">
              <a16:creationId xmlns:a16="http://schemas.microsoft.com/office/drawing/2014/main" id="{462DDADC-052B-482C-91AE-20153D05DD48}"/>
            </a:ext>
          </a:extLst>
        </xdr:cNvPr>
        <xdr:cNvSpPr>
          <a:spLocks noChangeShapeType="1"/>
        </xdr:cNvSpPr>
      </xdr:nvSpPr>
      <xdr:spPr bwMode="auto">
        <a:xfrm>
          <a:off x="4261402" y="47615475"/>
          <a:ext cx="34869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19</xdr:col>
      <xdr:colOff>0</xdr:colOff>
      <xdr:row>352</xdr:row>
      <xdr:rowOff>0</xdr:rowOff>
    </xdr:from>
    <xdr:to>
      <xdr:col>19</xdr:col>
      <xdr:colOff>0</xdr:colOff>
      <xdr:row>353</xdr:row>
      <xdr:rowOff>0</xdr:rowOff>
    </xdr:to>
    <xdr:sp macro="" textlink="">
      <xdr:nvSpPr>
        <xdr:cNvPr id="236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3238500" y="4761547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0</xdr:colOff>
      <xdr:row>352</xdr:row>
      <xdr:rowOff>0</xdr:rowOff>
    </xdr:from>
    <xdr:to>
      <xdr:col>26</xdr:col>
      <xdr:colOff>0</xdr:colOff>
      <xdr:row>359</xdr:row>
      <xdr:rowOff>0</xdr:rowOff>
    </xdr:to>
    <xdr:sp macro="" textlink="">
      <xdr:nvSpPr>
        <xdr:cNvPr id="237" name="Line 211">
          <a:extLst>
            <a:ext uri="{FF2B5EF4-FFF2-40B4-BE49-F238E27FC236}">
              <a16:creationId xmlns:a16="http://schemas.microsoft.com/office/drawing/2014/main" id="{781D52FD-CFB5-438C-AC57-BB5BFD9BBB68}"/>
            </a:ext>
          </a:extLst>
        </xdr:cNvPr>
        <xdr:cNvSpPr>
          <a:spLocks noChangeShapeType="1"/>
        </xdr:cNvSpPr>
      </xdr:nvSpPr>
      <xdr:spPr bwMode="auto">
        <a:xfrm flipH="1">
          <a:off x="4438650" y="47615475"/>
          <a:ext cx="0" cy="1028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13</xdr:col>
      <xdr:colOff>85725</xdr:colOff>
      <xdr:row>343</xdr:row>
      <xdr:rowOff>0</xdr:rowOff>
    </xdr:from>
    <xdr:to>
      <xdr:col>13</xdr:col>
      <xdr:colOff>85725</xdr:colOff>
      <xdr:row>346</xdr:row>
      <xdr:rowOff>0</xdr:rowOff>
    </xdr:to>
    <xdr:sp macro="" textlink="">
      <xdr:nvSpPr>
        <xdr:cNvPr id="238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29552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12</xdr:col>
      <xdr:colOff>85725</xdr:colOff>
      <xdr:row>343</xdr:row>
      <xdr:rowOff>0</xdr:rowOff>
    </xdr:from>
    <xdr:to>
      <xdr:col>12</xdr:col>
      <xdr:colOff>85725</xdr:colOff>
      <xdr:row>346</xdr:row>
      <xdr:rowOff>0</xdr:rowOff>
    </xdr:to>
    <xdr:sp macro="" textlink="">
      <xdr:nvSpPr>
        <xdr:cNvPr id="239" name="Line 26">
          <a:extLst>
            <a:ext uri="{FF2B5EF4-FFF2-40B4-BE49-F238E27FC236}">
              <a16:creationId xmlns:a16="http://schemas.microsoft.com/office/drawing/2014/main" id="{DE38DF72-7FC7-4BD1-8F88-0D18FA4C1527}"/>
            </a:ext>
          </a:extLst>
        </xdr:cNvPr>
        <xdr:cNvSpPr>
          <a:spLocks noChangeShapeType="1"/>
        </xdr:cNvSpPr>
      </xdr:nvSpPr>
      <xdr:spPr bwMode="auto">
        <a:xfrm flipV="1">
          <a:off x="2124075" y="462438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0</xdr:colOff>
      <xdr:row>373</xdr:row>
      <xdr:rowOff>0</xdr:rowOff>
    </xdr:from>
    <xdr:to>
      <xdr:col>30</xdr:col>
      <xdr:colOff>0</xdr:colOff>
      <xdr:row>376</xdr:row>
      <xdr:rowOff>0</xdr:rowOff>
    </xdr:to>
    <xdr:sp macro="" textlink="">
      <xdr:nvSpPr>
        <xdr:cNvPr id="240" name="Line 4878">
          <a:extLst>
            <a:ext uri="{FF2B5EF4-FFF2-40B4-BE49-F238E27FC236}">
              <a16:creationId xmlns:a16="http://schemas.microsoft.com/office/drawing/2014/main" id="{FC6122FC-3A02-447C-9E28-6600CF31A84D}"/>
            </a:ext>
          </a:extLst>
        </xdr:cNvPr>
        <xdr:cNvSpPr>
          <a:spLocks noChangeShapeType="1"/>
        </xdr:cNvSpPr>
      </xdr:nvSpPr>
      <xdr:spPr bwMode="auto">
        <a:xfrm>
          <a:off x="5124450" y="50653950"/>
          <a:ext cx="0" cy="4286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373</xdr:row>
      <xdr:rowOff>0</xdr:rowOff>
    </xdr:from>
    <xdr:to>
      <xdr:col>36</xdr:col>
      <xdr:colOff>0</xdr:colOff>
      <xdr:row>376</xdr:row>
      <xdr:rowOff>0</xdr:rowOff>
    </xdr:to>
    <xdr:sp macro="" textlink="">
      <xdr:nvSpPr>
        <xdr:cNvPr id="241" name="Line 4879">
          <a:extLst>
            <a:ext uri="{FF2B5EF4-FFF2-40B4-BE49-F238E27FC236}">
              <a16:creationId xmlns:a16="http://schemas.microsoft.com/office/drawing/2014/main" id="{97B7DCBD-172B-478D-9B63-815D8225A587}"/>
            </a:ext>
          </a:extLst>
        </xdr:cNvPr>
        <xdr:cNvSpPr>
          <a:spLocks noChangeShapeType="1"/>
        </xdr:cNvSpPr>
      </xdr:nvSpPr>
      <xdr:spPr bwMode="auto">
        <a:xfrm>
          <a:off x="6153150" y="50653950"/>
          <a:ext cx="0" cy="428625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0</xdr:colOff>
      <xdr:row>385</xdr:row>
      <xdr:rowOff>0</xdr:rowOff>
    </xdr:from>
    <xdr:to>
      <xdr:col>31</xdr:col>
      <xdr:colOff>0</xdr:colOff>
      <xdr:row>388</xdr:row>
      <xdr:rowOff>0</xdr:rowOff>
    </xdr:to>
    <xdr:sp macro="" textlink="">
      <xdr:nvSpPr>
        <xdr:cNvPr id="242" name="Line 405">
          <a:extLst>
            <a:ext uri="{FF2B5EF4-FFF2-40B4-BE49-F238E27FC236}">
              <a16:creationId xmlns:a16="http://schemas.microsoft.com/office/drawing/2014/main" id="{2FC8A082-D3C1-4DCA-8FA6-9CD0349E11B1}"/>
            </a:ext>
          </a:extLst>
        </xdr:cNvPr>
        <xdr:cNvSpPr>
          <a:spLocks noChangeShapeType="1"/>
        </xdr:cNvSpPr>
      </xdr:nvSpPr>
      <xdr:spPr bwMode="auto">
        <a:xfrm>
          <a:off x="5295900" y="52216050"/>
          <a:ext cx="0" cy="3619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85725</xdr:colOff>
      <xdr:row>385</xdr:row>
      <xdr:rowOff>0</xdr:rowOff>
    </xdr:from>
    <xdr:to>
      <xdr:col>28</xdr:col>
      <xdr:colOff>85725</xdr:colOff>
      <xdr:row>388</xdr:row>
      <xdr:rowOff>0</xdr:rowOff>
    </xdr:to>
    <xdr:sp macro="" textlink="">
      <xdr:nvSpPr>
        <xdr:cNvPr id="243" name="Line 28">
          <a:extLst>
            <a:ext uri="{FF2B5EF4-FFF2-40B4-BE49-F238E27FC236}">
              <a16:creationId xmlns:a16="http://schemas.microsoft.com/office/drawing/2014/main" id="{F0F74C26-F0FF-4CA3-A03E-552EC0B449A8}"/>
            </a:ext>
          </a:extLst>
        </xdr:cNvPr>
        <xdr:cNvSpPr>
          <a:spLocks noChangeShapeType="1"/>
        </xdr:cNvSpPr>
      </xdr:nvSpPr>
      <xdr:spPr bwMode="auto">
        <a:xfrm flipV="1">
          <a:off x="4867275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85725</xdr:colOff>
      <xdr:row>385</xdr:row>
      <xdr:rowOff>0</xdr:rowOff>
    </xdr:from>
    <xdr:to>
      <xdr:col>30</xdr:col>
      <xdr:colOff>85725</xdr:colOff>
      <xdr:row>388</xdr:row>
      <xdr:rowOff>0</xdr:rowOff>
    </xdr:to>
    <xdr:sp macro="" textlink="">
      <xdr:nvSpPr>
        <xdr:cNvPr id="244" name="Line 30">
          <a:extLst>
            <a:ext uri="{FF2B5EF4-FFF2-40B4-BE49-F238E27FC236}">
              <a16:creationId xmlns:a16="http://schemas.microsoft.com/office/drawing/2014/main" id="{7DA36DC9-528E-4644-81FE-2D078979C783}"/>
            </a:ext>
          </a:extLst>
        </xdr:cNvPr>
        <xdr:cNvSpPr>
          <a:spLocks noChangeShapeType="1"/>
        </xdr:cNvSpPr>
      </xdr:nvSpPr>
      <xdr:spPr bwMode="auto">
        <a:xfrm flipV="1">
          <a:off x="5210175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85725</xdr:colOff>
      <xdr:row>385</xdr:row>
      <xdr:rowOff>0</xdr:rowOff>
    </xdr:from>
    <xdr:to>
      <xdr:col>29</xdr:col>
      <xdr:colOff>85725</xdr:colOff>
      <xdr:row>388</xdr:row>
      <xdr:rowOff>0</xdr:rowOff>
    </xdr:to>
    <xdr:sp macro="" textlink="">
      <xdr:nvSpPr>
        <xdr:cNvPr id="245" name="Line 31">
          <a:extLst>
            <a:ext uri="{FF2B5EF4-FFF2-40B4-BE49-F238E27FC236}">
              <a16:creationId xmlns:a16="http://schemas.microsoft.com/office/drawing/2014/main" id="{E55115EB-8FCD-46B7-A8A5-E2C6C021B2BB}"/>
            </a:ext>
          </a:extLst>
        </xdr:cNvPr>
        <xdr:cNvSpPr>
          <a:spLocks noChangeShapeType="1"/>
        </xdr:cNvSpPr>
      </xdr:nvSpPr>
      <xdr:spPr bwMode="auto">
        <a:xfrm flipV="1">
          <a:off x="5038725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85725</xdr:colOff>
      <xdr:row>385</xdr:row>
      <xdr:rowOff>0</xdr:rowOff>
    </xdr:from>
    <xdr:to>
      <xdr:col>31</xdr:col>
      <xdr:colOff>85725</xdr:colOff>
      <xdr:row>388</xdr:row>
      <xdr:rowOff>0</xdr:rowOff>
    </xdr:to>
    <xdr:sp macro="" textlink="">
      <xdr:nvSpPr>
        <xdr:cNvPr id="246" name="Line 31">
          <a:extLst>
            <a:ext uri="{FF2B5EF4-FFF2-40B4-BE49-F238E27FC236}">
              <a16:creationId xmlns:a16="http://schemas.microsoft.com/office/drawing/2014/main" id="{627D922F-8F7F-40BB-BF36-1549DEA234B2}"/>
            </a:ext>
          </a:extLst>
        </xdr:cNvPr>
        <xdr:cNvSpPr>
          <a:spLocks noChangeShapeType="1"/>
        </xdr:cNvSpPr>
      </xdr:nvSpPr>
      <xdr:spPr bwMode="auto">
        <a:xfrm flipV="1">
          <a:off x="5381625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0</xdr:colOff>
      <xdr:row>383</xdr:row>
      <xdr:rowOff>151086</xdr:rowOff>
    </xdr:from>
    <xdr:to>
      <xdr:col>28</xdr:col>
      <xdr:colOff>0</xdr:colOff>
      <xdr:row>386</xdr:row>
      <xdr:rowOff>76200</xdr:rowOff>
    </xdr:to>
    <xdr:sp macro="" textlink="">
      <xdr:nvSpPr>
        <xdr:cNvPr id="247" name="Line 140">
          <a:extLst>
            <a:ext uri="{FF2B5EF4-FFF2-40B4-BE49-F238E27FC236}">
              <a16:creationId xmlns:a16="http://schemas.microsoft.com/office/drawing/2014/main" id="{D85B246D-3D90-4767-AF44-E8CE499C5A4E}"/>
            </a:ext>
          </a:extLst>
        </xdr:cNvPr>
        <xdr:cNvSpPr>
          <a:spLocks noChangeShapeType="1"/>
        </xdr:cNvSpPr>
      </xdr:nvSpPr>
      <xdr:spPr bwMode="auto">
        <a:xfrm>
          <a:off x="4781550" y="52138536"/>
          <a:ext cx="0" cy="229914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384</xdr:row>
      <xdr:rowOff>0</xdr:rowOff>
    </xdr:from>
    <xdr:to>
      <xdr:col>36</xdr:col>
      <xdr:colOff>0</xdr:colOff>
      <xdr:row>386</xdr:row>
      <xdr:rowOff>76200</xdr:rowOff>
    </xdr:to>
    <xdr:sp macro="" textlink="">
      <xdr:nvSpPr>
        <xdr:cNvPr id="248" name="Line 140">
          <a:extLst>
            <a:ext uri="{FF2B5EF4-FFF2-40B4-BE49-F238E27FC236}">
              <a16:creationId xmlns:a16="http://schemas.microsoft.com/office/drawing/2014/main" id="{393824F6-118E-4A73-B8BF-BD58CD5B7841}"/>
            </a:ext>
          </a:extLst>
        </xdr:cNvPr>
        <xdr:cNvSpPr>
          <a:spLocks noChangeShapeType="1"/>
        </xdr:cNvSpPr>
      </xdr:nvSpPr>
      <xdr:spPr bwMode="auto">
        <a:xfrm>
          <a:off x="6153150" y="521398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32</xdr:col>
      <xdr:colOff>78399</xdr:colOff>
      <xdr:row>385</xdr:row>
      <xdr:rowOff>0</xdr:rowOff>
    </xdr:from>
    <xdr:to>
      <xdr:col>32</xdr:col>
      <xdr:colOff>78399</xdr:colOff>
      <xdr:row>388</xdr:row>
      <xdr:rowOff>0</xdr:rowOff>
    </xdr:to>
    <xdr:sp macro="" textlink="">
      <xdr:nvSpPr>
        <xdr:cNvPr id="249" name="Line 17">
          <a:extLst>
            <a:ext uri="{FF2B5EF4-FFF2-40B4-BE49-F238E27FC236}">
              <a16:creationId xmlns:a16="http://schemas.microsoft.com/office/drawing/2014/main" id="{D3DF17F6-2361-43E2-9981-32D303E84102}"/>
            </a:ext>
          </a:extLst>
        </xdr:cNvPr>
        <xdr:cNvSpPr>
          <a:spLocks noChangeShapeType="1"/>
        </xdr:cNvSpPr>
      </xdr:nvSpPr>
      <xdr:spPr bwMode="auto">
        <a:xfrm flipV="1">
          <a:off x="5545749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78398</xdr:colOff>
      <xdr:row>385</xdr:row>
      <xdr:rowOff>0</xdr:rowOff>
    </xdr:from>
    <xdr:to>
      <xdr:col>33</xdr:col>
      <xdr:colOff>78398</xdr:colOff>
      <xdr:row>388</xdr:row>
      <xdr:rowOff>0</xdr:rowOff>
    </xdr:to>
    <xdr:sp macro="" textlink="">
      <xdr:nvSpPr>
        <xdr:cNvPr id="250" name="Line 30">
          <a:extLst>
            <a:ext uri="{FF2B5EF4-FFF2-40B4-BE49-F238E27FC236}">
              <a16:creationId xmlns:a16="http://schemas.microsoft.com/office/drawing/2014/main" id="{95BC3C90-9033-4B1A-ABC6-D0C56A020394}"/>
            </a:ext>
          </a:extLst>
        </xdr:cNvPr>
        <xdr:cNvSpPr>
          <a:spLocks noChangeShapeType="1"/>
        </xdr:cNvSpPr>
      </xdr:nvSpPr>
      <xdr:spPr bwMode="auto">
        <a:xfrm flipV="1">
          <a:off x="5717198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78399</xdr:colOff>
      <xdr:row>385</xdr:row>
      <xdr:rowOff>0</xdr:rowOff>
    </xdr:from>
    <xdr:to>
      <xdr:col>34</xdr:col>
      <xdr:colOff>78399</xdr:colOff>
      <xdr:row>388</xdr:row>
      <xdr:rowOff>0</xdr:rowOff>
    </xdr:to>
    <xdr:sp macro="" textlink="">
      <xdr:nvSpPr>
        <xdr:cNvPr id="251" name="Line 31">
          <a:extLst>
            <a:ext uri="{FF2B5EF4-FFF2-40B4-BE49-F238E27FC236}">
              <a16:creationId xmlns:a16="http://schemas.microsoft.com/office/drawing/2014/main" id="{820B0C62-41C2-4D8A-9A66-23C1288C815C}"/>
            </a:ext>
          </a:extLst>
        </xdr:cNvPr>
        <xdr:cNvSpPr>
          <a:spLocks noChangeShapeType="1"/>
        </xdr:cNvSpPr>
      </xdr:nvSpPr>
      <xdr:spPr bwMode="auto">
        <a:xfrm flipV="1">
          <a:off x="5888649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71072</xdr:colOff>
      <xdr:row>385</xdr:row>
      <xdr:rowOff>0</xdr:rowOff>
    </xdr:from>
    <xdr:to>
      <xdr:col>35</xdr:col>
      <xdr:colOff>71072</xdr:colOff>
      <xdr:row>388</xdr:row>
      <xdr:rowOff>0</xdr:rowOff>
    </xdr:to>
    <xdr:sp macro="" textlink="">
      <xdr:nvSpPr>
        <xdr:cNvPr id="252" name="Line 17">
          <a:extLst>
            <a:ext uri="{FF2B5EF4-FFF2-40B4-BE49-F238E27FC236}">
              <a16:creationId xmlns:a16="http://schemas.microsoft.com/office/drawing/2014/main" id="{E66F2E11-45D9-41B1-A051-8CB17EB9A77C}"/>
            </a:ext>
          </a:extLst>
        </xdr:cNvPr>
        <xdr:cNvSpPr>
          <a:spLocks noChangeShapeType="1"/>
        </xdr:cNvSpPr>
      </xdr:nvSpPr>
      <xdr:spPr bwMode="auto">
        <a:xfrm flipV="1">
          <a:off x="6052772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85725</xdr:colOff>
      <xdr:row>385</xdr:row>
      <xdr:rowOff>0</xdr:rowOff>
    </xdr:from>
    <xdr:to>
      <xdr:col>27</xdr:col>
      <xdr:colOff>85725</xdr:colOff>
      <xdr:row>388</xdr:row>
      <xdr:rowOff>0</xdr:rowOff>
    </xdr:to>
    <xdr:sp macro="" textlink="">
      <xdr:nvSpPr>
        <xdr:cNvPr id="253" name="Line 28">
          <a:extLst>
            <a:ext uri="{FF2B5EF4-FFF2-40B4-BE49-F238E27FC236}">
              <a16:creationId xmlns:a16="http://schemas.microsoft.com/office/drawing/2014/main" id="{F0F74C26-F0FF-4CA3-A03E-552EC0B449A8}"/>
            </a:ext>
          </a:extLst>
        </xdr:cNvPr>
        <xdr:cNvSpPr>
          <a:spLocks noChangeShapeType="1"/>
        </xdr:cNvSpPr>
      </xdr:nvSpPr>
      <xdr:spPr bwMode="auto">
        <a:xfrm flipV="1">
          <a:off x="4695825" y="52216050"/>
          <a:ext cx="0" cy="361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137</xdr:row>
      <xdr:rowOff>0</xdr:rowOff>
    </xdr:from>
    <xdr:to>
      <xdr:col>4</xdr:col>
      <xdr:colOff>0</xdr:colOff>
      <xdr:row>139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ShapeType="1"/>
        </xdr:cNvSpPr>
      </xdr:nvSpPr>
      <xdr:spPr bwMode="auto">
        <a:xfrm>
          <a:off x="685800" y="201072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137</xdr:row>
      <xdr:rowOff>0</xdr:rowOff>
    </xdr:from>
    <xdr:to>
      <xdr:col>36</xdr:col>
      <xdr:colOff>0</xdr:colOff>
      <xdr:row>139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ShapeType="1"/>
        </xdr:cNvSpPr>
      </xdr:nvSpPr>
      <xdr:spPr bwMode="auto">
        <a:xfrm>
          <a:off x="6477000" y="201072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138</xdr:row>
      <xdr:rowOff>0</xdr:rowOff>
    </xdr:from>
    <xdr:to>
      <xdr:col>36</xdr:col>
      <xdr:colOff>0</xdr:colOff>
      <xdr:row>138</xdr:row>
      <xdr:rowOff>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ShapeType="1"/>
        </xdr:cNvSpPr>
      </xdr:nvSpPr>
      <xdr:spPr bwMode="auto">
        <a:xfrm>
          <a:off x="685800" y="20259675"/>
          <a:ext cx="579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0</xdr:colOff>
      <xdr:row>255</xdr:row>
      <xdr:rowOff>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ShapeType="1"/>
        </xdr:cNvSpPr>
      </xdr:nvSpPr>
      <xdr:spPr bwMode="auto">
        <a:xfrm>
          <a:off x="1047750" y="351948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6</xdr:col>
      <xdr:colOff>0</xdr:colOff>
      <xdr:row>253</xdr:row>
      <xdr:rowOff>152398</xdr:rowOff>
    </xdr:from>
    <xdr:to>
      <xdr:col>35</xdr:col>
      <xdr:colOff>180974</xdr:colOff>
      <xdr:row>253</xdr:row>
      <xdr:rowOff>152399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ShapeType="1"/>
        </xdr:cNvSpPr>
      </xdr:nvSpPr>
      <xdr:spPr bwMode="auto">
        <a:xfrm flipV="1">
          <a:off x="1047750" y="35347273"/>
          <a:ext cx="5429249" cy="1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24</xdr:col>
      <xdr:colOff>0</xdr:colOff>
      <xdr:row>302</xdr:row>
      <xdr:rowOff>0</xdr:rowOff>
    </xdr:from>
    <xdr:to>
      <xdr:col>24</xdr:col>
      <xdr:colOff>0</xdr:colOff>
      <xdr:row>304</xdr:row>
      <xdr:rowOff>0</xdr:rowOff>
    </xdr:to>
    <xdr:sp macro="" textlink="">
      <xdr:nvSpPr>
        <xdr:cNvPr id="7" name="Line 1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ShapeType="1"/>
        </xdr:cNvSpPr>
      </xdr:nvSpPr>
      <xdr:spPr bwMode="auto">
        <a:xfrm>
          <a:off x="4305300" y="41748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303</xdr:row>
      <xdr:rowOff>0</xdr:rowOff>
    </xdr:from>
    <xdr:to>
      <xdr:col>36</xdr:col>
      <xdr:colOff>0</xdr:colOff>
      <xdr:row>303</xdr:row>
      <xdr:rowOff>0</xdr:rowOff>
    </xdr:to>
    <xdr:sp macro="" textlink="">
      <xdr:nvSpPr>
        <xdr:cNvPr id="8" name="Line 1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ShapeType="1"/>
        </xdr:cNvSpPr>
      </xdr:nvSpPr>
      <xdr:spPr bwMode="auto">
        <a:xfrm>
          <a:off x="4305300" y="41900475"/>
          <a:ext cx="2171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35</xdr:col>
      <xdr:colOff>0</xdr:colOff>
      <xdr:row>344</xdr:row>
      <xdr:rowOff>0</xdr:rowOff>
    </xdr:from>
    <xdr:to>
      <xdr:col>35</xdr:col>
      <xdr:colOff>0</xdr:colOff>
      <xdr:row>346</xdr:row>
      <xdr:rowOff>0</xdr:rowOff>
    </xdr:to>
    <xdr:sp macro="" textlink="">
      <xdr:nvSpPr>
        <xdr:cNvPr id="9" name="Line 1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ShapeType="1"/>
        </xdr:cNvSpPr>
      </xdr:nvSpPr>
      <xdr:spPr bwMode="auto">
        <a:xfrm>
          <a:off x="6296025" y="47844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302</xdr:row>
      <xdr:rowOff>0</xdr:rowOff>
    </xdr:from>
    <xdr:to>
      <xdr:col>36</xdr:col>
      <xdr:colOff>0</xdr:colOff>
      <xdr:row>304</xdr:row>
      <xdr:rowOff>0</xdr:rowOff>
    </xdr:to>
    <xdr:sp macro="" textlink="">
      <xdr:nvSpPr>
        <xdr:cNvPr id="10" name="Line 1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ShapeType="1"/>
        </xdr:cNvSpPr>
      </xdr:nvSpPr>
      <xdr:spPr bwMode="auto">
        <a:xfrm>
          <a:off x="6477000" y="41748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253</xdr:row>
      <xdr:rowOff>0</xdr:rowOff>
    </xdr:from>
    <xdr:to>
      <xdr:col>36</xdr:col>
      <xdr:colOff>0</xdr:colOff>
      <xdr:row>255</xdr:row>
      <xdr:rowOff>0</xdr:rowOff>
    </xdr:to>
    <xdr:sp macro="" textlink="">
      <xdr:nvSpPr>
        <xdr:cNvPr id="11" name="Line 1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ShapeType="1"/>
        </xdr:cNvSpPr>
      </xdr:nvSpPr>
      <xdr:spPr bwMode="auto">
        <a:xfrm>
          <a:off x="6477000" y="351948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344</xdr:row>
      <xdr:rowOff>0</xdr:rowOff>
    </xdr:from>
    <xdr:to>
      <xdr:col>36</xdr:col>
      <xdr:colOff>0</xdr:colOff>
      <xdr:row>346</xdr:row>
      <xdr:rowOff>0</xdr:rowOff>
    </xdr:to>
    <xdr:sp macro="" textlink="">
      <xdr:nvSpPr>
        <xdr:cNvPr id="12" name="Line 16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ShapeType="1"/>
        </xdr:cNvSpPr>
      </xdr:nvSpPr>
      <xdr:spPr bwMode="auto">
        <a:xfrm>
          <a:off x="6477000" y="47844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20</xdr:col>
      <xdr:colOff>0</xdr:colOff>
      <xdr:row>369</xdr:row>
      <xdr:rowOff>0</xdr:rowOff>
    </xdr:from>
    <xdr:to>
      <xdr:col>20</xdr:col>
      <xdr:colOff>0</xdr:colOff>
      <xdr:row>371</xdr:row>
      <xdr:rowOff>0</xdr:rowOff>
    </xdr:to>
    <xdr:sp macro="" textlink="">
      <xdr:nvSpPr>
        <xdr:cNvPr id="13" name="Line 17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ShapeType="1"/>
        </xdr:cNvSpPr>
      </xdr:nvSpPr>
      <xdr:spPr bwMode="auto">
        <a:xfrm>
          <a:off x="3581400" y="51501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369</xdr:row>
      <xdr:rowOff>0</xdr:rowOff>
    </xdr:from>
    <xdr:to>
      <xdr:col>36</xdr:col>
      <xdr:colOff>0</xdr:colOff>
      <xdr:row>371</xdr:row>
      <xdr:rowOff>0</xdr:rowOff>
    </xdr:to>
    <xdr:sp macro="" textlink="">
      <xdr:nvSpPr>
        <xdr:cNvPr id="14" name="Line 18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ShapeType="1"/>
        </xdr:cNvSpPr>
      </xdr:nvSpPr>
      <xdr:spPr bwMode="auto">
        <a:xfrm>
          <a:off x="6477000" y="51501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410</xdr:row>
      <xdr:rowOff>0</xdr:rowOff>
    </xdr:from>
    <xdr:to>
      <xdr:col>24</xdr:col>
      <xdr:colOff>0</xdr:colOff>
      <xdr:row>412</xdr:row>
      <xdr:rowOff>0</xdr:rowOff>
    </xdr:to>
    <xdr:sp macro="" textlink="">
      <xdr:nvSpPr>
        <xdr:cNvPr id="15" name="Line 2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ShapeType="1"/>
        </xdr:cNvSpPr>
      </xdr:nvSpPr>
      <xdr:spPr bwMode="auto">
        <a:xfrm>
          <a:off x="4305300" y="57597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10</xdr:col>
      <xdr:colOff>173935</xdr:colOff>
      <xdr:row>411</xdr:row>
      <xdr:rowOff>0</xdr:rowOff>
    </xdr:from>
    <xdr:to>
      <xdr:col>36</xdr:col>
      <xdr:colOff>0</xdr:colOff>
      <xdr:row>411</xdr:row>
      <xdr:rowOff>0</xdr:rowOff>
    </xdr:to>
    <xdr:sp macro="" textlink="">
      <xdr:nvSpPr>
        <xdr:cNvPr id="16" name="Line 2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ShapeType="1"/>
        </xdr:cNvSpPr>
      </xdr:nvSpPr>
      <xdr:spPr bwMode="auto">
        <a:xfrm>
          <a:off x="1945585" y="57750075"/>
          <a:ext cx="453141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410</xdr:row>
      <xdr:rowOff>0</xdr:rowOff>
    </xdr:from>
    <xdr:to>
      <xdr:col>36</xdr:col>
      <xdr:colOff>0</xdr:colOff>
      <xdr:row>412</xdr:row>
      <xdr:rowOff>0</xdr:rowOff>
    </xdr:to>
    <xdr:sp macro="" textlink="">
      <xdr:nvSpPr>
        <xdr:cNvPr id="17" name="Line 2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ShapeType="1"/>
        </xdr:cNvSpPr>
      </xdr:nvSpPr>
      <xdr:spPr bwMode="auto">
        <a:xfrm>
          <a:off x="6477000" y="57597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542</xdr:row>
      <xdr:rowOff>0</xdr:rowOff>
    </xdr:from>
    <xdr:to>
      <xdr:col>24</xdr:col>
      <xdr:colOff>0</xdr:colOff>
      <xdr:row>544</xdr:row>
      <xdr:rowOff>0</xdr:rowOff>
    </xdr:to>
    <xdr:sp macro="" textlink="">
      <xdr:nvSpPr>
        <xdr:cNvPr id="18" name="Line 2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>
          <a:spLocks noChangeShapeType="1"/>
        </xdr:cNvSpPr>
      </xdr:nvSpPr>
      <xdr:spPr bwMode="auto">
        <a:xfrm>
          <a:off x="4305300" y="771048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543</xdr:row>
      <xdr:rowOff>0</xdr:rowOff>
    </xdr:from>
    <xdr:to>
      <xdr:col>36</xdr:col>
      <xdr:colOff>0</xdr:colOff>
      <xdr:row>543</xdr:row>
      <xdr:rowOff>0</xdr:rowOff>
    </xdr:to>
    <xdr:sp macro="" textlink="">
      <xdr:nvSpPr>
        <xdr:cNvPr id="19" name="Line 2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ShapeType="1"/>
        </xdr:cNvSpPr>
      </xdr:nvSpPr>
      <xdr:spPr bwMode="auto">
        <a:xfrm>
          <a:off x="4305300" y="77257275"/>
          <a:ext cx="2171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542</xdr:row>
      <xdr:rowOff>0</xdr:rowOff>
    </xdr:from>
    <xdr:to>
      <xdr:col>36</xdr:col>
      <xdr:colOff>0</xdr:colOff>
      <xdr:row>544</xdr:row>
      <xdr:rowOff>0</xdr:rowOff>
    </xdr:to>
    <xdr:sp macro="" textlink="">
      <xdr:nvSpPr>
        <xdr:cNvPr id="20" name="Line 2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ShapeType="1"/>
        </xdr:cNvSpPr>
      </xdr:nvSpPr>
      <xdr:spPr bwMode="auto">
        <a:xfrm>
          <a:off x="6477000" y="771048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6</xdr:col>
      <xdr:colOff>0</xdr:colOff>
      <xdr:row>576</xdr:row>
      <xdr:rowOff>0</xdr:rowOff>
    </xdr:from>
    <xdr:to>
      <xdr:col>6</xdr:col>
      <xdr:colOff>0</xdr:colOff>
      <xdr:row>578</xdr:row>
      <xdr:rowOff>0</xdr:rowOff>
    </xdr:to>
    <xdr:sp macro="" textlink="">
      <xdr:nvSpPr>
        <xdr:cNvPr id="21" name="Line 3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ShapeType="1"/>
        </xdr:cNvSpPr>
      </xdr:nvSpPr>
      <xdr:spPr bwMode="auto">
        <a:xfrm>
          <a:off x="1047750" y="82134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173935</xdr:colOff>
      <xdr:row>577</xdr:row>
      <xdr:rowOff>0</xdr:rowOff>
    </xdr:from>
    <xdr:to>
      <xdr:col>36</xdr:col>
      <xdr:colOff>0</xdr:colOff>
      <xdr:row>577</xdr:row>
      <xdr:rowOff>0</xdr:rowOff>
    </xdr:to>
    <xdr:sp macro="" textlink="">
      <xdr:nvSpPr>
        <xdr:cNvPr id="22" name="Line 3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>
          <a:spLocks noChangeShapeType="1"/>
        </xdr:cNvSpPr>
      </xdr:nvSpPr>
      <xdr:spPr bwMode="auto">
        <a:xfrm>
          <a:off x="678760" y="82286475"/>
          <a:ext cx="579824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576</xdr:row>
      <xdr:rowOff>0</xdr:rowOff>
    </xdr:from>
    <xdr:to>
      <xdr:col>36</xdr:col>
      <xdr:colOff>0</xdr:colOff>
      <xdr:row>578</xdr:row>
      <xdr:rowOff>0</xdr:rowOff>
    </xdr:to>
    <xdr:sp macro="" textlink="">
      <xdr:nvSpPr>
        <xdr:cNvPr id="23" name="Line 3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 noChangeShapeType="1"/>
        </xdr:cNvSpPr>
      </xdr:nvSpPr>
      <xdr:spPr bwMode="auto">
        <a:xfrm>
          <a:off x="6477000" y="82134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601</xdr:row>
      <xdr:rowOff>0</xdr:rowOff>
    </xdr:from>
    <xdr:to>
      <xdr:col>24</xdr:col>
      <xdr:colOff>0</xdr:colOff>
      <xdr:row>603</xdr:row>
      <xdr:rowOff>0</xdr:rowOff>
    </xdr:to>
    <xdr:sp macro="" textlink="">
      <xdr:nvSpPr>
        <xdr:cNvPr id="24" name="Line 3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 noChangeShapeType="1"/>
        </xdr:cNvSpPr>
      </xdr:nvSpPr>
      <xdr:spPr bwMode="auto">
        <a:xfrm>
          <a:off x="4305300" y="85791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8282</xdr:colOff>
      <xdr:row>602</xdr:row>
      <xdr:rowOff>0</xdr:rowOff>
    </xdr:from>
    <xdr:to>
      <xdr:col>36</xdr:col>
      <xdr:colOff>0</xdr:colOff>
      <xdr:row>602</xdr:row>
      <xdr:rowOff>0</xdr:rowOff>
    </xdr:to>
    <xdr:sp macro="" textlink="">
      <xdr:nvSpPr>
        <xdr:cNvPr id="25" name="Line 3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 noChangeShapeType="1"/>
        </xdr:cNvSpPr>
      </xdr:nvSpPr>
      <xdr:spPr bwMode="auto">
        <a:xfrm>
          <a:off x="2141882" y="85944075"/>
          <a:ext cx="433511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601</xdr:row>
      <xdr:rowOff>0</xdr:rowOff>
    </xdr:from>
    <xdr:to>
      <xdr:col>36</xdr:col>
      <xdr:colOff>0</xdr:colOff>
      <xdr:row>603</xdr:row>
      <xdr:rowOff>0</xdr:rowOff>
    </xdr:to>
    <xdr:sp macro="" textlink="">
      <xdr:nvSpPr>
        <xdr:cNvPr id="26" name="Line 3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 noChangeShapeType="1"/>
        </xdr:cNvSpPr>
      </xdr:nvSpPr>
      <xdr:spPr bwMode="auto">
        <a:xfrm>
          <a:off x="6477000" y="85791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345</xdr:row>
      <xdr:rowOff>0</xdr:rowOff>
    </xdr:from>
    <xdr:to>
      <xdr:col>35</xdr:col>
      <xdr:colOff>82550</xdr:colOff>
      <xdr:row>347</xdr:row>
      <xdr:rowOff>0</xdr:rowOff>
    </xdr:to>
    <xdr:sp macro="" textlink="">
      <xdr:nvSpPr>
        <xdr:cNvPr id="27" name="Line 88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>
          <a:spLocks noChangeShapeType="1"/>
        </xdr:cNvSpPr>
      </xdr:nvSpPr>
      <xdr:spPr bwMode="auto">
        <a:xfrm flipV="1">
          <a:off x="6378575" y="4799647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76200</xdr:colOff>
      <xdr:row>369</xdr:row>
      <xdr:rowOff>107950</xdr:rowOff>
    </xdr:from>
    <xdr:to>
      <xdr:col>35</xdr:col>
      <xdr:colOff>76200</xdr:colOff>
      <xdr:row>387</xdr:row>
      <xdr:rowOff>107950</xdr:rowOff>
    </xdr:to>
    <xdr:sp macro="" textlink="">
      <xdr:nvSpPr>
        <xdr:cNvPr id="28" name="Line 90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>
          <a:spLocks noChangeShapeType="1"/>
        </xdr:cNvSpPr>
      </xdr:nvSpPr>
      <xdr:spPr bwMode="auto">
        <a:xfrm flipV="1">
          <a:off x="6372225" y="51609625"/>
          <a:ext cx="0" cy="2743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19</xdr:col>
      <xdr:colOff>82550</xdr:colOff>
      <xdr:row>385</xdr:row>
      <xdr:rowOff>107950</xdr:rowOff>
    </xdr:from>
    <xdr:to>
      <xdr:col>33</xdr:col>
      <xdr:colOff>82550</xdr:colOff>
      <xdr:row>385</xdr:row>
      <xdr:rowOff>107950</xdr:rowOff>
    </xdr:to>
    <xdr:sp macro="" textlink="">
      <xdr:nvSpPr>
        <xdr:cNvPr id="29" name="Line 92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>
          <a:spLocks noChangeShapeType="1"/>
        </xdr:cNvSpPr>
      </xdr:nvSpPr>
      <xdr:spPr bwMode="auto">
        <a:xfrm flipH="1">
          <a:off x="3482975" y="54048025"/>
          <a:ext cx="2533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386</xdr:row>
      <xdr:rowOff>76200</xdr:rowOff>
    </xdr:from>
    <xdr:to>
      <xdr:col>34</xdr:col>
      <xdr:colOff>82550</xdr:colOff>
      <xdr:row>386</xdr:row>
      <xdr:rowOff>76200</xdr:rowOff>
    </xdr:to>
    <xdr:sp macro="" textlink="">
      <xdr:nvSpPr>
        <xdr:cNvPr id="30" name="Line 93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>
          <a:spLocks noChangeShapeType="1"/>
        </xdr:cNvSpPr>
      </xdr:nvSpPr>
      <xdr:spPr bwMode="auto">
        <a:xfrm flipH="1">
          <a:off x="3482975" y="54168675"/>
          <a:ext cx="2714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76200</xdr:colOff>
      <xdr:row>387</xdr:row>
      <xdr:rowOff>107950</xdr:rowOff>
    </xdr:from>
    <xdr:to>
      <xdr:col>35</xdr:col>
      <xdr:colOff>76200</xdr:colOff>
      <xdr:row>387</xdr:row>
      <xdr:rowOff>107950</xdr:rowOff>
    </xdr:to>
    <xdr:sp macro="" textlink="">
      <xdr:nvSpPr>
        <xdr:cNvPr id="31" name="Line 9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>
          <a:spLocks noChangeShapeType="1"/>
        </xdr:cNvSpPr>
      </xdr:nvSpPr>
      <xdr:spPr bwMode="auto">
        <a:xfrm flipH="1">
          <a:off x="3476625" y="54352825"/>
          <a:ext cx="2895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82550</xdr:colOff>
      <xdr:row>369</xdr:row>
      <xdr:rowOff>76200</xdr:rowOff>
    </xdr:from>
    <xdr:to>
      <xdr:col>34</xdr:col>
      <xdr:colOff>82550</xdr:colOff>
      <xdr:row>386</xdr:row>
      <xdr:rowOff>76200</xdr:rowOff>
    </xdr:to>
    <xdr:sp macro="" textlink="">
      <xdr:nvSpPr>
        <xdr:cNvPr id="32" name="Line 95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>
          <a:spLocks noChangeShapeType="1"/>
        </xdr:cNvSpPr>
      </xdr:nvSpPr>
      <xdr:spPr bwMode="auto">
        <a:xfrm flipV="1">
          <a:off x="6197600" y="51577875"/>
          <a:ext cx="0" cy="2590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369</xdr:row>
      <xdr:rowOff>88900</xdr:rowOff>
    </xdr:from>
    <xdr:to>
      <xdr:col>33</xdr:col>
      <xdr:colOff>82550</xdr:colOff>
      <xdr:row>385</xdr:row>
      <xdr:rowOff>88900</xdr:rowOff>
    </xdr:to>
    <xdr:sp macro="" textlink="">
      <xdr:nvSpPr>
        <xdr:cNvPr id="33" name="Line 96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>
          <a:spLocks noChangeShapeType="1"/>
        </xdr:cNvSpPr>
      </xdr:nvSpPr>
      <xdr:spPr bwMode="auto">
        <a:xfrm flipV="1">
          <a:off x="6016625" y="51590575"/>
          <a:ext cx="0" cy="2438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20</xdr:col>
      <xdr:colOff>101600</xdr:colOff>
      <xdr:row>369</xdr:row>
      <xdr:rowOff>88900</xdr:rowOff>
    </xdr:from>
    <xdr:to>
      <xdr:col>20</xdr:col>
      <xdr:colOff>101600</xdr:colOff>
      <xdr:row>372</xdr:row>
      <xdr:rowOff>88900</xdr:rowOff>
    </xdr:to>
    <xdr:sp macro="" textlink="">
      <xdr:nvSpPr>
        <xdr:cNvPr id="34" name="Line 97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>
          <a:spLocks noChangeShapeType="1"/>
        </xdr:cNvSpPr>
      </xdr:nvSpPr>
      <xdr:spPr bwMode="auto">
        <a:xfrm flipV="1">
          <a:off x="3683000" y="515905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0</xdr:colOff>
      <xdr:row>322</xdr:row>
      <xdr:rowOff>0</xdr:rowOff>
    </xdr:from>
    <xdr:to>
      <xdr:col>24</xdr:col>
      <xdr:colOff>0</xdr:colOff>
      <xdr:row>324</xdr:row>
      <xdr:rowOff>0</xdr:rowOff>
    </xdr:to>
    <xdr:sp macro="" textlink="">
      <xdr:nvSpPr>
        <xdr:cNvPr id="35" name="Line 16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>
          <a:spLocks noChangeShapeType="1"/>
        </xdr:cNvSpPr>
      </xdr:nvSpPr>
      <xdr:spPr bwMode="auto">
        <a:xfrm>
          <a:off x="4305300" y="44643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323</xdr:row>
      <xdr:rowOff>0</xdr:rowOff>
    </xdr:from>
    <xdr:to>
      <xdr:col>36</xdr:col>
      <xdr:colOff>0</xdr:colOff>
      <xdr:row>323</xdr:row>
      <xdr:rowOff>0</xdr:rowOff>
    </xdr:to>
    <xdr:sp macro="" textlink="">
      <xdr:nvSpPr>
        <xdr:cNvPr id="36" name="Line 170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>
          <a:spLocks noChangeShapeType="1"/>
        </xdr:cNvSpPr>
      </xdr:nvSpPr>
      <xdr:spPr bwMode="auto">
        <a:xfrm>
          <a:off x="4305300" y="44796075"/>
          <a:ext cx="2171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322</xdr:row>
      <xdr:rowOff>0</xdr:rowOff>
    </xdr:from>
    <xdr:to>
      <xdr:col>36</xdr:col>
      <xdr:colOff>0</xdr:colOff>
      <xdr:row>324</xdr:row>
      <xdr:rowOff>0</xdr:rowOff>
    </xdr:to>
    <xdr:sp macro="" textlink="">
      <xdr:nvSpPr>
        <xdr:cNvPr id="37" name="Line 171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>
          <a:spLocks noChangeShapeType="1"/>
        </xdr:cNvSpPr>
      </xdr:nvSpPr>
      <xdr:spPr bwMode="auto">
        <a:xfrm>
          <a:off x="6477000" y="446436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14</xdr:col>
      <xdr:colOff>0</xdr:colOff>
      <xdr:row>372</xdr:row>
      <xdr:rowOff>0</xdr:rowOff>
    </xdr:from>
    <xdr:to>
      <xdr:col>15</xdr:col>
      <xdr:colOff>0</xdr:colOff>
      <xdr:row>388</xdr:row>
      <xdr:rowOff>0</xdr:rowOff>
    </xdr:to>
    <xdr:sp macro="" textlink="">
      <xdr:nvSpPr>
        <xdr:cNvPr id="38" name="AutoShape 172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>
          <a:spLocks/>
        </xdr:cNvSpPr>
      </xdr:nvSpPr>
      <xdr:spPr bwMode="auto">
        <a:xfrm>
          <a:off x="2495550" y="51958875"/>
          <a:ext cx="180975" cy="2438400"/>
        </a:xfrm>
        <a:prstGeom prst="leftBrace">
          <a:avLst>
            <a:gd name="adj1" fmla="val 123077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115</xdr:row>
      <xdr:rowOff>0</xdr:rowOff>
    </xdr:from>
    <xdr:to>
      <xdr:col>4</xdr:col>
      <xdr:colOff>0</xdr:colOff>
      <xdr:row>117</xdr:row>
      <xdr:rowOff>0</xdr:rowOff>
    </xdr:to>
    <xdr:sp macro="" textlink="">
      <xdr:nvSpPr>
        <xdr:cNvPr id="39" name="Line 173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>
          <a:spLocks noChangeShapeType="1"/>
        </xdr:cNvSpPr>
      </xdr:nvSpPr>
      <xdr:spPr bwMode="auto">
        <a:xfrm>
          <a:off x="685800" y="169068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115</xdr:row>
      <xdr:rowOff>0</xdr:rowOff>
    </xdr:from>
    <xdr:to>
      <xdr:col>36</xdr:col>
      <xdr:colOff>0</xdr:colOff>
      <xdr:row>117</xdr:row>
      <xdr:rowOff>0</xdr:rowOff>
    </xdr:to>
    <xdr:sp macro="" textlink="">
      <xdr:nvSpPr>
        <xdr:cNvPr id="40" name="Line 174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>
          <a:spLocks noChangeShapeType="1"/>
        </xdr:cNvSpPr>
      </xdr:nvSpPr>
      <xdr:spPr bwMode="auto">
        <a:xfrm>
          <a:off x="6477000" y="169068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116</xdr:row>
      <xdr:rowOff>0</xdr:rowOff>
    </xdr:from>
    <xdr:to>
      <xdr:col>36</xdr:col>
      <xdr:colOff>0</xdr:colOff>
      <xdr:row>116</xdr:row>
      <xdr:rowOff>0</xdr:rowOff>
    </xdr:to>
    <xdr:sp macro="" textlink="">
      <xdr:nvSpPr>
        <xdr:cNvPr id="41" name="Line 175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>
          <a:spLocks noChangeShapeType="1"/>
        </xdr:cNvSpPr>
      </xdr:nvSpPr>
      <xdr:spPr bwMode="auto">
        <a:xfrm>
          <a:off x="685800" y="17059275"/>
          <a:ext cx="579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764</xdr:row>
      <xdr:rowOff>0</xdr:rowOff>
    </xdr:from>
    <xdr:to>
      <xdr:col>36</xdr:col>
      <xdr:colOff>0</xdr:colOff>
      <xdr:row>764</xdr:row>
      <xdr:rowOff>0</xdr:rowOff>
    </xdr:to>
    <xdr:sp macro="" textlink="">
      <xdr:nvSpPr>
        <xdr:cNvPr id="42" name="Line 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>
          <a:spLocks noChangeShapeType="1"/>
        </xdr:cNvSpPr>
      </xdr:nvSpPr>
      <xdr:spPr bwMode="auto">
        <a:xfrm flipV="1">
          <a:off x="2133600" y="10908982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763</xdr:row>
      <xdr:rowOff>0</xdr:rowOff>
    </xdr:from>
    <xdr:to>
      <xdr:col>12</xdr:col>
      <xdr:colOff>0</xdr:colOff>
      <xdr:row>766</xdr:row>
      <xdr:rowOff>0</xdr:rowOff>
    </xdr:to>
    <xdr:sp macro="" textlink="">
      <xdr:nvSpPr>
        <xdr:cNvPr id="43" name="Line 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>
          <a:spLocks noChangeShapeType="1"/>
        </xdr:cNvSpPr>
      </xdr:nvSpPr>
      <xdr:spPr bwMode="auto">
        <a:xfrm>
          <a:off x="2133600" y="1090136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763</xdr:row>
      <xdr:rowOff>0</xdr:rowOff>
    </xdr:from>
    <xdr:to>
      <xdr:col>36</xdr:col>
      <xdr:colOff>0</xdr:colOff>
      <xdr:row>766</xdr:row>
      <xdr:rowOff>0</xdr:rowOff>
    </xdr:to>
    <xdr:sp macro="" textlink="">
      <xdr:nvSpPr>
        <xdr:cNvPr id="44" name="Line 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>
          <a:spLocks noChangeShapeType="1"/>
        </xdr:cNvSpPr>
      </xdr:nvSpPr>
      <xdr:spPr bwMode="auto">
        <a:xfrm>
          <a:off x="6477000" y="1090136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800</xdr:row>
      <xdr:rowOff>0</xdr:rowOff>
    </xdr:from>
    <xdr:to>
      <xdr:col>36</xdr:col>
      <xdr:colOff>0</xdr:colOff>
      <xdr:row>800</xdr:row>
      <xdr:rowOff>0</xdr:rowOff>
    </xdr:to>
    <xdr:sp macro="" textlink="">
      <xdr:nvSpPr>
        <xdr:cNvPr id="45" name="Line 179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>
          <a:spLocks noChangeShapeType="1"/>
        </xdr:cNvSpPr>
      </xdr:nvSpPr>
      <xdr:spPr bwMode="auto">
        <a:xfrm flipV="1">
          <a:off x="2133600" y="11389042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799</xdr:row>
      <xdr:rowOff>0</xdr:rowOff>
    </xdr:from>
    <xdr:to>
      <xdr:col>12</xdr:col>
      <xdr:colOff>0</xdr:colOff>
      <xdr:row>802</xdr:row>
      <xdr:rowOff>0</xdr:rowOff>
    </xdr:to>
    <xdr:sp macro="" textlink="">
      <xdr:nvSpPr>
        <xdr:cNvPr id="46" name="Line 180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>
          <a:spLocks noChangeShapeType="1"/>
        </xdr:cNvSpPr>
      </xdr:nvSpPr>
      <xdr:spPr bwMode="auto">
        <a:xfrm>
          <a:off x="2133600" y="1138142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799</xdr:row>
      <xdr:rowOff>0</xdr:rowOff>
    </xdr:from>
    <xdr:to>
      <xdr:col>36</xdr:col>
      <xdr:colOff>0</xdr:colOff>
      <xdr:row>802</xdr:row>
      <xdr:rowOff>0</xdr:rowOff>
    </xdr:to>
    <xdr:sp macro="" textlink="">
      <xdr:nvSpPr>
        <xdr:cNvPr id="47" name="Line 181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>
          <a:spLocks noChangeShapeType="1"/>
        </xdr:cNvSpPr>
      </xdr:nvSpPr>
      <xdr:spPr bwMode="auto">
        <a:xfrm>
          <a:off x="6477000" y="1138142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837</xdr:row>
      <xdr:rowOff>0</xdr:rowOff>
    </xdr:from>
    <xdr:to>
      <xdr:col>36</xdr:col>
      <xdr:colOff>0</xdr:colOff>
      <xdr:row>837</xdr:row>
      <xdr:rowOff>0</xdr:rowOff>
    </xdr:to>
    <xdr:sp macro="" textlink="">
      <xdr:nvSpPr>
        <xdr:cNvPr id="48" name="Line 182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>
          <a:spLocks noChangeShapeType="1"/>
        </xdr:cNvSpPr>
      </xdr:nvSpPr>
      <xdr:spPr bwMode="auto">
        <a:xfrm flipV="1">
          <a:off x="5029200" y="1188624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28</xdr:col>
      <xdr:colOff>0</xdr:colOff>
      <xdr:row>836</xdr:row>
      <xdr:rowOff>0</xdr:rowOff>
    </xdr:from>
    <xdr:to>
      <xdr:col>28</xdr:col>
      <xdr:colOff>0</xdr:colOff>
      <xdr:row>839</xdr:row>
      <xdr:rowOff>0</xdr:rowOff>
    </xdr:to>
    <xdr:sp macro="" textlink="">
      <xdr:nvSpPr>
        <xdr:cNvPr id="49" name="Line 183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>
          <a:spLocks noChangeShapeType="1"/>
        </xdr:cNvSpPr>
      </xdr:nvSpPr>
      <xdr:spPr bwMode="auto">
        <a:xfrm>
          <a:off x="5029200" y="1187862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836</xdr:row>
      <xdr:rowOff>0</xdr:rowOff>
    </xdr:from>
    <xdr:to>
      <xdr:col>36</xdr:col>
      <xdr:colOff>0</xdr:colOff>
      <xdr:row>839</xdr:row>
      <xdr:rowOff>0</xdr:rowOff>
    </xdr:to>
    <xdr:sp macro="" textlink="">
      <xdr:nvSpPr>
        <xdr:cNvPr id="50" name="Line 184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>
          <a:spLocks noChangeShapeType="1"/>
        </xdr:cNvSpPr>
      </xdr:nvSpPr>
      <xdr:spPr bwMode="auto">
        <a:xfrm>
          <a:off x="6477000" y="1187862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30</xdr:col>
      <xdr:colOff>0</xdr:colOff>
      <xdr:row>921</xdr:row>
      <xdr:rowOff>0</xdr:rowOff>
    </xdr:from>
    <xdr:to>
      <xdr:col>36</xdr:col>
      <xdr:colOff>0</xdr:colOff>
      <xdr:row>921</xdr:row>
      <xdr:rowOff>0</xdr:rowOff>
    </xdr:to>
    <xdr:sp macro="" textlink="">
      <xdr:nvSpPr>
        <xdr:cNvPr id="51" name="Line 185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>
          <a:spLocks noChangeShapeType="1"/>
        </xdr:cNvSpPr>
      </xdr:nvSpPr>
      <xdr:spPr bwMode="auto">
        <a:xfrm flipV="1">
          <a:off x="5391150" y="130482975"/>
          <a:ext cx="1085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30</xdr:col>
      <xdr:colOff>0</xdr:colOff>
      <xdr:row>920</xdr:row>
      <xdr:rowOff>0</xdr:rowOff>
    </xdr:from>
    <xdr:to>
      <xdr:col>30</xdr:col>
      <xdr:colOff>0</xdr:colOff>
      <xdr:row>922</xdr:row>
      <xdr:rowOff>63500</xdr:rowOff>
    </xdr:to>
    <xdr:sp macro="" textlink="">
      <xdr:nvSpPr>
        <xdr:cNvPr id="52" name="Line 186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>
          <a:spLocks noChangeShapeType="1"/>
        </xdr:cNvSpPr>
      </xdr:nvSpPr>
      <xdr:spPr bwMode="auto">
        <a:xfrm>
          <a:off x="5391150" y="130406775"/>
          <a:ext cx="0" cy="2159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920</xdr:row>
      <xdr:rowOff>0</xdr:rowOff>
    </xdr:from>
    <xdr:to>
      <xdr:col>36</xdr:col>
      <xdr:colOff>0</xdr:colOff>
      <xdr:row>922</xdr:row>
      <xdr:rowOff>63500</xdr:rowOff>
    </xdr:to>
    <xdr:sp macro="" textlink="">
      <xdr:nvSpPr>
        <xdr:cNvPr id="53" name="Line 187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>
          <a:spLocks noChangeShapeType="1"/>
        </xdr:cNvSpPr>
      </xdr:nvSpPr>
      <xdr:spPr bwMode="auto">
        <a:xfrm>
          <a:off x="6477000" y="130406775"/>
          <a:ext cx="0" cy="2159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1115</xdr:row>
      <xdr:rowOff>0</xdr:rowOff>
    </xdr:from>
    <xdr:to>
      <xdr:col>35</xdr:col>
      <xdr:colOff>0</xdr:colOff>
      <xdr:row>1118</xdr:row>
      <xdr:rowOff>0</xdr:rowOff>
    </xdr:to>
    <xdr:sp macro="" textlink="">
      <xdr:nvSpPr>
        <xdr:cNvPr id="54" name="Line 188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>
          <a:spLocks noChangeShapeType="1"/>
        </xdr:cNvSpPr>
      </xdr:nvSpPr>
      <xdr:spPr bwMode="auto">
        <a:xfrm>
          <a:off x="6296025" y="1580578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1115</xdr:row>
      <xdr:rowOff>0</xdr:rowOff>
    </xdr:from>
    <xdr:to>
      <xdr:col>36</xdr:col>
      <xdr:colOff>0</xdr:colOff>
      <xdr:row>1118</xdr:row>
      <xdr:rowOff>0</xdr:rowOff>
    </xdr:to>
    <xdr:sp macro="" textlink="">
      <xdr:nvSpPr>
        <xdr:cNvPr id="55" name="Line 189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>
          <a:spLocks noChangeShapeType="1"/>
        </xdr:cNvSpPr>
      </xdr:nvSpPr>
      <xdr:spPr bwMode="auto">
        <a:xfrm>
          <a:off x="6477000" y="1580578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874</xdr:row>
      <xdr:rowOff>0</xdr:rowOff>
    </xdr:from>
    <xdr:to>
      <xdr:col>36</xdr:col>
      <xdr:colOff>0</xdr:colOff>
      <xdr:row>874</xdr:row>
      <xdr:rowOff>0</xdr:rowOff>
    </xdr:to>
    <xdr:sp macro="" textlink="">
      <xdr:nvSpPr>
        <xdr:cNvPr id="56" name="Line 19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>
          <a:spLocks noChangeShapeType="1"/>
        </xdr:cNvSpPr>
      </xdr:nvSpPr>
      <xdr:spPr bwMode="auto">
        <a:xfrm flipV="1">
          <a:off x="5029200" y="12383452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28</xdr:col>
      <xdr:colOff>0</xdr:colOff>
      <xdr:row>873</xdr:row>
      <xdr:rowOff>0</xdr:rowOff>
    </xdr:from>
    <xdr:to>
      <xdr:col>28</xdr:col>
      <xdr:colOff>0</xdr:colOff>
      <xdr:row>876</xdr:row>
      <xdr:rowOff>0</xdr:rowOff>
    </xdr:to>
    <xdr:sp macro="" textlink="">
      <xdr:nvSpPr>
        <xdr:cNvPr id="57" name="Line 191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>
          <a:spLocks noChangeShapeType="1"/>
        </xdr:cNvSpPr>
      </xdr:nvSpPr>
      <xdr:spPr bwMode="auto">
        <a:xfrm>
          <a:off x="5029200" y="1237583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873</xdr:row>
      <xdr:rowOff>0</xdr:rowOff>
    </xdr:from>
    <xdr:to>
      <xdr:col>36</xdr:col>
      <xdr:colOff>0</xdr:colOff>
      <xdr:row>876</xdr:row>
      <xdr:rowOff>0</xdr:rowOff>
    </xdr:to>
    <xdr:sp macro="" textlink="">
      <xdr:nvSpPr>
        <xdr:cNvPr id="58" name="Line 192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>
          <a:spLocks noChangeShapeType="1"/>
        </xdr:cNvSpPr>
      </xdr:nvSpPr>
      <xdr:spPr bwMode="auto">
        <a:xfrm>
          <a:off x="6477000" y="1237583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30</xdr:col>
      <xdr:colOff>0</xdr:colOff>
      <xdr:row>1029</xdr:row>
      <xdr:rowOff>0</xdr:rowOff>
    </xdr:from>
    <xdr:to>
      <xdr:col>36</xdr:col>
      <xdr:colOff>0</xdr:colOff>
      <xdr:row>1029</xdr:row>
      <xdr:rowOff>0</xdr:rowOff>
    </xdr:to>
    <xdr:sp macro="" textlink="">
      <xdr:nvSpPr>
        <xdr:cNvPr id="59" name="Line 193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>
          <a:spLocks noChangeShapeType="1"/>
        </xdr:cNvSpPr>
      </xdr:nvSpPr>
      <xdr:spPr bwMode="auto">
        <a:xfrm flipV="1">
          <a:off x="5391150" y="145980150"/>
          <a:ext cx="1085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30</xdr:col>
      <xdr:colOff>0</xdr:colOff>
      <xdr:row>1028</xdr:row>
      <xdr:rowOff>0</xdr:rowOff>
    </xdr:from>
    <xdr:to>
      <xdr:col>30</xdr:col>
      <xdr:colOff>0</xdr:colOff>
      <xdr:row>1031</xdr:row>
      <xdr:rowOff>0</xdr:rowOff>
    </xdr:to>
    <xdr:sp macro="" textlink="">
      <xdr:nvSpPr>
        <xdr:cNvPr id="60" name="Line 19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>
          <a:spLocks noChangeShapeType="1"/>
        </xdr:cNvSpPr>
      </xdr:nvSpPr>
      <xdr:spPr bwMode="auto">
        <a:xfrm>
          <a:off x="5391150" y="1459039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1028</xdr:row>
      <xdr:rowOff>0</xdr:rowOff>
    </xdr:from>
    <xdr:to>
      <xdr:col>36</xdr:col>
      <xdr:colOff>0</xdr:colOff>
      <xdr:row>1031</xdr:row>
      <xdr:rowOff>0</xdr:rowOff>
    </xdr:to>
    <xdr:sp macro="" textlink="">
      <xdr:nvSpPr>
        <xdr:cNvPr id="61" name="Line 195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>
          <a:spLocks noChangeShapeType="1"/>
        </xdr:cNvSpPr>
      </xdr:nvSpPr>
      <xdr:spPr bwMode="auto">
        <a:xfrm>
          <a:off x="6477000" y="1459039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1116</xdr:row>
      <xdr:rowOff>0</xdr:rowOff>
    </xdr:from>
    <xdr:to>
      <xdr:col>35</xdr:col>
      <xdr:colOff>82550</xdr:colOff>
      <xdr:row>1119</xdr:row>
      <xdr:rowOff>0</xdr:rowOff>
    </xdr:to>
    <xdr:sp macro="" textlink="">
      <xdr:nvSpPr>
        <xdr:cNvPr id="62" name="Line 196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>
          <a:spLocks noChangeShapeType="1"/>
        </xdr:cNvSpPr>
      </xdr:nvSpPr>
      <xdr:spPr bwMode="auto">
        <a:xfrm flipV="1">
          <a:off x="6378575" y="15813405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12</xdr:col>
      <xdr:colOff>0</xdr:colOff>
      <xdr:row>1144</xdr:row>
      <xdr:rowOff>0</xdr:rowOff>
    </xdr:from>
    <xdr:to>
      <xdr:col>36</xdr:col>
      <xdr:colOff>0</xdr:colOff>
      <xdr:row>1144</xdr:row>
      <xdr:rowOff>0</xdr:rowOff>
    </xdr:to>
    <xdr:sp macro="" textlink="">
      <xdr:nvSpPr>
        <xdr:cNvPr id="63" name="Line 197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>
          <a:spLocks noChangeShapeType="1"/>
        </xdr:cNvSpPr>
      </xdr:nvSpPr>
      <xdr:spPr bwMode="auto">
        <a:xfrm flipV="1">
          <a:off x="2133600" y="16185832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1143</xdr:row>
      <xdr:rowOff>0</xdr:rowOff>
    </xdr:from>
    <xdr:to>
      <xdr:col>12</xdr:col>
      <xdr:colOff>0</xdr:colOff>
      <xdr:row>1146</xdr:row>
      <xdr:rowOff>0</xdr:rowOff>
    </xdr:to>
    <xdr:sp macro="" textlink="">
      <xdr:nvSpPr>
        <xdr:cNvPr id="64" name="Line 198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>
          <a:spLocks noChangeShapeType="1"/>
        </xdr:cNvSpPr>
      </xdr:nvSpPr>
      <xdr:spPr bwMode="auto">
        <a:xfrm>
          <a:off x="2133600" y="1617821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1143</xdr:row>
      <xdr:rowOff>0</xdr:rowOff>
    </xdr:from>
    <xdr:to>
      <xdr:col>36</xdr:col>
      <xdr:colOff>0</xdr:colOff>
      <xdr:row>1146</xdr:row>
      <xdr:rowOff>0</xdr:rowOff>
    </xdr:to>
    <xdr:sp macro="" textlink="">
      <xdr:nvSpPr>
        <xdr:cNvPr id="65" name="Line 199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>
          <a:spLocks noChangeShapeType="1"/>
        </xdr:cNvSpPr>
      </xdr:nvSpPr>
      <xdr:spPr bwMode="auto">
        <a:xfrm>
          <a:off x="6477000" y="1617821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1174</xdr:row>
      <xdr:rowOff>0</xdr:rowOff>
    </xdr:from>
    <xdr:to>
      <xdr:col>36</xdr:col>
      <xdr:colOff>0</xdr:colOff>
      <xdr:row>1174</xdr:row>
      <xdr:rowOff>0</xdr:rowOff>
    </xdr:to>
    <xdr:sp macro="" textlink="">
      <xdr:nvSpPr>
        <xdr:cNvPr id="66" name="Line 200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>
          <a:spLocks noChangeShapeType="1"/>
        </xdr:cNvSpPr>
      </xdr:nvSpPr>
      <xdr:spPr bwMode="auto">
        <a:xfrm flipV="1">
          <a:off x="2133600" y="165944550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1173</xdr:row>
      <xdr:rowOff>0</xdr:rowOff>
    </xdr:from>
    <xdr:to>
      <xdr:col>12</xdr:col>
      <xdr:colOff>0</xdr:colOff>
      <xdr:row>1176</xdr:row>
      <xdr:rowOff>0</xdr:rowOff>
    </xdr:to>
    <xdr:sp macro="" textlink="">
      <xdr:nvSpPr>
        <xdr:cNvPr id="67" name="Line 201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>
          <a:spLocks noChangeShapeType="1"/>
        </xdr:cNvSpPr>
      </xdr:nvSpPr>
      <xdr:spPr bwMode="auto">
        <a:xfrm>
          <a:off x="2133600" y="1658683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1173</xdr:row>
      <xdr:rowOff>0</xdr:rowOff>
    </xdr:from>
    <xdr:to>
      <xdr:col>36</xdr:col>
      <xdr:colOff>0</xdr:colOff>
      <xdr:row>1176</xdr:row>
      <xdr:rowOff>0</xdr:rowOff>
    </xdr:to>
    <xdr:sp macro="" textlink="">
      <xdr:nvSpPr>
        <xdr:cNvPr id="68" name="Line 202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>
          <a:spLocks noChangeShapeType="1"/>
        </xdr:cNvSpPr>
      </xdr:nvSpPr>
      <xdr:spPr bwMode="auto">
        <a:xfrm>
          <a:off x="6477000" y="1658683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1238</xdr:row>
      <xdr:rowOff>0</xdr:rowOff>
    </xdr:from>
    <xdr:to>
      <xdr:col>36</xdr:col>
      <xdr:colOff>0</xdr:colOff>
      <xdr:row>1238</xdr:row>
      <xdr:rowOff>0</xdr:rowOff>
    </xdr:to>
    <xdr:sp macro="" textlink="">
      <xdr:nvSpPr>
        <xdr:cNvPr id="69" name="Line 203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>
          <a:spLocks noChangeShapeType="1"/>
        </xdr:cNvSpPr>
      </xdr:nvSpPr>
      <xdr:spPr bwMode="auto">
        <a:xfrm flipV="1">
          <a:off x="2133600" y="174707550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1237</xdr:row>
      <xdr:rowOff>0</xdr:rowOff>
    </xdr:from>
    <xdr:to>
      <xdr:col>12</xdr:col>
      <xdr:colOff>0</xdr:colOff>
      <xdr:row>1240</xdr:row>
      <xdr:rowOff>0</xdr:rowOff>
    </xdr:to>
    <xdr:sp macro="" textlink="">
      <xdr:nvSpPr>
        <xdr:cNvPr id="70" name="Line 204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>
          <a:spLocks noChangeShapeType="1"/>
        </xdr:cNvSpPr>
      </xdr:nvSpPr>
      <xdr:spPr bwMode="auto">
        <a:xfrm>
          <a:off x="2133600" y="1746313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1237</xdr:row>
      <xdr:rowOff>0</xdr:rowOff>
    </xdr:from>
    <xdr:to>
      <xdr:col>36</xdr:col>
      <xdr:colOff>0</xdr:colOff>
      <xdr:row>1240</xdr:row>
      <xdr:rowOff>0</xdr:rowOff>
    </xdr:to>
    <xdr:sp macro="" textlink="">
      <xdr:nvSpPr>
        <xdr:cNvPr id="71" name="Line 205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>
          <a:spLocks noChangeShapeType="1"/>
        </xdr:cNvSpPr>
      </xdr:nvSpPr>
      <xdr:spPr bwMode="auto">
        <a:xfrm>
          <a:off x="6477000" y="1746313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1263</xdr:row>
      <xdr:rowOff>0</xdr:rowOff>
    </xdr:from>
    <xdr:to>
      <xdr:col>36</xdr:col>
      <xdr:colOff>0</xdr:colOff>
      <xdr:row>1263</xdr:row>
      <xdr:rowOff>0</xdr:rowOff>
    </xdr:to>
    <xdr:sp macro="" textlink="">
      <xdr:nvSpPr>
        <xdr:cNvPr id="72" name="Line 206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>
          <a:spLocks noChangeShapeType="1"/>
        </xdr:cNvSpPr>
      </xdr:nvSpPr>
      <xdr:spPr bwMode="auto">
        <a:xfrm flipV="1">
          <a:off x="5029200" y="178003200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28</xdr:col>
      <xdr:colOff>0</xdr:colOff>
      <xdr:row>1262</xdr:row>
      <xdr:rowOff>0</xdr:rowOff>
    </xdr:from>
    <xdr:to>
      <xdr:col>28</xdr:col>
      <xdr:colOff>0</xdr:colOff>
      <xdr:row>1265</xdr:row>
      <xdr:rowOff>0</xdr:rowOff>
    </xdr:to>
    <xdr:sp macro="" textlink="">
      <xdr:nvSpPr>
        <xdr:cNvPr id="73" name="Line 207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>
          <a:spLocks noChangeShapeType="1"/>
        </xdr:cNvSpPr>
      </xdr:nvSpPr>
      <xdr:spPr bwMode="auto">
        <a:xfrm>
          <a:off x="5029200" y="1779270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1262</xdr:row>
      <xdr:rowOff>0</xdr:rowOff>
    </xdr:from>
    <xdr:to>
      <xdr:col>36</xdr:col>
      <xdr:colOff>0</xdr:colOff>
      <xdr:row>1265</xdr:row>
      <xdr:rowOff>0</xdr:rowOff>
    </xdr:to>
    <xdr:sp macro="" textlink="">
      <xdr:nvSpPr>
        <xdr:cNvPr id="74" name="Line 208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>
          <a:spLocks noChangeShapeType="1"/>
        </xdr:cNvSpPr>
      </xdr:nvSpPr>
      <xdr:spPr bwMode="auto">
        <a:xfrm>
          <a:off x="6477000" y="1779270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18</xdr:col>
      <xdr:colOff>8283</xdr:colOff>
      <xdr:row>1293</xdr:row>
      <xdr:rowOff>0</xdr:rowOff>
    </xdr:from>
    <xdr:to>
      <xdr:col>36</xdr:col>
      <xdr:colOff>0</xdr:colOff>
      <xdr:row>1293</xdr:row>
      <xdr:rowOff>0</xdr:rowOff>
    </xdr:to>
    <xdr:sp macro="" textlink="">
      <xdr:nvSpPr>
        <xdr:cNvPr id="75" name="Line 209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>
          <a:spLocks noChangeShapeType="1"/>
        </xdr:cNvSpPr>
      </xdr:nvSpPr>
      <xdr:spPr bwMode="auto">
        <a:xfrm flipV="1">
          <a:off x="3227733" y="182070375"/>
          <a:ext cx="324926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4</xdr:col>
      <xdr:colOff>0</xdr:colOff>
      <xdr:row>1292</xdr:row>
      <xdr:rowOff>0</xdr:rowOff>
    </xdr:from>
    <xdr:to>
      <xdr:col>4</xdr:col>
      <xdr:colOff>0</xdr:colOff>
      <xdr:row>1294</xdr:row>
      <xdr:rowOff>33130</xdr:rowOff>
    </xdr:to>
    <xdr:sp macro="" textlink="">
      <xdr:nvSpPr>
        <xdr:cNvPr id="76" name="Line 210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>
          <a:spLocks noChangeShapeType="1"/>
        </xdr:cNvSpPr>
      </xdr:nvSpPr>
      <xdr:spPr bwMode="auto">
        <a:xfrm>
          <a:off x="685800" y="181994175"/>
          <a:ext cx="0" cy="18553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1292</xdr:row>
      <xdr:rowOff>0</xdr:rowOff>
    </xdr:from>
    <xdr:to>
      <xdr:col>36</xdr:col>
      <xdr:colOff>0</xdr:colOff>
      <xdr:row>1295</xdr:row>
      <xdr:rowOff>0</xdr:rowOff>
    </xdr:to>
    <xdr:sp macro="" textlink="">
      <xdr:nvSpPr>
        <xdr:cNvPr id="77" name="Line 211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>
          <a:spLocks noChangeShapeType="1"/>
        </xdr:cNvSpPr>
      </xdr:nvSpPr>
      <xdr:spPr bwMode="auto">
        <a:xfrm>
          <a:off x="6477000" y="1819941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1206</xdr:row>
      <xdr:rowOff>0</xdr:rowOff>
    </xdr:from>
    <xdr:to>
      <xdr:col>36</xdr:col>
      <xdr:colOff>0</xdr:colOff>
      <xdr:row>1206</xdr:row>
      <xdr:rowOff>0</xdr:rowOff>
    </xdr:to>
    <xdr:sp macro="" textlink="">
      <xdr:nvSpPr>
        <xdr:cNvPr id="78" name="Line 215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>
          <a:spLocks noChangeShapeType="1"/>
        </xdr:cNvSpPr>
      </xdr:nvSpPr>
      <xdr:spPr bwMode="auto">
        <a:xfrm flipV="1">
          <a:off x="2133600" y="170326050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1205</xdr:row>
      <xdr:rowOff>0</xdr:rowOff>
    </xdr:from>
    <xdr:to>
      <xdr:col>12</xdr:col>
      <xdr:colOff>0</xdr:colOff>
      <xdr:row>1208</xdr:row>
      <xdr:rowOff>0</xdr:rowOff>
    </xdr:to>
    <xdr:sp macro="" textlink="">
      <xdr:nvSpPr>
        <xdr:cNvPr id="79" name="Line 216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>
          <a:spLocks noChangeShapeType="1"/>
        </xdr:cNvSpPr>
      </xdr:nvSpPr>
      <xdr:spPr bwMode="auto">
        <a:xfrm>
          <a:off x="2133600" y="1702498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1205</xdr:row>
      <xdr:rowOff>0</xdr:rowOff>
    </xdr:from>
    <xdr:to>
      <xdr:col>36</xdr:col>
      <xdr:colOff>0</xdr:colOff>
      <xdr:row>1208</xdr:row>
      <xdr:rowOff>0</xdr:rowOff>
    </xdr:to>
    <xdr:sp macro="" textlink="">
      <xdr:nvSpPr>
        <xdr:cNvPr id="80" name="Line 217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>
          <a:spLocks noChangeShapeType="1"/>
        </xdr:cNvSpPr>
      </xdr:nvSpPr>
      <xdr:spPr bwMode="auto">
        <a:xfrm>
          <a:off x="6477000" y="1702498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656</xdr:row>
      <xdr:rowOff>0</xdr:rowOff>
    </xdr:from>
    <xdr:to>
      <xdr:col>35</xdr:col>
      <xdr:colOff>0</xdr:colOff>
      <xdr:row>658</xdr:row>
      <xdr:rowOff>0</xdr:rowOff>
    </xdr:to>
    <xdr:sp macro="" textlink="">
      <xdr:nvSpPr>
        <xdr:cNvPr id="81" name="Line 221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>
          <a:spLocks noChangeShapeType="1"/>
        </xdr:cNvSpPr>
      </xdr:nvSpPr>
      <xdr:spPr bwMode="auto">
        <a:xfrm>
          <a:off x="6296025" y="93668850"/>
          <a:ext cx="0" cy="1714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656</xdr:row>
      <xdr:rowOff>0</xdr:rowOff>
    </xdr:from>
    <xdr:to>
      <xdr:col>36</xdr:col>
      <xdr:colOff>0</xdr:colOff>
      <xdr:row>658</xdr:row>
      <xdr:rowOff>0</xdr:rowOff>
    </xdr:to>
    <xdr:sp macro="" textlink="">
      <xdr:nvSpPr>
        <xdr:cNvPr id="82" name="Line 222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>
          <a:spLocks noChangeShapeType="1"/>
        </xdr:cNvSpPr>
      </xdr:nvSpPr>
      <xdr:spPr bwMode="auto">
        <a:xfrm>
          <a:off x="6477000" y="93668850"/>
          <a:ext cx="0" cy="1714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657</xdr:row>
      <xdr:rowOff>0</xdr:rowOff>
    </xdr:from>
    <xdr:to>
      <xdr:col>35</xdr:col>
      <xdr:colOff>82550</xdr:colOff>
      <xdr:row>659</xdr:row>
      <xdr:rowOff>0</xdr:rowOff>
    </xdr:to>
    <xdr:sp macro="" textlink="">
      <xdr:nvSpPr>
        <xdr:cNvPr id="83" name="Line 223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>
          <a:spLocks noChangeShapeType="1"/>
        </xdr:cNvSpPr>
      </xdr:nvSpPr>
      <xdr:spPr bwMode="auto">
        <a:xfrm flipV="1">
          <a:off x="6378575" y="93754575"/>
          <a:ext cx="0" cy="171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9</xdr:col>
      <xdr:colOff>0</xdr:colOff>
      <xdr:row>600</xdr:row>
      <xdr:rowOff>0</xdr:rowOff>
    </xdr:from>
    <xdr:to>
      <xdr:col>9</xdr:col>
      <xdr:colOff>0</xdr:colOff>
      <xdr:row>602</xdr:row>
      <xdr:rowOff>0</xdr:rowOff>
    </xdr:to>
    <xdr:sp macro="" textlink="">
      <xdr:nvSpPr>
        <xdr:cNvPr id="84" name="Line 224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>
          <a:spLocks noChangeShapeType="1"/>
        </xdr:cNvSpPr>
      </xdr:nvSpPr>
      <xdr:spPr bwMode="auto">
        <a:xfrm>
          <a:off x="1590675" y="856392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8</xdr:col>
      <xdr:colOff>182217</xdr:colOff>
      <xdr:row>601</xdr:row>
      <xdr:rowOff>149086</xdr:rowOff>
    </xdr:from>
    <xdr:to>
      <xdr:col>11</xdr:col>
      <xdr:colOff>182217</xdr:colOff>
      <xdr:row>601</xdr:row>
      <xdr:rowOff>149086</xdr:rowOff>
    </xdr:to>
    <xdr:sp macro="" textlink="">
      <xdr:nvSpPr>
        <xdr:cNvPr id="85" name="Line 225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>
          <a:spLocks noChangeShapeType="1"/>
        </xdr:cNvSpPr>
      </xdr:nvSpPr>
      <xdr:spPr bwMode="auto">
        <a:xfrm>
          <a:off x="1591917" y="85940761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10</xdr:col>
      <xdr:colOff>82550</xdr:colOff>
      <xdr:row>602</xdr:row>
      <xdr:rowOff>8281</xdr:rowOff>
    </xdr:from>
    <xdr:to>
      <xdr:col>10</xdr:col>
      <xdr:colOff>82550</xdr:colOff>
      <xdr:row>604</xdr:row>
      <xdr:rowOff>149086</xdr:rowOff>
    </xdr:to>
    <xdr:sp macro="" textlink="">
      <xdr:nvSpPr>
        <xdr:cNvPr id="86" name="Line 226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>
          <a:spLocks noChangeShapeType="1"/>
        </xdr:cNvSpPr>
      </xdr:nvSpPr>
      <xdr:spPr bwMode="auto">
        <a:xfrm>
          <a:off x="1854200" y="85952356"/>
          <a:ext cx="0" cy="4456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0</xdr:colOff>
      <xdr:row>147</xdr:row>
      <xdr:rowOff>7794</xdr:rowOff>
    </xdr:from>
    <xdr:to>
      <xdr:col>24</xdr:col>
      <xdr:colOff>0</xdr:colOff>
      <xdr:row>189</xdr:row>
      <xdr:rowOff>0</xdr:rowOff>
    </xdr:to>
    <xdr:sp macro="" textlink="">
      <xdr:nvSpPr>
        <xdr:cNvPr id="87" name="AutoShape 233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>
          <a:spLocks/>
        </xdr:cNvSpPr>
      </xdr:nvSpPr>
      <xdr:spPr bwMode="auto">
        <a:xfrm>
          <a:off x="3943350" y="21639069"/>
          <a:ext cx="361950" cy="6393006"/>
        </a:xfrm>
        <a:prstGeom prst="rightBrace">
          <a:avLst>
            <a:gd name="adj1" fmla="val 10769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28</xdr:col>
      <xdr:colOff>0</xdr:colOff>
      <xdr:row>147</xdr:row>
      <xdr:rowOff>7794</xdr:rowOff>
    </xdr:from>
    <xdr:to>
      <xdr:col>30</xdr:col>
      <xdr:colOff>0</xdr:colOff>
      <xdr:row>175</xdr:row>
      <xdr:rowOff>0</xdr:rowOff>
    </xdr:to>
    <xdr:sp macro="" textlink="">
      <xdr:nvSpPr>
        <xdr:cNvPr id="88" name="AutoShape 234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>
          <a:spLocks/>
        </xdr:cNvSpPr>
      </xdr:nvSpPr>
      <xdr:spPr bwMode="auto">
        <a:xfrm>
          <a:off x="5029200" y="21639069"/>
          <a:ext cx="361950" cy="4259406"/>
        </a:xfrm>
        <a:prstGeom prst="rightBrace">
          <a:avLst>
            <a:gd name="adj1" fmla="val 6153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0</xdr:colOff>
      <xdr:row>440</xdr:row>
      <xdr:rowOff>0</xdr:rowOff>
    </xdr:from>
    <xdr:to>
      <xdr:col>31</xdr:col>
      <xdr:colOff>0</xdr:colOff>
      <xdr:row>442</xdr:row>
      <xdr:rowOff>0</xdr:rowOff>
    </xdr:to>
    <xdr:sp macro="" textlink="">
      <xdr:nvSpPr>
        <xdr:cNvPr id="89" name="Line 236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>
          <a:spLocks noChangeShapeType="1"/>
        </xdr:cNvSpPr>
      </xdr:nvSpPr>
      <xdr:spPr bwMode="auto">
        <a:xfrm>
          <a:off x="5572125" y="620172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439</xdr:row>
      <xdr:rowOff>146050</xdr:rowOff>
    </xdr:from>
    <xdr:to>
      <xdr:col>36</xdr:col>
      <xdr:colOff>0</xdr:colOff>
      <xdr:row>441</xdr:row>
      <xdr:rowOff>146050</xdr:rowOff>
    </xdr:to>
    <xdr:sp macro="" textlink="">
      <xdr:nvSpPr>
        <xdr:cNvPr id="90" name="Line 237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>
          <a:spLocks noChangeShapeType="1"/>
        </xdr:cNvSpPr>
      </xdr:nvSpPr>
      <xdr:spPr bwMode="auto">
        <a:xfrm>
          <a:off x="6477000" y="620109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29</xdr:col>
      <xdr:colOff>82550</xdr:colOff>
      <xdr:row>446</xdr:row>
      <xdr:rowOff>76200</xdr:rowOff>
    </xdr:from>
    <xdr:to>
      <xdr:col>34</xdr:col>
      <xdr:colOff>82550</xdr:colOff>
      <xdr:row>446</xdr:row>
      <xdr:rowOff>76200</xdr:rowOff>
    </xdr:to>
    <xdr:sp macro="" textlink="">
      <xdr:nvSpPr>
        <xdr:cNvPr id="91" name="Line 239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>
          <a:spLocks noChangeShapeType="1"/>
        </xdr:cNvSpPr>
      </xdr:nvSpPr>
      <xdr:spPr bwMode="auto">
        <a:xfrm flipH="1">
          <a:off x="5292725" y="6300787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82550</xdr:colOff>
      <xdr:row>447</xdr:row>
      <xdr:rowOff>76200</xdr:rowOff>
    </xdr:from>
    <xdr:to>
      <xdr:col>35</xdr:col>
      <xdr:colOff>82550</xdr:colOff>
      <xdr:row>447</xdr:row>
      <xdr:rowOff>76200</xdr:rowOff>
    </xdr:to>
    <xdr:sp macro="" textlink="">
      <xdr:nvSpPr>
        <xdr:cNvPr id="92" name="Line 240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>
          <a:spLocks noChangeShapeType="1"/>
        </xdr:cNvSpPr>
      </xdr:nvSpPr>
      <xdr:spPr bwMode="auto">
        <a:xfrm flipH="1">
          <a:off x="5292725" y="63160275"/>
          <a:ext cx="1085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82550</xdr:colOff>
      <xdr:row>440</xdr:row>
      <xdr:rowOff>76200</xdr:rowOff>
    </xdr:from>
    <xdr:to>
      <xdr:col>35</xdr:col>
      <xdr:colOff>82550</xdr:colOff>
      <xdr:row>447</xdr:row>
      <xdr:rowOff>76200</xdr:rowOff>
    </xdr:to>
    <xdr:sp macro="" textlink="">
      <xdr:nvSpPr>
        <xdr:cNvPr id="93" name="Line 241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>
          <a:spLocks noChangeShapeType="1"/>
        </xdr:cNvSpPr>
      </xdr:nvSpPr>
      <xdr:spPr bwMode="auto">
        <a:xfrm flipV="1">
          <a:off x="6378575" y="62093475"/>
          <a:ext cx="0" cy="1066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440</xdr:row>
      <xdr:rowOff>76200</xdr:rowOff>
    </xdr:from>
    <xdr:to>
      <xdr:col>34</xdr:col>
      <xdr:colOff>82550</xdr:colOff>
      <xdr:row>446</xdr:row>
      <xdr:rowOff>76200</xdr:rowOff>
    </xdr:to>
    <xdr:sp macro="" textlink="">
      <xdr:nvSpPr>
        <xdr:cNvPr id="94" name="Line 242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>
          <a:spLocks noChangeShapeType="1"/>
        </xdr:cNvSpPr>
      </xdr:nvSpPr>
      <xdr:spPr bwMode="auto">
        <a:xfrm flipV="1">
          <a:off x="6197600" y="62093475"/>
          <a:ext cx="0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440</xdr:row>
      <xdr:rowOff>76200</xdr:rowOff>
    </xdr:from>
    <xdr:to>
      <xdr:col>33</xdr:col>
      <xdr:colOff>82550</xdr:colOff>
      <xdr:row>445</xdr:row>
      <xdr:rowOff>88900</xdr:rowOff>
    </xdr:to>
    <xdr:sp macro="" textlink="">
      <xdr:nvSpPr>
        <xdr:cNvPr id="95" name="Line 243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>
          <a:spLocks noChangeShapeType="1"/>
        </xdr:cNvSpPr>
      </xdr:nvSpPr>
      <xdr:spPr bwMode="auto">
        <a:xfrm flipV="1">
          <a:off x="6016625" y="62093475"/>
          <a:ext cx="0" cy="774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82550</xdr:colOff>
      <xdr:row>440</xdr:row>
      <xdr:rowOff>76200</xdr:rowOff>
    </xdr:from>
    <xdr:to>
      <xdr:col>32</xdr:col>
      <xdr:colOff>82550</xdr:colOff>
      <xdr:row>444</xdr:row>
      <xdr:rowOff>69850</xdr:rowOff>
    </xdr:to>
    <xdr:sp macro="" textlink="">
      <xdr:nvSpPr>
        <xdr:cNvPr id="96" name="Line 244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>
          <a:spLocks noChangeShapeType="1"/>
        </xdr:cNvSpPr>
      </xdr:nvSpPr>
      <xdr:spPr bwMode="auto">
        <a:xfrm flipV="1">
          <a:off x="5835650" y="62093475"/>
          <a:ext cx="0" cy="603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76200</xdr:colOff>
      <xdr:row>444</xdr:row>
      <xdr:rowOff>76200</xdr:rowOff>
    </xdr:from>
    <xdr:to>
      <xdr:col>32</xdr:col>
      <xdr:colOff>82550</xdr:colOff>
      <xdr:row>444</xdr:row>
      <xdr:rowOff>76200</xdr:rowOff>
    </xdr:to>
    <xdr:sp macro="" textlink="">
      <xdr:nvSpPr>
        <xdr:cNvPr id="97" name="Line 245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>
          <a:spLocks noChangeShapeType="1"/>
        </xdr:cNvSpPr>
      </xdr:nvSpPr>
      <xdr:spPr bwMode="auto">
        <a:xfrm flipH="1">
          <a:off x="5286375" y="62703075"/>
          <a:ext cx="54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23</xdr:col>
      <xdr:colOff>0</xdr:colOff>
      <xdr:row>443</xdr:row>
      <xdr:rowOff>0</xdr:rowOff>
    </xdr:from>
    <xdr:to>
      <xdr:col>24</xdr:col>
      <xdr:colOff>0</xdr:colOff>
      <xdr:row>448</xdr:row>
      <xdr:rowOff>0</xdr:rowOff>
    </xdr:to>
    <xdr:sp macro="" textlink="">
      <xdr:nvSpPr>
        <xdr:cNvPr id="98" name="AutoShape 246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>
          <a:spLocks/>
        </xdr:cNvSpPr>
      </xdr:nvSpPr>
      <xdr:spPr bwMode="auto">
        <a:xfrm>
          <a:off x="4124325" y="62474475"/>
          <a:ext cx="180975" cy="762000"/>
        </a:xfrm>
        <a:prstGeom prst="leftBrace">
          <a:avLst>
            <a:gd name="adj1" fmla="val 3846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76200</xdr:colOff>
      <xdr:row>445</xdr:row>
      <xdr:rowOff>88900</xdr:rowOff>
    </xdr:from>
    <xdr:to>
      <xdr:col>33</xdr:col>
      <xdr:colOff>76200</xdr:colOff>
      <xdr:row>445</xdr:row>
      <xdr:rowOff>88900</xdr:rowOff>
    </xdr:to>
    <xdr:sp macro="" textlink="">
      <xdr:nvSpPr>
        <xdr:cNvPr id="99" name="Line 247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>
          <a:spLocks noChangeShapeType="1"/>
        </xdr:cNvSpPr>
      </xdr:nvSpPr>
      <xdr:spPr bwMode="auto">
        <a:xfrm flipH="1">
          <a:off x="5286375" y="62868175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0</xdr:colOff>
      <xdr:row>468</xdr:row>
      <xdr:rowOff>0</xdr:rowOff>
    </xdr:from>
    <xdr:to>
      <xdr:col>31</xdr:col>
      <xdr:colOff>0</xdr:colOff>
      <xdr:row>470</xdr:row>
      <xdr:rowOff>0</xdr:rowOff>
    </xdr:to>
    <xdr:sp macro="" textlink="">
      <xdr:nvSpPr>
        <xdr:cNvPr id="100" name="Line 248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>
          <a:spLocks noChangeShapeType="1"/>
        </xdr:cNvSpPr>
      </xdr:nvSpPr>
      <xdr:spPr bwMode="auto">
        <a:xfrm>
          <a:off x="5572125" y="66132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468</xdr:row>
      <xdr:rowOff>0</xdr:rowOff>
    </xdr:from>
    <xdr:to>
      <xdr:col>36</xdr:col>
      <xdr:colOff>0</xdr:colOff>
      <xdr:row>470</xdr:row>
      <xdr:rowOff>0</xdr:rowOff>
    </xdr:to>
    <xdr:sp macro="" textlink="">
      <xdr:nvSpPr>
        <xdr:cNvPr id="101" name="Line 249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>
          <a:spLocks noChangeShapeType="1"/>
        </xdr:cNvSpPr>
      </xdr:nvSpPr>
      <xdr:spPr bwMode="auto">
        <a:xfrm>
          <a:off x="6477000" y="66132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29</xdr:col>
      <xdr:colOff>82550</xdr:colOff>
      <xdr:row>473</xdr:row>
      <xdr:rowOff>57150</xdr:rowOff>
    </xdr:from>
    <xdr:to>
      <xdr:col>33</xdr:col>
      <xdr:colOff>82550</xdr:colOff>
      <xdr:row>473</xdr:row>
      <xdr:rowOff>57150</xdr:rowOff>
    </xdr:to>
    <xdr:sp macro="" textlink="">
      <xdr:nvSpPr>
        <xdr:cNvPr id="102" name="Line 250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>
          <a:spLocks noChangeShapeType="1"/>
        </xdr:cNvSpPr>
      </xdr:nvSpPr>
      <xdr:spPr bwMode="auto">
        <a:xfrm flipH="1">
          <a:off x="5292725" y="66951225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82550</xdr:colOff>
      <xdr:row>474</xdr:row>
      <xdr:rowOff>76200</xdr:rowOff>
    </xdr:from>
    <xdr:to>
      <xdr:col>34</xdr:col>
      <xdr:colOff>82550</xdr:colOff>
      <xdr:row>474</xdr:row>
      <xdr:rowOff>76200</xdr:rowOff>
    </xdr:to>
    <xdr:sp macro="" textlink="">
      <xdr:nvSpPr>
        <xdr:cNvPr id="103" name="Line 251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>
          <a:spLocks noChangeShapeType="1"/>
        </xdr:cNvSpPr>
      </xdr:nvSpPr>
      <xdr:spPr bwMode="auto">
        <a:xfrm flipH="1">
          <a:off x="5292725" y="6712267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82550</xdr:colOff>
      <xdr:row>475</xdr:row>
      <xdr:rowOff>95250</xdr:rowOff>
    </xdr:from>
    <xdr:to>
      <xdr:col>35</xdr:col>
      <xdr:colOff>82550</xdr:colOff>
      <xdr:row>475</xdr:row>
      <xdr:rowOff>95250</xdr:rowOff>
    </xdr:to>
    <xdr:sp macro="" textlink="">
      <xdr:nvSpPr>
        <xdr:cNvPr id="104" name="Line 252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>
          <a:spLocks noChangeShapeType="1"/>
        </xdr:cNvSpPr>
      </xdr:nvSpPr>
      <xdr:spPr bwMode="auto">
        <a:xfrm flipH="1">
          <a:off x="5292725" y="67294125"/>
          <a:ext cx="1085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82550</xdr:colOff>
      <xdr:row>468</xdr:row>
      <xdr:rowOff>95250</xdr:rowOff>
    </xdr:from>
    <xdr:to>
      <xdr:col>35</xdr:col>
      <xdr:colOff>82550</xdr:colOff>
      <xdr:row>475</xdr:row>
      <xdr:rowOff>95250</xdr:rowOff>
    </xdr:to>
    <xdr:sp macro="" textlink="">
      <xdr:nvSpPr>
        <xdr:cNvPr id="105" name="Line 253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>
          <a:spLocks noChangeShapeType="1"/>
        </xdr:cNvSpPr>
      </xdr:nvSpPr>
      <xdr:spPr bwMode="auto">
        <a:xfrm flipV="1">
          <a:off x="6378575" y="66227325"/>
          <a:ext cx="0" cy="1066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468</xdr:row>
      <xdr:rowOff>95250</xdr:rowOff>
    </xdr:from>
    <xdr:to>
      <xdr:col>34</xdr:col>
      <xdr:colOff>82550</xdr:colOff>
      <xdr:row>474</xdr:row>
      <xdr:rowOff>76200</xdr:rowOff>
    </xdr:to>
    <xdr:sp macro="" textlink="">
      <xdr:nvSpPr>
        <xdr:cNvPr id="106" name="Line 254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>
          <a:spLocks noChangeShapeType="1"/>
        </xdr:cNvSpPr>
      </xdr:nvSpPr>
      <xdr:spPr bwMode="auto">
        <a:xfrm flipV="1">
          <a:off x="6197600" y="66227325"/>
          <a:ext cx="0" cy="895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468</xdr:row>
      <xdr:rowOff>95250</xdr:rowOff>
    </xdr:from>
    <xdr:to>
      <xdr:col>33</xdr:col>
      <xdr:colOff>82550</xdr:colOff>
      <xdr:row>473</xdr:row>
      <xdr:rowOff>57150</xdr:rowOff>
    </xdr:to>
    <xdr:sp macro="" textlink="">
      <xdr:nvSpPr>
        <xdr:cNvPr id="107" name="Line 255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>
          <a:spLocks noChangeShapeType="1"/>
        </xdr:cNvSpPr>
      </xdr:nvSpPr>
      <xdr:spPr bwMode="auto">
        <a:xfrm flipV="1">
          <a:off x="6016625" y="66227325"/>
          <a:ext cx="0" cy="723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0</xdr:colOff>
      <xdr:row>471</xdr:row>
      <xdr:rowOff>0</xdr:rowOff>
    </xdr:from>
    <xdr:to>
      <xdr:col>24</xdr:col>
      <xdr:colOff>0</xdr:colOff>
      <xdr:row>476</xdr:row>
      <xdr:rowOff>0</xdr:rowOff>
    </xdr:to>
    <xdr:sp macro="" textlink="">
      <xdr:nvSpPr>
        <xdr:cNvPr id="108" name="AutoShape 258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>
          <a:spLocks/>
        </xdr:cNvSpPr>
      </xdr:nvSpPr>
      <xdr:spPr bwMode="auto">
        <a:xfrm>
          <a:off x="4124325" y="66589275"/>
          <a:ext cx="180975" cy="762000"/>
        </a:xfrm>
        <a:prstGeom prst="leftBrace">
          <a:avLst>
            <a:gd name="adj1" fmla="val 3846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82550</xdr:colOff>
      <xdr:row>468</xdr:row>
      <xdr:rowOff>76200</xdr:rowOff>
    </xdr:from>
    <xdr:to>
      <xdr:col>31</xdr:col>
      <xdr:colOff>82550</xdr:colOff>
      <xdr:row>471</xdr:row>
      <xdr:rowOff>76200</xdr:rowOff>
    </xdr:to>
    <xdr:sp macro="" textlink="">
      <xdr:nvSpPr>
        <xdr:cNvPr id="109" name="Line 260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>
          <a:spLocks noChangeShapeType="1"/>
        </xdr:cNvSpPr>
      </xdr:nvSpPr>
      <xdr:spPr bwMode="auto">
        <a:xfrm flipV="1">
          <a:off x="5654675" y="662082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88900</xdr:colOff>
      <xdr:row>471</xdr:row>
      <xdr:rowOff>69850</xdr:rowOff>
    </xdr:from>
    <xdr:to>
      <xdr:col>31</xdr:col>
      <xdr:colOff>88900</xdr:colOff>
      <xdr:row>471</xdr:row>
      <xdr:rowOff>69850</xdr:rowOff>
    </xdr:to>
    <xdr:sp macro="" textlink="">
      <xdr:nvSpPr>
        <xdr:cNvPr id="110" name="Line 261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>
          <a:spLocks noChangeShapeType="1"/>
        </xdr:cNvSpPr>
      </xdr:nvSpPr>
      <xdr:spPr bwMode="auto">
        <a:xfrm flipH="1" flipV="1">
          <a:off x="5299075" y="66659125"/>
          <a:ext cx="361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0</xdr:colOff>
      <xdr:row>495</xdr:row>
      <xdr:rowOff>0</xdr:rowOff>
    </xdr:from>
    <xdr:to>
      <xdr:col>31</xdr:col>
      <xdr:colOff>0</xdr:colOff>
      <xdr:row>497</xdr:row>
      <xdr:rowOff>0</xdr:rowOff>
    </xdr:to>
    <xdr:sp macro="" textlink="">
      <xdr:nvSpPr>
        <xdr:cNvPr id="111" name="Line 262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>
          <a:spLocks noChangeShapeType="1"/>
        </xdr:cNvSpPr>
      </xdr:nvSpPr>
      <xdr:spPr bwMode="auto">
        <a:xfrm>
          <a:off x="5572125" y="700944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495</xdr:row>
      <xdr:rowOff>0</xdr:rowOff>
    </xdr:from>
    <xdr:to>
      <xdr:col>36</xdr:col>
      <xdr:colOff>0</xdr:colOff>
      <xdr:row>497</xdr:row>
      <xdr:rowOff>0</xdr:rowOff>
    </xdr:to>
    <xdr:sp macro="" textlink="">
      <xdr:nvSpPr>
        <xdr:cNvPr id="112" name="Line 263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>
          <a:spLocks noChangeShapeType="1"/>
        </xdr:cNvSpPr>
      </xdr:nvSpPr>
      <xdr:spPr bwMode="auto">
        <a:xfrm>
          <a:off x="6477000" y="700944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29</xdr:col>
      <xdr:colOff>82550</xdr:colOff>
      <xdr:row>500</xdr:row>
      <xdr:rowOff>88900</xdr:rowOff>
    </xdr:from>
    <xdr:to>
      <xdr:col>33</xdr:col>
      <xdr:colOff>82550</xdr:colOff>
      <xdr:row>500</xdr:row>
      <xdr:rowOff>88900</xdr:rowOff>
    </xdr:to>
    <xdr:sp macro="" textlink="">
      <xdr:nvSpPr>
        <xdr:cNvPr id="113" name="Line 264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>
          <a:spLocks noChangeShapeType="1"/>
        </xdr:cNvSpPr>
      </xdr:nvSpPr>
      <xdr:spPr bwMode="auto">
        <a:xfrm flipH="1">
          <a:off x="5292725" y="70945375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82550</xdr:colOff>
      <xdr:row>501</xdr:row>
      <xdr:rowOff>69850</xdr:rowOff>
    </xdr:from>
    <xdr:to>
      <xdr:col>34</xdr:col>
      <xdr:colOff>82550</xdr:colOff>
      <xdr:row>501</xdr:row>
      <xdr:rowOff>69850</xdr:rowOff>
    </xdr:to>
    <xdr:sp macro="" textlink="">
      <xdr:nvSpPr>
        <xdr:cNvPr id="114" name="Line 265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>
          <a:spLocks noChangeShapeType="1"/>
        </xdr:cNvSpPr>
      </xdr:nvSpPr>
      <xdr:spPr bwMode="auto">
        <a:xfrm flipH="1">
          <a:off x="5292725" y="7107872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82550</xdr:colOff>
      <xdr:row>502</xdr:row>
      <xdr:rowOff>95250</xdr:rowOff>
    </xdr:from>
    <xdr:to>
      <xdr:col>35</xdr:col>
      <xdr:colOff>82550</xdr:colOff>
      <xdr:row>502</xdr:row>
      <xdr:rowOff>95250</xdr:rowOff>
    </xdr:to>
    <xdr:sp macro="" textlink="">
      <xdr:nvSpPr>
        <xdr:cNvPr id="115" name="Line 266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>
          <a:spLocks noChangeShapeType="1"/>
        </xdr:cNvSpPr>
      </xdr:nvSpPr>
      <xdr:spPr bwMode="auto">
        <a:xfrm flipH="1">
          <a:off x="5292725" y="71256525"/>
          <a:ext cx="1085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35</xdr:col>
      <xdr:colOff>82550</xdr:colOff>
      <xdr:row>495</xdr:row>
      <xdr:rowOff>95250</xdr:rowOff>
    </xdr:from>
    <xdr:to>
      <xdr:col>35</xdr:col>
      <xdr:colOff>82550</xdr:colOff>
      <xdr:row>502</xdr:row>
      <xdr:rowOff>95250</xdr:rowOff>
    </xdr:to>
    <xdr:sp macro="" textlink="">
      <xdr:nvSpPr>
        <xdr:cNvPr id="116" name="Line 267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>
          <a:spLocks noChangeShapeType="1"/>
        </xdr:cNvSpPr>
      </xdr:nvSpPr>
      <xdr:spPr bwMode="auto">
        <a:xfrm flipV="1">
          <a:off x="6378575" y="70189725"/>
          <a:ext cx="0" cy="1066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495</xdr:row>
      <xdr:rowOff>95250</xdr:rowOff>
    </xdr:from>
    <xdr:to>
      <xdr:col>34</xdr:col>
      <xdr:colOff>82550</xdr:colOff>
      <xdr:row>501</xdr:row>
      <xdr:rowOff>69850</xdr:rowOff>
    </xdr:to>
    <xdr:sp macro="" textlink="">
      <xdr:nvSpPr>
        <xdr:cNvPr id="117" name="Line 268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>
          <a:spLocks noChangeShapeType="1"/>
        </xdr:cNvSpPr>
      </xdr:nvSpPr>
      <xdr:spPr bwMode="auto">
        <a:xfrm flipV="1">
          <a:off x="6197600" y="70189725"/>
          <a:ext cx="0" cy="889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76200</xdr:colOff>
      <xdr:row>495</xdr:row>
      <xdr:rowOff>95250</xdr:rowOff>
    </xdr:from>
    <xdr:to>
      <xdr:col>33</xdr:col>
      <xdr:colOff>76200</xdr:colOff>
      <xdr:row>500</xdr:row>
      <xdr:rowOff>95250</xdr:rowOff>
    </xdr:to>
    <xdr:sp macro="" textlink="">
      <xdr:nvSpPr>
        <xdr:cNvPr id="118" name="Line 269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>
          <a:spLocks noChangeShapeType="1"/>
        </xdr:cNvSpPr>
      </xdr:nvSpPr>
      <xdr:spPr bwMode="auto">
        <a:xfrm flipV="1">
          <a:off x="6010275" y="701897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0</xdr:colOff>
      <xdr:row>498</xdr:row>
      <xdr:rowOff>0</xdr:rowOff>
    </xdr:from>
    <xdr:to>
      <xdr:col>22</xdr:col>
      <xdr:colOff>0</xdr:colOff>
      <xdr:row>503</xdr:row>
      <xdr:rowOff>0</xdr:rowOff>
    </xdr:to>
    <xdr:sp macro="" textlink="">
      <xdr:nvSpPr>
        <xdr:cNvPr id="119" name="AutoShape 270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>
          <a:spLocks/>
        </xdr:cNvSpPr>
      </xdr:nvSpPr>
      <xdr:spPr bwMode="auto">
        <a:xfrm>
          <a:off x="3762375" y="70551675"/>
          <a:ext cx="180975" cy="762000"/>
        </a:xfrm>
        <a:prstGeom prst="leftBrace">
          <a:avLst>
            <a:gd name="adj1" fmla="val 38462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76200</xdr:colOff>
      <xdr:row>495</xdr:row>
      <xdr:rowOff>88900</xdr:rowOff>
    </xdr:from>
    <xdr:to>
      <xdr:col>32</xdr:col>
      <xdr:colOff>76200</xdr:colOff>
      <xdr:row>499</xdr:row>
      <xdr:rowOff>76200</xdr:rowOff>
    </xdr:to>
    <xdr:sp macro="" textlink="">
      <xdr:nvSpPr>
        <xdr:cNvPr id="120" name="Line 271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>
          <a:spLocks noChangeShapeType="1"/>
        </xdr:cNvSpPr>
      </xdr:nvSpPr>
      <xdr:spPr bwMode="auto">
        <a:xfrm flipV="1">
          <a:off x="5829300" y="70183375"/>
          <a:ext cx="0" cy="596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107950</xdr:colOff>
      <xdr:row>499</xdr:row>
      <xdr:rowOff>88900</xdr:rowOff>
    </xdr:from>
    <xdr:to>
      <xdr:col>32</xdr:col>
      <xdr:colOff>76200</xdr:colOff>
      <xdr:row>499</xdr:row>
      <xdr:rowOff>88900</xdr:rowOff>
    </xdr:to>
    <xdr:sp macro="" textlink="">
      <xdr:nvSpPr>
        <xdr:cNvPr id="121" name="Line 272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>
          <a:spLocks noChangeShapeType="1"/>
        </xdr:cNvSpPr>
      </xdr:nvSpPr>
      <xdr:spPr bwMode="auto">
        <a:xfrm flipH="1">
          <a:off x="5318125" y="70792975"/>
          <a:ext cx="51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1310</xdr:row>
      <xdr:rowOff>0</xdr:rowOff>
    </xdr:from>
    <xdr:to>
      <xdr:col>4</xdr:col>
      <xdr:colOff>0</xdr:colOff>
      <xdr:row>1310</xdr:row>
      <xdr:rowOff>0</xdr:rowOff>
    </xdr:to>
    <xdr:sp macro="" textlink="">
      <xdr:nvSpPr>
        <xdr:cNvPr id="122" name="Line 2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>
          <a:spLocks noChangeShapeType="1"/>
        </xdr:cNvSpPr>
      </xdr:nvSpPr>
      <xdr:spPr bwMode="auto">
        <a:xfrm>
          <a:off x="685800" y="1842801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1310</xdr:row>
      <xdr:rowOff>0</xdr:rowOff>
    </xdr:from>
    <xdr:to>
      <xdr:col>36</xdr:col>
      <xdr:colOff>0</xdr:colOff>
      <xdr:row>1310</xdr:row>
      <xdr:rowOff>0</xdr:rowOff>
    </xdr:to>
    <xdr:sp macro="" textlink="">
      <xdr:nvSpPr>
        <xdr:cNvPr id="123" name="Line 3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>
          <a:spLocks noChangeShapeType="1"/>
        </xdr:cNvSpPr>
      </xdr:nvSpPr>
      <xdr:spPr bwMode="auto">
        <a:xfrm>
          <a:off x="6477000" y="1842801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1315</xdr:row>
      <xdr:rowOff>0</xdr:rowOff>
    </xdr:from>
    <xdr:to>
      <xdr:col>36</xdr:col>
      <xdr:colOff>0</xdr:colOff>
      <xdr:row>1315</xdr:row>
      <xdr:rowOff>0</xdr:rowOff>
    </xdr:to>
    <xdr:sp macro="" textlink="">
      <xdr:nvSpPr>
        <xdr:cNvPr id="124" name="Line 1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>
          <a:spLocks noChangeShapeType="1"/>
        </xdr:cNvSpPr>
      </xdr:nvSpPr>
      <xdr:spPr bwMode="auto">
        <a:xfrm flipV="1">
          <a:off x="2133600" y="18496597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1314</xdr:row>
      <xdr:rowOff>0</xdr:rowOff>
    </xdr:from>
    <xdr:to>
      <xdr:col>12</xdr:col>
      <xdr:colOff>0</xdr:colOff>
      <xdr:row>1317</xdr:row>
      <xdr:rowOff>0</xdr:rowOff>
    </xdr:to>
    <xdr:sp macro="" textlink="">
      <xdr:nvSpPr>
        <xdr:cNvPr id="125" name="Line 2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>
          <a:spLocks noChangeShapeType="1"/>
        </xdr:cNvSpPr>
      </xdr:nvSpPr>
      <xdr:spPr bwMode="auto">
        <a:xfrm>
          <a:off x="2133600" y="1848897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1314</xdr:row>
      <xdr:rowOff>0</xdr:rowOff>
    </xdr:from>
    <xdr:to>
      <xdr:col>36</xdr:col>
      <xdr:colOff>0</xdr:colOff>
      <xdr:row>1317</xdr:row>
      <xdr:rowOff>0</xdr:rowOff>
    </xdr:to>
    <xdr:sp macro="" textlink="">
      <xdr:nvSpPr>
        <xdr:cNvPr id="126" name="Line 3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>
          <a:spLocks noChangeShapeType="1"/>
        </xdr:cNvSpPr>
      </xdr:nvSpPr>
      <xdr:spPr bwMode="auto">
        <a:xfrm>
          <a:off x="6477000" y="1848897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1333</xdr:row>
      <xdr:rowOff>0</xdr:rowOff>
    </xdr:from>
    <xdr:to>
      <xdr:col>4</xdr:col>
      <xdr:colOff>0</xdr:colOff>
      <xdr:row>1333</xdr:row>
      <xdr:rowOff>0</xdr:rowOff>
    </xdr:to>
    <xdr:sp macro="" textlink="">
      <xdr:nvSpPr>
        <xdr:cNvPr id="127" name="Line 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>
          <a:spLocks noChangeShapeType="1"/>
        </xdr:cNvSpPr>
      </xdr:nvSpPr>
      <xdr:spPr bwMode="auto">
        <a:xfrm>
          <a:off x="685800" y="1873281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1333</xdr:row>
      <xdr:rowOff>0</xdr:rowOff>
    </xdr:from>
    <xdr:to>
      <xdr:col>36</xdr:col>
      <xdr:colOff>0</xdr:colOff>
      <xdr:row>1333</xdr:row>
      <xdr:rowOff>0</xdr:rowOff>
    </xdr:to>
    <xdr:sp macro="" textlink="">
      <xdr:nvSpPr>
        <xdr:cNvPr id="128" name="Line 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>
          <a:spLocks noChangeShapeType="1"/>
        </xdr:cNvSpPr>
      </xdr:nvSpPr>
      <xdr:spPr bwMode="auto">
        <a:xfrm>
          <a:off x="6477000" y="1873281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1338</xdr:row>
      <xdr:rowOff>0</xdr:rowOff>
    </xdr:from>
    <xdr:to>
      <xdr:col>36</xdr:col>
      <xdr:colOff>0</xdr:colOff>
      <xdr:row>1338</xdr:row>
      <xdr:rowOff>0</xdr:rowOff>
    </xdr:to>
    <xdr:sp macro="" textlink="">
      <xdr:nvSpPr>
        <xdr:cNvPr id="129" name="Line 1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>
          <a:spLocks noChangeShapeType="1"/>
        </xdr:cNvSpPr>
      </xdr:nvSpPr>
      <xdr:spPr bwMode="auto">
        <a:xfrm flipV="1">
          <a:off x="5029200" y="1880139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28</xdr:col>
      <xdr:colOff>6350</xdr:colOff>
      <xdr:row>1337</xdr:row>
      <xdr:rowOff>0</xdr:rowOff>
    </xdr:from>
    <xdr:to>
      <xdr:col>28</xdr:col>
      <xdr:colOff>6350</xdr:colOff>
      <xdr:row>1340</xdr:row>
      <xdr:rowOff>0</xdr:rowOff>
    </xdr:to>
    <xdr:sp macro="" textlink="">
      <xdr:nvSpPr>
        <xdr:cNvPr id="130" name="Line 2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>
          <a:spLocks noChangeShapeType="1"/>
        </xdr:cNvSpPr>
      </xdr:nvSpPr>
      <xdr:spPr bwMode="auto">
        <a:xfrm>
          <a:off x="5035550" y="1879377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1337</xdr:row>
      <xdr:rowOff>0</xdr:rowOff>
    </xdr:from>
    <xdr:to>
      <xdr:col>36</xdr:col>
      <xdr:colOff>0</xdr:colOff>
      <xdr:row>1340</xdr:row>
      <xdr:rowOff>0</xdr:rowOff>
    </xdr:to>
    <xdr:sp macro="" textlink="">
      <xdr:nvSpPr>
        <xdr:cNvPr id="131" name="Line 3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>
          <a:spLocks noChangeShapeType="1"/>
        </xdr:cNvSpPr>
      </xdr:nvSpPr>
      <xdr:spPr bwMode="auto">
        <a:xfrm>
          <a:off x="6477000" y="1879377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1361</xdr:row>
      <xdr:rowOff>0</xdr:rowOff>
    </xdr:from>
    <xdr:to>
      <xdr:col>4</xdr:col>
      <xdr:colOff>0</xdr:colOff>
      <xdr:row>1361</xdr:row>
      <xdr:rowOff>0</xdr:rowOff>
    </xdr:to>
    <xdr:sp macro="" textlink="">
      <xdr:nvSpPr>
        <xdr:cNvPr id="132" name="Line 2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>
          <a:spLocks noChangeShapeType="1"/>
        </xdr:cNvSpPr>
      </xdr:nvSpPr>
      <xdr:spPr bwMode="auto">
        <a:xfrm>
          <a:off x="685800" y="19107150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1361</xdr:row>
      <xdr:rowOff>0</xdr:rowOff>
    </xdr:from>
    <xdr:to>
      <xdr:col>36</xdr:col>
      <xdr:colOff>0</xdr:colOff>
      <xdr:row>1361</xdr:row>
      <xdr:rowOff>0</xdr:rowOff>
    </xdr:to>
    <xdr:sp macro="" textlink="">
      <xdr:nvSpPr>
        <xdr:cNvPr id="133" name="Line 3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>
          <a:spLocks noChangeShapeType="1"/>
        </xdr:cNvSpPr>
      </xdr:nvSpPr>
      <xdr:spPr bwMode="auto">
        <a:xfrm>
          <a:off x="6477000" y="19107150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1366</xdr:row>
      <xdr:rowOff>0</xdr:rowOff>
    </xdr:from>
    <xdr:to>
      <xdr:col>36</xdr:col>
      <xdr:colOff>0</xdr:colOff>
      <xdr:row>1366</xdr:row>
      <xdr:rowOff>0</xdr:rowOff>
    </xdr:to>
    <xdr:sp macro="" textlink="">
      <xdr:nvSpPr>
        <xdr:cNvPr id="134" name="Line 1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>
          <a:spLocks noChangeShapeType="1"/>
        </xdr:cNvSpPr>
      </xdr:nvSpPr>
      <xdr:spPr bwMode="auto">
        <a:xfrm flipV="1">
          <a:off x="2133600" y="191757300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1365</xdr:row>
      <xdr:rowOff>0</xdr:rowOff>
    </xdr:from>
    <xdr:to>
      <xdr:col>12</xdr:col>
      <xdr:colOff>0</xdr:colOff>
      <xdr:row>1368</xdr:row>
      <xdr:rowOff>0</xdr:rowOff>
    </xdr:to>
    <xdr:sp macro="" textlink="">
      <xdr:nvSpPr>
        <xdr:cNvPr id="135" name="Line 2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>
          <a:spLocks noChangeShapeType="1"/>
        </xdr:cNvSpPr>
      </xdr:nvSpPr>
      <xdr:spPr bwMode="auto">
        <a:xfrm>
          <a:off x="2133600" y="1916811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1365</xdr:row>
      <xdr:rowOff>0</xdr:rowOff>
    </xdr:from>
    <xdr:to>
      <xdr:col>36</xdr:col>
      <xdr:colOff>0</xdr:colOff>
      <xdr:row>1368</xdr:row>
      <xdr:rowOff>0</xdr:rowOff>
    </xdr:to>
    <xdr:sp macro="" textlink="">
      <xdr:nvSpPr>
        <xdr:cNvPr id="136" name="Line 3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>
          <a:spLocks noChangeShapeType="1"/>
        </xdr:cNvSpPr>
      </xdr:nvSpPr>
      <xdr:spPr bwMode="auto">
        <a:xfrm>
          <a:off x="6477000" y="1916811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1444</xdr:row>
      <xdr:rowOff>0</xdr:rowOff>
    </xdr:from>
    <xdr:to>
      <xdr:col>4</xdr:col>
      <xdr:colOff>0</xdr:colOff>
      <xdr:row>1444</xdr:row>
      <xdr:rowOff>0</xdr:rowOff>
    </xdr:to>
    <xdr:sp macro="" textlink="">
      <xdr:nvSpPr>
        <xdr:cNvPr id="137" name="Line 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>
          <a:spLocks noChangeShapeType="1"/>
        </xdr:cNvSpPr>
      </xdr:nvSpPr>
      <xdr:spPr bwMode="auto">
        <a:xfrm>
          <a:off x="685800" y="20228242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1444</xdr:row>
      <xdr:rowOff>0</xdr:rowOff>
    </xdr:from>
    <xdr:to>
      <xdr:col>36</xdr:col>
      <xdr:colOff>0</xdr:colOff>
      <xdr:row>1444</xdr:row>
      <xdr:rowOff>0</xdr:rowOff>
    </xdr:to>
    <xdr:sp macro="" textlink="">
      <xdr:nvSpPr>
        <xdr:cNvPr id="138" name="Line 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>
          <a:spLocks noChangeShapeType="1"/>
        </xdr:cNvSpPr>
      </xdr:nvSpPr>
      <xdr:spPr bwMode="auto">
        <a:xfrm>
          <a:off x="6477000" y="20228242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1449</xdr:row>
      <xdr:rowOff>0</xdr:rowOff>
    </xdr:from>
    <xdr:to>
      <xdr:col>36</xdr:col>
      <xdr:colOff>0</xdr:colOff>
      <xdr:row>1449</xdr:row>
      <xdr:rowOff>0</xdr:rowOff>
    </xdr:to>
    <xdr:sp macro="" textlink="">
      <xdr:nvSpPr>
        <xdr:cNvPr id="139" name="Line 1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>
          <a:spLocks noChangeShapeType="1"/>
        </xdr:cNvSpPr>
      </xdr:nvSpPr>
      <xdr:spPr bwMode="auto">
        <a:xfrm flipV="1">
          <a:off x="2133600" y="20296822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1448</xdr:row>
      <xdr:rowOff>0</xdr:rowOff>
    </xdr:from>
    <xdr:to>
      <xdr:col>12</xdr:col>
      <xdr:colOff>0</xdr:colOff>
      <xdr:row>1451</xdr:row>
      <xdr:rowOff>0</xdr:rowOff>
    </xdr:to>
    <xdr:sp macro="" textlink="">
      <xdr:nvSpPr>
        <xdr:cNvPr id="140" name="Line 2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>
          <a:spLocks noChangeShapeType="1"/>
        </xdr:cNvSpPr>
      </xdr:nvSpPr>
      <xdr:spPr bwMode="auto">
        <a:xfrm>
          <a:off x="2133600" y="2028920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1448</xdr:row>
      <xdr:rowOff>0</xdr:rowOff>
    </xdr:from>
    <xdr:to>
      <xdr:col>36</xdr:col>
      <xdr:colOff>0</xdr:colOff>
      <xdr:row>1451</xdr:row>
      <xdr:rowOff>0</xdr:rowOff>
    </xdr:to>
    <xdr:sp macro="" textlink="">
      <xdr:nvSpPr>
        <xdr:cNvPr id="141" name="Line 3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>
          <a:spLocks noChangeShapeType="1"/>
        </xdr:cNvSpPr>
      </xdr:nvSpPr>
      <xdr:spPr bwMode="auto">
        <a:xfrm>
          <a:off x="6477000" y="2028920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1384</xdr:row>
      <xdr:rowOff>0</xdr:rowOff>
    </xdr:from>
    <xdr:to>
      <xdr:col>4</xdr:col>
      <xdr:colOff>0</xdr:colOff>
      <xdr:row>1384</xdr:row>
      <xdr:rowOff>0</xdr:rowOff>
    </xdr:to>
    <xdr:sp macro="" textlink="">
      <xdr:nvSpPr>
        <xdr:cNvPr id="142" name="Line 2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>
          <a:spLocks noChangeShapeType="1"/>
        </xdr:cNvSpPr>
      </xdr:nvSpPr>
      <xdr:spPr bwMode="auto">
        <a:xfrm>
          <a:off x="685800" y="19409092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1384</xdr:row>
      <xdr:rowOff>0</xdr:rowOff>
    </xdr:from>
    <xdr:to>
      <xdr:col>36</xdr:col>
      <xdr:colOff>0</xdr:colOff>
      <xdr:row>1384</xdr:row>
      <xdr:rowOff>0</xdr:rowOff>
    </xdr:to>
    <xdr:sp macro="" textlink="">
      <xdr:nvSpPr>
        <xdr:cNvPr id="143" name="Line 3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>
          <a:spLocks noChangeShapeType="1"/>
        </xdr:cNvSpPr>
      </xdr:nvSpPr>
      <xdr:spPr bwMode="auto">
        <a:xfrm>
          <a:off x="6477000" y="19409092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1389</xdr:row>
      <xdr:rowOff>0</xdr:rowOff>
    </xdr:from>
    <xdr:to>
      <xdr:col>36</xdr:col>
      <xdr:colOff>0</xdr:colOff>
      <xdr:row>1389</xdr:row>
      <xdr:rowOff>0</xdr:rowOff>
    </xdr:to>
    <xdr:sp macro="" textlink="">
      <xdr:nvSpPr>
        <xdr:cNvPr id="144" name="Line 1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>
          <a:spLocks noChangeShapeType="1"/>
        </xdr:cNvSpPr>
      </xdr:nvSpPr>
      <xdr:spPr bwMode="auto">
        <a:xfrm flipV="1">
          <a:off x="2133600" y="19477672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1388</xdr:row>
      <xdr:rowOff>0</xdr:rowOff>
    </xdr:from>
    <xdr:to>
      <xdr:col>12</xdr:col>
      <xdr:colOff>0</xdr:colOff>
      <xdr:row>1391</xdr:row>
      <xdr:rowOff>0</xdr:rowOff>
    </xdr:to>
    <xdr:sp macro="" textlink="">
      <xdr:nvSpPr>
        <xdr:cNvPr id="145" name="Line 2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>
          <a:spLocks noChangeShapeType="1"/>
        </xdr:cNvSpPr>
      </xdr:nvSpPr>
      <xdr:spPr bwMode="auto">
        <a:xfrm>
          <a:off x="2133600" y="1947005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1388</xdr:row>
      <xdr:rowOff>0</xdr:rowOff>
    </xdr:from>
    <xdr:to>
      <xdr:col>36</xdr:col>
      <xdr:colOff>0</xdr:colOff>
      <xdr:row>1391</xdr:row>
      <xdr:rowOff>0</xdr:rowOff>
    </xdr:to>
    <xdr:sp macro="" textlink="">
      <xdr:nvSpPr>
        <xdr:cNvPr id="146" name="Line 3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>
          <a:spLocks noChangeShapeType="1"/>
        </xdr:cNvSpPr>
      </xdr:nvSpPr>
      <xdr:spPr bwMode="auto">
        <a:xfrm>
          <a:off x="6477000" y="1947005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1528</xdr:row>
      <xdr:rowOff>0</xdr:rowOff>
    </xdr:from>
    <xdr:to>
      <xdr:col>4</xdr:col>
      <xdr:colOff>0</xdr:colOff>
      <xdr:row>1528</xdr:row>
      <xdr:rowOff>0</xdr:rowOff>
    </xdr:to>
    <xdr:sp macro="" textlink="">
      <xdr:nvSpPr>
        <xdr:cNvPr id="147" name="Line 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>
          <a:spLocks noChangeShapeType="1"/>
        </xdr:cNvSpPr>
      </xdr:nvSpPr>
      <xdr:spPr bwMode="auto">
        <a:xfrm>
          <a:off x="685800" y="2136552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1528</xdr:row>
      <xdr:rowOff>0</xdr:rowOff>
    </xdr:from>
    <xdr:to>
      <xdr:col>36</xdr:col>
      <xdr:colOff>0</xdr:colOff>
      <xdr:row>1528</xdr:row>
      <xdr:rowOff>0</xdr:rowOff>
    </xdr:to>
    <xdr:sp macro="" textlink="">
      <xdr:nvSpPr>
        <xdr:cNvPr id="148" name="Line 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>
          <a:spLocks noChangeShapeType="1"/>
        </xdr:cNvSpPr>
      </xdr:nvSpPr>
      <xdr:spPr bwMode="auto">
        <a:xfrm>
          <a:off x="6477000" y="2136552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1533</xdr:row>
      <xdr:rowOff>0</xdr:rowOff>
    </xdr:from>
    <xdr:to>
      <xdr:col>36</xdr:col>
      <xdr:colOff>0</xdr:colOff>
      <xdr:row>1533</xdr:row>
      <xdr:rowOff>0</xdr:rowOff>
    </xdr:to>
    <xdr:sp macro="" textlink="">
      <xdr:nvSpPr>
        <xdr:cNvPr id="149" name="Line 1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>
          <a:spLocks noChangeShapeType="1"/>
        </xdr:cNvSpPr>
      </xdr:nvSpPr>
      <xdr:spPr bwMode="auto">
        <a:xfrm flipV="1">
          <a:off x="2133600" y="21434107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1532</xdr:row>
      <xdr:rowOff>0</xdr:rowOff>
    </xdr:from>
    <xdr:to>
      <xdr:col>12</xdr:col>
      <xdr:colOff>0</xdr:colOff>
      <xdr:row>1535</xdr:row>
      <xdr:rowOff>0</xdr:rowOff>
    </xdr:to>
    <xdr:sp macro="" textlink="">
      <xdr:nvSpPr>
        <xdr:cNvPr id="150" name="Line 2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>
          <a:spLocks noChangeShapeType="1"/>
        </xdr:cNvSpPr>
      </xdr:nvSpPr>
      <xdr:spPr bwMode="auto">
        <a:xfrm>
          <a:off x="2133600" y="2142648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1532</xdr:row>
      <xdr:rowOff>0</xdr:rowOff>
    </xdr:from>
    <xdr:to>
      <xdr:col>36</xdr:col>
      <xdr:colOff>0</xdr:colOff>
      <xdr:row>1535</xdr:row>
      <xdr:rowOff>0</xdr:rowOff>
    </xdr:to>
    <xdr:sp macro="" textlink="">
      <xdr:nvSpPr>
        <xdr:cNvPr id="151" name="Line 3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>
          <a:spLocks noChangeShapeType="1"/>
        </xdr:cNvSpPr>
      </xdr:nvSpPr>
      <xdr:spPr bwMode="auto">
        <a:xfrm>
          <a:off x="6477000" y="2142648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1592</xdr:row>
      <xdr:rowOff>0</xdr:rowOff>
    </xdr:from>
    <xdr:to>
      <xdr:col>4</xdr:col>
      <xdr:colOff>0</xdr:colOff>
      <xdr:row>1592</xdr:row>
      <xdr:rowOff>0</xdr:rowOff>
    </xdr:to>
    <xdr:sp macro="" textlink="">
      <xdr:nvSpPr>
        <xdr:cNvPr id="152" name="Line 2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>
          <a:spLocks noChangeShapeType="1"/>
        </xdr:cNvSpPr>
      </xdr:nvSpPr>
      <xdr:spPr bwMode="auto">
        <a:xfrm>
          <a:off x="685800" y="2222563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1592</xdr:row>
      <xdr:rowOff>0</xdr:rowOff>
    </xdr:from>
    <xdr:to>
      <xdr:col>36</xdr:col>
      <xdr:colOff>0</xdr:colOff>
      <xdr:row>1592</xdr:row>
      <xdr:rowOff>0</xdr:rowOff>
    </xdr:to>
    <xdr:sp macro="" textlink="">
      <xdr:nvSpPr>
        <xdr:cNvPr id="153" name="Line 3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>
          <a:spLocks noChangeShapeType="1"/>
        </xdr:cNvSpPr>
      </xdr:nvSpPr>
      <xdr:spPr bwMode="auto">
        <a:xfrm>
          <a:off x="6477000" y="2222563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1597</xdr:row>
      <xdr:rowOff>0</xdr:rowOff>
    </xdr:from>
    <xdr:to>
      <xdr:col>36</xdr:col>
      <xdr:colOff>0</xdr:colOff>
      <xdr:row>1597</xdr:row>
      <xdr:rowOff>0</xdr:rowOff>
    </xdr:to>
    <xdr:sp macro="" textlink="">
      <xdr:nvSpPr>
        <xdr:cNvPr id="154" name="Line 1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>
          <a:spLocks noChangeShapeType="1"/>
        </xdr:cNvSpPr>
      </xdr:nvSpPr>
      <xdr:spPr bwMode="auto">
        <a:xfrm flipV="1">
          <a:off x="2133600" y="222942150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1596</xdr:row>
      <xdr:rowOff>0</xdr:rowOff>
    </xdr:from>
    <xdr:to>
      <xdr:col>12</xdr:col>
      <xdr:colOff>0</xdr:colOff>
      <xdr:row>1599</xdr:row>
      <xdr:rowOff>0</xdr:rowOff>
    </xdr:to>
    <xdr:sp macro="" textlink="">
      <xdr:nvSpPr>
        <xdr:cNvPr id="155" name="Line 2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>
          <a:spLocks noChangeShapeType="1"/>
        </xdr:cNvSpPr>
      </xdr:nvSpPr>
      <xdr:spPr bwMode="auto">
        <a:xfrm>
          <a:off x="2133600" y="2228659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1596</xdr:row>
      <xdr:rowOff>0</xdr:rowOff>
    </xdr:from>
    <xdr:to>
      <xdr:col>36</xdr:col>
      <xdr:colOff>0</xdr:colOff>
      <xdr:row>1599</xdr:row>
      <xdr:rowOff>0</xdr:rowOff>
    </xdr:to>
    <xdr:sp macro="" textlink="">
      <xdr:nvSpPr>
        <xdr:cNvPr id="156" name="Line 3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>
          <a:spLocks noChangeShapeType="1"/>
        </xdr:cNvSpPr>
      </xdr:nvSpPr>
      <xdr:spPr bwMode="auto">
        <a:xfrm>
          <a:off x="6477000" y="22286595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8</xdr:col>
      <xdr:colOff>182217</xdr:colOff>
      <xdr:row>216</xdr:row>
      <xdr:rowOff>0</xdr:rowOff>
    </xdr:from>
    <xdr:to>
      <xdr:col>10</xdr:col>
      <xdr:colOff>0</xdr:colOff>
      <xdr:row>248</xdr:row>
      <xdr:rowOff>8282</xdr:rowOff>
    </xdr:to>
    <xdr:sp macro="" textlink="">
      <xdr:nvSpPr>
        <xdr:cNvPr id="157" name="AutoShape 367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>
          <a:spLocks/>
        </xdr:cNvSpPr>
      </xdr:nvSpPr>
      <xdr:spPr bwMode="auto">
        <a:xfrm rot="10800000">
          <a:off x="1591917" y="31994475"/>
          <a:ext cx="179733" cy="2446682"/>
        </a:xfrm>
        <a:prstGeom prst="rightBrace">
          <a:avLst>
            <a:gd name="adj1" fmla="val 6153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384</xdr:row>
      <xdr:rowOff>88900</xdr:rowOff>
    </xdr:from>
    <xdr:to>
      <xdr:col>32</xdr:col>
      <xdr:colOff>82550</xdr:colOff>
      <xdr:row>384</xdr:row>
      <xdr:rowOff>88900</xdr:rowOff>
    </xdr:to>
    <xdr:sp macro="" textlink="">
      <xdr:nvSpPr>
        <xdr:cNvPr id="158" name="Line 368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>
          <a:spLocks noChangeShapeType="1"/>
        </xdr:cNvSpPr>
      </xdr:nvSpPr>
      <xdr:spPr bwMode="auto">
        <a:xfrm flipH="1" flipV="1">
          <a:off x="3482975" y="53876575"/>
          <a:ext cx="2352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383</xdr:row>
      <xdr:rowOff>107950</xdr:rowOff>
    </xdr:from>
    <xdr:to>
      <xdr:col>31</xdr:col>
      <xdr:colOff>82550</xdr:colOff>
      <xdr:row>383</xdr:row>
      <xdr:rowOff>107950</xdr:rowOff>
    </xdr:to>
    <xdr:sp macro="" textlink="">
      <xdr:nvSpPr>
        <xdr:cNvPr id="159" name="Line 369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>
          <a:spLocks noChangeShapeType="1"/>
        </xdr:cNvSpPr>
      </xdr:nvSpPr>
      <xdr:spPr bwMode="auto">
        <a:xfrm flipH="1">
          <a:off x="3482975" y="53743225"/>
          <a:ext cx="2171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382</xdr:row>
      <xdr:rowOff>88900</xdr:rowOff>
    </xdr:from>
    <xdr:to>
      <xdr:col>30</xdr:col>
      <xdr:colOff>82550</xdr:colOff>
      <xdr:row>382</xdr:row>
      <xdr:rowOff>88900</xdr:rowOff>
    </xdr:to>
    <xdr:sp macro="" textlink="">
      <xdr:nvSpPr>
        <xdr:cNvPr id="160" name="Line 370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>
          <a:spLocks noChangeShapeType="1"/>
        </xdr:cNvSpPr>
      </xdr:nvSpPr>
      <xdr:spPr bwMode="auto">
        <a:xfrm flipH="1">
          <a:off x="3482975" y="53571775"/>
          <a:ext cx="1990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381</xdr:row>
      <xdr:rowOff>76200</xdr:rowOff>
    </xdr:from>
    <xdr:to>
      <xdr:col>29</xdr:col>
      <xdr:colOff>82550</xdr:colOff>
      <xdr:row>381</xdr:row>
      <xdr:rowOff>76200</xdr:rowOff>
    </xdr:to>
    <xdr:sp macro="" textlink="">
      <xdr:nvSpPr>
        <xdr:cNvPr id="161" name="Line 371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>
          <a:spLocks noChangeShapeType="1"/>
        </xdr:cNvSpPr>
      </xdr:nvSpPr>
      <xdr:spPr bwMode="auto">
        <a:xfrm flipH="1">
          <a:off x="3482975" y="53406675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101600</xdr:colOff>
      <xdr:row>380</xdr:row>
      <xdr:rowOff>88900</xdr:rowOff>
    </xdr:from>
    <xdr:to>
      <xdr:col>28</xdr:col>
      <xdr:colOff>101600</xdr:colOff>
      <xdr:row>380</xdr:row>
      <xdr:rowOff>88900</xdr:rowOff>
    </xdr:to>
    <xdr:sp macro="" textlink="">
      <xdr:nvSpPr>
        <xdr:cNvPr id="162" name="Line 372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>
          <a:spLocks noChangeShapeType="1"/>
        </xdr:cNvSpPr>
      </xdr:nvSpPr>
      <xdr:spPr bwMode="auto">
        <a:xfrm flipH="1">
          <a:off x="3502025" y="53266975"/>
          <a:ext cx="1628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101600</xdr:colOff>
      <xdr:row>379</xdr:row>
      <xdr:rowOff>76200</xdr:rowOff>
    </xdr:from>
    <xdr:to>
      <xdr:col>27</xdr:col>
      <xdr:colOff>101600</xdr:colOff>
      <xdr:row>379</xdr:row>
      <xdr:rowOff>76200</xdr:rowOff>
    </xdr:to>
    <xdr:sp macro="" textlink="">
      <xdr:nvSpPr>
        <xdr:cNvPr id="163" name="Line 373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>
          <a:spLocks noChangeShapeType="1"/>
        </xdr:cNvSpPr>
      </xdr:nvSpPr>
      <xdr:spPr bwMode="auto">
        <a:xfrm flipH="1">
          <a:off x="3502025" y="531018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107950</xdr:colOff>
      <xdr:row>378</xdr:row>
      <xdr:rowOff>88900</xdr:rowOff>
    </xdr:from>
    <xdr:to>
      <xdr:col>26</xdr:col>
      <xdr:colOff>107950</xdr:colOff>
      <xdr:row>378</xdr:row>
      <xdr:rowOff>88900</xdr:rowOff>
    </xdr:to>
    <xdr:sp macro="" textlink="">
      <xdr:nvSpPr>
        <xdr:cNvPr id="164" name="Line 374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>
          <a:spLocks noChangeShapeType="1"/>
        </xdr:cNvSpPr>
      </xdr:nvSpPr>
      <xdr:spPr bwMode="auto">
        <a:xfrm flipH="1">
          <a:off x="3508375" y="52962175"/>
          <a:ext cx="1266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101600</xdr:colOff>
      <xdr:row>377</xdr:row>
      <xdr:rowOff>88900</xdr:rowOff>
    </xdr:from>
    <xdr:to>
      <xdr:col>25</xdr:col>
      <xdr:colOff>101600</xdr:colOff>
      <xdr:row>377</xdr:row>
      <xdr:rowOff>88900</xdr:rowOff>
    </xdr:to>
    <xdr:sp macro="" textlink="">
      <xdr:nvSpPr>
        <xdr:cNvPr id="165" name="Line 375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>
          <a:spLocks noChangeShapeType="1"/>
        </xdr:cNvSpPr>
      </xdr:nvSpPr>
      <xdr:spPr bwMode="auto">
        <a:xfrm flipH="1">
          <a:off x="3502025" y="52809775"/>
          <a:ext cx="1085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376</xdr:row>
      <xdr:rowOff>88900</xdr:rowOff>
    </xdr:from>
    <xdr:to>
      <xdr:col>24</xdr:col>
      <xdr:colOff>82550</xdr:colOff>
      <xdr:row>376</xdr:row>
      <xdr:rowOff>88900</xdr:rowOff>
    </xdr:to>
    <xdr:sp macro="" textlink="">
      <xdr:nvSpPr>
        <xdr:cNvPr id="166" name="Line 376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>
          <a:spLocks noChangeShapeType="1"/>
        </xdr:cNvSpPr>
      </xdr:nvSpPr>
      <xdr:spPr bwMode="auto">
        <a:xfrm flipH="1">
          <a:off x="3482975" y="5265737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76200</xdr:colOff>
      <xdr:row>375</xdr:row>
      <xdr:rowOff>107950</xdr:rowOff>
    </xdr:from>
    <xdr:to>
      <xdr:col>23</xdr:col>
      <xdr:colOff>76200</xdr:colOff>
      <xdr:row>375</xdr:row>
      <xdr:rowOff>107950</xdr:rowOff>
    </xdr:to>
    <xdr:sp macro="" textlink="">
      <xdr:nvSpPr>
        <xdr:cNvPr id="167" name="Line 377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>
          <a:spLocks noChangeShapeType="1"/>
        </xdr:cNvSpPr>
      </xdr:nvSpPr>
      <xdr:spPr bwMode="auto">
        <a:xfrm flipH="1">
          <a:off x="3476625" y="52524025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76200</xdr:colOff>
      <xdr:row>374</xdr:row>
      <xdr:rowOff>107950</xdr:rowOff>
    </xdr:from>
    <xdr:to>
      <xdr:col>22</xdr:col>
      <xdr:colOff>76200</xdr:colOff>
      <xdr:row>374</xdr:row>
      <xdr:rowOff>107950</xdr:rowOff>
    </xdr:to>
    <xdr:sp macro="" textlink="">
      <xdr:nvSpPr>
        <xdr:cNvPr id="168" name="Line 378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>
          <a:spLocks noChangeShapeType="1"/>
        </xdr:cNvSpPr>
      </xdr:nvSpPr>
      <xdr:spPr bwMode="auto">
        <a:xfrm flipH="1">
          <a:off x="3476625" y="52371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373</xdr:row>
      <xdr:rowOff>107950</xdr:rowOff>
    </xdr:from>
    <xdr:to>
      <xdr:col>21</xdr:col>
      <xdr:colOff>82550</xdr:colOff>
      <xdr:row>373</xdr:row>
      <xdr:rowOff>107950</xdr:rowOff>
    </xdr:to>
    <xdr:sp macro="" textlink="">
      <xdr:nvSpPr>
        <xdr:cNvPr id="169" name="Line 379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>
          <a:spLocks noChangeShapeType="1"/>
        </xdr:cNvSpPr>
      </xdr:nvSpPr>
      <xdr:spPr bwMode="auto">
        <a:xfrm flipH="1">
          <a:off x="3482975" y="52219225"/>
          <a:ext cx="361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82550</xdr:colOff>
      <xdr:row>372</xdr:row>
      <xdr:rowOff>88900</xdr:rowOff>
    </xdr:from>
    <xdr:to>
      <xdr:col>20</xdr:col>
      <xdr:colOff>82550</xdr:colOff>
      <xdr:row>372</xdr:row>
      <xdr:rowOff>88900</xdr:rowOff>
    </xdr:to>
    <xdr:sp macro="" textlink="">
      <xdr:nvSpPr>
        <xdr:cNvPr id="170" name="Line 380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>
          <a:spLocks noChangeShapeType="1"/>
        </xdr:cNvSpPr>
      </xdr:nvSpPr>
      <xdr:spPr bwMode="auto">
        <a:xfrm flipH="1">
          <a:off x="3482975" y="52047775"/>
          <a:ext cx="180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82550</xdr:colOff>
      <xdr:row>369</xdr:row>
      <xdr:rowOff>88900</xdr:rowOff>
    </xdr:from>
    <xdr:to>
      <xdr:col>31</xdr:col>
      <xdr:colOff>82550</xdr:colOff>
      <xdr:row>383</xdr:row>
      <xdr:rowOff>88900</xdr:rowOff>
    </xdr:to>
    <xdr:sp macro="" textlink="">
      <xdr:nvSpPr>
        <xdr:cNvPr id="171" name="Line 382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>
          <a:spLocks noChangeShapeType="1"/>
        </xdr:cNvSpPr>
      </xdr:nvSpPr>
      <xdr:spPr bwMode="auto">
        <a:xfrm flipV="1">
          <a:off x="5654675" y="51590575"/>
          <a:ext cx="0" cy="2133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101600</xdr:colOff>
      <xdr:row>369</xdr:row>
      <xdr:rowOff>76200</xdr:rowOff>
    </xdr:from>
    <xdr:to>
      <xdr:col>30</xdr:col>
      <xdr:colOff>101600</xdr:colOff>
      <xdr:row>382</xdr:row>
      <xdr:rowOff>76200</xdr:rowOff>
    </xdr:to>
    <xdr:sp macro="" textlink="">
      <xdr:nvSpPr>
        <xdr:cNvPr id="172" name="Line 383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>
          <a:spLocks noChangeShapeType="1"/>
        </xdr:cNvSpPr>
      </xdr:nvSpPr>
      <xdr:spPr bwMode="auto">
        <a:xfrm flipV="1">
          <a:off x="5492750" y="51577875"/>
          <a:ext cx="0" cy="1981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82550</xdr:colOff>
      <xdr:row>369</xdr:row>
      <xdr:rowOff>69850</xdr:rowOff>
    </xdr:from>
    <xdr:to>
      <xdr:col>29</xdr:col>
      <xdr:colOff>82550</xdr:colOff>
      <xdr:row>381</xdr:row>
      <xdr:rowOff>69850</xdr:rowOff>
    </xdr:to>
    <xdr:sp macro="" textlink="">
      <xdr:nvSpPr>
        <xdr:cNvPr id="173" name="Line 384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>
          <a:spLocks noChangeShapeType="1"/>
        </xdr:cNvSpPr>
      </xdr:nvSpPr>
      <xdr:spPr bwMode="auto">
        <a:xfrm flipV="1">
          <a:off x="5292725" y="51571525"/>
          <a:ext cx="0" cy="1828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101600</xdr:colOff>
      <xdr:row>369</xdr:row>
      <xdr:rowOff>76200</xdr:rowOff>
    </xdr:from>
    <xdr:to>
      <xdr:col>28</xdr:col>
      <xdr:colOff>101600</xdr:colOff>
      <xdr:row>380</xdr:row>
      <xdr:rowOff>76200</xdr:rowOff>
    </xdr:to>
    <xdr:sp macro="" textlink="">
      <xdr:nvSpPr>
        <xdr:cNvPr id="174" name="Line 385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>
          <a:spLocks noChangeShapeType="1"/>
        </xdr:cNvSpPr>
      </xdr:nvSpPr>
      <xdr:spPr bwMode="auto">
        <a:xfrm flipV="1">
          <a:off x="5130800" y="51577875"/>
          <a:ext cx="0" cy="1676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101600</xdr:colOff>
      <xdr:row>369</xdr:row>
      <xdr:rowOff>69850</xdr:rowOff>
    </xdr:from>
    <xdr:to>
      <xdr:col>27</xdr:col>
      <xdr:colOff>101600</xdr:colOff>
      <xdr:row>379</xdr:row>
      <xdr:rowOff>69850</xdr:rowOff>
    </xdr:to>
    <xdr:sp macro="" textlink="">
      <xdr:nvSpPr>
        <xdr:cNvPr id="175" name="Line 386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>
          <a:spLocks noChangeShapeType="1"/>
        </xdr:cNvSpPr>
      </xdr:nvSpPr>
      <xdr:spPr bwMode="auto">
        <a:xfrm flipV="1">
          <a:off x="4949825" y="51571525"/>
          <a:ext cx="0" cy="1524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101600</xdr:colOff>
      <xdr:row>369</xdr:row>
      <xdr:rowOff>76200</xdr:rowOff>
    </xdr:from>
    <xdr:to>
      <xdr:col>26</xdr:col>
      <xdr:colOff>101600</xdr:colOff>
      <xdr:row>378</xdr:row>
      <xdr:rowOff>76200</xdr:rowOff>
    </xdr:to>
    <xdr:sp macro="" textlink="">
      <xdr:nvSpPr>
        <xdr:cNvPr id="176" name="Line 387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>
          <a:spLocks noChangeShapeType="1"/>
        </xdr:cNvSpPr>
      </xdr:nvSpPr>
      <xdr:spPr bwMode="auto">
        <a:xfrm flipV="1">
          <a:off x="4768850" y="51577875"/>
          <a:ext cx="0" cy="1371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101600</xdr:colOff>
      <xdr:row>369</xdr:row>
      <xdr:rowOff>69850</xdr:rowOff>
    </xdr:from>
    <xdr:to>
      <xdr:col>25</xdr:col>
      <xdr:colOff>101600</xdr:colOff>
      <xdr:row>377</xdr:row>
      <xdr:rowOff>69850</xdr:rowOff>
    </xdr:to>
    <xdr:sp macro="" textlink="">
      <xdr:nvSpPr>
        <xdr:cNvPr id="177" name="Line 388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>
          <a:spLocks noChangeShapeType="1"/>
        </xdr:cNvSpPr>
      </xdr:nvSpPr>
      <xdr:spPr bwMode="auto">
        <a:xfrm flipH="1" flipV="1">
          <a:off x="4587875" y="51571525"/>
          <a:ext cx="0" cy="1219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82550</xdr:colOff>
      <xdr:row>369</xdr:row>
      <xdr:rowOff>76200</xdr:rowOff>
    </xdr:from>
    <xdr:to>
      <xdr:col>24</xdr:col>
      <xdr:colOff>82550</xdr:colOff>
      <xdr:row>376</xdr:row>
      <xdr:rowOff>76200</xdr:rowOff>
    </xdr:to>
    <xdr:sp macro="" textlink="">
      <xdr:nvSpPr>
        <xdr:cNvPr id="178" name="Line 389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>
          <a:spLocks noChangeShapeType="1"/>
        </xdr:cNvSpPr>
      </xdr:nvSpPr>
      <xdr:spPr bwMode="auto">
        <a:xfrm flipH="1" flipV="1">
          <a:off x="4387850" y="51577875"/>
          <a:ext cx="0" cy="1066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23</xdr:col>
      <xdr:colOff>82550</xdr:colOff>
      <xdr:row>369</xdr:row>
      <xdr:rowOff>107950</xdr:rowOff>
    </xdr:from>
    <xdr:to>
      <xdr:col>23</xdr:col>
      <xdr:colOff>82550</xdr:colOff>
      <xdr:row>375</xdr:row>
      <xdr:rowOff>107950</xdr:rowOff>
    </xdr:to>
    <xdr:sp macro="" textlink="">
      <xdr:nvSpPr>
        <xdr:cNvPr id="179" name="Line 390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>
          <a:spLocks noChangeShapeType="1"/>
        </xdr:cNvSpPr>
      </xdr:nvSpPr>
      <xdr:spPr bwMode="auto">
        <a:xfrm flipH="1" flipV="1">
          <a:off x="4206875" y="51609625"/>
          <a:ext cx="0" cy="914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82550</xdr:colOff>
      <xdr:row>369</xdr:row>
      <xdr:rowOff>107950</xdr:rowOff>
    </xdr:from>
    <xdr:to>
      <xdr:col>22</xdr:col>
      <xdr:colOff>82550</xdr:colOff>
      <xdr:row>374</xdr:row>
      <xdr:rowOff>107950</xdr:rowOff>
    </xdr:to>
    <xdr:sp macro="" textlink="">
      <xdr:nvSpPr>
        <xdr:cNvPr id="180" name="Line 391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>
          <a:spLocks noChangeShapeType="1"/>
        </xdr:cNvSpPr>
      </xdr:nvSpPr>
      <xdr:spPr bwMode="auto">
        <a:xfrm flipH="1" flipV="1">
          <a:off x="4025900" y="516096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21</xdr:col>
      <xdr:colOff>82550</xdr:colOff>
      <xdr:row>369</xdr:row>
      <xdr:rowOff>107950</xdr:rowOff>
    </xdr:from>
    <xdr:to>
      <xdr:col>21</xdr:col>
      <xdr:colOff>82550</xdr:colOff>
      <xdr:row>373</xdr:row>
      <xdr:rowOff>107950</xdr:rowOff>
    </xdr:to>
    <xdr:sp macro="" textlink="">
      <xdr:nvSpPr>
        <xdr:cNvPr id="181" name="Line 392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>
          <a:spLocks noChangeShapeType="1"/>
        </xdr:cNvSpPr>
      </xdr:nvSpPr>
      <xdr:spPr bwMode="auto">
        <a:xfrm flipH="1" flipV="1">
          <a:off x="3844925" y="5160962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101600</xdr:colOff>
      <xdr:row>369</xdr:row>
      <xdr:rowOff>88900</xdr:rowOff>
    </xdr:from>
    <xdr:to>
      <xdr:col>32</xdr:col>
      <xdr:colOff>101600</xdr:colOff>
      <xdr:row>384</xdr:row>
      <xdr:rowOff>88900</xdr:rowOff>
    </xdr:to>
    <xdr:sp macro="" textlink="">
      <xdr:nvSpPr>
        <xdr:cNvPr id="182" name="Line 393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>
          <a:spLocks noChangeShapeType="1"/>
        </xdr:cNvSpPr>
      </xdr:nvSpPr>
      <xdr:spPr bwMode="auto">
        <a:xfrm flipV="1">
          <a:off x="5854700" y="51590575"/>
          <a:ext cx="0" cy="2286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0</xdr:colOff>
      <xdr:row>1420</xdr:row>
      <xdr:rowOff>0</xdr:rowOff>
    </xdr:from>
    <xdr:to>
      <xdr:col>4</xdr:col>
      <xdr:colOff>0</xdr:colOff>
      <xdr:row>1420</xdr:row>
      <xdr:rowOff>0</xdr:rowOff>
    </xdr:to>
    <xdr:sp macro="" textlink="">
      <xdr:nvSpPr>
        <xdr:cNvPr id="183" name="Line 2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>
          <a:spLocks noChangeShapeType="1"/>
        </xdr:cNvSpPr>
      </xdr:nvSpPr>
      <xdr:spPr bwMode="auto">
        <a:xfrm>
          <a:off x="685800" y="19908202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1420</xdr:row>
      <xdr:rowOff>0</xdr:rowOff>
    </xdr:from>
    <xdr:to>
      <xdr:col>36</xdr:col>
      <xdr:colOff>0</xdr:colOff>
      <xdr:row>1420</xdr:row>
      <xdr:rowOff>0</xdr:rowOff>
    </xdr:to>
    <xdr:sp macro="" textlink="">
      <xdr:nvSpPr>
        <xdr:cNvPr id="184" name="Line 3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>
          <a:spLocks noChangeShapeType="1"/>
        </xdr:cNvSpPr>
      </xdr:nvSpPr>
      <xdr:spPr bwMode="auto">
        <a:xfrm>
          <a:off x="6477000" y="19908202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1425</xdr:row>
      <xdr:rowOff>0</xdr:rowOff>
    </xdr:from>
    <xdr:to>
      <xdr:col>36</xdr:col>
      <xdr:colOff>0</xdr:colOff>
      <xdr:row>1425</xdr:row>
      <xdr:rowOff>0</xdr:rowOff>
    </xdr:to>
    <xdr:sp macro="" textlink="">
      <xdr:nvSpPr>
        <xdr:cNvPr id="185" name="Line 1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>
          <a:spLocks noChangeShapeType="1"/>
        </xdr:cNvSpPr>
      </xdr:nvSpPr>
      <xdr:spPr bwMode="auto">
        <a:xfrm flipV="1">
          <a:off x="2133600" y="19976782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1424</xdr:row>
      <xdr:rowOff>0</xdr:rowOff>
    </xdr:from>
    <xdr:to>
      <xdr:col>12</xdr:col>
      <xdr:colOff>0</xdr:colOff>
      <xdr:row>1427</xdr:row>
      <xdr:rowOff>0</xdr:rowOff>
    </xdr:to>
    <xdr:sp macro="" textlink="">
      <xdr:nvSpPr>
        <xdr:cNvPr id="186" name="Line 2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>
          <a:spLocks noChangeShapeType="1"/>
        </xdr:cNvSpPr>
      </xdr:nvSpPr>
      <xdr:spPr bwMode="auto">
        <a:xfrm>
          <a:off x="2133600" y="1996916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1424</xdr:row>
      <xdr:rowOff>0</xdr:rowOff>
    </xdr:from>
    <xdr:to>
      <xdr:col>36</xdr:col>
      <xdr:colOff>0</xdr:colOff>
      <xdr:row>1427</xdr:row>
      <xdr:rowOff>0</xdr:rowOff>
    </xdr:to>
    <xdr:sp macro="" textlink="">
      <xdr:nvSpPr>
        <xdr:cNvPr id="187" name="Line 3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>
          <a:spLocks noChangeShapeType="1"/>
        </xdr:cNvSpPr>
      </xdr:nvSpPr>
      <xdr:spPr bwMode="auto">
        <a:xfrm>
          <a:off x="6477000" y="19969162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30</xdr:col>
      <xdr:colOff>0</xdr:colOff>
      <xdr:row>602</xdr:row>
      <xdr:rowOff>0</xdr:rowOff>
    </xdr:from>
    <xdr:to>
      <xdr:col>30</xdr:col>
      <xdr:colOff>0</xdr:colOff>
      <xdr:row>604</xdr:row>
      <xdr:rowOff>0</xdr:rowOff>
    </xdr:to>
    <xdr:sp macro="" textlink="">
      <xdr:nvSpPr>
        <xdr:cNvPr id="188" name="Line 226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>
          <a:spLocks noChangeShapeType="1"/>
        </xdr:cNvSpPr>
      </xdr:nvSpPr>
      <xdr:spPr bwMode="auto">
        <a:xfrm>
          <a:off x="5391150" y="8594407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4</xdr:col>
      <xdr:colOff>0</xdr:colOff>
      <xdr:row>1471</xdr:row>
      <xdr:rowOff>0</xdr:rowOff>
    </xdr:from>
    <xdr:to>
      <xdr:col>4</xdr:col>
      <xdr:colOff>0</xdr:colOff>
      <xdr:row>1471</xdr:row>
      <xdr:rowOff>0</xdr:rowOff>
    </xdr:to>
    <xdr:sp macro="" textlink="">
      <xdr:nvSpPr>
        <xdr:cNvPr id="189" name="Line 2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>
          <a:spLocks noChangeShapeType="1"/>
        </xdr:cNvSpPr>
      </xdr:nvSpPr>
      <xdr:spPr bwMode="auto">
        <a:xfrm>
          <a:off x="685800" y="20589240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1471</xdr:row>
      <xdr:rowOff>0</xdr:rowOff>
    </xdr:from>
    <xdr:to>
      <xdr:col>36</xdr:col>
      <xdr:colOff>0</xdr:colOff>
      <xdr:row>1471</xdr:row>
      <xdr:rowOff>0</xdr:rowOff>
    </xdr:to>
    <xdr:sp macro="" textlink="">
      <xdr:nvSpPr>
        <xdr:cNvPr id="190" name="Line 3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>
          <a:spLocks noChangeShapeType="1"/>
        </xdr:cNvSpPr>
      </xdr:nvSpPr>
      <xdr:spPr bwMode="auto">
        <a:xfrm>
          <a:off x="6477000" y="20589240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1476</xdr:row>
      <xdr:rowOff>0</xdr:rowOff>
    </xdr:from>
    <xdr:to>
      <xdr:col>36</xdr:col>
      <xdr:colOff>0</xdr:colOff>
      <xdr:row>1476</xdr:row>
      <xdr:rowOff>0</xdr:rowOff>
    </xdr:to>
    <xdr:sp macro="" textlink="">
      <xdr:nvSpPr>
        <xdr:cNvPr id="191" name="Line 1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>
          <a:spLocks noChangeShapeType="1"/>
        </xdr:cNvSpPr>
      </xdr:nvSpPr>
      <xdr:spPr bwMode="auto">
        <a:xfrm flipV="1">
          <a:off x="2133600" y="206578200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1475</xdr:row>
      <xdr:rowOff>0</xdr:rowOff>
    </xdr:from>
    <xdr:to>
      <xdr:col>12</xdr:col>
      <xdr:colOff>0</xdr:colOff>
      <xdr:row>1478</xdr:row>
      <xdr:rowOff>0</xdr:rowOff>
    </xdr:to>
    <xdr:sp macro="" textlink="">
      <xdr:nvSpPr>
        <xdr:cNvPr id="192" name="Line 2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>
          <a:spLocks noChangeShapeType="1"/>
        </xdr:cNvSpPr>
      </xdr:nvSpPr>
      <xdr:spPr bwMode="auto">
        <a:xfrm>
          <a:off x="2133600" y="2065020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1475</xdr:row>
      <xdr:rowOff>0</xdr:rowOff>
    </xdr:from>
    <xdr:to>
      <xdr:col>36</xdr:col>
      <xdr:colOff>0</xdr:colOff>
      <xdr:row>1478</xdr:row>
      <xdr:rowOff>0</xdr:rowOff>
    </xdr:to>
    <xdr:sp macro="" textlink="">
      <xdr:nvSpPr>
        <xdr:cNvPr id="193" name="Line 3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>
          <a:spLocks noChangeShapeType="1"/>
        </xdr:cNvSpPr>
      </xdr:nvSpPr>
      <xdr:spPr bwMode="auto">
        <a:xfrm>
          <a:off x="6477000" y="2065020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1502</xdr:row>
      <xdr:rowOff>0</xdr:rowOff>
    </xdr:from>
    <xdr:to>
      <xdr:col>4</xdr:col>
      <xdr:colOff>0</xdr:colOff>
      <xdr:row>1502</xdr:row>
      <xdr:rowOff>0</xdr:rowOff>
    </xdr:to>
    <xdr:sp macro="" textlink="">
      <xdr:nvSpPr>
        <xdr:cNvPr id="194" name="Line 2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>
          <a:spLocks noChangeShapeType="1"/>
        </xdr:cNvSpPr>
      </xdr:nvSpPr>
      <xdr:spPr bwMode="auto">
        <a:xfrm>
          <a:off x="685800" y="21015960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1502</xdr:row>
      <xdr:rowOff>0</xdr:rowOff>
    </xdr:from>
    <xdr:to>
      <xdr:col>36</xdr:col>
      <xdr:colOff>0</xdr:colOff>
      <xdr:row>1502</xdr:row>
      <xdr:rowOff>0</xdr:rowOff>
    </xdr:to>
    <xdr:sp macro="" textlink="">
      <xdr:nvSpPr>
        <xdr:cNvPr id="195" name="Line 3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>
          <a:spLocks noChangeShapeType="1"/>
        </xdr:cNvSpPr>
      </xdr:nvSpPr>
      <xdr:spPr bwMode="auto">
        <a:xfrm>
          <a:off x="6477000" y="21015960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1507</xdr:row>
      <xdr:rowOff>0</xdr:rowOff>
    </xdr:from>
    <xdr:to>
      <xdr:col>36</xdr:col>
      <xdr:colOff>0</xdr:colOff>
      <xdr:row>1507</xdr:row>
      <xdr:rowOff>0</xdr:rowOff>
    </xdr:to>
    <xdr:sp macro="" textlink="">
      <xdr:nvSpPr>
        <xdr:cNvPr id="196" name="Line 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>
          <a:spLocks noChangeShapeType="1"/>
        </xdr:cNvSpPr>
      </xdr:nvSpPr>
      <xdr:spPr bwMode="auto">
        <a:xfrm flipV="1">
          <a:off x="2133600" y="210845400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1506</xdr:row>
      <xdr:rowOff>0</xdr:rowOff>
    </xdr:from>
    <xdr:to>
      <xdr:col>12</xdr:col>
      <xdr:colOff>0</xdr:colOff>
      <xdr:row>1509</xdr:row>
      <xdr:rowOff>0</xdr:rowOff>
    </xdr:to>
    <xdr:sp macro="" textlink="">
      <xdr:nvSpPr>
        <xdr:cNvPr id="197" name="Line 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>
          <a:spLocks noChangeShapeType="1"/>
        </xdr:cNvSpPr>
      </xdr:nvSpPr>
      <xdr:spPr bwMode="auto">
        <a:xfrm>
          <a:off x="2133600" y="2107692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1506</xdr:row>
      <xdr:rowOff>0</xdr:rowOff>
    </xdr:from>
    <xdr:to>
      <xdr:col>36</xdr:col>
      <xdr:colOff>0</xdr:colOff>
      <xdr:row>1509</xdr:row>
      <xdr:rowOff>0</xdr:rowOff>
    </xdr:to>
    <xdr:sp macro="" textlink="">
      <xdr:nvSpPr>
        <xdr:cNvPr id="198" name="Line 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>
          <a:spLocks noChangeShapeType="1"/>
        </xdr:cNvSpPr>
      </xdr:nvSpPr>
      <xdr:spPr bwMode="auto">
        <a:xfrm>
          <a:off x="6477000" y="210769200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4</xdr:col>
      <xdr:colOff>0</xdr:colOff>
      <xdr:row>1563</xdr:row>
      <xdr:rowOff>0</xdr:rowOff>
    </xdr:from>
    <xdr:to>
      <xdr:col>4</xdr:col>
      <xdr:colOff>0</xdr:colOff>
      <xdr:row>1563</xdr:row>
      <xdr:rowOff>0</xdr:rowOff>
    </xdr:to>
    <xdr:sp macro="" textlink="">
      <xdr:nvSpPr>
        <xdr:cNvPr id="199" name="Line 2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>
          <a:spLocks noChangeShapeType="1"/>
        </xdr:cNvSpPr>
      </xdr:nvSpPr>
      <xdr:spPr bwMode="auto">
        <a:xfrm>
          <a:off x="685800" y="21837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1563</xdr:row>
      <xdr:rowOff>0</xdr:rowOff>
    </xdr:from>
    <xdr:to>
      <xdr:col>36</xdr:col>
      <xdr:colOff>0</xdr:colOff>
      <xdr:row>1563</xdr:row>
      <xdr:rowOff>0</xdr:rowOff>
    </xdr:to>
    <xdr:sp macro="" textlink="">
      <xdr:nvSpPr>
        <xdr:cNvPr id="200" name="Line 3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>
          <a:spLocks noChangeShapeType="1"/>
        </xdr:cNvSpPr>
      </xdr:nvSpPr>
      <xdr:spPr bwMode="auto">
        <a:xfrm>
          <a:off x="6477000" y="21837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1568</xdr:row>
      <xdr:rowOff>0</xdr:rowOff>
    </xdr:from>
    <xdr:to>
      <xdr:col>36</xdr:col>
      <xdr:colOff>0</xdr:colOff>
      <xdr:row>1568</xdr:row>
      <xdr:rowOff>0</xdr:rowOff>
    </xdr:to>
    <xdr:sp macro="" textlink="">
      <xdr:nvSpPr>
        <xdr:cNvPr id="201" name="Line 1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>
          <a:spLocks noChangeShapeType="1"/>
        </xdr:cNvSpPr>
      </xdr:nvSpPr>
      <xdr:spPr bwMode="auto">
        <a:xfrm flipV="1">
          <a:off x="2133600" y="219065475"/>
          <a:ext cx="434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12</xdr:col>
      <xdr:colOff>0</xdr:colOff>
      <xdr:row>1567</xdr:row>
      <xdr:rowOff>0</xdr:rowOff>
    </xdr:from>
    <xdr:to>
      <xdr:col>12</xdr:col>
      <xdr:colOff>0</xdr:colOff>
      <xdr:row>1570</xdr:row>
      <xdr:rowOff>0</xdr:rowOff>
    </xdr:to>
    <xdr:sp macro="" textlink="">
      <xdr:nvSpPr>
        <xdr:cNvPr id="202" name="Line 2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>
          <a:spLocks noChangeShapeType="1"/>
        </xdr:cNvSpPr>
      </xdr:nvSpPr>
      <xdr:spPr bwMode="auto">
        <a:xfrm>
          <a:off x="2133600" y="2189892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1567</xdr:row>
      <xdr:rowOff>0</xdr:rowOff>
    </xdr:from>
    <xdr:to>
      <xdr:col>36</xdr:col>
      <xdr:colOff>0</xdr:colOff>
      <xdr:row>1570</xdr:row>
      <xdr:rowOff>0</xdr:rowOff>
    </xdr:to>
    <xdr:sp macro="" textlink="">
      <xdr:nvSpPr>
        <xdr:cNvPr id="203" name="Line 3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>
          <a:spLocks noChangeShapeType="1"/>
        </xdr:cNvSpPr>
      </xdr:nvSpPr>
      <xdr:spPr bwMode="auto">
        <a:xfrm>
          <a:off x="6477000" y="2189892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279</xdr:row>
      <xdr:rowOff>0</xdr:rowOff>
    </xdr:from>
    <xdr:to>
      <xdr:col>24</xdr:col>
      <xdr:colOff>0</xdr:colOff>
      <xdr:row>281</xdr:row>
      <xdr:rowOff>0</xdr:rowOff>
    </xdr:to>
    <xdr:sp macro="" textlink="">
      <xdr:nvSpPr>
        <xdr:cNvPr id="204" name="Line 11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>
          <a:spLocks noChangeShapeType="1"/>
        </xdr:cNvSpPr>
      </xdr:nvSpPr>
      <xdr:spPr bwMode="auto">
        <a:xfrm>
          <a:off x="4305300" y="383952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280</xdr:row>
      <xdr:rowOff>0</xdr:rowOff>
    </xdr:from>
    <xdr:to>
      <xdr:col>36</xdr:col>
      <xdr:colOff>0</xdr:colOff>
      <xdr:row>280</xdr:row>
      <xdr:rowOff>0</xdr:rowOff>
    </xdr:to>
    <xdr:sp macro="" textlink="">
      <xdr:nvSpPr>
        <xdr:cNvPr id="205" name="Line 12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>
          <a:spLocks noChangeShapeType="1"/>
        </xdr:cNvSpPr>
      </xdr:nvSpPr>
      <xdr:spPr bwMode="auto">
        <a:xfrm>
          <a:off x="4305300" y="38547675"/>
          <a:ext cx="2171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279</xdr:row>
      <xdr:rowOff>0</xdr:rowOff>
    </xdr:from>
    <xdr:to>
      <xdr:col>36</xdr:col>
      <xdr:colOff>0</xdr:colOff>
      <xdr:row>281</xdr:row>
      <xdr:rowOff>0</xdr:rowOff>
    </xdr:to>
    <xdr:sp macro="" textlink="">
      <xdr:nvSpPr>
        <xdr:cNvPr id="206" name="Line 14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>
          <a:spLocks noChangeShapeType="1"/>
        </xdr:cNvSpPr>
      </xdr:nvSpPr>
      <xdr:spPr bwMode="auto">
        <a:xfrm>
          <a:off x="6477000" y="383952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76200</xdr:colOff>
      <xdr:row>440</xdr:row>
      <xdr:rowOff>76200</xdr:rowOff>
    </xdr:from>
    <xdr:to>
      <xdr:col>31</xdr:col>
      <xdr:colOff>76200</xdr:colOff>
      <xdr:row>443</xdr:row>
      <xdr:rowOff>76200</xdr:rowOff>
    </xdr:to>
    <xdr:sp macro="" textlink="">
      <xdr:nvSpPr>
        <xdr:cNvPr id="207" name="Line 244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>
          <a:spLocks noChangeShapeType="1"/>
        </xdr:cNvSpPr>
      </xdr:nvSpPr>
      <xdr:spPr bwMode="auto">
        <a:xfrm flipV="1">
          <a:off x="5648325" y="620934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82550</xdr:colOff>
      <xdr:row>443</xdr:row>
      <xdr:rowOff>88900</xdr:rowOff>
    </xdr:from>
    <xdr:to>
      <xdr:col>31</xdr:col>
      <xdr:colOff>82550</xdr:colOff>
      <xdr:row>443</xdr:row>
      <xdr:rowOff>88900</xdr:rowOff>
    </xdr:to>
    <xdr:sp macro="" textlink="">
      <xdr:nvSpPr>
        <xdr:cNvPr id="208" name="Line 245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>
          <a:spLocks noChangeShapeType="1"/>
        </xdr:cNvSpPr>
      </xdr:nvSpPr>
      <xdr:spPr bwMode="auto">
        <a:xfrm flipH="1">
          <a:off x="5292725" y="62563375"/>
          <a:ext cx="361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88900</xdr:colOff>
      <xdr:row>472</xdr:row>
      <xdr:rowOff>76200</xdr:rowOff>
    </xdr:from>
    <xdr:to>
      <xdr:col>32</xdr:col>
      <xdr:colOff>88900</xdr:colOff>
      <xdr:row>472</xdr:row>
      <xdr:rowOff>76200</xdr:rowOff>
    </xdr:to>
    <xdr:sp macro="" textlink="">
      <xdr:nvSpPr>
        <xdr:cNvPr id="209" name="Line 261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>
          <a:spLocks noChangeShapeType="1"/>
        </xdr:cNvSpPr>
      </xdr:nvSpPr>
      <xdr:spPr bwMode="auto">
        <a:xfrm flipH="1" flipV="1">
          <a:off x="5299075" y="668178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82550</xdr:colOff>
      <xdr:row>468</xdr:row>
      <xdr:rowOff>88900</xdr:rowOff>
    </xdr:from>
    <xdr:to>
      <xdr:col>32</xdr:col>
      <xdr:colOff>82550</xdr:colOff>
      <xdr:row>472</xdr:row>
      <xdr:rowOff>88900</xdr:rowOff>
    </xdr:to>
    <xdr:sp macro="" textlink="">
      <xdr:nvSpPr>
        <xdr:cNvPr id="210" name="Line 260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>
          <a:spLocks noChangeShapeType="1"/>
        </xdr:cNvSpPr>
      </xdr:nvSpPr>
      <xdr:spPr bwMode="auto">
        <a:xfrm flipV="1">
          <a:off x="5835650" y="6622097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88900</xdr:colOff>
      <xdr:row>495</xdr:row>
      <xdr:rowOff>88900</xdr:rowOff>
    </xdr:from>
    <xdr:to>
      <xdr:col>31</xdr:col>
      <xdr:colOff>88900</xdr:colOff>
      <xdr:row>498</xdr:row>
      <xdr:rowOff>88900</xdr:rowOff>
    </xdr:to>
    <xdr:sp macro="" textlink="">
      <xdr:nvSpPr>
        <xdr:cNvPr id="211" name="Line 271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>
          <a:spLocks noChangeShapeType="1"/>
        </xdr:cNvSpPr>
      </xdr:nvSpPr>
      <xdr:spPr bwMode="auto">
        <a:xfrm flipV="1">
          <a:off x="5661025" y="7018337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107950</xdr:colOff>
      <xdr:row>498</xdr:row>
      <xdr:rowOff>88900</xdr:rowOff>
    </xdr:from>
    <xdr:to>
      <xdr:col>31</xdr:col>
      <xdr:colOff>107950</xdr:colOff>
      <xdr:row>498</xdr:row>
      <xdr:rowOff>88900</xdr:rowOff>
    </xdr:to>
    <xdr:sp macro="" textlink="">
      <xdr:nvSpPr>
        <xdr:cNvPr id="212" name="Line 272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SpPr>
          <a:spLocks noChangeShapeType="1"/>
        </xdr:cNvSpPr>
      </xdr:nvSpPr>
      <xdr:spPr bwMode="auto">
        <a:xfrm flipH="1">
          <a:off x="5318125" y="70640575"/>
          <a:ext cx="361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679</xdr:row>
      <xdr:rowOff>0</xdr:rowOff>
    </xdr:from>
    <xdr:to>
      <xdr:col>6</xdr:col>
      <xdr:colOff>0</xdr:colOff>
      <xdr:row>681</xdr:row>
      <xdr:rowOff>0</xdr:rowOff>
    </xdr:to>
    <xdr:sp macro="" textlink="">
      <xdr:nvSpPr>
        <xdr:cNvPr id="213" name="Line 30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>
          <a:spLocks noChangeShapeType="1"/>
        </xdr:cNvSpPr>
      </xdr:nvSpPr>
      <xdr:spPr bwMode="auto">
        <a:xfrm>
          <a:off x="1047750" y="968216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679</xdr:row>
      <xdr:rowOff>0</xdr:rowOff>
    </xdr:from>
    <xdr:to>
      <xdr:col>36</xdr:col>
      <xdr:colOff>0</xdr:colOff>
      <xdr:row>681</xdr:row>
      <xdr:rowOff>0</xdr:rowOff>
    </xdr:to>
    <xdr:sp macro="" textlink="">
      <xdr:nvSpPr>
        <xdr:cNvPr id="214" name="Line 32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>
          <a:spLocks noChangeShapeType="1"/>
        </xdr:cNvSpPr>
      </xdr:nvSpPr>
      <xdr:spPr bwMode="auto">
        <a:xfrm>
          <a:off x="6477000" y="968216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82550</xdr:colOff>
      <xdr:row>1623</xdr:row>
      <xdr:rowOff>0</xdr:rowOff>
    </xdr:from>
    <xdr:to>
      <xdr:col>31</xdr:col>
      <xdr:colOff>82550</xdr:colOff>
      <xdr:row>1626</xdr:row>
      <xdr:rowOff>0</xdr:rowOff>
    </xdr:to>
    <xdr:sp macro="" textlink="">
      <xdr:nvSpPr>
        <xdr:cNvPr id="215" name="Line 1003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>
          <a:spLocks noChangeShapeType="1"/>
        </xdr:cNvSpPr>
      </xdr:nvSpPr>
      <xdr:spPr bwMode="auto">
        <a:xfrm flipV="1">
          <a:off x="56546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82550</xdr:colOff>
      <xdr:row>1623</xdr:row>
      <xdr:rowOff>0</xdr:rowOff>
    </xdr:from>
    <xdr:to>
      <xdr:col>30</xdr:col>
      <xdr:colOff>82550</xdr:colOff>
      <xdr:row>1626</xdr:row>
      <xdr:rowOff>0</xdr:rowOff>
    </xdr:to>
    <xdr:sp macro="" textlink="">
      <xdr:nvSpPr>
        <xdr:cNvPr id="216" name="Line 1004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>
          <a:spLocks noChangeShapeType="1"/>
        </xdr:cNvSpPr>
      </xdr:nvSpPr>
      <xdr:spPr bwMode="auto">
        <a:xfrm flipV="1">
          <a:off x="54737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1623</xdr:row>
      <xdr:rowOff>0</xdr:rowOff>
    </xdr:from>
    <xdr:to>
      <xdr:col>33</xdr:col>
      <xdr:colOff>82550</xdr:colOff>
      <xdr:row>1626</xdr:row>
      <xdr:rowOff>0</xdr:rowOff>
    </xdr:to>
    <xdr:sp macro="" textlink="">
      <xdr:nvSpPr>
        <xdr:cNvPr id="217" name="Line 1005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>
          <a:spLocks noChangeShapeType="1"/>
        </xdr:cNvSpPr>
      </xdr:nvSpPr>
      <xdr:spPr bwMode="auto">
        <a:xfrm flipV="1">
          <a:off x="60166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82550</xdr:colOff>
      <xdr:row>1623</xdr:row>
      <xdr:rowOff>0</xdr:rowOff>
    </xdr:from>
    <xdr:to>
      <xdr:col>32</xdr:col>
      <xdr:colOff>82550</xdr:colOff>
      <xdr:row>1626</xdr:row>
      <xdr:rowOff>0</xdr:rowOff>
    </xdr:to>
    <xdr:sp macro="" textlink="">
      <xdr:nvSpPr>
        <xdr:cNvPr id="218" name="Line 1006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>
          <a:spLocks noChangeShapeType="1"/>
        </xdr:cNvSpPr>
      </xdr:nvSpPr>
      <xdr:spPr bwMode="auto">
        <a:xfrm flipV="1">
          <a:off x="583565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82550</xdr:colOff>
      <xdr:row>1623</xdr:row>
      <xdr:rowOff>0</xdr:rowOff>
    </xdr:from>
    <xdr:to>
      <xdr:col>35</xdr:col>
      <xdr:colOff>82550</xdr:colOff>
      <xdr:row>1626</xdr:row>
      <xdr:rowOff>0</xdr:rowOff>
    </xdr:to>
    <xdr:sp macro="" textlink="">
      <xdr:nvSpPr>
        <xdr:cNvPr id="219" name="Line 1007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>
          <a:spLocks noChangeShapeType="1"/>
        </xdr:cNvSpPr>
      </xdr:nvSpPr>
      <xdr:spPr bwMode="auto">
        <a:xfrm flipV="1">
          <a:off x="63785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1623</xdr:row>
      <xdr:rowOff>0</xdr:rowOff>
    </xdr:from>
    <xdr:to>
      <xdr:col>34</xdr:col>
      <xdr:colOff>82550</xdr:colOff>
      <xdr:row>1626</xdr:row>
      <xdr:rowOff>0</xdr:rowOff>
    </xdr:to>
    <xdr:sp macro="" textlink="">
      <xdr:nvSpPr>
        <xdr:cNvPr id="220" name="Line 1008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>
          <a:spLocks noChangeShapeType="1"/>
        </xdr:cNvSpPr>
      </xdr:nvSpPr>
      <xdr:spPr bwMode="auto">
        <a:xfrm flipV="1">
          <a:off x="61976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0</xdr:colOff>
      <xdr:row>1622</xdr:row>
      <xdr:rowOff>0</xdr:rowOff>
    </xdr:from>
    <xdr:to>
      <xdr:col>30</xdr:col>
      <xdr:colOff>0</xdr:colOff>
      <xdr:row>1624</xdr:row>
      <xdr:rowOff>76200</xdr:rowOff>
    </xdr:to>
    <xdr:sp macro="" textlink="">
      <xdr:nvSpPr>
        <xdr:cNvPr id="221" name="Line 1009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>
          <a:spLocks noChangeShapeType="1"/>
        </xdr:cNvSpPr>
      </xdr:nvSpPr>
      <xdr:spPr bwMode="auto">
        <a:xfrm>
          <a:off x="539115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1622</xdr:row>
      <xdr:rowOff>0</xdr:rowOff>
    </xdr:from>
    <xdr:to>
      <xdr:col>36</xdr:col>
      <xdr:colOff>0</xdr:colOff>
      <xdr:row>1624</xdr:row>
      <xdr:rowOff>76200</xdr:rowOff>
    </xdr:to>
    <xdr:sp macro="" textlink="">
      <xdr:nvSpPr>
        <xdr:cNvPr id="222" name="Line 1010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23</xdr:col>
      <xdr:colOff>82550</xdr:colOff>
      <xdr:row>1623</xdr:row>
      <xdr:rowOff>0</xdr:rowOff>
    </xdr:from>
    <xdr:to>
      <xdr:col>23</xdr:col>
      <xdr:colOff>82550</xdr:colOff>
      <xdr:row>1626</xdr:row>
      <xdr:rowOff>0</xdr:rowOff>
    </xdr:to>
    <xdr:sp macro="" textlink="">
      <xdr:nvSpPr>
        <xdr:cNvPr id="223" name="Line 1003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>
          <a:spLocks noChangeShapeType="1"/>
        </xdr:cNvSpPr>
      </xdr:nvSpPr>
      <xdr:spPr bwMode="auto">
        <a:xfrm flipV="1">
          <a:off x="42068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82550</xdr:colOff>
      <xdr:row>1623</xdr:row>
      <xdr:rowOff>0</xdr:rowOff>
    </xdr:from>
    <xdr:to>
      <xdr:col>22</xdr:col>
      <xdr:colOff>82550</xdr:colOff>
      <xdr:row>1626</xdr:row>
      <xdr:rowOff>0</xdr:rowOff>
    </xdr:to>
    <xdr:sp macro="" textlink="">
      <xdr:nvSpPr>
        <xdr:cNvPr id="224" name="Line 1004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>
          <a:spLocks noChangeShapeType="1"/>
        </xdr:cNvSpPr>
      </xdr:nvSpPr>
      <xdr:spPr bwMode="auto">
        <a:xfrm flipV="1">
          <a:off x="40259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25</xdr:col>
      <xdr:colOff>82550</xdr:colOff>
      <xdr:row>1623</xdr:row>
      <xdr:rowOff>0</xdr:rowOff>
    </xdr:from>
    <xdr:to>
      <xdr:col>25</xdr:col>
      <xdr:colOff>82550</xdr:colOff>
      <xdr:row>1626</xdr:row>
      <xdr:rowOff>0</xdr:rowOff>
    </xdr:to>
    <xdr:sp macro="" textlink="">
      <xdr:nvSpPr>
        <xdr:cNvPr id="225" name="Line 1005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>
          <a:spLocks noChangeShapeType="1"/>
        </xdr:cNvSpPr>
      </xdr:nvSpPr>
      <xdr:spPr bwMode="auto">
        <a:xfrm flipV="1">
          <a:off x="45688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24</xdr:col>
      <xdr:colOff>82550</xdr:colOff>
      <xdr:row>1623</xdr:row>
      <xdr:rowOff>0</xdr:rowOff>
    </xdr:from>
    <xdr:to>
      <xdr:col>24</xdr:col>
      <xdr:colOff>82550</xdr:colOff>
      <xdr:row>1626</xdr:row>
      <xdr:rowOff>0</xdr:rowOff>
    </xdr:to>
    <xdr:sp macro="" textlink="">
      <xdr:nvSpPr>
        <xdr:cNvPr id="226" name="Line 1006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>
          <a:spLocks noChangeShapeType="1"/>
        </xdr:cNvSpPr>
      </xdr:nvSpPr>
      <xdr:spPr bwMode="auto">
        <a:xfrm flipV="1">
          <a:off x="438785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82550</xdr:colOff>
      <xdr:row>1623</xdr:row>
      <xdr:rowOff>0</xdr:rowOff>
    </xdr:from>
    <xdr:to>
      <xdr:col>27</xdr:col>
      <xdr:colOff>82550</xdr:colOff>
      <xdr:row>1626</xdr:row>
      <xdr:rowOff>0</xdr:rowOff>
    </xdr:to>
    <xdr:sp macro="" textlink="">
      <xdr:nvSpPr>
        <xdr:cNvPr id="227" name="Line 1007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>
          <a:spLocks noChangeShapeType="1"/>
        </xdr:cNvSpPr>
      </xdr:nvSpPr>
      <xdr:spPr bwMode="auto">
        <a:xfrm flipV="1">
          <a:off x="49307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26</xdr:col>
      <xdr:colOff>82550</xdr:colOff>
      <xdr:row>1623</xdr:row>
      <xdr:rowOff>0</xdr:rowOff>
    </xdr:from>
    <xdr:to>
      <xdr:col>26</xdr:col>
      <xdr:colOff>82550</xdr:colOff>
      <xdr:row>1626</xdr:row>
      <xdr:rowOff>0</xdr:rowOff>
    </xdr:to>
    <xdr:sp macro="" textlink="">
      <xdr:nvSpPr>
        <xdr:cNvPr id="228" name="Line 1008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>
          <a:spLocks noChangeShapeType="1"/>
        </xdr:cNvSpPr>
      </xdr:nvSpPr>
      <xdr:spPr bwMode="auto">
        <a:xfrm flipV="1">
          <a:off x="47498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22</xdr:col>
      <xdr:colOff>0</xdr:colOff>
      <xdr:row>1622</xdr:row>
      <xdr:rowOff>0</xdr:rowOff>
    </xdr:from>
    <xdr:to>
      <xdr:col>22</xdr:col>
      <xdr:colOff>0</xdr:colOff>
      <xdr:row>1624</xdr:row>
      <xdr:rowOff>76200</xdr:rowOff>
    </xdr:to>
    <xdr:sp macro="" textlink="">
      <xdr:nvSpPr>
        <xdr:cNvPr id="229" name="Line 1009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SpPr>
          <a:spLocks noChangeShapeType="1"/>
        </xdr:cNvSpPr>
      </xdr:nvSpPr>
      <xdr:spPr bwMode="auto">
        <a:xfrm>
          <a:off x="394335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1622</xdr:row>
      <xdr:rowOff>0</xdr:rowOff>
    </xdr:from>
    <xdr:to>
      <xdr:col>28</xdr:col>
      <xdr:colOff>0</xdr:colOff>
      <xdr:row>1624</xdr:row>
      <xdr:rowOff>76200</xdr:rowOff>
    </xdr:to>
    <xdr:sp macro="" textlink="">
      <xdr:nvSpPr>
        <xdr:cNvPr id="230" name="Line 1010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SpPr>
          <a:spLocks noChangeShapeType="1"/>
        </xdr:cNvSpPr>
      </xdr:nvSpPr>
      <xdr:spPr bwMode="auto">
        <a:xfrm>
          <a:off x="50292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1660</xdr:row>
      <xdr:rowOff>0</xdr:rowOff>
    </xdr:from>
    <xdr:to>
      <xdr:col>24</xdr:col>
      <xdr:colOff>0</xdr:colOff>
      <xdr:row>1663</xdr:row>
      <xdr:rowOff>76200</xdr:rowOff>
    </xdr:to>
    <xdr:sp macro="" textlink="">
      <xdr:nvSpPr>
        <xdr:cNvPr id="231" name="Line 898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SpPr>
          <a:spLocks noChangeShapeType="1"/>
        </xdr:cNvSpPr>
      </xdr:nvSpPr>
      <xdr:spPr bwMode="auto">
        <a:xfrm flipV="1">
          <a:off x="43053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/>
        </a:ln>
      </xdr:spPr>
    </xdr:sp>
    <xdr:clientData/>
  </xdr:twoCellAnchor>
  <xdr:twoCellAnchor>
    <xdr:from>
      <xdr:col>36</xdr:col>
      <xdr:colOff>0</xdr:colOff>
      <xdr:row>1659</xdr:row>
      <xdr:rowOff>0</xdr:rowOff>
    </xdr:from>
    <xdr:to>
      <xdr:col>36</xdr:col>
      <xdr:colOff>0</xdr:colOff>
      <xdr:row>1662</xdr:row>
      <xdr:rowOff>0</xdr:rowOff>
    </xdr:to>
    <xdr:sp macro="" textlink="">
      <xdr:nvSpPr>
        <xdr:cNvPr id="232" name="Line 899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1659</xdr:row>
      <xdr:rowOff>0</xdr:rowOff>
    </xdr:from>
    <xdr:to>
      <xdr:col>12</xdr:col>
      <xdr:colOff>0</xdr:colOff>
      <xdr:row>1662</xdr:row>
      <xdr:rowOff>0</xdr:rowOff>
    </xdr:to>
    <xdr:sp macro="" textlink="">
      <xdr:nvSpPr>
        <xdr:cNvPr id="233" name="Line 900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>
          <a:spLocks noChangeShapeType="1"/>
        </xdr:cNvSpPr>
      </xdr:nvSpPr>
      <xdr:spPr bwMode="auto">
        <a:xfrm>
          <a:off x="21336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1694</xdr:row>
      <xdr:rowOff>0</xdr:rowOff>
    </xdr:from>
    <xdr:to>
      <xdr:col>35</xdr:col>
      <xdr:colOff>82550</xdr:colOff>
      <xdr:row>1697</xdr:row>
      <xdr:rowOff>76200</xdr:rowOff>
    </xdr:to>
    <xdr:sp macro="" textlink="">
      <xdr:nvSpPr>
        <xdr:cNvPr id="234" name="Line 901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>
          <a:spLocks noChangeShapeType="1"/>
        </xdr:cNvSpPr>
      </xdr:nvSpPr>
      <xdr:spPr bwMode="auto">
        <a:xfrm flipH="1">
          <a:off x="63785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/>
        </a:ln>
      </xdr:spPr>
    </xdr:sp>
    <xdr:clientData/>
  </xdr:twoCellAnchor>
  <xdr:twoCellAnchor>
    <xdr:from>
      <xdr:col>36</xdr:col>
      <xdr:colOff>0</xdr:colOff>
      <xdr:row>1693</xdr:row>
      <xdr:rowOff>0</xdr:rowOff>
    </xdr:from>
    <xdr:to>
      <xdr:col>36</xdr:col>
      <xdr:colOff>0</xdr:colOff>
      <xdr:row>1696</xdr:row>
      <xdr:rowOff>0</xdr:rowOff>
    </xdr:to>
    <xdr:sp macro="" textlink="">
      <xdr:nvSpPr>
        <xdr:cNvPr id="235" name="Line 902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1693</xdr:row>
      <xdr:rowOff>0</xdr:rowOff>
    </xdr:from>
    <xdr:to>
      <xdr:col>35</xdr:col>
      <xdr:colOff>0</xdr:colOff>
      <xdr:row>1696</xdr:row>
      <xdr:rowOff>0</xdr:rowOff>
    </xdr:to>
    <xdr:sp macro="" textlink="">
      <xdr:nvSpPr>
        <xdr:cNvPr id="236" name="Line 903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>
          <a:spLocks noChangeShapeType="1"/>
        </xdr:cNvSpPr>
      </xdr:nvSpPr>
      <xdr:spPr bwMode="auto">
        <a:xfrm>
          <a:off x="62960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24</xdr:col>
      <xdr:colOff>0</xdr:colOff>
      <xdr:row>1726</xdr:row>
      <xdr:rowOff>0</xdr:rowOff>
    </xdr:from>
    <xdr:to>
      <xdr:col>24</xdr:col>
      <xdr:colOff>0</xdr:colOff>
      <xdr:row>1729</xdr:row>
      <xdr:rowOff>76200</xdr:rowOff>
    </xdr:to>
    <xdr:sp macro="" textlink="">
      <xdr:nvSpPr>
        <xdr:cNvPr id="237" name="Line 904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>
          <a:spLocks noChangeShapeType="1"/>
        </xdr:cNvSpPr>
      </xdr:nvSpPr>
      <xdr:spPr bwMode="auto">
        <a:xfrm flipV="1">
          <a:off x="43053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/>
        </a:ln>
      </xdr:spPr>
    </xdr:sp>
    <xdr:clientData/>
  </xdr:twoCellAnchor>
  <xdr:twoCellAnchor>
    <xdr:from>
      <xdr:col>36</xdr:col>
      <xdr:colOff>0</xdr:colOff>
      <xdr:row>1725</xdr:row>
      <xdr:rowOff>0</xdr:rowOff>
    </xdr:from>
    <xdr:to>
      <xdr:col>36</xdr:col>
      <xdr:colOff>0</xdr:colOff>
      <xdr:row>1728</xdr:row>
      <xdr:rowOff>0</xdr:rowOff>
    </xdr:to>
    <xdr:sp macro="" textlink="">
      <xdr:nvSpPr>
        <xdr:cNvPr id="238" name="Line 905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0</xdr:colOff>
      <xdr:row>1725</xdr:row>
      <xdr:rowOff>0</xdr:rowOff>
    </xdr:from>
    <xdr:to>
      <xdr:col>12</xdr:col>
      <xdr:colOff>0</xdr:colOff>
      <xdr:row>1728</xdr:row>
      <xdr:rowOff>0</xdr:rowOff>
    </xdr:to>
    <xdr:sp macro="" textlink="">
      <xdr:nvSpPr>
        <xdr:cNvPr id="239" name="Line 906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SpPr>
          <a:spLocks noChangeShapeType="1"/>
        </xdr:cNvSpPr>
      </xdr:nvSpPr>
      <xdr:spPr bwMode="auto">
        <a:xfrm>
          <a:off x="21336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1766</xdr:row>
      <xdr:rowOff>0</xdr:rowOff>
    </xdr:from>
    <xdr:to>
      <xdr:col>35</xdr:col>
      <xdr:colOff>82550</xdr:colOff>
      <xdr:row>1769</xdr:row>
      <xdr:rowOff>76200</xdr:rowOff>
    </xdr:to>
    <xdr:sp macro="" textlink="">
      <xdr:nvSpPr>
        <xdr:cNvPr id="240" name="Line 907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SpPr>
          <a:spLocks noChangeShapeType="1"/>
        </xdr:cNvSpPr>
      </xdr:nvSpPr>
      <xdr:spPr bwMode="auto">
        <a:xfrm flipH="1">
          <a:off x="63785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/>
        </a:ln>
      </xdr:spPr>
    </xdr:sp>
    <xdr:clientData/>
  </xdr:twoCellAnchor>
  <xdr:twoCellAnchor>
    <xdr:from>
      <xdr:col>36</xdr:col>
      <xdr:colOff>0</xdr:colOff>
      <xdr:row>1765</xdr:row>
      <xdr:rowOff>0</xdr:rowOff>
    </xdr:from>
    <xdr:to>
      <xdr:col>36</xdr:col>
      <xdr:colOff>0</xdr:colOff>
      <xdr:row>1768</xdr:row>
      <xdr:rowOff>0</xdr:rowOff>
    </xdr:to>
    <xdr:sp macro="" textlink="">
      <xdr:nvSpPr>
        <xdr:cNvPr id="241" name="Line 908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1765</xdr:row>
      <xdr:rowOff>0</xdr:rowOff>
    </xdr:from>
    <xdr:to>
      <xdr:col>35</xdr:col>
      <xdr:colOff>0</xdr:colOff>
      <xdr:row>1768</xdr:row>
      <xdr:rowOff>0</xdr:rowOff>
    </xdr:to>
    <xdr:sp macro="" textlink="">
      <xdr:nvSpPr>
        <xdr:cNvPr id="242" name="Line 909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>
          <a:spLocks noChangeShapeType="1"/>
        </xdr:cNvSpPr>
      </xdr:nvSpPr>
      <xdr:spPr bwMode="auto">
        <a:xfrm>
          <a:off x="62960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1797</xdr:row>
      <xdr:rowOff>0</xdr:rowOff>
    </xdr:from>
    <xdr:to>
      <xdr:col>35</xdr:col>
      <xdr:colOff>82550</xdr:colOff>
      <xdr:row>1800</xdr:row>
      <xdr:rowOff>76200</xdr:rowOff>
    </xdr:to>
    <xdr:sp macro="" textlink="">
      <xdr:nvSpPr>
        <xdr:cNvPr id="243" name="Line 910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SpPr>
          <a:spLocks noChangeShapeType="1"/>
        </xdr:cNvSpPr>
      </xdr:nvSpPr>
      <xdr:spPr bwMode="auto">
        <a:xfrm flipH="1">
          <a:off x="63785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/>
        </a:ln>
      </xdr:spPr>
    </xdr:sp>
    <xdr:clientData/>
  </xdr:twoCellAnchor>
  <xdr:twoCellAnchor>
    <xdr:from>
      <xdr:col>36</xdr:col>
      <xdr:colOff>0</xdr:colOff>
      <xdr:row>1796</xdr:row>
      <xdr:rowOff>0</xdr:rowOff>
    </xdr:from>
    <xdr:to>
      <xdr:col>36</xdr:col>
      <xdr:colOff>0</xdr:colOff>
      <xdr:row>1799</xdr:row>
      <xdr:rowOff>0</xdr:rowOff>
    </xdr:to>
    <xdr:sp macro="" textlink="">
      <xdr:nvSpPr>
        <xdr:cNvPr id="244" name="Line 911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1796</xdr:row>
      <xdr:rowOff>0</xdr:rowOff>
    </xdr:from>
    <xdr:to>
      <xdr:col>35</xdr:col>
      <xdr:colOff>0</xdr:colOff>
      <xdr:row>1799</xdr:row>
      <xdr:rowOff>0</xdr:rowOff>
    </xdr:to>
    <xdr:sp macro="" textlink="">
      <xdr:nvSpPr>
        <xdr:cNvPr id="245" name="Line 912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>
          <a:spLocks noChangeShapeType="1"/>
        </xdr:cNvSpPr>
      </xdr:nvSpPr>
      <xdr:spPr bwMode="auto">
        <a:xfrm>
          <a:off x="62960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82550</xdr:colOff>
      <xdr:row>698</xdr:row>
      <xdr:rowOff>0</xdr:rowOff>
    </xdr:from>
    <xdr:to>
      <xdr:col>31</xdr:col>
      <xdr:colOff>82550</xdr:colOff>
      <xdr:row>701</xdr:row>
      <xdr:rowOff>0</xdr:rowOff>
    </xdr:to>
    <xdr:sp macro="" textlink="">
      <xdr:nvSpPr>
        <xdr:cNvPr id="246" name="Line 10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>
          <a:spLocks noChangeShapeType="1"/>
        </xdr:cNvSpPr>
      </xdr:nvSpPr>
      <xdr:spPr bwMode="auto">
        <a:xfrm flipV="1">
          <a:off x="5654675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82550</xdr:colOff>
      <xdr:row>698</xdr:row>
      <xdr:rowOff>0</xdr:rowOff>
    </xdr:from>
    <xdr:to>
      <xdr:col>30</xdr:col>
      <xdr:colOff>82550</xdr:colOff>
      <xdr:row>701</xdr:row>
      <xdr:rowOff>0</xdr:rowOff>
    </xdr:to>
    <xdr:sp macro="" textlink="">
      <xdr:nvSpPr>
        <xdr:cNvPr id="247" name="Line 10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>
          <a:spLocks noChangeShapeType="1"/>
        </xdr:cNvSpPr>
      </xdr:nvSpPr>
      <xdr:spPr bwMode="auto">
        <a:xfrm flipV="1">
          <a:off x="5473700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698</xdr:row>
      <xdr:rowOff>0</xdr:rowOff>
    </xdr:from>
    <xdr:to>
      <xdr:col>33</xdr:col>
      <xdr:colOff>82550</xdr:colOff>
      <xdr:row>701</xdr:row>
      <xdr:rowOff>0</xdr:rowOff>
    </xdr:to>
    <xdr:sp macro="" textlink="">
      <xdr:nvSpPr>
        <xdr:cNvPr id="248" name="Line 10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>
          <a:spLocks noChangeShapeType="1"/>
        </xdr:cNvSpPr>
      </xdr:nvSpPr>
      <xdr:spPr bwMode="auto">
        <a:xfrm flipV="1">
          <a:off x="6016625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82550</xdr:colOff>
      <xdr:row>698</xdr:row>
      <xdr:rowOff>0</xdr:rowOff>
    </xdr:from>
    <xdr:to>
      <xdr:col>32</xdr:col>
      <xdr:colOff>82550</xdr:colOff>
      <xdr:row>701</xdr:row>
      <xdr:rowOff>0</xdr:rowOff>
    </xdr:to>
    <xdr:sp macro="" textlink="">
      <xdr:nvSpPr>
        <xdr:cNvPr id="249" name="Line 10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>
          <a:spLocks noChangeShapeType="1"/>
        </xdr:cNvSpPr>
      </xdr:nvSpPr>
      <xdr:spPr bwMode="auto">
        <a:xfrm flipV="1">
          <a:off x="5835650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82550</xdr:colOff>
      <xdr:row>698</xdr:row>
      <xdr:rowOff>0</xdr:rowOff>
    </xdr:from>
    <xdr:to>
      <xdr:col>35</xdr:col>
      <xdr:colOff>82550</xdr:colOff>
      <xdr:row>701</xdr:row>
      <xdr:rowOff>0</xdr:rowOff>
    </xdr:to>
    <xdr:sp macro="" textlink="">
      <xdr:nvSpPr>
        <xdr:cNvPr id="250" name="Line 10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>
          <a:spLocks noChangeShapeType="1"/>
        </xdr:cNvSpPr>
      </xdr:nvSpPr>
      <xdr:spPr bwMode="auto">
        <a:xfrm flipV="1">
          <a:off x="6378575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698</xdr:row>
      <xdr:rowOff>0</xdr:rowOff>
    </xdr:from>
    <xdr:to>
      <xdr:col>34</xdr:col>
      <xdr:colOff>82550</xdr:colOff>
      <xdr:row>701</xdr:row>
      <xdr:rowOff>0</xdr:rowOff>
    </xdr:to>
    <xdr:sp macro="" textlink="">
      <xdr:nvSpPr>
        <xdr:cNvPr id="251" name="Line 10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SpPr>
          <a:spLocks noChangeShapeType="1"/>
        </xdr:cNvSpPr>
      </xdr:nvSpPr>
      <xdr:spPr bwMode="auto">
        <a:xfrm flipV="1">
          <a:off x="6197600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0</xdr:colOff>
      <xdr:row>697</xdr:row>
      <xdr:rowOff>0</xdr:rowOff>
    </xdr:from>
    <xdr:to>
      <xdr:col>30</xdr:col>
      <xdr:colOff>0</xdr:colOff>
      <xdr:row>699</xdr:row>
      <xdr:rowOff>76200</xdr:rowOff>
    </xdr:to>
    <xdr:sp macro="" textlink="">
      <xdr:nvSpPr>
        <xdr:cNvPr id="252" name="Line 10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>
          <a:spLocks noChangeShapeType="1"/>
        </xdr:cNvSpPr>
      </xdr:nvSpPr>
      <xdr:spPr bwMode="auto">
        <a:xfrm>
          <a:off x="5391150" y="99412425"/>
          <a:ext cx="0" cy="3810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82550</xdr:colOff>
      <xdr:row>698</xdr:row>
      <xdr:rowOff>0</xdr:rowOff>
    </xdr:from>
    <xdr:to>
      <xdr:col>31</xdr:col>
      <xdr:colOff>82550</xdr:colOff>
      <xdr:row>701</xdr:row>
      <xdr:rowOff>0</xdr:rowOff>
    </xdr:to>
    <xdr:sp macro="" textlink="">
      <xdr:nvSpPr>
        <xdr:cNvPr id="253" name="Line 1003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>
          <a:spLocks noChangeShapeType="1"/>
        </xdr:cNvSpPr>
      </xdr:nvSpPr>
      <xdr:spPr bwMode="auto">
        <a:xfrm flipV="1">
          <a:off x="5654675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82550</xdr:colOff>
      <xdr:row>698</xdr:row>
      <xdr:rowOff>0</xdr:rowOff>
    </xdr:from>
    <xdr:to>
      <xdr:col>30</xdr:col>
      <xdr:colOff>82550</xdr:colOff>
      <xdr:row>701</xdr:row>
      <xdr:rowOff>0</xdr:rowOff>
    </xdr:to>
    <xdr:sp macro="" textlink="">
      <xdr:nvSpPr>
        <xdr:cNvPr id="254" name="Line 1004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>
          <a:spLocks noChangeShapeType="1"/>
        </xdr:cNvSpPr>
      </xdr:nvSpPr>
      <xdr:spPr bwMode="auto">
        <a:xfrm flipV="1">
          <a:off x="5473700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698</xdr:row>
      <xdr:rowOff>0</xdr:rowOff>
    </xdr:from>
    <xdr:to>
      <xdr:col>33</xdr:col>
      <xdr:colOff>82550</xdr:colOff>
      <xdr:row>701</xdr:row>
      <xdr:rowOff>0</xdr:rowOff>
    </xdr:to>
    <xdr:sp macro="" textlink="">
      <xdr:nvSpPr>
        <xdr:cNvPr id="255" name="Line 1005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SpPr>
          <a:spLocks noChangeShapeType="1"/>
        </xdr:cNvSpPr>
      </xdr:nvSpPr>
      <xdr:spPr bwMode="auto">
        <a:xfrm flipV="1">
          <a:off x="6016625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82550</xdr:colOff>
      <xdr:row>698</xdr:row>
      <xdr:rowOff>0</xdr:rowOff>
    </xdr:from>
    <xdr:to>
      <xdr:col>32</xdr:col>
      <xdr:colOff>82550</xdr:colOff>
      <xdr:row>701</xdr:row>
      <xdr:rowOff>0</xdr:rowOff>
    </xdr:to>
    <xdr:sp macro="" textlink="">
      <xdr:nvSpPr>
        <xdr:cNvPr id="256" name="Line 1006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>
          <a:spLocks noChangeShapeType="1"/>
        </xdr:cNvSpPr>
      </xdr:nvSpPr>
      <xdr:spPr bwMode="auto">
        <a:xfrm flipV="1">
          <a:off x="5835650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82550</xdr:colOff>
      <xdr:row>698</xdr:row>
      <xdr:rowOff>0</xdr:rowOff>
    </xdr:from>
    <xdr:to>
      <xdr:col>35</xdr:col>
      <xdr:colOff>82550</xdr:colOff>
      <xdr:row>701</xdr:row>
      <xdr:rowOff>0</xdr:rowOff>
    </xdr:to>
    <xdr:sp macro="" textlink="">
      <xdr:nvSpPr>
        <xdr:cNvPr id="257" name="Line 1007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SpPr>
          <a:spLocks noChangeShapeType="1"/>
        </xdr:cNvSpPr>
      </xdr:nvSpPr>
      <xdr:spPr bwMode="auto">
        <a:xfrm flipV="1">
          <a:off x="6378575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698</xdr:row>
      <xdr:rowOff>0</xdr:rowOff>
    </xdr:from>
    <xdr:to>
      <xdr:col>34</xdr:col>
      <xdr:colOff>82550</xdr:colOff>
      <xdr:row>701</xdr:row>
      <xdr:rowOff>0</xdr:rowOff>
    </xdr:to>
    <xdr:sp macro="" textlink="">
      <xdr:nvSpPr>
        <xdr:cNvPr id="258" name="Line 1008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SpPr>
          <a:spLocks noChangeShapeType="1"/>
        </xdr:cNvSpPr>
      </xdr:nvSpPr>
      <xdr:spPr bwMode="auto">
        <a:xfrm flipV="1">
          <a:off x="6197600" y="995648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0</xdr:colOff>
      <xdr:row>697</xdr:row>
      <xdr:rowOff>0</xdr:rowOff>
    </xdr:from>
    <xdr:to>
      <xdr:col>30</xdr:col>
      <xdr:colOff>0</xdr:colOff>
      <xdr:row>699</xdr:row>
      <xdr:rowOff>76200</xdr:rowOff>
    </xdr:to>
    <xdr:sp macro="" textlink="">
      <xdr:nvSpPr>
        <xdr:cNvPr id="259" name="Line 1009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SpPr>
          <a:spLocks noChangeShapeType="1"/>
        </xdr:cNvSpPr>
      </xdr:nvSpPr>
      <xdr:spPr bwMode="auto">
        <a:xfrm>
          <a:off x="5391150" y="99412425"/>
          <a:ext cx="0" cy="3810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52</xdr:row>
      <xdr:rowOff>0</xdr:rowOff>
    </xdr:from>
    <xdr:to>
      <xdr:col>35</xdr:col>
      <xdr:colOff>0</xdr:colOff>
      <xdr:row>54</xdr:row>
      <xdr:rowOff>0</xdr:rowOff>
    </xdr:to>
    <xdr:sp macro="" textlink="">
      <xdr:nvSpPr>
        <xdr:cNvPr id="260" name="Line 13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SpPr>
          <a:spLocks noChangeShapeType="1"/>
        </xdr:cNvSpPr>
      </xdr:nvSpPr>
      <xdr:spPr bwMode="auto">
        <a:xfrm>
          <a:off x="6296025" y="7458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52</xdr:row>
      <xdr:rowOff>0</xdr:rowOff>
    </xdr:from>
    <xdr:to>
      <xdr:col>36</xdr:col>
      <xdr:colOff>0</xdr:colOff>
      <xdr:row>54</xdr:row>
      <xdr:rowOff>0</xdr:rowOff>
    </xdr:to>
    <xdr:sp macro="" textlink="">
      <xdr:nvSpPr>
        <xdr:cNvPr id="261" name="Line 16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>
          <a:spLocks noChangeShapeType="1"/>
        </xdr:cNvSpPr>
      </xdr:nvSpPr>
      <xdr:spPr bwMode="auto">
        <a:xfrm>
          <a:off x="6477000" y="745807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53</xdr:row>
      <xdr:rowOff>0</xdr:rowOff>
    </xdr:from>
    <xdr:to>
      <xdr:col>35</xdr:col>
      <xdr:colOff>82550</xdr:colOff>
      <xdr:row>55</xdr:row>
      <xdr:rowOff>0</xdr:rowOff>
    </xdr:to>
    <xdr:sp macro="" textlink="">
      <xdr:nvSpPr>
        <xdr:cNvPr id="262" name="Line 88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>
          <a:spLocks noChangeShapeType="1"/>
        </xdr:cNvSpPr>
      </xdr:nvSpPr>
      <xdr:spPr bwMode="auto">
        <a:xfrm flipV="1">
          <a:off x="6378575" y="7610475"/>
          <a:ext cx="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0</xdr:colOff>
      <xdr:row>633</xdr:row>
      <xdr:rowOff>0</xdr:rowOff>
    </xdr:from>
    <xdr:to>
      <xdr:col>35</xdr:col>
      <xdr:colOff>0</xdr:colOff>
      <xdr:row>635</xdr:row>
      <xdr:rowOff>0</xdr:rowOff>
    </xdr:to>
    <xdr:sp macro="" textlink="">
      <xdr:nvSpPr>
        <xdr:cNvPr id="263" name="Line 221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>
          <a:spLocks noChangeShapeType="1"/>
        </xdr:cNvSpPr>
      </xdr:nvSpPr>
      <xdr:spPr bwMode="auto">
        <a:xfrm>
          <a:off x="6296025" y="90516075"/>
          <a:ext cx="0" cy="1714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633</xdr:row>
      <xdr:rowOff>0</xdr:rowOff>
    </xdr:from>
    <xdr:to>
      <xdr:col>36</xdr:col>
      <xdr:colOff>0</xdr:colOff>
      <xdr:row>635</xdr:row>
      <xdr:rowOff>0</xdr:rowOff>
    </xdr:to>
    <xdr:sp macro="" textlink="">
      <xdr:nvSpPr>
        <xdr:cNvPr id="264" name="Line 222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>
          <a:spLocks noChangeShapeType="1"/>
        </xdr:cNvSpPr>
      </xdr:nvSpPr>
      <xdr:spPr bwMode="auto">
        <a:xfrm>
          <a:off x="6477000" y="90516075"/>
          <a:ext cx="0" cy="1714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82550</xdr:colOff>
      <xdr:row>634</xdr:row>
      <xdr:rowOff>0</xdr:rowOff>
    </xdr:from>
    <xdr:to>
      <xdr:col>35</xdr:col>
      <xdr:colOff>82550</xdr:colOff>
      <xdr:row>636</xdr:row>
      <xdr:rowOff>0</xdr:rowOff>
    </xdr:to>
    <xdr:sp macro="" textlink="">
      <xdr:nvSpPr>
        <xdr:cNvPr id="265" name="Line 223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>
          <a:spLocks noChangeShapeType="1"/>
        </xdr:cNvSpPr>
      </xdr:nvSpPr>
      <xdr:spPr bwMode="auto">
        <a:xfrm flipV="1">
          <a:off x="6378575" y="90601800"/>
          <a:ext cx="0" cy="171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82550</xdr:colOff>
      <xdr:row>727</xdr:row>
      <xdr:rowOff>0</xdr:rowOff>
    </xdr:from>
    <xdr:to>
      <xdr:col>31</xdr:col>
      <xdr:colOff>82550</xdr:colOff>
      <xdr:row>730</xdr:row>
      <xdr:rowOff>0</xdr:rowOff>
    </xdr:to>
    <xdr:sp macro="" textlink="">
      <xdr:nvSpPr>
        <xdr:cNvPr id="266" name="Line 100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>
          <a:spLocks noChangeShapeType="1"/>
        </xdr:cNvSpPr>
      </xdr:nvSpPr>
      <xdr:spPr bwMode="auto">
        <a:xfrm flipV="1">
          <a:off x="5654675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82550</xdr:colOff>
      <xdr:row>727</xdr:row>
      <xdr:rowOff>0</xdr:rowOff>
    </xdr:from>
    <xdr:to>
      <xdr:col>30</xdr:col>
      <xdr:colOff>82550</xdr:colOff>
      <xdr:row>730</xdr:row>
      <xdr:rowOff>0</xdr:rowOff>
    </xdr:to>
    <xdr:sp macro="" textlink="">
      <xdr:nvSpPr>
        <xdr:cNvPr id="267" name="Line 100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>
          <a:spLocks noChangeShapeType="1"/>
        </xdr:cNvSpPr>
      </xdr:nvSpPr>
      <xdr:spPr bwMode="auto">
        <a:xfrm flipV="1">
          <a:off x="5473700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727</xdr:row>
      <xdr:rowOff>0</xdr:rowOff>
    </xdr:from>
    <xdr:to>
      <xdr:col>33</xdr:col>
      <xdr:colOff>82550</xdr:colOff>
      <xdr:row>730</xdr:row>
      <xdr:rowOff>0</xdr:rowOff>
    </xdr:to>
    <xdr:sp macro="" textlink="">
      <xdr:nvSpPr>
        <xdr:cNvPr id="268" name="Line 100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>
          <a:spLocks noChangeShapeType="1"/>
        </xdr:cNvSpPr>
      </xdr:nvSpPr>
      <xdr:spPr bwMode="auto">
        <a:xfrm flipV="1">
          <a:off x="6016625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82550</xdr:colOff>
      <xdr:row>727</xdr:row>
      <xdr:rowOff>0</xdr:rowOff>
    </xdr:from>
    <xdr:to>
      <xdr:col>32</xdr:col>
      <xdr:colOff>82550</xdr:colOff>
      <xdr:row>730</xdr:row>
      <xdr:rowOff>0</xdr:rowOff>
    </xdr:to>
    <xdr:sp macro="" textlink="">
      <xdr:nvSpPr>
        <xdr:cNvPr id="269" name="Line 100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>
          <a:spLocks noChangeShapeType="1"/>
        </xdr:cNvSpPr>
      </xdr:nvSpPr>
      <xdr:spPr bwMode="auto">
        <a:xfrm flipV="1">
          <a:off x="5835650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82550</xdr:colOff>
      <xdr:row>727</xdr:row>
      <xdr:rowOff>0</xdr:rowOff>
    </xdr:from>
    <xdr:to>
      <xdr:col>35</xdr:col>
      <xdr:colOff>82550</xdr:colOff>
      <xdr:row>730</xdr:row>
      <xdr:rowOff>0</xdr:rowOff>
    </xdr:to>
    <xdr:sp macro="" textlink="">
      <xdr:nvSpPr>
        <xdr:cNvPr id="270" name="Line 100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SpPr>
          <a:spLocks noChangeShapeType="1"/>
        </xdr:cNvSpPr>
      </xdr:nvSpPr>
      <xdr:spPr bwMode="auto">
        <a:xfrm flipV="1">
          <a:off x="6378575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727</xdr:row>
      <xdr:rowOff>0</xdr:rowOff>
    </xdr:from>
    <xdr:to>
      <xdr:col>34</xdr:col>
      <xdr:colOff>82550</xdr:colOff>
      <xdr:row>730</xdr:row>
      <xdr:rowOff>0</xdr:rowOff>
    </xdr:to>
    <xdr:sp macro="" textlink="">
      <xdr:nvSpPr>
        <xdr:cNvPr id="271" name="Line 100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>
          <a:spLocks noChangeShapeType="1"/>
        </xdr:cNvSpPr>
      </xdr:nvSpPr>
      <xdr:spPr bwMode="auto">
        <a:xfrm flipV="1">
          <a:off x="6197600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0</xdr:colOff>
      <xdr:row>726</xdr:row>
      <xdr:rowOff>0</xdr:rowOff>
    </xdr:from>
    <xdr:to>
      <xdr:col>30</xdr:col>
      <xdr:colOff>0</xdr:colOff>
      <xdr:row>728</xdr:row>
      <xdr:rowOff>76200</xdr:rowOff>
    </xdr:to>
    <xdr:sp macro="" textlink="">
      <xdr:nvSpPr>
        <xdr:cNvPr id="272" name="Line 100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>
          <a:spLocks noChangeShapeType="1"/>
        </xdr:cNvSpPr>
      </xdr:nvSpPr>
      <xdr:spPr bwMode="auto">
        <a:xfrm>
          <a:off x="5391150" y="103679625"/>
          <a:ext cx="0" cy="3810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31</xdr:col>
      <xdr:colOff>82550</xdr:colOff>
      <xdr:row>727</xdr:row>
      <xdr:rowOff>0</xdr:rowOff>
    </xdr:from>
    <xdr:to>
      <xdr:col>31</xdr:col>
      <xdr:colOff>82550</xdr:colOff>
      <xdr:row>730</xdr:row>
      <xdr:rowOff>0</xdr:rowOff>
    </xdr:to>
    <xdr:sp macro="" textlink="">
      <xdr:nvSpPr>
        <xdr:cNvPr id="273" name="Line 1003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>
          <a:spLocks noChangeShapeType="1"/>
        </xdr:cNvSpPr>
      </xdr:nvSpPr>
      <xdr:spPr bwMode="auto">
        <a:xfrm flipV="1">
          <a:off x="5654675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82550</xdr:colOff>
      <xdr:row>727</xdr:row>
      <xdr:rowOff>0</xdr:rowOff>
    </xdr:from>
    <xdr:to>
      <xdr:col>30</xdr:col>
      <xdr:colOff>82550</xdr:colOff>
      <xdr:row>730</xdr:row>
      <xdr:rowOff>0</xdr:rowOff>
    </xdr:to>
    <xdr:sp macro="" textlink="">
      <xdr:nvSpPr>
        <xdr:cNvPr id="274" name="Line 1004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>
          <a:spLocks noChangeShapeType="1"/>
        </xdr:cNvSpPr>
      </xdr:nvSpPr>
      <xdr:spPr bwMode="auto">
        <a:xfrm flipV="1">
          <a:off x="5473700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82550</xdr:colOff>
      <xdr:row>727</xdr:row>
      <xdr:rowOff>0</xdr:rowOff>
    </xdr:from>
    <xdr:to>
      <xdr:col>33</xdr:col>
      <xdr:colOff>82550</xdr:colOff>
      <xdr:row>730</xdr:row>
      <xdr:rowOff>0</xdr:rowOff>
    </xdr:to>
    <xdr:sp macro="" textlink="">
      <xdr:nvSpPr>
        <xdr:cNvPr id="275" name="Line 1005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>
          <a:spLocks noChangeShapeType="1"/>
        </xdr:cNvSpPr>
      </xdr:nvSpPr>
      <xdr:spPr bwMode="auto">
        <a:xfrm flipV="1">
          <a:off x="6016625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82550</xdr:colOff>
      <xdr:row>727</xdr:row>
      <xdr:rowOff>0</xdr:rowOff>
    </xdr:from>
    <xdr:to>
      <xdr:col>32</xdr:col>
      <xdr:colOff>82550</xdr:colOff>
      <xdr:row>730</xdr:row>
      <xdr:rowOff>0</xdr:rowOff>
    </xdr:to>
    <xdr:sp macro="" textlink="">
      <xdr:nvSpPr>
        <xdr:cNvPr id="276" name="Line 1006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>
          <a:spLocks noChangeShapeType="1"/>
        </xdr:cNvSpPr>
      </xdr:nvSpPr>
      <xdr:spPr bwMode="auto">
        <a:xfrm flipV="1">
          <a:off x="5835650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35</xdr:col>
      <xdr:colOff>82550</xdr:colOff>
      <xdr:row>727</xdr:row>
      <xdr:rowOff>0</xdr:rowOff>
    </xdr:from>
    <xdr:to>
      <xdr:col>35</xdr:col>
      <xdr:colOff>82550</xdr:colOff>
      <xdr:row>730</xdr:row>
      <xdr:rowOff>0</xdr:rowOff>
    </xdr:to>
    <xdr:sp macro="" textlink="">
      <xdr:nvSpPr>
        <xdr:cNvPr id="277" name="Line 1007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>
          <a:spLocks noChangeShapeType="1"/>
        </xdr:cNvSpPr>
      </xdr:nvSpPr>
      <xdr:spPr bwMode="auto">
        <a:xfrm flipV="1">
          <a:off x="6378575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82550</xdr:colOff>
      <xdr:row>727</xdr:row>
      <xdr:rowOff>0</xdr:rowOff>
    </xdr:from>
    <xdr:to>
      <xdr:col>34</xdr:col>
      <xdr:colOff>82550</xdr:colOff>
      <xdr:row>730</xdr:row>
      <xdr:rowOff>0</xdr:rowOff>
    </xdr:to>
    <xdr:sp macro="" textlink="">
      <xdr:nvSpPr>
        <xdr:cNvPr id="278" name="Line 1008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>
          <a:spLocks noChangeShapeType="1"/>
        </xdr:cNvSpPr>
      </xdr:nvSpPr>
      <xdr:spPr bwMode="auto">
        <a:xfrm flipV="1">
          <a:off x="6197600" y="103832025"/>
          <a:ext cx="0" cy="45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0</xdr:colOff>
      <xdr:row>726</xdr:row>
      <xdr:rowOff>0</xdr:rowOff>
    </xdr:from>
    <xdr:to>
      <xdr:col>30</xdr:col>
      <xdr:colOff>0</xdr:colOff>
      <xdr:row>728</xdr:row>
      <xdr:rowOff>76200</xdr:rowOff>
    </xdr:to>
    <xdr:sp macro="" textlink="">
      <xdr:nvSpPr>
        <xdr:cNvPr id="279" name="Line 1009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>
          <a:spLocks noChangeShapeType="1"/>
        </xdr:cNvSpPr>
      </xdr:nvSpPr>
      <xdr:spPr bwMode="auto">
        <a:xfrm>
          <a:off x="5391150" y="103679625"/>
          <a:ext cx="0" cy="3810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1821</xdr:row>
      <xdr:rowOff>0</xdr:rowOff>
    </xdr:from>
    <xdr:to>
      <xdr:col>36</xdr:col>
      <xdr:colOff>0</xdr:colOff>
      <xdr:row>1824</xdr:row>
      <xdr:rowOff>0</xdr:rowOff>
    </xdr:to>
    <xdr:sp macro="" textlink="">
      <xdr:nvSpPr>
        <xdr:cNvPr id="280" name="Line 3">
          <a:extLst>
            <a:ext uri="{FF2B5EF4-FFF2-40B4-BE49-F238E27FC236}">
              <a16:creationId xmlns:a16="http://schemas.microsoft.com/office/drawing/2014/main" id="{7F345D16-4786-43ED-B8B6-702AEFDC5C01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1821</xdr:row>
      <xdr:rowOff>0</xdr:rowOff>
    </xdr:from>
    <xdr:to>
      <xdr:col>35</xdr:col>
      <xdr:colOff>0</xdr:colOff>
      <xdr:row>1824</xdr:row>
      <xdr:rowOff>0</xdr:rowOff>
    </xdr:to>
    <xdr:sp macro="" textlink="">
      <xdr:nvSpPr>
        <xdr:cNvPr id="281" name="Line 2">
          <a:extLst>
            <a:ext uri="{FF2B5EF4-FFF2-40B4-BE49-F238E27FC236}">
              <a16:creationId xmlns:a16="http://schemas.microsoft.com/office/drawing/2014/main" id="{7BD6CE19-DBD2-4B67-9DEF-DC03804439A2}"/>
            </a:ext>
          </a:extLst>
        </xdr:cNvPr>
        <xdr:cNvSpPr>
          <a:spLocks noChangeShapeType="1"/>
        </xdr:cNvSpPr>
      </xdr:nvSpPr>
      <xdr:spPr bwMode="auto">
        <a:xfrm>
          <a:off x="62960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76200</xdr:colOff>
      <xdr:row>1822</xdr:row>
      <xdr:rowOff>0</xdr:rowOff>
    </xdr:from>
    <xdr:to>
      <xdr:col>35</xdr:col>
      <xdr:colOff>76200</xdr:colOff>
      <xdr:row>1825</xdr:row>
      <xdr:rowOff>66675</xdr:rowOff>
    </xdr:to>
    <xdr:sp macro="" textlink="">
      <xdr:nvSpPr>
        <xdr:cNvPr id="282" name="Line 61">
          <a:extLst>
            <a:ext uri="{FF2B5EF4-FFF2-40B4-BE49-F238E27FC236}">
              <a16:creationId xmlns:a16="http://schemas.microsoft.com/office/drawing/2014/main" id="{857A57F5-0593-471B-B737-9D6DCBCF298A}"/>
            </a:ext>
          </a:extLst>
        </xdr:cNvPr>
        <xdr:cNvSpPr>
          <a:spLocks noChangeShapeType="1"/>
        </xdr:cNvSpPr>
      </xdr:nvSpPr>
      <xdr:spPr bwMode="auto">
        <a:xfrm flipV="1">
          <a:off x="63722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0</xdr:colOff>
      <xdr:row>1844</xdr:row>
      <xdr:rowOff>0</xdr:rowOff>
    </xdr:from>
    <xdr:to>
      <xdr:col>36</xdr:col>
      <xdr:colOff>0</xdr:colOff>
      <xdr:row>1847</xdr:row>
      <xdr:rowOff>0</xdr:rowOff>
    </xdr:to>
    <xdr:sp macro="" textlink="">
      <xdr:nvSpPr>
        <xdr:cNvPr id="283" name="Line 3">
          <a:extLst>
            <a:ext uri="{FF2B5EF4-FFF2-40B4-BE49-F238E27FC236}">
              <a16:creationId xmlns:a16="http://schemas.microsoft.com/office/drawing/2014/main" id="{7F345D16-4786-43ED-B8B6-702AEFDC5C01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1844</xdr:row>
      <xdr:rowOff>0</xdr:rowOff>
    </xdr:from>
    <xdr:to>
      <xdr:col>35</xdr:col>
      <xdr:colOff>0</xdr:colOff>
      <xdr:row>1847</xdr:row>
      <xdr:rowOff>0</xdr:rowOff>
    </xdr:to>
    <xdr:sp macro="" textlink="">
      <xdr:nvSpPr>
        <xdr:cNvPr id="284" name="Line 2">
          <a:extLst>
            <a:ext uri="{FF2B5EF4-FFF2-40B4-BE49-F238E27FC236}">
              <a16:creationId xmlns:a16="http://schemas.microsoft.com/office/drawing/2014/main" id="{7BD6CE19-DBD2-4B67-9DEF-DC03804439A2}"/>
            </a:ext>
          </a:extLst>
        </xdr:cNvPr>
        <xdr:cNvSpPr>
          <a:spLocks noChangeShapeType="1"/>
        </xdr:cNvSpPr>
      </xdr:nvSpPr>
      <xdr:spPr bwMode="auto">
        <a:xfrm>
          <a:off x="62960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76200</xdr:colOff>
      <xdr:row>1845</xdr:row>
      <xdr:rowOff>0</xdr:rowOff>
    </xdr:from>
    <xdr:to>
      <xdr:col>35</xdr:col>
      <xdr:colOff>76200</xdr:colOff>
      <xdr:row>1848</xdr:row>
      <xdr:rowOff>66675</xdr:rowOff>
    </xdr:to>
    <xdr:sp macro="" textlink="">
      <xdr:nvSpPr>
        <xdr:cNvPr id="285" name="Line 61">
          <a:extLst>
            <a:ext uri="{FF2B5EF4-FFF2-40B4-BE49-F238E27FC236}">
              <a16:creationId xmlns:a16="http://schemas.microsoft.com/office/drawing/2014/main" id="{857A57F5-0593-471B-B737-9D6DCBCF298A}"/>
            </a:ext>
          </a:extLst>
        </xdr:cNvPr>
        <xdr:cNvSpPr>
          <a:spLocks noChangeShapeType="1"/>
        </xdr:cNvSpPr>
      </xdr:nvSpPr>
      <xdr:spPr bwMode="auto">
        <a:xfrm flipV="1">
          <a:off x="63722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0</xdr:colOff>
      <xdr:row>1866</xdr:row>
      <xdr:rowOff>0</xdr:rowOff>
    </xdr:from>
    <xdr:to>
      <xdr:col>36</xdr:col>
      <xdr:colOff>0</xdr:colOff>
      <xdr:row>1869</xdr:row>
      <xdr:rowOff>0</xdr:rowOff>
    </xdr:to>
    <xdr:sp macro="" textlink="">
      <xdr:nvSpPr>
        <xdr:cNvPr id="286" name="Line 3">
          <a:extLst>
            <a:ext uri="{FF2B5EF4-FFF2-40B4-BE49-F238E27FC236}">
              <a16:creationId xmlns:a16="http://schemas.microsoft.com/office/drawing/2014/main" id="{5C04B220-3EA6-4D87-B5E0-D9AE9DB41868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26</xdr:col>
      <xdr:colOff>0</xdr:colOff>
      <xdr:row>1866</xdr:row>
      <xdr:rowOff>0</xdr:rowOff>
    </xdr:from>
    <xdr:to>
      <xdr:col>26</xdr:col>
      <xdr:colOff>0</xdr:colOff>
      <xdr:row>1869</xdr:row>
      <xdr:rowOff>0</xdr:rowOff>
    </xdr:to>
    <xdr:sp macro="" textlink="">
      <xdr:nvSpPr>
        <xdr:cNvPr id="287" name="Line 2">
          <a:extLst>
            <a:ext uri="{FF2B5EF4-FFF2-40B4-BE49-F238E27FC236}">
              <a16:creationId xmlns:a16="http://schemas.microsoft.com/office/drawing/2014/main" id="{9E2E8F39-492A-4141-888C-60E3A649925B}"/>
            </a:ext>
          </a:extLst>
        </xdr:cNvPr>
        <xdr:cNvSpPr>
          <a:spLocks noChangeShapeType="1"/>
        </xdr:cNvSpPr>
      </xdr:nvSpPr>
      <xdr:spPr bwMode="auto">
        <a:xfrm>
          <a:off x="466725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26</xdr:col>
      <xdr:colOff>0</xdr:colOff>
      <xdr:row>1867</xdr:row>
      <xdr:rowOff>0</xdr:rowOff>
    </xdr:from>
    <xdr:to>
      <xdr:col>35</xdr:col>
      <xdr:colOff>180974</xdr:colOff>
      <xdr:row>1867</xdr:row>
      <xdr:rowOff>0</xdr:rowOff>
    </xdr:to>
    <xdr:sp macro="" textlink="">
      <xdr:nvSpPr>
        <xdr:cNvPr id="288" name="Line 1">
          <a:extLst>
            <a:ext uri="{FF2B5EF4-FFF2-40B4-BE49-F238E27FC236}">
              <a16:creationId xmlns:a16="http://schemas.microsoft.com/office/drawing/2014/main" id="{2446002B-9F9A-4C85-9163-9E8C99C49809}"/>
            </a:ext>
          </a:extLst>
        </xdr:cNvPr>
        <xdr:cNvSpPr>
          <a:spLocks noChangeShapeType="1"/>
        </xdr:cNvSpPr>
      </xdr:nvSpPr>
      <xdr:spPr bwMode="auto">
        <a:xfrm>
          <a:off x="4667250" y="223894650"/>
          <a:ext cx="180974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sm" len="sm"/>
          <a:tailEnd type="stealth" w="sm" len="sm"/>
        </a:ln>
      </xdr:spPr>
    </xdr:sp>
    <xdr:clientData/>
  </xdr:twoCellAnchor>
  <xdr:twoCellAnchor>
    <xdr:from>
      <xdr:col>36</xdr:col>
      <xdr:colOff>0</xdr:colOff>
      <xdr:row>1888</xdr:row>
      <xdr:rowOff>0</xdr:rowOff>
    </xdr:from>
    <xdr:to>
      <xdr:col>36</xdr:col>
      <xdr:colOff>0</xdr:colOff>
      <xdr:row>1891</xdr:row>
      <xdr:rowOff>0</xdr:rowOff>
    </xdr:to>
    <xdr:sp macro="" textlink="">
      <xdr:nvSpPr>
        <xdr:cNvPr id="289" name="Line 3">
          <a:extLst>
            <a:ext uri="{FF2B5EF4-FFF2-40B4-BE49-F238E27FC236}">
              <a16:creationId xmlns:a16="http://schemas.microsoft.com/office/drawing/2014/main" id="{5C04B220-3EA6-4D87-B5E0-D9AE9DB41868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27</xdr:col>
      <xdr:colOff>0</xdr:colOff>
      <xdr:row>1888</xdr:row>
      <xdr:rowOff>0</xdr:rowOff>
    </xdr:from>
    <xdr:to>
      <xdr:col>27</xdr:col>
      <xdr:colOff>0</xdr:colOff>
      <xdr:row>1891</xdr:row>
      <xdr:rowOff>0</xdr:rowOff>
    </xdr:to>
    <xdr:sp macro="" textlink="">
      <xdr:nvSpPr>
        <xdr:cNvPr id="290" name="Line 2">
          <a:extLst>
            <a:ext uri="{FF2B5EF4-FFF2-40B4-BE49-F238E27FC236}">
              <a16:creationId xmlns:a16="http://schemas.microsoft.com/office/drawing/2014/main" id="{9E2E8F39-492A-4141-888C-60E3A649925B}"/>
            </a:ext>
          </a:extLst>
        </xdr:cNvPr>
        <xdr:cNvSpPr>
          <a:spLocks noChangeShapeType="1"/>
        </xdr:cNvSpPr>
      </xdr:nvSpPr>
      <xdr:spPr bwMode="auto">
        <a:xfrm>
          <a:off x="48482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26</xdr:col>
      <xdr:colOff>180974</xdr:colOff>
      <xdr:row>1889</xdr:row>
      <xdr:rowOff>0</xdr:rowOff>
    </xdr:from>
    <xdr:to>
      <xdr:col>35</xdr:col>
      <xdr:colOff>180974</xdr:colOff>
      <xdr:row>1889</xdr:row>
      <xdr:rowOff>0</xdr:rowOff>
    </xdr:to>
    <xdr:sp macro="" textlink="">
      <xdr:nvSpPr>
        <xdr:cNvPr id="291" name="Line 1">
          <a:extLst>
            <a:ext uri="{FF2B5EF4-FFF2-40B4-BE49-F238E27FC236}">
              <a16:creationId xmlns:a16="http://schemas.microsoft.com/office/drawing/2014/main" id="{2446002B-9F9A-4C85-9163-9E8C99C49809}"/>
            </a:ext>
          </a:extLst>
        </xdr:cNvPr>
        <xdr:cNvSpPr>
          <a:spLocks noChangeShapeType="1"/>
        </xdr:cNvSpPr>
      </xdr:nvSpPr>
      <xdr:spPr bwMode="auto">
        <a:xfrm>
          <a:off x="4848224" y="223894650"/>
          <a:ext cx="1628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sm" len="sm"/>
          <a:tailEnd type="stealth" w="sm" len="sm"/>
        </a:ln>
      </xdr:spPr>
    </xdr:sp>
    <xdr:clientData/>
  </xdr:twoCellAnchor>
  <xdr:twoCellAnchor>
    <xdr:from>
      <xdr:col>36</xdr:col>
      <xdr:colOff>0</xdr:colOff>
      <xdr:row>1909</xdr:row>
      <xdr:rowOff>0</xdr:rowOff>
    </xdr:from>
    <xdr:to>
      <xdr:col>36</xdr:col>
      <xdr:colOff>0</xdr:colOff>
      <xdr:row>1912</xdr:row>
      <xdr:rowOff>0</xdr:rowOff>
    </xdr:to>
    <xdr:sp macro="" textlink="">
      <xdr:nvSpPr>
        <xdr:cNvPr id="292" name="Line 3">
          <a:extLst>
            <a:ext uri="{FF2B5EF4-FFF2-40B4-BE49-F238E27FC236}">
              <a16:creationId xmlns:a16="http://schemas.microsoft.com/office/drawing/2014/main" id="{5C04B220-3EA6-4D87-B5E0-D9AE9DB41868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27</xdr:col>
      <xdr:colOff>0</xdr:colOff>
      <xdr:row>1909</xdr:row>
      <xdr:rowOff>0</xdr:rowOff>
    </xdr:from>
    <xdr:to>
      <xdr:col>27</xdr:col>
      <xdr:colOff>0</xdr:colOff>
      <xdr:row>1912</xdr:row>
      <xdr:rowOff>0</xdr:rowOff>
    </xdr:to>
    <xdr:sp macro="" textlink="">
      <xdr:nvSpPr>
        <xdr:cNvPr id="293" name="Line 2">
          <a:extLst>
            <a:ext uri="{FF2B5EF4-FFF2-40B4-BE49-F238E27FC236}">
              <a16:creationId xmlns:a16="http://schemas.microsoft.com/office/drawing/2014/main" id="{9E2E8F39-492A-4141-888C-60E3A649925B}"/>
            </a:ext>
          </a:extLst>
        </xdr:cNvPr>
        <xdr:cNvSpPr>
          <a:spLocks noChangeShapeType="1"/>
        </xdr:cNvSpPr>
      </xdr:nvSpPr>
      <xdr:spPr bwMode="auto">
        <a:xfrm>
          <a:off x="48482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26</xdr:col>
      <xdr:colOff>180974</xdr:colOff>
      <xdr:row>1910</xdr:row>
      <xdr:rowOff>0</xdr:rowOff>
    </xdr:from>
    <xdr:to>
      <xdr:col>35</xdr:col>
      <xdr:colOff>180974</xdr:colOff>
      <xdr:row>1910</xdr:row>
      <xdr:rowOff>0</xdr:rowOff>
    </xdr:to>
    <xdr:sp macro="" textlink="">
      <xdr:nvSpPr>
        <xdr:cNvPr id="294" name="Line 1">
          <a:extLst>
            <a:ext uri="{FF2B5EF4-FFF2-40B4-BE49-F238E27FC236}">
              <a16:creationId xmlns:a16="http://schemas.microsoft.com/office/drawing/2014/main" id="{2446002B-9F9A-4C85-9163-9E8C99C49809}"/>
            </a:ext>
          </a:extLst>
        </xdr:cNvPr>
        <xdr:cNvSpPr>
          <a:spLocks noChangeShapeType="1"/>
        </xdr:cNvSpPr>
      </xdr:nvSpPr>
      <xdr:spPr bwMode="auto">
        <a:xfrm>
          <a:off x="4848224" y="223894650"/>
          <a:ext cx="1628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sm" len="sm"/>
          <a:tailEnd type="stealth" w="sm" len="sm"/>
        </a:ln>
      </xdr:spPr>
    </xdr:sp>
    <xdr:clientData/>
  </xdr:twoCellAnchor>
  <xdr:twoCellAnchor>
    <xdr:from>
      <xdr:col>36</xdr:col>
      <xdr:colOff>0</xdr:colOff>
      <xdr:row>1955</xdr:row>
      <xdr:rowOff>0</xdr:rowOff>
    </xdr:from>
    <xdr:to>
      <xdr:col>36</xdr:col>
      <xdr:colOff>0</xdr:colOff>
      <xdr:row>1958</xdr:row>
      <xdr:rowOff>0</xdr:rowOff>
    </xdr:to>
    <xdr:sp macro="" textlink="">
      <xdr:nvSpPr>
        <xdr:cNvPr id="295" name="Line 3">
          <a:extLst>
            <a:ext uri="{FF2B5EF4-FFF2-40B4-BE49-F238E27FC236}">
              <a16:creationId xmlns:a16="http://schemas.microsoft.com/office/drawing/2014/main" id="{7F345D16-4786-43ED-B8B6-702AEFDC5C01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1955</xdr:row>
      <xdr:rowOff>0</xdr:rowOff>
    </xdr:from>
    <xdr:to>
      <xdr:col>35</xdr:col>
      <xdr:colOff>0</xdr:colOff>
      <xdr:row>1958</xdr:row>
      <xdr:rowOff>0</xdr:rowOff>
    </xdr:to>
    <xdr:sp macro="" textlink="">
      <xdr:nvSpPr>
        <xdr:cNvPr id="296" name="Line 2">
          <a:extLst>
            <a:ext uri="{FF2B5EF4-FFF2-40B4-BE49-F238E27FC236}">
              <a16:creationId xmlns:a16="http://schemas.microsoft.com/office/drawing/2014/main" id="{7BD6CE19-DBD2-4B67-9DEF-DC03804439A2}"/>
            </a:ext>
          </a:extLst>
        </xdr:cNvPr>
        <xdr:cNvSpPr>
          <a:spLocks noChangeShapeType="1"/>
        </xdr:cNvSpPr>
      </xdr:nvSpPr>
      <xdr:spPr bwMode="auto">
        <a:xfrm>
          <a:off x="62960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76200</xdr:colOff>
      <xdr:row>1956</xdr:row>
      <xdr:rowOff>0</xdr:rowOff>
    </xdr:from>
    <xdr:to>
      <xdr:col>35</xdr:col>
      <xdr:colOff>76200</xdr:colOff>
      <xdr:row>1959</xdr:row>
      <xdr:rowOff>66675</xdr:rowOff>
    </xdr:to>
    <xdr:sp macro="" textlink="">
      <xdr:nvSpPr>
        <xdr:cNvPr id="297" name="Line 61">
          <a:extLst>
            <a:ext uri="{FF2B5EF4-FFF2-40B4-BE49-F238E27FC236}">
              <a16:creationId xmlns:a16="http://schemas.microsoft.com/office/drawing/2014/main" id="{857A57F5-0593-471B-B737-9D6DCBCF298A}"/>
            </a:ext>
          </a:extLst>
        </xdr:cNvPr>
        <xdr:cNvSpPr>
          <a:spLocks noChangeShapeType="1"/>
        </xdr:cNvSpPr>
      </xdr:nvSpPr>
      <xdr:spPr bwMode="auto">
        <a:xfrm flipV="1">
          <a:off x="63722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0</xdr:colOff>
      <xdr:row>1929</xdr:row>
      <xdr:rowOff>0</xdr:rowOff>
    </xdr:from>
    <xdr:to>
      <xdr:col>36</xdr:col>
      <xdr:colOff>0</xdr:colOff>
      <xdr:row>1932</xdr:row>
      <xdr:rowOff>0</xdr:rowOff>
    </xdr:to>
    <xdr:sp macro="" textlink="">
      <xdr:nvSpPr>
        <xdr:cNvPr id="298" name="Line 3">
          <a:extLst>
            <a:ext uri="{FF2B5EF4-FFF2-40B4-BE49-F238E27FC236}">
              <a16:creationId xmlns:a16="http://schemas.microsoft.com/office/drawing/2014/main" id="{7F345D16-4786-43ED-B8B6-702AEFDC5C01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1929</xdr:row>
      <xdr:rowOff>0</xdr:rowOff>
    </xdr:from>
    <xdr:to>
      <xdr:col>35</xdr:col>
      <xdr:colOff>0</xdr:colOff>
      <xdr:row>1932</xdr:row>
      <xdr:rowOff>0</xdr:rowOff>
    </xdr:to>
    <xdr:sp macro="" textlink="">
      <xdr:nvSpPr>
        <xdr:cNvPr id="299" name="Line 2">
          <a:extLst>
            <a:ext uri="{FF2B5EF4-FFF2-40B4-BE49-F238E27FC236}">
              <a16:creationId xmlns:a16="http://schemas.microsoft.com/office/drawing/2014/main" id="{7BD6CE19-DBD2-4B67-9DEF-DC03804439A2}"/>
            </a:ext>
          </a:extLst>
        </xdr:cNvPr>
        <xdr:cNvSpPr>
          <a:spLocks noChangeShapeType="1"/>
        </xdr:cNvSpPr>
      </xdr:nvSpPr>
      <xdr:spPr bwMode="auto">
        <a:xfrm>
          <a:off x="62960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76200</xdr:colOff>
      <xdr:row>1930</xdr:row>
      <xdr:rowOff>0</xdr:rowOff>
    </xdr:from>
    <xdr:to>
      <xdr:col>35</xdr:col>
      <xdr:colOff>76200</xdr:colOff>
      <xdr:row>1933</xdr:row>
      <xdr:rowOff>66675</xdr:rowOff>
    </xdr:to>
    <xdr:sp macro="" textlink="">
      <xdr:nvSpPr>
        <xdr:cNvPr id="300" name="Line 61">
          <a:extLst>
            <a:ext uri="{FF2B5EF4-FFF2-40B4-BE49-F238E27FC236}">
              <a16:creationId xmlns:a16="http://schemas.microsoft.com/office/drawing/2014/main" id="{857A57F5-0593-471B-B737-9D6DCBCF298A}"/>
            </a:ext>
          </a:extLst>
        </xdr:cNvPr>
        <xdr:cNvSpPr>
          <a:spLocks noChangeShapeType="1"/>
        </xdr:cNvSpPr>
      </xdr:nvSpPr>
      <xdr:spPr bwMode="auto">
        <a:xfrm flipV="1">
          <a:off x="63722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73025</xdr:colOff>
      <xdr:row>1991</xdr:row>
      <xdr:rowOff>0</xdr:rowOff>
    </xdr:from>
    <xdr:to>
      <xdr:col>29</xdr:col>
      <xdr:colOff>73025</xdr:colOff>
      <xdr:row>1994</xdr:row>
      <xdr:rowOff>0</xdr:rowOff>
    </xdr:to>
    <xdr:sp macro="" textlink="">
      <xdr:nvSpPr>
        <xdr:cNvPr id="301" name="Line 467">
          <a:extLst>
            <a:ext uri="{FF2B5EF4-FFF2-40B4-BE49-F238E27FC236}">
              <a16:creationId xmlns:a16="http://schemas.microsoft.com/office/drawing/2014/main" id="{CC4B2E03-25B6-4C02-91A0-E6DFFCC8C0F9}"/>
            </a:ext>
          </a:extLst>
        </xdr:cNvPr>
        <xdr:cNvSpPr>
          <a:spLocks noChangeShapeType="1"/>
        </xdr:cNvSpPr>
      </xdr:nvSpPr>
      <xdr:spPr bwMode="auto">
        <a:xfrm flipV="1">
          <a:off x="52832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89589</xdr:colOff>
      <xdr:row>1991</xdr:row>
      <xdr:rowOff>0</xdr:rowOff>
    </xdr:from>
    <xdr:to>
      <xdr:col>27</xdr:col>
      <xdr:colOff>89589</xdr:colOff>
      <xdr:row>1994</xdr:row>
      <xdr:rowOff>0</xdr:rowOff>
    </xdr:to>
    <xdr:sp macro="" textlink="">
      <xdr:nvSpPr>
        <xdr:cNvPr id="302" name="Line 468">
          <a:extLst>
            <a:ext uri="{FF2B5EF4-FFF2-40B4-BE49-F238E27FC236}">
              <a16:creationId xmlns:a16="http://schemas.microsoft.com/office/drawing/2014/main" id="{D3399D70-BC70-46BA-BDF8-4383A960B5FB}"/>
            </a:ext>
          </a:extLst>
        </xdr:cNvPr>
        <xdr:cNvSpPr>
          <a:spLocks noChangeShapeType="1"/>
        </xdr:cNvSpPr>
      </xdr:nvSpPr>
      <xdr:spPr bwMode="auto">
        <a:xfrm flipV="1">
          <a:off x="4937814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73025</xdr:colOff>
      <xdr:row>1991</xdr:row>
      <xdr:rowOff>0</xdr:rowOff>
    </xdr:from>
    <xdr:to>
      <xdr:col>31</xdr:col>
      <xdr:colOff>73025</xdr:colOff>
      <xdr:row>1994</xdr:row>
      <xdr:rowOff>0</xdr:rowOff>
    </xdr:to>
    <xdr:sp macro="" textlink="">
      <xdr:nvSpPr>
        <xdr:cNvPr id="303" name="Line 469">
          <a:extLst>
            <a:ext uri="{FF2B5EF4-FFF2-40B4-BE49-F238E27FC236}">
              <a16:creationId xmlns:a16="http://schemas.microsoft.com/office/drawing/2014/main" id="{BB38A08D-3000-4735-90B1-7F5801E03207}"/>
            </a:ext>
          </a:extLst>
        </xdr:cNvPr>
        <xdr:cNvSpPr>
          <a:spLocks noChangeShapeType="1"/>
        </xdr:cNvSpPr>
      </xdr:nvSpPr>
      <xdr:spPr bwMode="auto">
        <a:xfrm flipV="1">
          <a:off x="564515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73025</xdr:colOff>
      <xdr:row>1991</xdr:row>
      <xdr:rowOff>0</xdr:rowOff>
    </xdr:from>
    <xdr:to>
      <xdr:col>30</xdr:col>
      <xdr:colOff>73025</xdr:colOff>
      <xdr:row>1994</xdr:row>
      <xdr:rowOff>0</xdr:rowOff>
    </xdr:to>
    <xdr:sp macro="" textlink="">
      <xdr:nvSpPr>
        <xdr:cNvPr id="304" name="Line 470">
          <a:extLst>
            <a:ext uri="{FF2B5EF4-FFF2-40B4-BE49-F238E27FC236}">
              <a16:creationId xmlns:a16="http://schemas.microsoft.com/office/drawing/2014/main" id="{03A7D1BE-A619-4A19-9082-75CCAFA78ACC}"/>
            </a:ext>
          </a:extLst>
        </xdr:cNvPr>
        <xdr:cNvSpPr>
          <a:spLocks noChangeShapeType="1"/>
        </xdr:cNvSpPr>
      </xdr:nvSpPr>
      <xdr:spPr bwMode="auto">
        <a:xfrm flipV="1">
          <a:off x="54641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73025</xdr:colOff>
      <xdr:row>1991</xdr:row>
      <xdr:rowOff>0</xdr:rowOff>
    </xdr:from>
    <xdr:to>
      <xdr:col>33</xdr:col>
      <xdr:colOff>73025</xdr:colOff>
      <xdr:row>1994</xdr:row>
      <xdr:rowOff>0</xdr:rowOff>
    </xdr:to>
    <xdr:sp macro="" textlink="">
      <xdr:nvSpPr>
        <xdr:cNvPr id="305" name="Line 471">
          <a:extLst>
            <a:ext uri="{FF2B5EF4-FFF2-40B4-BE49-F238E27FC236}">
              <a16:creationId xmlns:a16="http://schemas.microsoft.com/office/drawing/2014/main" id="{2013AA46-9FE5-45C6-8DF4-77CCC69B8C76}"/>
            </a:ext>
          </a:extLst>
        </xdr:cNvPr>
        <xdr:cNvSpPr>
          <a:spLocks noChangeShapeType="1"/>
        </xdr:cNvSpPr>
      </xdr:nvSpPr>
      <xdr:spPr bwMode="auto">
        <a:xfrm flipV="1">
          <a:off x="60071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73025</xdr:colOff>
      <xdr:row>1991</xdr:row>
      <xdr:rowOff>0</xdr:rowOff>
    </xdr:from>
    <xdr:to>
      <xdr:col>32</xdr:col>
      <xdr:colOff>73025</xdr:colOff>
      <xdr:row>1994</xdr:row>
      <xdr:rowOff>0</xdr:rowOff>
    </xdr:to>
    <xdr:sp macro="" textlink="">
      <xdr:nvSpPr>
        <xdr:cNvPr id="306" name="Line 472">
          <a:extLst>
            <a:ext uri="{FF2B5EF4-FFF2-40B4-BE49-F238E27FC236}">
              <a16:creationId xmlns:a16="http://schemas.microsoft.com/office/drawing/2014/main" id="{87ED3C61-AC41-4356-9099-45D879C06264}"/>
            </a:ext>
          </a:extLst>
        </xdr:cNvPr>
        <xdr:cNvSpPr>
          <a:spLocks noChangeShapeType="1"/>
        </xdr:cNvSpPr>
      </xdr:nvSpPr>
      <xdr:spPr bwMode="auto">
        <a:xfrm flipV="1">
          <a:off x="58261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0</xdr:colOff>
      <xdr:row>1990</xdr:row>
      <xdr:rowOff>0</xdr:rowOff>
    </xdr:from>
    <xdr:to>
      <xdr:col>27</xdr:col>
      <xdr:colOff>0</xdr:colOff>
      <xdr:row>1992</xdr:row>
      <xdr:rowOff>76200</xdr:rowOff>
    </xdr:to>
    <xdr:sp macro="" textlink="">
      <xdr:nvSpPr>
        <xdr:cNvPr id="307" name="Line 473">
          <a:extLst>
            <a:ext uri="{FF2B5EF4-FFF2-40B4-BE49-F238E27FC236}">
              <a16:creationId xmlns:a16="http://schemas.microsoft.com/office/drawing/2014/main" id="{39A47CEC-86CE-4017-A4CC-B474E749E2BB}"/>
            </a:ext>
          </a:extLst>
        </xdr:cNvPr>
        <xdr:cNvSpPr>
          <a:spLocks noChangeShapeType="1"/>
        </xdr:cNvSpPr>
      </xdr:nvSpPr>
      <xdr:spPr bwMode="auto">
        <a:xfrm>
          <a:off x="48482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1990</xdr:row>
      <xdr:rowOff>0</xdr:rowOff>
    </xdr:from>
    <xdr:to>
      <xdr:col>36</xdr:col>
      <xdr:colOff>0</xdr:colOff>
      <xdr:row>1992</xdr:row>
      <xdr:rowOff>76200</xdr:rowOff>
    </xdr:to>
    <xdr:sp macro="" textlink="">
      <xdr:nvSpPr>
        <xdr:cNvPr id="308" name="Line 474">
          <a:extLst>
            <a:ext uri="{FF2B5EF4-FFF2-40B4-BE49-F238E27FC236}">
              <a16:creationId xmlns:a16="http://schemas.microsoft.com/office/drawing/2014/main" id="{8F3F94B3-2543-489C-8568-5A1607F0308B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73024</xdr:colOff>
      <xdr:row>1991</xdr:row>
      <xdr:rowOff>0</xdr:rowOff>
    </xdr:from>
    <xdr:to>
      <xdr:col>35</xdr:col>
      <xdr:colOff>73024</xdr:colOff>
      <xdr:row>1994</xdr:row>
      <xdr:rowOff>0</xdr:rowOff>
    </xdr:to>
    <xdr:sp macro="" textlink="">
      <xdr:nvSpPr>
        <xdr:cNvPr id="309" name="Line 471">
          <a:extLst>
            <a:ext uri="{FF2B5EF4-FFF2-40B4-BE49-F238E27FC236}">
              <a16:creationId xmlns:a16="http://schemas.microsoft.com/office/drawing/2014/main" id="{D9CBE5E0-57A9-4804-A02A-A7A42650A5E2}"/>
            </a:ext>
          </a:extLst>
        </xdr:cNvPr>
        <xdr:cNvSpPr>
          <a:spLocks noChangeShapeType="1"/>
        </xdr:cNvSpPr>
      </xdr:nvSpPr>
      <xdr:spPr bwMode="auto">
        <a:xfrm flipV="1">
          <a:off x="6369049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73025</xdr:colOff>
      <xdr:row>1991</xdr:row>
      <xdr:rowOff>0</xdr:rowOff>
    </xdr:from>
    <xdr:to>
      <xdr:col>34</xdr:col>
      <xdr:colOff>73025</xdr:colOff>
      <xdr:row>1994</xdr:row>
      <xdr:rowOff>0</xdr:rowOff>
    </xdr:to>
    <xdr:sp macro="" textlink="">
      <xdr:nvSpPr>
        <xdr:cNvPr id="310" name="Line 472">
          <a:extLst>
            <a:ext uri="{FF2B5EF4-FFF2-40B4-BE49-F238E27FC236}">
              <a16:creationId xmlns:a16="http://schemas.microsoft.com/office/drawing/2014/main" id="{5EA09B03-7E44-41E4-B791-5D49CF414569}"/>
            </a:ext>
          </a:extLst>
        </xdr:cNvPr>
        <xdr:cNvSpPr>
          <a:spLocks noChangeShapeType="1"/>
        </xdr:cNvSpPr>
      </xdr:nvSpPr>
      <xdr:spPr bwMode="auto">
        <a:xfrm flipV="1">
          <a:off x="61880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89589</xdr:colOff>
      <xdr:row>1991</xdr:row>
      <xdr:rowOff>0</xdr:rowOff>
    </xdr:from>
    <xdr:to>
      <xdr:col>28</xdr:col>
      <xdr:colOff>89589</xdr:colOff>
      <xdr:row>1994</xdr:row>
      <xdr:rowOff>0</xdr:rowOff>
    </xdr:to>
    <xdr:sp macro="" textlink="">
      <xdr:nvSpPr>
        <xdr:cNvPr id="311" name="Line 468">
          <a:extLst>
            <a:ext uri="{FF2B5EF4-FFF2-40B4-BE49-F238E27FC236}">
              <a16:creationId xmlns:a16="http://schemas.microsoft.com/office/drawing/2014/main" id="{D3399D70-BC70-46BA-BDF8-4383A960B5FB}"/>
            </a:ext>
          </a:extLst>
        </xdr:cNvPr>
        <xdr:cNvSpPr>
          <a:spLocks noChangeShapeType="1"/>
        </xdr:cNvSpPr>
      </xdr:nvSpPr>
      <xdr:spPr bwMode="auto">
        <a:xfrm flipV="1">
          <a:off x="5118789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73025</xdr:colOff>
      <xdr:row>2042</xdr:row>
      <xdr:rowOff>0</xdr:rowOff>
    </xdr:from>
    <xdr:to>
      <xdr:col>29</xdr:col>
      <xdr:colOff>73025</xdr:colOff>
      <xdr:row>2045</xdr:row>
      <xdr:rowOff>0</xdr:rowOff>
    </xdr:to>
    <xdr:sp macro="" textlink="">
      <xdr:nvSpPr>
        <xdr:cNvPr id="312" name="Line 467">
          <a:extLst>
            <a:ext uri="{FF2B5EF4-FFF2-40B4-BE49-F238E27FC236}">
              <a16:creationId xmlns:a16="http://schemas.microsoft.com/office/drawing/2014/main" id="{CC4B2E03-25B6-4C02-91A0-E6DFFCC8C0F9}"/>
            </a:ext>
          </a:extLst>
        </xdr:cNvPr>
        <xdr:cNvSpPr>
          <a:spLocks noChangeShapeType="1"/>
        </xdr:cNvSpPr>
      </xdr:nvSpPr>
      <xdr:spPr bwMode="auto">
        <a:xfrm flipV="1">
          <a:off x="52832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89589</xdr:colOff>
      <xdr:row>2042</xdr:row>
      <xdr:rowOff>0</xdr:rowOff>
    </xdr:from>
    <xdr:to>
      <xdr:col>27</xdr:col>
      <xdr:colOff>89589</xdr:colOff>
      <xdr:row>2045</xdr:row>
      <xdr:rowOff>0</xdr:rowOff>
    </xdr:to>
    <xdr:sp macro="" textlink="">
      <xdr:nvSpPr>
        <xdr:cNvPr id="313" name="Line 468">
          <a:extLst>
            <a:ext uri="{FF2B5EF4-FFF2-40B4-BE49-F238E27FC236}">
              <a16:creationId xmlns:a16="http://schemas.microsoft.com/office/drawing/2014/main" id="{D3399D70-BC70-46BA-BDF8-4383A960B5FB}"/>
            </a:ext>
          </a:extLst>
        </xdr:cNvPr>
        <xdr:cNvSpPr>
          <a:spLocks noChangeShapeType="1"/>
        </xdr:cNvSpPr>
      </xdr:nvSpPr>
      <xdr:spPr bwMode="auto">
        <a:xfrm flipV="1">
          <a:off x="4937814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31</xdr:col>
      <xdr:colOff>73025</xdr:colOff>
      <xdr:row>2042</xdr:row>
      <xdr:rowOff>0</xdr:rowOff>
    </xdr:from>
    <xdr:to>
      <xdr:col>31</xdr:col>
      <xdr:colOff>73025</xdr:colOff>
      <xdr:row>2045</xdr:row>
      <xdr:rowOff>0</xdr:rowOff>
    </xdr:to>
    <xdr:sp macro="" textlink="">
      <xdr:nvSpPr>
        <xdr:cNvPr id="314" name="Line 469">
          <a:extLst>
            <a:ext uri="{FF2B5EF4-FFF2-40B4-BE49-F238E27FC236}">
              <a16:creationId xmlns:a16="http://schemas.microsoft.com/office/drawing/2014/main" id="{BB38A08D-3000-4735-90B1-7F5801E03207}"/>
            </a:ext>
          </a:extLst>
        </xdr:cNvPr>
        <xdr:cNvSpPr>
          <a:spLocks noChangeShapeType="1"/>
        </xdr:cNvSpPr>
      </xdr:nvSpPr>
      <xdr:spPr bwMode="auto">
        <a:xfrm flipV="1">
          <a:off x="564515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30</xdr:col>
      <xdr:colOff>73025</xdr:colOff>
      <xdr:row>2042</xdr:row>
      <xdr:rowOff>0</xdr:rowOff>
    </xdr:from>
    <xdr:to>
      <xdr:col>30</xdr:col>
      <xdr:colOff>73025</xdr:colOff>
      <xdr:row>2045</xdr:row>
      <xdr:rowOff>0</xdr:rowOff>
    </xdr:to>
    <xdr:sp macro="" textlink="">
      <xdr:nvSpPr>
        <xdr:cNvPr id="315" name="Line 470">
          <a:extLst>
            <a:ext uri="{FF2B5EF4-FFF2-40B4-BE49-F238E27FC236}">
              <a16:creationId xmlns:a16="http://schemas.microsoft.com/office/drawing/2014/main" id="{03A7D1BE-A619-4A19-9082-75CCAFA78ACC}"/>
            </a:ext>
          </a:extLst>
        </xdr:cNvPr>
        <xdr:cNvSpPr>
          <a:spLocks noChangeShapeType="1"/>
        </xdr:cNvSpPr>
      </xdr:nvSpPr>
      <xdr:spPr bwMode="auto">
        <a:xfrm flipV="1">
          <a:off x="54641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73025</xdr:colOff>
      <xdr:row>2042</xdr:row>
      <xdr:rowOff>0</xdr:rowOff>
    </xdr:from>
    <xdr:to>
      <xdr:col>33</xdr:col>
      <xdr:colOff>73025</xdr:colOff>
      <xdr:row>2045</xdr:row>
      <xdr:rowOff>0</xdr:rowOff>
    </xdr:to>
    <xdr:sp macro="" textlink="">
      <xdr:nvSpPr>
        <xdr:cNvPr id="316" name="Line 471">
          <a:extLst>
            <a:ext uri="{FF2B5EF4-FFF2-40B4-BE49-F238E27FC236}">
              <a16:creationId xmlns:a16="http://schemas.microsoft.com/office/drawing/2014/main" id="{2013AA46-9FE5-45C6-8DF4-77CCC69B8C76}"/>
            </a:ext>
          </a:extLst>
        </xdr:cNvPr>
        <xdr:cNvSpPr>
          <a:spLocks noChangeShapeType="1"/>
        </xdr:cNvSpPr>
      </xdr:nvSpPr>
      <xdr:spPr bwMode="auto">
        <a:xfrm flipV="1">
          <a:off x="6007100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32</xdr:col>
      <xdr:colOff>73025</xdr:colOff>
      <xdr:row>2042</xdr:row>
      <xdr:rowOff>0</xdr:rowOff>
    </xdr:from>
    <xdr:to>
      <xdr:col>32</xdr:col>
      <xdr:colOff>73025</xdr:colOff>
      <xdr:row>2045</xdr:row>
      <xdr:rowOff>0</xdr:rowOff>
    </xdr:to>
    <xdr:sp macro="" textlink="">
      <xdr:nvSpPr>
        <xdr:cNvPr id="317" name="Line 472">
          <a:extLst>
            <a:ext uri="{FF2B5EF4-FFF2-40B4-BE49-F238E27FC236}">
              <a16:creationId xmlns:a16="http://schemas.microsoft.com/office/drawing/2014/main" id="{87ED3C61-AC41-4356-9099-45D879C06264}"/>
            </a:ext>
          </a:extLst>
        </xdr:cNvPr>
        <xdr:cNvSpPr>
          <a:spLocks noChangeShapeType="1"/>
        </xdr:cNvSpPr>
      </xdr:nvSpPr>
      <xdr:spPr bwMode="auto">
        <a:xfrm flipV="1">
          <a:off x="582612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27</xdr:col>
      <xdr:colOff>0</xdr:colOff>
      <xdr:row>2041</xdr:row>
      <xdr:rowOff>0</xdr:rowOff>
    </xdr:from>
    <xdr:to>
      <xdr:col>27</xdr:col>
      <xdr:colOff>0</xdr:colOff>
      <xdr:row>2043</xdr:row>
      <xdr:rowOff>76200</xdr:rowOff>
    </xdr:to>
    <xdr:sp macro="" textlink="">
      <xdr:nvSpPr>
        <xdr:cNvPr id="318" name="Line 473">
          <a:extLst>
            <a:ext uri="{FF2B5EF4-FFF2-40B4-BE49-F238E27FC236}">
              <a16:creationId xmlns:a16="http://schemas.microsoft.com/office/drawing/2014/main" id="{39A47CEC-86CE-4017-A4CC-B474E749E2BB}"/>
            </a:ext>
          </a:extLst>
        </xdr:cNvPr>
        <xdr:cNvSpPr>
          <a:spLocks noChangeShapeType="1"/>
        </xdr:cNvSpPr>
      </xdr:nvSpPr>
      <xdr:spPr bwMode="auto">
        <a:xfrm>
          <a:off x="4848225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2041</xdr:row>
      <xdr:rowOff>0</xdr:rowOff>
    </xdr:from>
    <xdr:to>
      <xdr:col>36</xdr:col>
      <xdr:colOff>0</xdr:colOff>
      <xdr:row>2043</xdr:row>
      <xdr:rowOff>76200</xdr:rowOff>
    </xdr:to>
    <xdr:sp macro="" textlink="">
      <xdr:nvSpPr>
        <xdr:cNvPr id="319" name="Line 474">
          <a:extLst>
            <a:ext uri="{FF2B5EF4-FFF2-40B4-BE49-F238E27FC236}">
              <a16:creationId xmlns:a16="http://schemas.microsoft.com/office/drawing/2014/main" id="{8F3F94B3-2543-489C-8568-5A1607F0308B}"/>
            </a:ext>
          </a:extLst>
        </xdr:cNvPr>
        <xdr:cNvSpPr>
          <a:spLocks noChangeShapeType="1"/>
        </xdr:cNvSpPr>
      </xdr:nvSpPr>
      <xdr:spPr bwMode="auto">
        <a:xfrm>
          <a:off x="6477000" y="2238946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73024</xdr:colOff>
      <xdr:row>2042</xdr:row>
      <xdr:rowOff>0</xdr:rowOff>
    </xdr:from>
    <xdr:to>
      <xdr:col>35</xdr:col>
      <xdr:colOff>73024</xdr:colOff>
      <xdr:row>2045</xdr:row>
      <xdr:rowOff>0</xdr:rowOff>
    </xdr:to>
    <xdr:sp macro="" textlink="">
      <xdr:nvSpPr>
        <xdr:cNvPr id="320" name="Line 471">
          <a:extLst>
            <a:ext uri="{FF2B5EF4-FFF2-40B4-BE49-F238E27FC236}">
              <a16:creationId xmlns:a16="http://schemas.microsoft.com/office/drawing/2014/main" id="{D9CBE5E0-57A9-4804-A02A-A7A42650A5E2}"/>
            </a:ext>
          </a:extLst>
        </xdr:cNvPr>
        <xdr:cNvSpPr>
          <a:spLocks noChangeShapeType="1"/>
        </xdr:cNvSpPr>
      </xdr:nvSpPr>
      <xdr:spPr bwMode="auto">
        <a:xfrm flipV="1">
          <a:off x="6369049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34</xdr:col>
      <xdr:colOff>73025</xdr:colOff>
      <xdr:row>2042</xdr:row>
      <xdr:rowOff>0</xdr:rowOff>
    </xdr:from>
    <xdr:to>
      <xdr:col>34</xdr:col>
      <xdr:colOff>73025</xdr:colOff>
      <xdr:row>2045</xdr:row>
      <xdr:rowOff>0</xdr:rowOff>
    </xdr:to>
    <xdr:sp macro="" textlink="">
      <xdr:nvSpPr>
        <xdr:cNvPr id="321" name="Line 472">
          <a:extLst>
            <a:ext uri="{FF2B5EF4-FFF2-40B4-BE49-F238E27FC236}">
              <a16:creationId xmlns:a16="http://schemas.microsoft.com/office/drawing/2014/main" id="{5EA09B03-7E44-41E4-B791-5D49CF414569}"/>
            </a:ext>
          </a:extLst>
        </xdr:cNvPr>
        <xdr:cNvSpPr>
          <a:spLocks noChangeShapeType="1"/>
        </xdr:cNvSpPr>
      </xdr:nvSpPr>
      <xdr:spPr bwMode="auto">
        <a:xfrm flipV="1">
          <a:off x="6188075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28</xdr:col>
      <xdr:colOff>89589</xdr:colOff>
      <xdr:row>2042</xdr:row>
      <xdr:rowOff>0</xdr:rowOff>
    </xdr:from>
    <xdr:to>
      <xdr:col>28</xdr:col>
      <xdr:colOff>89589</xdr:colOff>
      <xdr:row>2045</xdr:row>
      <xdr:rowOff>0</xdr:rowOff>
    </xdr:to>
    <xdr:sp macro="" textlink="">
      <xdr:nvSpPr>
        <xdr:cNvPr id="322" name="Line 468">
          <a:extLst>
            <a:ext uri="{FF2B5EF4-FFF2-40B4-BE49-F238E27FC236}">
              <a16:creationId xmlns:a16="http://schemas.microsoft.com/office/drawing/2014/main" id="{D3399D70-BC70-46BA-BDF8-4383A960B5FB}"/>
            </a:ext>
          </a:extLst>
        </xdr:cNvPr>
        <xdr:cNvSpPr>
          <a:spLocks noChangeShapeType="1"/>
        </xdr:cNvSpPr>
      </xdr:nvSpPr>
      <xdr:spPr bwMode="auto">
        <a:xfrm flipV="1">
          <a:off x="5118789" y="2238946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9</xdr:col>
      <xdr:colOff>82550</xdr:colOff>
      <xdr:row>411</xdr:row>
      <xdr:rowOff>76200</xdr:rowOff>
    </xdr:from>
    <xdr:to>
      <xdr:col>9</xdr:col>
      <xdr:colOff>82550</xdr:colOff>
      <xdr:row>413</xdr:row>
      <xdr:rowOff>0</xdr:rowOff>
    </xdr:to>
    <xdr:sp macro="" textlink="">
      <xdr:nvSpPr>
        <xdr:cNvPr id="323" name="Line 227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>
          <a:spLocks noChangeShapeType="1"/>
        </xdr:cNvSpPr>
      </xdr:nvSpPr>
      <xdr:spPr bwMode="auto">
        <a:xfrm>
          <a:off x="1673225" y="57826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7</xdr:col>
      <xdr:colOff>173935</xdr:colOff>
      <xdr:row>411</xdr:row>
      <xdr:rowOff>0</xdr:rowOff>
    </xdr:from>
    <xdr:to>
      <xdr:col>10</xdr:col>
      <xdr:colOff>173935</xdr:colOff>
      <xdr:row>411</xdr:row>
      <xdr:rowOff>0</xdr:rowOff>
    </xdr:to>
    <xdr:sp macro="" textlink="">
      <xdr:nvSpPr>
        <xdr:cNvPr id="324" name="Line 229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>
          <a:spLocks noChangeShapeType="1"/>
        </xdr:cNvSpPr>
      </xdr:nvSpPr>
      <xdr:spPr bwMode="auto">
        <a:xfrm>
          <a:off x="1402660" y="577500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11</xdr:col>
      <xdr:colOff>182217</xdr:colOff>
      <xdr:row>678</xdr:row>
      <xdr:rowOff>140804</xdr:rowOff>
    </xdr:from>
    <xdr:to>
      <xdr:col>11</xdr:col>
      <xdr:colOff>182217</xdr:colOff>
      <xdr:row>680</xdr:row>
      <xdr:rowOff>140804</xdr:rowOff>
    </xdr:to>
    <xdr:sp macro="" textlink="">
      <xdr:nvSpPr>
        <xdr:cNvPr id="325" name="Line 3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 noChangeShapeType="1"/>
        </xdr:cNvSpPr>
      </xdr:nvSpPr>
      <xdr:spPr bwMode="auto">
        <a:xfrm>
          <a:off x="2134842" y="96810029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12</xdr:col>
      <xdr:colOff>8282</xdr:colOff>
      <xdr:row>680</xdr:row>
      <xdr:rowOff>0</xdr:rowOff>
    </xdr:from>
    <xdr:to>
      <xdr:col>36</xdr:col>
      <xdr:colOff>0</xdr:colOff>
      <xdr:row>680</xdr:row>
      <xdr:rowOff>0</xdr:rowOff>
    </xdr:to>
    <xdr:sp macro="" textlink="">
      <xdr:nvSpPr>
        <xdr:cNvPr id="326" name="Line 3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 noChangeShapeType="1"/>
        </xdr:cNvSpPr>
      </xdr:nvSpPr>
      <xdr:spPr bwMode="auto">
        <a:xfrm>
          <a:off x="2141882" y="96974025"/>
          <a:ext cx="433511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679</xdr:row>
      <xdr:rowOff>0</xdr:rowOff>
    </xdr:from>
    <xdr:to>
      <xdr:col>36</xdr:col>
      <xdr:colOff>0</xdr:colOff>
      <xdr:row>681</xdr:row>
      <xdr:rowOff>0</xdr:rowOff>
    </xdr:to>
    <xdr:sp macro="" textlink="">
      <xdr:nvSpPr>
        <xdr:cNvPr id="327" name="Line 3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 noChangeShapeType="1"/>
        </xdr:cNvSpPr>
      </xdr:nvSpPr>
      <xdr:spPr bwMode="auto">
        <a:xfrm>
          <a:off x="6477000" y="968216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9</xdr:col>
      <xdr:colOff>0</xdr:colOff>
      <xdr:row>678</xdr:row>
      <xdr:rowOff>0</xdr:rowOff>
    </xdr:from>
    <xdr:to>
      <xdr:col>9</xdr:col>
      <xdr:colOff>0</xdr:colOff>
      <xdr:row>680</xdr:row>
      <xdr:rowOff>0</xdr:rowOff>
    </xdr:to>
    <xdr:sp macro="" textlink="">
      <xdr:nvSpPr>
        <xdr:cNvPr id="328" name="Line 224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>
          <a:spLocks noChangeShapeType="1"/>
        </xdr:cNvSpPr>
      </xdr:nvSpPr>
      <xdr:spPr bwMode="auto">
        <a:xfrm>
          <a:off x="1590675" y="96669225"/>
          <a:ext cx="0" cy="3048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633</xdr:row>
      <xdr:rowOff>0</xdr:rowOff>
    </xdr:from>
    <xdr:to>
      <xdr:col>35</xdr:col>
      <xdr:colOff>0</xdr:colOff>
      <xdr:row>636</xdr:row>
      <xdr:rowOff>0</xdr:rowOff>
    </xdr:to>
    <xdr:sp macro="" textlink="">
      <xdr:nvSpPr>
        <xdr:cNvPr id="2" name="Line 402">
          <a:extLst>
            <a:ext uri="{FF2B5EF4-FFF2-40B4-BE49-F238E27FC236}">
              <a16:creationId xmlns:a16="http://schemas.microsoft.com/office/drawing/2014/main" id="{38D14A2F-2D0A-4830-99D3-2504D370CF54}"/>
            </a:ext>
          </a:extLst>
        </xdr:cNvPr>
        <xdr:cNvSpPr>
          <a:spLocks noChangeShapeType="1"/>
        </xdr:cNvSpPr>
      </xdr:nvSpPr>
      <xdr:spPr bwMode="auto">
        <a:xfrm>
          <a:off x="6324600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633</xdr:row>
      <xdr:rowOff>0</xdr:rowOff>
    </xdr:from>
    <xdr:to>
      <xdr:col>36</xdr:col>
      <xdr:colOff>0</xdr:colOff>
      <xdr:row>636</xdr:row>
      <xdr:rowOff>0</xdr:rowOff>
    </xdr:to>
    <xdr:sp macro="" textlink="">
      <xdr:nvSpPr>
        <xdr:cNvPr id="3" name="Line 403">
          <a:extLst>
            <a:ext uri="{FF2B5EF4-FFF2-40B4-BE49-F238E27FC236}">
              <a16:creationId xmlns:a16="http://schemas.microsoft.com/office/drawing/2014/main" id="{0365D69C-9AF0-47CB-8580-B4FA31622D1A}"/>
            </a:ext>
          </a:extLst>
        </xdr:cNvPr>
        <xdr:cNvSpPr>
          <a:spLocks noChangeShapeType="1"/>
        </xdr:cNvSpPr>
      </xdr:nvSpPr>
      <xdr:spPr bwMode="auto">
        <a:xfrm>
          <a:off x="6505575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88900</xdr:colOff>
      <xdr:row>634</xdr:row>
      <xdr:rowOff>0</xdr:rowOff>
    </xdr:from>
    <xdr:to>
      <xdr:col>35</xdr:col>
      <xdr:colOff>88900</xdr:colOff>
      <xdr:row>637</xdr:row>
      <xdr:rowOff>0</xdr:rowOff>
    </xdr:to>
    <xdr:sp macro="" textlink="">
      <xdr:nvSpPr>
        <xdr:cNvPr id="4" name="Line 404">
          <a:extLst>
            <a:ext uri="{FF2B5EF4-FFF2-40B4-BE49-F238E27FC236}">
              <a16:creationId xmlns:a16="http://schemas.microsoft.com/office/drawing/2014/main" id="{B7E1FFB4-9C16-4D69-8145-AEBEA9E17572}"/>
            </a:ext>
          </a:extLst>
        </xdr:cNvPr>
        <xdr:cNvSpPr>
          <a:spLocks noChangeShapeType="1"/>
        </xdr:cNvSpPr>
      </xdr:nvSpPr>
      <xdr:spPr bwMode="auto">
        <a:xfrm flipH="1">
          <a:off x="6413500" y="463867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37</xdr:col>
      <xdr:colOff>0</xdr:colOff>
      <xdr:row>224</xdr:row>
      <xdr:rowOff>149086</xdr:rowOff>
    </xdr:from>
    <xdr:to>
      <xdr:col>37</xdr:col>
      <xdr:colOff>182216</xdr:colOff>
      <xdr:row>253</xdr:row>
      <xdr:rowOff>0</xdr:rowOff>
    </xdr:to>
    <xdr:sp macro="" textlink="">
      <xdr:nvSpPr>
        <xdr:cNvPr id="5" name="왼쪽 중괄호 4">
          <a:extLst>
            <a:ext uri="{FF2B5EF4-FFF2-40B4-BE49-F238E27FC236}">
              <a16:creationId xmlns:a16="http://schemas.microsoft.com/office/drawing/2014/main" id="{FFF54880-3364-40AB-A4A1-73D82680BB3B}"/>
            </a:ext>
          </a:extLst>
        </xdr:cNvPr>
        <xdr:cNvSpPr/>
      </xdr:nvSpPr>
      <xdr:spPr>
        <a:xfrm rot="10800000">
          <a:off x="6686550" y="2882761"/>
          <a:ext cx="182216" cy="2746514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180974</xdr:colOff>
      <xdr:row>309</xdr:row>
      <xdr:rowOff>152399</xdr:rowOff>
    </xdr:from>
    <xdr:to>
      <xdr:col>38</xdr:col>
      <xdr:colOff>19049</xdr:colOff>
      <xdr:row>336</xdr:row>
      <xdr:rowOff>142874</xdr:rowOff>
    </xdr:to>
    <xdr:sp macro="" textlink="">
      <xdr:nvSpPr>
        <xdr:cNvPr id="6" name="왼쪽 중괄호 5">
          <a:extLst>
            <a:ext uri="{FF2B5EF4-FFF2-40B4-BE49-F238E27FC236}">
              <a16:creationId xmlns:a16="http://schemas.microsoft.com/office/drawing/2014/main" id="{4FC7B71C-BB5B-41B2-9966-8C756B313043}"/>
            </a:ext>
          </a:extLst>
        </xdr:cNvPr>
        <xdr:cNvSpPr/>
      </xdr:nvSpPr>
      <xdr:spPr>
        <a:xfrm rot="10800000">
          <a:off x="6686549" y="11572874"/>
          <a:ext cx="200025" cy="27336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0</xdr:colOff>
      <xdr:row>49</xdr:row>
      <xdr:rowOff>0</xdr:rowOff>
    </xdr:from>
    <xdr:to>
      <xdr:col>36</xdr:col>
      <xdr:colOff>0</xdr:colOff>
      <xdr:row>49</xdr:row>
      <xdr:rowOff>0</xdr:rowOff>
    </xdr:to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7AF0A3EB-F0E8-4187-80D8-C0CF3139B5A8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48</xdr:row>
      <xdr:rowOff>0</xdr:rowOff>
    </xdr:from>
    <xdr:to>
      <xdr:col>36</xdr:col>
      <xdr:colOff>0</xdr:colOff>
      <xdr:row>51</xdr:row>
      <xdr:rowOff>0</xdr:rowOff>
    </xdr:to>
    <xdr:sp macro="" textlink="">
      <xdr:nvSpPr>
        <xdr:cNvPr id="8" name="Line 3">
          <a:extLst>
            <a:ext uri="{FF2B5EF4-FFF2-40B4-BE49-F238E27FC236}">
              <a16:creationId xmlns:a16="http://schemas.microsoft.com/office/drawing/2014/main" id="{1B9B48E7-DEAA-4865-8DC6-EE2EE7013926}"/>
            </a:ext>
          </a:extLst>
        </xdr:cNvPr>
        <xdr:cNvSpPr>
          <a:spLocks noChangeShapeType="1"/>
        </xdr:cNvSpPr>
      </xdr:nvSpPr>
      <xdr:spPr bwMode="auto">
        <a:xfrm>
          <a:off x="65055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48</xdr:row>
      <xdr:rowOff>0</xdr:rowOff>
    </xdr:from>
    <xdr:to>
      <xdr:col>28</xdr:col>
      <xdr:colOff>0</xdr:colOff>
      <xdr:row>51</xdr:row>
      <xdr:rowOff>0</xdr:rowOff>
    </xdr:to>
    <xdr:sp macro="" textlink="">
      <xdr:nvSpPr>
        <xdr:cNvPr id="9" name="Line 2">
          <a:extLst>
            <a:ext uri="{FF2B5EF4-FFF2-40B4-BE49-F238E27FC236}">
              <a16:creationId xmlns:a16="http://schemas.microsoft.com/office/drawing/2014/main" id="{8FAF0759-126C-4153-831C-0058EED4D7B1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107</xdr:row>
      <xdr:rowOff>0</xdr:rowOff>
    </xdr:from>
    <xdr:to>
      <xdr:col>36</xdr:col>
      <xdr:colOff>0</xdr:colOff>
      <xdr:row>107</xdr:row>
      <xdr:rowOff>0</xdr:rowOff>
    </xdr:to>
    <xdr:sp macro="" textlink="">
      <xdr:nvSpPr>
        <xdr:cNvPr id="10" name="Line 1">
          <a:extLst>
            <a:ext uri="{FF2B5EF4-FFF2-40B4-BE49-F238E27FC236}">
              <a16:creationId xmlns:a16="http://schemas.microsoft.com/office/drawing/2014/main" id="{43C646D7-37B6-49D5-B05C-ADD8DF1E5268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106</xdr:row>
      <xdr:rowOff>0</xdr:rowOff>
    </xdr:from>
    <xdr:to>
      <xdr:col>36</xdr:col>
      <xdr:colOff>0</xdr:colOff>
      <xdr:row>109</xdr:row>
      <xdr:rowOff>0</xdr:rowOff>
    </xdr:to>
    <xdr:sp macro="" textlink="">
      <xdr:nvSpPr>
        <xdr:cNvPr id="11" name="Line 3">
          <a:extLst>
            <a:ext uri="{FF2B5EF4-FFF2-40B4-BE49-F238E27FC236}">
              <a16:creationId xmlns:a16="http://schemas.microsoft.com/office/drawing/2014/main" id="{40B69355-E233-4E97-8B30-753FA06F585A}"/>
            </a:ext>
          </a:extLst>
        </xdr:cNvPr>
        <xdr:cNvSpPr>
          <a:spLocks noChangeShapeType="1"/>
        </xdr:cNvSpPr>
      </xdr:nvSpPr>
      <xdr:spPr bwMode="auto">
        <a:xfrm>
          <a:off x="65055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106</xdr:row>
      <xdr:rowOff>0</xdr:rowOff>
    </xdr:from>
    <xdr:to>
      <xdr:col>28</xdr:col>
      <xdr:colOff>0</xdr:colOff>
      <xdr:row>109</xdr:row>
      <xdr:rowOff>0</xdr:rowOff>
    </xdr:to>
    <xdr:sp macro="" textlink="">
      <xdr:nvSpPr>
        <xdr:cNvPr id="12" name="Line 2">
          <a:extLst>
            <a:ext uri="{FF2B5EF4-FFF2-40B4-BE49-F238E27FC236}">
              <a16:creationId xmlns:a16="http://schemas.microsoft.com/office/drawing/2014/main" id="{8F23A116-6D51-422E-B625-DEA28A1EF0ED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165</xdr:row>
      <xdr:rowOff>0</xdr:rowOff>
    </xdr:from>
    <xdr:to>
      <xdr:col>36</xdr:col>
      <xdr:colOff>0</xdr:colOff>
      <xdr:row>165</xdr:row>
      <xdr:rowOff>0</xdr:rowOff>
    </xdr:to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3E912918-21ED-4FC0-A454-7D436BB389B8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164</xdr:row>
      <xdr:rowOff>0</xdr:rowOff>
    </xdr:from>
    <xdr:to>
      <xdr:col>36</xdr:col>
      <xdr:colOff>0</xdr:colOff>
      <xdr:row>167</xdr:row>
      <xdr:rowOff>0</xdr:rowOff>
    </xdr:to>
    <xdr:sp macro="" textlink="">
      <xdr:nvSpPr>
        <xdr:cNvPr id="14" name="Line 3">
          <a:extLst>
            <a:ext uri="{FF2B5EF4-FFF2-40B4-BE49-F238E27FC236}">
              <a16:creationId xmlns:a16="http://schemas.microsoft.com/office/drawing/2014/main" id="{70D6B062-171B-406B-883D-A1D0CC6D3766}"/>
            </a:ext>
          </a:extLst>
        </xdr:cNvPr>
        <xdr:cNvSpPr>
          <a:spLocks noChangeShapeType="1"/>
        </xdr:cNvSpPr>
      </xdr:nvSpPr>
      <xdr:spPr bwMode="auto">
        <a:xfrm>
          <a:off x="65055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164</xdr:row>
      <xdr:rowOff>0</xdr:rowOff>
    </xdr:from>
    <xdr:to>
      <xdr:col>28</xdr:col>
      <xdr:colOff>0</xdr:colOff>
      <xdr:row>167</xdr:row>
      <xdr:rowOff>0</xdr:rowOff>
    </xdr:to>
    <xdr:sp macro="" textlink="">
      <xdr:nvSpPr>
        <xdr:cNvPr id="15" name="Line 2">
          <a:extLst>
            <a:ext uri="{FF2B5EF4-FFF2-40B4-BE49-F238E27FC236}">
              <a16:creationId xmlns:a16="http://schemas.microsoft.com/office/drawing/2014/main" id="{05B54587-6736-4DEE-81AB-86766F9AF565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206</xdr:row>
      <xdr:rowOff>0</xdr:rowOff>
    </xdr:from>
    <xdr:to>
      <xdr:col>36</xdr:col>
      <xdr:colOff>0</xdr:colOff>
      <xdr:row>206</xdr:row>
      <xdr:rowOff>0</xdr:rowOff>
    </xdr:to>
    <xdr:sp macro="" textlink="">
      <xdr:nvSpPr>
        <xdr:cNvPr id="16" name="Line 1">
          <a:extLst>
            <a:ext uri="{FF2B5EF4-FFF2-40B4-BE49-F238E27FC236}">
              <a16:creationId xmlns:a16="http://schemas.microsoft.com/office/drawing/2014/main" id="{239C847B-48BF-442A-8656-A645E5640E3A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205</xdr:row>
      <xdr:rowOff>0</xdr:rowOff>
    </xdr:from>
    <xdr:to>
      <xdr:col>36</xdr:col>
      <xdr:colOff>0</xdr:colOff>
      <xdr:row>208</xdr:row>
      <xdr:rowOff>0</xdr:rowOff>
    </xdr:to>
    <xdr:sp macro="" textlink="">
      <xdr:nvSpPr>
        <xdr:cNvPr id="17" name="Line 3">
          <a:extLst>
            <a:ext uri="{FF2B5EF4-FFF2-40B4-BE49-F238E27FC236}">
              <a16:creationId xmlns:a16="http://schemas.microsoft.com/office/drawing/2014/main" id="{5301B8E7-8F2C-4547-87F0-953B382C21E2}"/>
            </a:ext>
          </a:extLst>
        </xdr:cNvPr>
        <xdr:cNvSpPr>
          <a:spLocks noChangeShapeType="1"/>
        </xdr:cNvSpPr>
      </xdr:nvSpPr>
      <xdr:spPr bwMode="auto">
        <a:xfrm>
          <a:off x="65055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205</xdr:row>
      <xdr:rowOff>0</xdr:rowOff>
    </xdr:from>
    <xdr:to>
      <xdr:col>28</xdr:col>
      <xdr:colOff>0</xdr:colOff>
      <xdr:row>208</xdr:row>
      <xdr:rowOff>0</xdr:rowOff>
    </xdr:to>
    <xdr:sp macro="" textlink="">
      <xdr:nvSpPr>
        <xdr:cNvPr id="18" name="Line 2">
          <a:extLst>
            <a:ext uri="{FF2B5EF4-FFF2-40B4-BE49-F238E27FC236}">
              <a16:creationId xmlns:a16="http://schemas.microsoft.com/office/drawing/2014/main" id="{92F8F8CC-4150-420A-8B9E-7C1D5E7686E8}"/>
            </a:ext>
          </a:extLst>
        </xdr:cNvPr>
        <xdr:cNvSpPr>
          <a:spLocks noChangeShapeType="1"/>
        </xdr:cNvSpPr>
      </xdr:nvSpPr>
      <xdr:spPr bwMode="auto">
        <a:xfrm>
          <a:off x="5057775" y="1209675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1</xdr:col>
      <xdr:colOff>0</xdr:colOff>
      <xdr:row>173</xdr:row>
      <xdr:rowOff>0</xdr:rowOff>
    </xdr:from>
    <xdr:to>
      <xdr:col>36</xdr:col>
      <xdr:colOff>0</xdr:colOff>
      <xdr:row>205</xdr:row>
      <xdr:rowOff>0</xdr:rowOff>
    </xdr:to>
    <xdr:cxnSp macro="">
      <xdr:nvCxnSpPr>
        <xdr:cNvPr id="19" name="직선 연결선 18"/>
        <xdr:cNvCxnSpPr/>
      </xdr:nvCxnSpPr>
      <xdr:spPr>
        <a:xfrm>
          <a:off x="180975" y="1209675"/>
          <a:ext cx="6324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173</xdr:row>
      <xdr:rowOff>0</xdr:rowOff>
    </xdr:from>
    <xdr:to>
      <xdr:col>37</xdr:col>
      <xdr:colOff>0</xdr:colOff>
      <xdr:row>205</xdr:row>
      <xdr:rowOff>0</xdr:rowOff>
    </xdr:to>
    <xdr:cxnSp macro="">
      <xdr:nvCxnSpPr>
        <xdr:cNvPr id="20" name="직선 연결선 19"/>
        <xdr:cNvCxnSpPr/>
      </xdr:nvCxnSpPr>
      <xdr:spPr>
        <a:xfrm flipH="1">
          <a:off x="180975" y="1209675"/>
          <a:ext cx="65055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616</xdr:row>
      <xdr:rowOff>0</xdr:rowOff>
    </xdr:from>
    <xdr:to>
      <xdr:col>36</xdr:col>
      <xdr:colOff>0</xdr:colOff>
      <xdr:row>628</xdr:row>
      <xdr:rowOff>0</xdr:rowOff>
    </xdr:to>
    <xdr:cxnSp macro="">
      <xdr:nvCxnSpPr>
        <xdr:cNvPr id="21" name="직선 연결선 20"/>
        <xdr:cNvCxnSpPr/>
      </xdr:nvCxnSpPr>
      <xdr:spPr>
        <a:xfrm>
          <a:off x="2524125" y="46386750"/>
          <a:ext cx="39814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616</xdr:row>
      <xdr:rowOff>0</xdr:rowOff>
    </xdr:from>
    <xdr:to>
      <xdr:col>35</xdr:col>
      <xdr:colOff>182217</xdr:colOff>
      <xdr:row>628</xdr:row>
      <xdr:rowOff>0</xdr:rowOff>
    </xdr:to>
    <xdr:cxnSp macro="">
      <xdr:nvCxnSpPr>
        <xdr:cNvPr id="22" name="직선 연결선 21"/>
        <xdr:cNvCxnSpPr/>
      </xdr:nvCxnSpPr>
      <xdr:spPr>
        <a:xfrm flipH="1">
          <a:off x="2524125" y="46386750"/>
          <a:ext cx="398269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749</xdr:row>
      <xdr:rowOff>0</xdr:rowOff>
    </xdr:from>
    <xdr:to>
      <xdr:col>36</xdr:col>
      <xdr:colOff>0</xdr:colOff>
      <xdr:row>749</xdr:row>
      <xdr:rowOff>0</xdr:rowOff>
    </xdr:to>
    <xdr:sp macro="" textlink="">
      <xdr:nvSpPr>
        <xdr:cNvPr id="23" name="Line 1">
          <a:extLst>
            <a:ext uri="{FF2B5EF4-FFF2-40B4-BE49-F238E27FC236}">
              <a16:creationId xmlns:a16="http://schemas.microsoft.com/office/drawing/2014/main" id="{447E39B7-3713-4709-80FB-2EF7EA5FA677}"/>
            </a:ext>
          </a:extLst>
        </xdr:cNvPr>
        <xdr:cNvSpPr>
          <a:spLocks noChangeShapeType="1"/>
        </xdr:cNvSpPr>
      </xdr:nvSpPr>
      <xdr:spPr bwMode="auto">
        <a:xfrm>
          <a:off x="5057775" y="46386750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748</xdr:row>
      <xdr:rowOff>0</xdr:rowOff>
    </xdr:from>
    <xdr:to>
      <xdr:col>36</xdr:col>
      <xdr:colOff>0</xdr:colOff>
      <xdr:row>751</xdr:row>
      <xdr:rowOff>0</xdr:rowOff>
    </xdr:to>
    <xdr:sp macro="" textlink="">
      <xdr:nvSpPr>
        <xdr:cNvPr id="24" name="Line 3">
          <a:extLst>
            <a:ext uri="{FF2B5EF4-FFF2-40B4-BE49-F238E27FC236}">
              <a16:creationId xmlns:a16="http://schemas.microsoft.com/office/drawing/2014/main" id="{55AA9294-D6DA-4A05-99D5-396F5FFF21F3}"/>
            </a:ext>
          </a:extLst>
        </xdr:cNvPr>
        <xdr:cNvSpPr>
          <a:spLocks noChangeShapeType="1"/>
        </xdr:cNvSpPr>
      </xdr:nvSpPr>
      <xdr:spPr bwMode="auto">
        <a:xfrm>
          <a:off x="6505575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748</xdr:row>
      <xdr:rowOff>0</xdr:rowOff>
    </xdr:from>
    <xdr:to>
      <xdr:col>28</xdr:col>
      <xdr:colOff>0</xdr:colOff>
      <xdr:row>751</xdr:row>
      <xdr:rowOff>0</xdr:rowOff>
    </xdr:to>
    <xdr:sp macro="" textlink="">
      <xdr:nvSpPr>
        <xdr:cNvPr id="25" name="Line 2">
          <a:extLst>
            <a:ext uri="{FF2B5EF4-FFF2-40B4-BE49-F238E27FC236}">
              <a16:creationId xmlns:a16="http://schemas.microsoft.com/office/drawing/2014/main" id="{2E4D700F-C2BE-4FBD-81F7-691661B16AC9}"/>
            </a:ext>
          </a:extLst>
        </xdr:cNvPr>
        <xdr:cNvSpPr>
          <a:spLocks noChangeShapeType="1"/>
        </xdr:cNvSpPr>
      </xdr:nvSpPr>
      <xdr:spPr bwMode="auto">
        <a:xfrm>
          <a:off x="5057775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906</xdr:row>
      <xdr:rowOff>0</xdr:rowOff>
    </xdr:from>
    <xdr:to>
      <xdr:col>36</xdr:col>
      <xdr:colOff>0</xdr:colOff>
      <xdr:row>908</xdr:row>
      <xdr:rowOff>0</xdr:rowOff>
    </xdr:to>
    <xdr:sp macro="" textlink="">
      <xdr:nvSpPr>
        <xdr:cNvPr id="26" name="Line 354">
          <a:extLst>
            <a:ext uri="{FF2B5EF4-FFF2-40B4-BE49-F238E27FC236}">
              <a16:creationId xmlns:a16="http://schemas.microsoft.com/office/drawing/2014/main" id="{75E54DF0-B23C-454A-8C88-DBC11D61ABF0}"/>
            </a:ext>
          </a:extLst>
        </xdr:cNvPr>
        <xdr:cNvSpPr>
          <a:spLocks noChangeShapeType="1"/>
        </xdr:cNvSpPr>
      </xdr:nvSpPr>
      <xdr:spPr bwMode="auto">
        <a:xfrm>
          <a:off x="6505575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906</xdr:row>
      <xdr:rowOff>0</xdr:rowOff>
    </xdr:from>
    <xdr:to>
      <xdr:col>35</xdr:col>
      <xdr:colOff>0</xdr:colOff>
      <xdr:row>908</xdr:row>
      <xdr:rowOff>0</xdr:rowOff>
    </xdr:to>
    <xdr:sp macro="" textlink="">
      <xdr:nvSpPr>
        <xdr:cNvPr id="27" name="Line 355">
          <a:extLst>
            <a:ext uri="{FF2B5EF4-FFF2-40B4-BE49-F238E27FC236}">
              <a16:creationId xmlns:a16="http://schemas.microsoft.com/office/drawing/2014/main" id="{91DF45B7-BAB5-41D7-B736-3A08965EB76D}"/>
            </a:ext>
          </a:extLst>
        </xdr:cNvPr>
        <xdr:cNvSpPr>
          <a:spLocks noChangeShapeType="1"/>
        </xdr:cNvSpPr>
      </xdr:nvSpPr>
      <xdr:spPr bwMode="auto">
        <a:xfrm>
          <a:off x="6324600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37</xdr:col>
      <xdr:colOff>0</xdr:colOff>
      <xdr:row>671</xdr:row>
      <xdr:rowOff>149086</xdr:rowOff>
    </xdr:from>
    <xdr:to>
      <xdr:col>37</xdr:col>
      <xdr:colOff>182216</xdr:colOff>
      <xdr:row>709</xdr:row>
      <xdr:rowOff>0</xdr:rowOff>
    </xdr:to>
    <xdr:sp macro="" textlink="">
      <xdr:nvSpPr>
        <xdr:cNvPr id="28" name="왼쪽 중괄호 27">
          <a:extLst>
            <a:ext uri="{FF2B5EF4-FFF2-40B4-BE49-F238E27FC236}">
              <a16:creationId xmlns:a16="http://schemas.microsoft.com/office/drawing/2014/main" id="{FFF54880-3364-40AB-A4A1-73D82680BB3B}"/>
            </a:ext>
          </a:extLst>
        </xdr:cNvPr>
        <xdr:cNvSpPr/>
      </xdr:nvSpPr>
      <xdr:spPr>
        <a:xfrm rot="10800000">
          <a:off x="6686550" y="46386750"/>
          <a:ext cx="182216" cy="0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0</xdr:colOff>
      <xdr:row>709</xdr:row>
      <xdr:rowOff>149086</xdr:rowOff>
    </xdr:from>
    <xdr:to>
      <xdr:col>37</xdr:col>
      <xdr:colOff>182216</xdr:colOff>
      <xdr:row>741</xdr:row>
      <xdr:rowOff>149086</xdr:rowOff>
    </xdr:to>
    <xdr:sp macro="" textlink="">
      <xdr:nvSpPr>
        <xdr:cNvPr id="29" name="왼쪽 중괄호 28">
          <a:extLst>
            <a:ext uri="{FF2B5EF4-FFF2-40B4-BE49-F238E27FC236}">
              <a16:creationId xmlns:a16="http://schemas.microsoft.com/office/drawing/2014/main" id="{24D59E46-2295-4019-B4FB-7262E4413733}"/>
            </a:ext>
          </a:extLst>
        </xdr:cNvPr>
        <xdr:cNvSpPr/>
      </xdr:nvSpPr>
      <xdr:spPr>
        <a:xfrm rot="10800000">
          <a:off x="6686550" y="46386750"/>
          <a:ext cx="182216" cy="0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0</xdr:colOff>
      <xdr:row>941</xdr:row>
      <xdr:rowOff>0</xdr:rowOff>
    </xdr:from>
    <xdr:to>
      <xdr:col>35</xdr:col>
      <xdr:colOff>0</xdr:colOff>
      <xdr:row>944</xdr:row>
      <xdr:rowOff>0</xdr:rowOff>
    </xdr:to>
    <xdr:sp macro="" textlink="">
      <xdr:nvSpPr>
        <xdr:cNvPr id="30" name="Line 402">
          <a:extLst>
            <a:ext uri="{FF2B5EF4-FFF2-40B4-BE49-F238E27FC236}">
              <a16:creationId xmlns:a16="http://schemas.microsoft.com/office/drawing/2014/main" id="{38D14A2F-2D0A-4830-99D3-2504D370CF54}"/>
            </a:ext>
          </a:extLst>
        </xdr:cNvPr>
        <xdr:cNvSpPr>
          <a:spLocks noChangeShapeType="1"/>
        </xdr:cNvSpPr>
      </xdr:nvSpPr>
      <xdr:spPr bwMode="auto">
        <a:xfrm>
          <a:off x="6324600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941</xdr:row>
      <xdr:rowOff>0</xdr:rowOff>
    </xdr:from>
    <xdr:to>
      <xdr:col>36</xdr:col>
      <xdr:colOff>0</xdr:colOff>
      <xdr:row>944</xdr:row>
      <xdr:rowOff>0</xdr:rowOff>
    </xdr:to>
    <xdr:sp macro="" textlink="">
      <xdr:nvSpPr>
        <xdr:cNvPr id="31" name="Line 403">
          <a:extLst>
            <a:ext uri="{FF2B5EF4-FFF2-40B4-BE49-F238E27FC236}">
              <a16:creationId xmlns:a16="http://schemas.microsoft.com/office/drawing/2014/main" id="{0365D69C-9AF0-47CB-8580-B4FA31622D1A}"/>
            </a:ext>
          </a:extLst>
        </xdr:cNvPr>
        <xdr:cNvSpPr>
          <a:spLocks noChangeShapeType="1"/>
        </xdr:cNvSpPr>
      </xdr:nvSpPr>
      <xdr:spPr bwMode="auto">
        <a:xfrm>
          <a:off x="6505575" y="46386750"/>
          <a:ext cx="0" cy="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88900</xdr:colOff>
      <xdr:row>942</xdr:row>
      <xdr:rowOff>0</xdr:rowOff>
    </xdr:from>
    <xdr:to>
      <xdr:col>35</xdr:col>
      <xdr:colOff>88900</xdr:colOff>
      <xdr:row>945</xdr:row>
      <xdr:rowOff>0</xdr:rowOff>
    </xdr:to>
    <xdr:sp macro="" textlink="">
      <xdr:nvSpPr>
        <xdr:cNvPr id="32" name="Line 404">
          <a:extLst>
            <a:ext uri="{FF2B5EF4-FFF2-40B4-BE49-F238E27FC236}">
              <a16:creationId xmlns:a16="http://schemas.microsoft.com/office/drawing/2014/main" id="{B7E1FFB4-9C16-4D69-8145-AEBEA9E17572}"/>
            </a:ext>
          </a:extLst>
        </xdr:cNvPr>
        <xdr:cNvSpPr>
          <a:spLocks noChangeShapeType="1"/>
        </xdr:cNvSpPr>
      </xdr:nvSpPr>
      <xdr:spPr bwMode="auto">
        <a:xfrm flipH="1">
          <a:off x="6413500" y="463867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33</xdr:col>
      <xdr:colOff>0</xdr:colOff>
      <xdr:row>983</xdr:row>
      <xdr:rowOff>0</xdr:rowOff>
    </xdr:from>
    <xdr:to>
      <xdr:col>36</xdr:col>
      <xdr:colOff>1</xdr:colOff>
      <xdr:row>983</xdr:row>
      <xdr:rowOff>0</xdr:rowOff>
    </xdr:to>
    <xdr:sp macro="" textlink="">
      <xdr:nvSpPr>
        <xdr:cNvPr id="33" name="Line 117">
          <a:extLst>
            <a:ext uri="{FF2B5EF4-FFF2-40B4-BE49-F238E27FC236}">
              <a16:creationId xmlns:a16="http://schemas.microsoft.com/office/drawing/2014/main" id="{DAA62521-405B-4542-A32C-B246034AB6B4}"/>
            </a:ext>
          </a:extLst>
        </xdr:cNvPr>
        <xdr:cNvSpPr>
          <a:spLocks noChangeShapeType="1"/>
        </xdr:cNvSpPr>
      </xdr:nvSpPr>
      <xdr:spPr bwMode="auto">
        <a:xfrm>
          <a:off x="5962650" y="49177575"/>
          <a:ext cx="54292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33</xdr:col>
      <xdr:colOff>0</xdr:colOff>
      <xdr:row>982</xdr:row>
      <xdr:rowOff>0</xdr:rowOff>
    </xdr:from>
    <xdr:to>
      <xdr:col>33</xdr:col>
      <xdr:colOff>0</xdr:colOff>
      <xdr:row>985</xdr:row>
      <xdr:rowOff>0</xdr:rowOff>
    </xdr:to>
    <xdr:sp macro="" textlink="">
      <xdr:nvSpPr>
        <xdr:cNvPr id="34" name="Line 118">
          <a:extLst>
            <a:ext uri="{FF2B5EF4-FFF2-40B4-BE49-F238E27FC236}">
              <a16:creationId xmlns:a16="http://schemas.microsoft.com/office/drawing/2014/main" id="{50BB224B-7CF8-418C-A3E2-22003A62F04E}"/>
            </a:ext>
          </a:extLst>
        </xdr:cNvPr>
        <xdr:cNvSpPr>
          <a:spLocks noChangeShapeType="1"/>
        </xdr:cNvSpPr>
      </xdr:nvSpPr>
      <xdr:spPr bwMode="auto">
        <a:xfrm>
          <a:off x="5962650" y="491013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982</xdr:row>
      <xdr:rowOff>0</xdr:rowOff>
    </xdr:from>
    <xdr:to>
      <xdr:col>36</xdr:col>
      <xdr:colOff>0</xdr:colOff>
      <xdr:row>985</xdr:row>
      <xdr:rowOff>0</xdr:rowOff>
    </xdr:to>
    <xdr:sp macro="" textlink="">
      <xdr:nvSpPr>
        <xdr:cNvPr id="35" name="Line 119">
          <a:extLst>
            <a:ext uri="{FF2B5EF4-FFF2-40B4-BE49-F238E27FC236}">
              <a16:creationId xmlns:a16="http://schemas.microsoft.com/office/drawing/2014/main" id="{C1C2A459-1D65-47DA-BC31-FFB1879AF04F}"/>
            </a:ext>
          </a:extLst>
        </xdr:cNvPr>
        <xdr:cNvSpPr>
          <a:spLocks noChangeShapeType="1"/>
        </xdr:cNvSpPr>
      </xdr:nvSpPr>
      <xdr:spPr bwMode="auto">
        <a:xfrm>
          <a:off x="6505575" y="491013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34</xdr:col>
      <xdr:colOff>0</xdr:colOff>
      <xdr:row>984</xdr:row>
      <xdr:rowOff>0</xdr:rowOff>
    </xdr:from>
    <xdr:to>
      <xdr:col>34</xdr:col>
      <xdr:colOff>0</xdr:colOff>
      <xdr:row>986</xdr:row>
      <xdr:rowOff>0</xdr:rowOff>
    </xdr:to>
    <xdr:sp macro="" textlink="">
      <xdr:nvSpPr>
        <xdr:cNvPr id="36" name="Line 120">
          <a:extLst>
            <a:ext uri="{FF2B5EF4-FFF2-40B4-BE49-F238E27FC236}">
              <a16:creationId xmlns:a16="http://schemas.microsoft.com/office/drawing/2014/main" id="{DEEBF33E-936F-4AB8-BE7A-78136DDB9345}"/>
            </a:ext>
          </a:extLst>
        </xdr:cNvPr>
        <xdr:cNvSpPr>
          <a:spLocks noChangeShapeType="1"/>
        </xdr:cNvSpPr>
      </xdr:nvSpPr>
      <xdr:spPr bwMode="auto">
        <a:xfrm flipH="1">
          <a:off x="6143625" y="49253775"/>
          <a:ext cx="0" cy="15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29</xdr:col>
      <xdr:colOff>0</xdr:colOff>
      <xdr:row>1027</xdr:row>
      <xdr:rowOff>0</xdr:rowOff>
    </xdr:from>
    <xdr:to>
      <xdr:col>36</xdr:col>
      <xdr:colOff>0</xdr:colOff>
      <xdr:row>1027</xdr:row>
      <xdr:rowOff>0</xdr:rowOff>
    </xdr:to>
    <xdr:sp macro="" textlink="">
      <xdr:nvSpPr>
        <xdr:cNvPr id="37" name="Line 404">
          <a:extLst>
            <a:ext uri="{FF2B5EF4-FFF2-40B4-BE49-F238E27FC236}">
              <a16:creationId xmlns:a16="http://schemas.microsoft.com/office/drawing/2014/main" id="{C04DD9CC-8E9A-44D2-B67D-488B81499351}"/>
            </a:ext>
          </a:extLst>
        </xdr:cNvPr>
        <xdr:cNvSpPr>
          <a:spLocks noChangeShapeType="1"/>
        </xdr:cNvSpPr>
      </xdr:nvSpPr>
      <xdr:spPr bwMode="auto">
        <a:xfrm>
          <a:off x="5238750" y="55349775"/>
          <a:ext cx="1266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29</xdr:col>
      <xdr:colOff>0</xdr:colOff>
      <xdr:row>1026</xdr:row>
      <xdr:rowOff>0</xdr:rowOff>
    </xdr:from>
    <xdr:to>
      <xdr:col>29</xdr:col>
      <xdr:colOff>0</xdr:colOff>
      <xdr:row>1029</xdr:row>
      <xdr:rowOff>0</xdr:rowOff>
    </xdr:to>
    <xdr:sp macro="" textlink="">
      <xdr:nvSpPr>
        <xdr:cNvPr id="38" name="Line 405">
          <a:extLst>
            <a:ext uri="{FF2B5EF4-FFF2-40B4-BE49-F238E27FC236}">
              <a16:creationId xmlns:a16="http://schemas.microsoft.com/office/drawing/2014/main" id="{4AD05515-6860-4ED5-8479-821CB8C368F1}"/>
            </a:ext>
          </a:extLst>
        </xdr:cNvPr>
        <xdr:cNvSpPr>
          <a:spLocks noChangeShapeType="1"/>
        </xdr:cNvSpPr>
      </xdr:nvSpPr>
      <xdr:spPr bwMode="auto">
        <a:xfrm>
          <a:off x="5238750" y="552735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1026</xdr:row>
      <xdr:rowOff>0</xdr:rowOff>
    </xdr:from>
    <xdr:to>
      <xdr:col>36</xdr:col>
      <xdr:colOff>0</xdr:colOff>
      <xdr:row>1029</xdr:row>
      <xdr:rowOff>0</xdr:rowOff>
    </xdr:to>
    <xdr:sp macro="" textlink="">
      <xdr:nvSpPr>
        <xdr:cNvPr id="39" name="Line 406">
          <a:extLst>
            <a:ext uri="{FF2B5EF4-FFF2-40B4-BE49-F238E27FC236}">
              <a16:creationId xmlns:a16="http://schemas.microsoft.com/office/drawing/2014/main" id="{0835BA5B-DD00-45C0-9ECC-27B0FEFCAE84}"/>
            </a:ext>
          </a:extLst>
        </xdr:cNvPr>
        <xdr:cNvSpPr>
          <a:spLocks noChangeShapeType="1"/>
        </xdr:cNvSpPr>
      </xdr:nvSpPr>
      <xdr:spPr bwMode="auto">
        <a:xfrm>
          <a:off x="6505575" y="552735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33</xdr:col>
      <xdr:colOff>3727</xdr:colOff>
      <xdr:row>1028</xdr:row>
      <xdr:rowOff>0</xdr:rowOff>
    </xdr:from>
    <xdr:to>
      <xdr:col>33</xdr:col>
      <xdr:colOff>3727</xdr:colOff>
      <xdr:row>1030</xdr:row>
      <xdr:rowOff>140804</xdr:rowOff>
    </xdr:to>
    <xdr:sp macro="" textlink="">
      <xdr:nvSpPr>
        <xdr:cNvPr id="40" name="Line 407">
          <a:extLst>
            <a:ext uri="{FF2B5EF4-FFF2-40B4-BE49-F238E27FC236}">
              <a16:creationId xmlns:a16="http://schemas.microsoft.com/office/drawing/2014/main" id="{C98EE9ED-005D-4EC8-9146-0A51D2DF0430}"/>
            </a:ext>
          </a:extLst>
        </xdr:cNvPr>
        <xdr:cNvSpPr>
          <a:spLocks noChangeShapeType="1"/>
        </xdr:cNvSpPr>
      </xdr:nvSpPr>
      <xdr:spPr bwMode="auto">
        <a:xfrm>
          <a:off x="5966377" y="55425975"/>
          <a:ext cx="0" cy="29320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</xdr:spPr>
    </xdr:sp>
    <xdr:clientData/>
  </xdr:twoCellAnchor>
  <xdr:twoCellAnchor>
    <xdr:from>
      <xdr:col>36</xdr:col>
      <xdr:colOff>180974</xdr:colOff>
      <xdr:row>337</xdr:row>
      <xdr:rowOff>152399</xdr:rowOff>
    </xdr:from>
    <xdr:to>
      <xdr:col>38</xdr:col>
      <xdr:colOff>19049</xdr:colOff>
      <xdr:row>364</xdr:row>
      <xdr:rowOff>142874</xdr:rowOff>
    </xdr:to>
    <xdr:sp macro="" textlink="">
      <xdr:nvSpPr>
        <xdr:cNvPr id="41" name="왼쪽 중괄호 40">
          <a:extLst>
            <a:ext uri="{FF2B5EF4-FFF2-40B4-BE49-F238E27FC236}">
              <a16:creationId xmlns:a16="http://schemas.microsoft.com/office/drawing/2014/main" id="{4FC7B71C-BB5B-41B2-9966-8C756B313043}"/>
            </a:ext>
          </a:extLst>
        </xdr:cNvPr>
        <xdr:cNvSpPr/>
      </xdr:nvSpPr>
      <xdr:spPr>
        <a:xfrm rot="10800000">
          <a:off x="6686549" y="14468474"/>
          <a:ext cx="200025" cy="27336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180974</xdr:colOff>
      <xdr:row>365</xdr:row>
      <xdr:rowOff>152399</xdr:rowOff>
    </xdr:from>
    <xdr:to>
      <xdr:col>38</xdr:col>
      <xdr:colOff>19049</xdr:colOff>
      <xdr:row>392</xdr:row>
      <xdr:rowOff>142874</xdr:rowOff>
    </xdr:to>
    <xdr:sp macro="" textlink="">
      <xdr:nvSpPr>
        <xdr:cNvPr id="42" name="왼쪽 중괄호 41">
          <a:extLst>
            <a:ext uri="{FF2B5EF4-FFF2-40B4-BE49-F238E27FC236}">
              <a16:creationId xmlns:a16="http://schemas.microsoft.com/office/drawing/2014/main" id="{4FC7B71C-BB5B-41B2-9966-8C756B313043}"/>
            </a:ext>
          </a:extLst>
        </xdr:cNvPr>
        <xdr:cNvSpPr/>
      </xdr:nvSpPr>
      <xdr:spPr>
        <a:xfrm rot="10800000">
          <a:off x="6686549" y="17364074"/>
          <a:ext cx="200025" cy="27336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0</xdr:colOff>
      <xdr:row>399</xdr:row>
      <xdr:rowOff>0</xdr:rowOff>
    </xdr:from>
    <xdr:to>
      <xdr:col>36</xdr:col>
      <xdr:colOff>0</xdr:colOff>
      <xdr:row>399</xdr:row>
      <xdr:rowOff>0</xdr:rowOff>
    </xdr:to>
    <xdr:sp macro="" textlink="">
      <xdr:nvSpPr>
        <xdr:cNvPr id="43" name="Line 1">
          <a:extLst>
            <a:ext uri="{FF2B5EF4-FFF2-40B4-BE49-F238E27FC236}">
              <a16:creationId xmlns:a16="http://schemas.microsoft.com/office/drawing/2014/main" id="{447E39B7-3713-4709-80FB-2EF7EA5FA677}"/>
            </a:ext>
          </a:extLst>
        </xdr:cNvPr>
        <xdr:cNvSpPr>
          <a:spLocks noChangeShapeType="1"/>
        </xdr:cNvSpPr>
      </xdr:nvSpPr>
      <xdr:spPr bwMode="auto">
        <a:xfrm>
          <a:off x="5057775" y="20945475"/>
          <a:ext cx="1447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stealth" w="med" len="med"/>
          <a:tailEnd type="stealth" w="med" len="med"/>
        </a:ln>
      </xdr:spPr>
    </xdr:sp>
    <xdr:clientData/>
  </xdr:twoCellAnchor>
  <xdr:twoCellAnchor>
    <xdr:from>
      <xdr:col>36</xdr:col>
      <xdr:colOff>0</xdr:colOff>
      <xdr:row>398</xdr:row>
      <xdr:rowOff>0</xdr:rowOff>
    </xdr:from>
    <xdr:to>
      <xdr:col>36</xdr:col>
      <xdr:colOff>0</xdr:colOff>
      <xdr:row>401</xdr:row>
      <xdr:rowOff>0</xdr:rowOff>
    </xdr:to>
    <xdr:sp macro="" textlink="">
      <xdr:nvSpPr>
        <xdr:cNvPr id="44" name="Line 3">
          <a:extLst>
            <a:ext uri="{FF2B5EF4-FFF2-40B4-BE49-F238E27FC236}">
              <a16:creationId xmlns:a16="http://schemas.microsoft.com/office/drawing/2014/main" id="{55AA9294-D6DA-4A05-99D5-396F5FFF21F3}"/>
            </a:ext>
          </a:extLst>
        </xdr:cNvPr>
        <xdr:cNvSpPr>
          <a:spLocks noChangeShapeType="1"/>
        </xdr:cNvSpPr>
      </xdr:nvSpPr>
      <xdr:spPr bwMode="auto">
        <a:xfrm>
          <a:off x="6505575" y="208692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28</xdr:col>
      <xdr:colOff>0</xdr:colOff>
      <xdr:row>398</xdr:row>
      <xdr:rowOff>0</xdr:rowOff>
    </xdr:from>
    <xdr:to>
      <xdr:col>28</xdr:col>
      <xdr:colOff>0</xdr:colOff>
      <xdr:row>401</xdr:row>
      <xdr:rowOff>0</xdr:rowOff>
    </xdr:to>
    <xdr:sp macro="" textlink="">
      <xdr:nvSpPr>
        <xdr:cNvPr id="45" name="Line 2">
          <a:extLst>
            <a:ext uri="{FF2B5EF4-FFF2-40B4-BE49-F238E27FC236}">
              <a16:creationId xmlns:a16="http://schemas.microsoft.com/office/drawing/2014/main" id="{2E4D700F-C2BE-4FBD-81F7-691661B16AC9}"/>
            </a:ext>
          </a:extLst>
        </xdr:cNvPr>
        <xdr:cNvSpPr>
          <a:spLocks noChangeShapeType="1"/>
        </xdr:cNvSpPr>
      </xdr:nvSpPr>
      <xdr:spPr bwMode="auto">
        <a:xfrm>
          <a:off x="5057775" y="20869275"/>
          <a:ext cx="0" cy="22860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36</xdr:col>
      <xdr:colOff>0</xdr:colOff>
      <xdr:row>556</xdr:row>
      <xdr:rowOff>0</xdr:rowOff>
    </xdr:from>
    <xdr:to>
      <xdr:col>36</xdr:col>
      <xdr:colOff>0</xdr:colOff>
      <xdr:row>558</xdr:row>
      <xdr:rowOff>0</xdr:rowOff>
    </xdr:to>
    <xdr:sp macro="" textlink="">
      <xdr:nvSpPr>
        <xdr:cNvPr id="46" name="Line 354">
          <a:extLst>
            <a:ext uri="{FF2B5EF4-FFF2-40B4-BE49-F238E27FC236}">
              <a16:creationId xmlns:a16="http://schemas.microsoft.com/office/drawing/2014/main" id="{75E54DF0-B23C-454A-8C88-DBC11D61ABF0}"/>
            </a:ext>
          </a:extLst>
        </xdr:cNvPr>
        <xdr:cNvSpPr>
          <a:spLocks noChangeShapeType="1"/>
        </xdr:cNvSpPr>
      </xdr:nvSpPr>
      <xdr:spPr bwMode="auto">
        <a:xfrm>
          <a:off x="6505575" y="43243500"/>
          <a:ext cx="0" cy="2857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35</xdr:col>
      <xdr:colOff>0</xdr:colOff>
      <xdr:row>556</xdr:row>
      <xdr:rowOff>0</xdr:rowOff>
    </xdr:from>
    <xdr:to>
      <xdr:col>35</xdr:col>
      <xdr:colOff>0</xdr:colOff>
      <xdr:row>558</xdr:row>
      <xdr:rowOff>0</xdr:rowOff>
    </xdr:to>
    <xdr:sp macro="" textlink="">
      <xdr:nvSpPr>
        <xdr:cNvPr id="47" name="Line 355">
          <a:extLst>
            <a:ext uri="{FF2B5EF4-FFF2-40B4-BE49-F238E27FC236}">
              <a16:creationId xmlns:a16="http://schemas.microsoft.com/office/drawing/2014/main" id="{91DF45B7-BAB5-41D7-B736-3A08965EB76D}"/>
            </a:ext>
          </a:extLst>
        </xdr:cNvPr>
        <xdr:cNvSpPr>
          <a:spLocks noChangeShapeType="1"/>
        </xdr:cNvSpPr>
      </xdr:nvSpPr>
      <xdr:spPr bwMode="auto">
        <a:xfrm>
          <a:off x="6324600" y="43243500"/>
          <a:ext cx="0" cy="285750"/>
        </a:xfrm>
        <a:prstGeom prst="line">
          <a:avLst/>
        </a:prstGeom>
        <a:noFill/>
        <a:ln w="6350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143</xdr:row>
      <xdr:rowOff>0</xdr:rowOff>
    </xdr:from>
    <xdr:to>
      <xdr:col>37</xdr:col>
      <xdr:colOff>9525</xdr:colOff>
      <xdr:row>212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6200" y="22002750"/>
          <a:ext cx="15668625" cy="10515600"/>
        </a:xfrm>
        <a:prstGeom prst="rect">
          <a:avLst/>
        </a:prstGeom>
        <a:solidFill>
          <a:schemeClr val="bg2">
            <a:lumMod val="50000"/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400" b="1">
              <a:solidFill>
                <a:schemeClr val="bg1"/>
              </a:solidFill>
            </a:rPr>
            <a:t>2Way Reserved </a:t>
          </a:r>
        </a:p>
        <a:p>
          <a:pPr algn="ctr"/>
          <a:r>
            <a:rPr lang="en-US" altLang="ko-KR" sz="2400" b="1">
              <a:solidFill>
                <a:schemeClr val="bg1"/>
              </a:solidFill>
            </a:rPr>
            <a:t>for SIRIUS</a:t>
          </a:r>
          <a:endParaRPr lang="ko-KR" alt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293417</xdr:colOff>
      <xdr:row>218</xdr:row>
      <xdr:rowOff>59241</xdr:rowOff>
    </xdr:from>
    <xdr:to>
      <xdr:col>32</xdr:col>
      <xdr:colOff>77911</xdr:colOff>
      <xdr:row>246</xdr:row>
      <xdr:rowOff>98270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89992" y="36720966"/>
          <a:ext cx="4899419" cy="4515779"/>
        </a:xfrm>
        <a:prstGeom prst="rect">
          <a:avLst/>
        </a:prstGeom>
      </xdr:spPr>
    </xdr:pic>
    <xdr:clientData/>
  </xdr:twoCellAnchor>
  <xdr:twoCellAnchor editAs="oneCell">
    <xdr:from>
      <xdr:col>24</xdr:col>
      <xdr:colOff>419100</xdr:colOff>
      <xdr:row>253</xdr:row>
      <xdr:rowOff>142875</xdr:rowOff>
    </xdr:from>
    <xdr:to>
      <xdr:col>31</xdr:col>
      <xdr:colOff>361486</xdr:colOff>
      <xdr:row>258</xdr:row>
      <xdr:rowOff>57065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11025" y="42348150"/>
          <a:ext cx="3714286" cy="67619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</xdr:row>
      <xdr:rowOff>12887</xdr:rowOff>
    </xdr:from>
    <xdr:to>
      <xdr:col>53</xdr:col>
      <xdr:colOff>378962</xdr:colOff>
      <xdr:row>47</xdr:row>
      <xdr:rowOff>19978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54975" y="832037"/>
          <a:ext cx="7922762" cy="7150841"/>
        </a:xfrm>
        <a:prstGeom prst="rect">
          <a:avLst/>
        </a:prstGeom>
      </xdr:spPr>
    </xdr:pic>
    <xdr:clientData/>
  </xdr:twoCellAnchor>
  <xdr:twoCellAnchor>
    <xdr:from>
      <xdr:col>41</xdr:col>
      <xdr:colOff>226235</xdr:colOff>
      <xdr:row>11</xdr:row>
      <xdr:rowOff>163000</xdr:rowOff>
    </xdr:from>
    <xdr:to>
      <xdr:col>43</xdr:col>
      <xdr:colOff>151777</xdr:colOff>
      <xdr:row>20</xdr:row>
      <xdr:rowOff>14671</xdr:rowOff>
    </xdr:to>
    <xdr:sp macro="" textlink="">
      <xdr:nvSpPr>
        <xdr:cNvPr id="5" name="직사각형 4"/>
        <xdr:cNvSpPr/>
      </xdr:nvSpPr>
      <xdr:spPr>
        <a:xfrm>
          <a:off x="20981210" y="1972750"/>
          <a:ext cx="1182842" cy="1375671"/>
        </a:xfrm>
        <a:prstGeom prst="rect">
          <a:avLst/>
        </a:prstGeom>
        <a:noFill/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185682</xdr:colOff>
      <xdr:row>12</xdr:row>
      <xdr:rowOff>66134</xdr:rowOff>
    </xdr:from>
    <xdr:to>
      <xdr:col>46</xdr:col>
      <xdr:colOff>251931</xdr:colOff>
      <xdr:row>20</xdr:row>
      <xdr:rowOff>117837</xdr:rowOff>
    </xdr:to>
    <xdr:sp macro="" textlink="">
      <xdr:nvSpPr>
        <xdr:cNvPr id="6" name="직사각형 5"/>
        <xdr:cNvSpPr/>
      </xdr:nvSpPr>
      <xdr:spPr>
        <a:xfrm>
          <a:off x="22197957" y="2047334"/>
          <a:ext cx="1952199" cy="14042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361950</xdr:colOff>
      <xdr:row>5</xdr:row>
      <xdr:rowOff>0</xdr:rowOff>
    </xdr:from>
    <xdr:to>
      <xdr:col>43</xdr:col>
      <xdr:colOff>490103</xdr:colOff>
      <xdr:row>10</xdr:row>
      <xdr:rowOff>7793</xdr:rowOff>
    </xdr:to>
    <xdr:sp macro="" textlink="">
      <xdr:nvSpPr>
        <xdr:cNvPr id="7" name="직사각형 6"/>
        <xdr:cNvSpPr/>
      </xdr:nvSpPr>
      <xdr:spPr>
        <a:xfrm>
          <a:off x="21116925" y="819150"/>
          <a:ext cx="1385453" cy="826943"/>
        </a:xfrm>
        <a:prstGeom prst="rect">
          <a:avLst/>
        </a:prstGeom>
        <a:noFill/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613928</xdr:colOff>
      <xdr:row>5</xdr:row>
      <xdr:rowOff>0</xdr:rowOff>
    </xdr:from>
    <xdr:to>
      <xdr:col>46</xdr:col>
      <xdr:colOff>65809</xdr:colOff>
      <xdr:row>10</xdr:row>
      <xdr:rowOff>75829</xdr:rowOff>
    </xdr:to>
    <xdr:sp macro="" textlink="">
      <xdr:nvSpPr>
        <xdr:cNvPr id="8" name="직사각형 7"/>
        <xdr:cNvSpPr/>
      </xdr:nvSpPr>
      <xdr:spPr>
        <a:xfrm>
          <a:off x="22626203" y="819150"/>
          <a:ext cx="1337831" cy="89497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1288</xdr:colOff>
      <xdr:row>6</xdr:row>
      <xdr:rowOff>81606</xdr:rowOff>
    </xdr:from>
    <xdr:to>
      <xdr:col>45</xdr:col>
      <xdr:colOff>559038</xdr:colOff>
      <xdr:row>7</xdr:row>
      <xdr:rowOff>137484</xdr:rowOff>
    </xdr:to>
    <xdr:sp macro="" textlink="">
      <xdr:nvSpPr>
        <xdr:cNvPr id="9" name="TextBox 8"/>
        <xdr:cNvSpPr txBox="1"/>
      </xdr:nvSpPr>
      <xdr:spPr>
        <a:xfrm>
          <a:off x="21384913" y="1072206"/>
          <a:ext cx="2443700" cy="2273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>
              <a:solidFill>
                <a:srgbClr val="FF0000"/>
              </a:solidFill>
            </a:rPr>
            <a:t>MUX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543914</xdr:colOff>
      <xdr:row>24</xdr:row>
      <xdr:rowOff>158832</xdr:rowOff>
    </xdr:from>
    <xdr:to>
      <xdr:col>49</xdr:col>
      <xdr:colOff>491094</xdr:colOff>
      <xdr:row>33</xdr:row>
      <xdr:rowOff>179614</xdr:rowOff>
    </xdr:to>
    <xdr:sp macro="" textlink="">
      <xdr:nvSpPr>
        <xdr:cNvPr id="10" name="직사각형 9"/>
        <xdr:cNvSpPr/>
      </xdr:nvSpPr>
      <xdr:spPr>
        <a:xfrm>
          <a:off x="24442139" y="4178382"/>
          <a:ext cx="1833130" cy="1554307"/>
        </a:xfrm>
        <a:prstGeom prst="rect">
          <a:avLst/>
        </a:prstGeom>
        <a:solidFill>
          <a:schemeClr val="bg1">
            <a:lumMod val="65000"/>
            <a:alpha val="83000"/>
          </a:schemeClr>
        </a:solidFill>
        <a:ln w="2540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/>
            <a:t>Bank</a:t>
          </a:r>
          <a:r>
            <a:rPr lang="en-US" altLang="ko-KR" sz="1400" b="1" baseline="0"/>
            <a:t> </a:t>
          </a:r>
          <a:r>
            <a:rPr lang="ko-KR" altLang="en-US" sz="1400" b="1" baseline="0"/>
            <a:t>관련</a:t>
          </a:r>
          <a:endParaRPr lang="ko-KR" altLang="en-US" sz="1400" b="1"/>
        </a:p>
      </xdr:txBody>
    </xdr:sp>
    <xdr:clientData/>
  </xdr:twoCellAnchor>
  <xdr:twoCellAnchor>
    <xdr:from>
      <xdr:col>46</xdr:col>
      <xdr:colOff>451768</xdr:colOff>
      <xdr:row>11</xdr:row>
      <xdr:rowOff>113375</xdr:rowOff>
    </xdr:from>
    <xdr:to>
      <xdr:col>48</xdr:col>
      <xdr:colOff>397213</xdr:colOff>
      <xdr:row>20</xdr:row>
      <xdr:rowOff>14302</xdr:rowOff>
    </xdr:to>
    <xdr:sp macro="" textlink="">
      <xdr:nvSpPr>
        <xdr:cNvPr id="11" name="직사각형 10"/>
        <xdr:cNvSpPr/>
      </xdr:nvSpPr>
      <xdr:spPr>
        <a:xfrm>
          <a:off x="24349993" y="1923125"/>
          <a:ext cx="1202745" cy="1424927"/>
        </a:xfrm>
        <a:prstGeom prst="rect">
          <a:avLst/>
        </a:prstGeom>
        <a:noFill/>
        <a:ln w="254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386826</xdr:colOff>
      <xdr:row>12</xdr:row>
      <xdr:rowOff>22004</xdr:rowOff>
    </xdr:from>
    <xdr:to>
      <xdr:col>51</xdr:col>
      <xdr:colOff>485295</xdr:colOff>
      <xdr:row>20</xdr:row>
      <xdr:rowOff>127151</xdr:rowOff>
    </xdr:to>
    <xdr:sp macro="" textlink="">
      <xdr:nvSpPr>
        <xdr:cNvPr id="12" name="직사각형 11"/>
        <xdr:cNvSpPr/>
      </xdr:nvSpPr>
      <xdr:spPr>
        <a:xfrm>
          <a:off x="25542351" y="2003204"/>
          <a:ext cx="1984419" cy="145769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31</xdr:col>
      <xdr:colOff>0</xdr:colOff>
      <xdr:row>358</xdr:row>
      <xdr:rowOff>0</xdr:rowOff>
    </xdr:from>
    <xdr:to>
      <xdr:col>46</xdr:col>
      <xdr:colOff>33036</xdr:colOff>
      <xdr:row>388</xdr:row>
      <xdr:rowOff>71748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3518"/>
        <a:stretch/>
      </xdr:blipFill>
      <xdr:spPr>
        <a:xfrm>
          <a:off x="15363825" y="58778775"/>
          <a:ext cx="8567436" cy="4758048"/>
        </a:xfrm>
        <a:prstGeom prst="rect">
          <a:avLst/>
        </a:prstGeom>
      </xdr:spPr>
    </xdr:pic>
    <xdr:clientData/>
  </xdr:twoCellAnchor>
  <xdr:twoCellAnchor>
    <xdr:from>
      <xdr:col>39</xdr:col>
      <xdr:colOff>517328</xdr:colOff>
      <xdr:row>362</xdr:row>
      <xdr:rowOff>74470</xdr:rowOff>
    </xdr:from>
    <xdr:to>
      <xdr:col>45</xdr:col>
      <xdr:colOff>116412</xdr:colOff>
      <xdr:row>373</xdr:row>
      <xdr:rowOff>13608</xdr:rowOff>
    </xdr:to>
    <xdr:sp macro="" textlink="">
      <xdr:nvSpPr>
        <xdr:cNvPr id="14" name="직사각형 13"/>
        <xdr:cNvSpPr/>
      </xdr:nvSpPr>
      <xdr:spPr>
        <a:xfrm>
          <a:off x="20015003" y="59481895"/>
          <a:ext cx="3370984" cy="1615538"/>
        </a:xfrm>
        <a:prstGeom prst="rect">
          <a:avLst/>
        </a:prstGeom>
        <a:solidFill>
          <a:schemeClr val="bg1">
            <a:lumMod val="65000"/>
            <a:alpha val="89000"/>
          </a:schemeClr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/>
            <a:t>DSP</a:t>
          </a:r>
          <a:r>
            <a:rPr lang="en-US" altLang="ko-KR" sz="1600" b="1" baseline="0"/>
            <a:t> Block</a:t>
          </a:r>
          <a:endParaRPr lang="ko-KR" altLang="en-US" sz="16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SV00\DATA\USER\WATA\AL6290\&#38651;&#27969;A.WK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rk_iCeres\Sirius-Project\Unit_Site-Board\IOP-FPGA\Xilinx%20Power%20Estimator\Virtex5_XPE_20160408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rk_iCeres\Sirius2_Project\Unit_Site-Board\IOP2-FPGA\Xilinx%20Power%20Estimator\Virtex5_XPE_2016040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</sheetNames>
    <sheetDataSet>
      <sheetData sheetId="0">
        <row r="5">
          <cell r="AS5" t="str">
            <v>DCL</v>
          </cell>
          <cell r="AT5">
            <v>138.624</v>
          </cell>
          <cell r="AV5">
            <v>31.3</v>
          </cell>
        </row>
        <row r="6">
          <cell r="AS6" t="str">
            <v>DRV</v>
          </cell>
          <cell r="AT6">
            <v>103.36</v>
          </cell>
          <cell r="AV6">
            <v>54.648673218873029</v>
          </cell>
        </row>
        <row r="7">
          <cell r="AS7" t="str">
            <v>TG</v>
          </cell>
          <cell r="AT7">
            <v>84.7</v>
          </cell>
          <cell r="AV7">
            <v>73.782115765685589</v>
          </cell>
        </row>
        <row r="8">
          <cell r="AS8" t="str">
            <v>SKW</v>
          </cell>
          <cell r="AT8">
            <v>41.58</v>
          </cell>
          <cell r="AV8">
            <v>83.17489665230265</v>
          </cell>
        </row>
        <row r="9">
          <cell r="AS9" t="str">
            <v>RL</v>
          </cell>
          <cell r="AT9">
            <v>16.8</v>
          </cell>
          <cell r="AV9">
            <v>86.9699596367944</v>
          </cell>
        </row>
        <row r="10">
          <cell r="AS10" t="str">
            <v>ILD</v>
          </cell>
          <cell r="AT10">
            <v>15.200000000000001</v>
          </cell>
          <cell r="AV10">
            <v>90.403588051334552</v>
          </cell>
        </row>
        <row r="11">
          <cell r="AS11" t="str">
            <v>ECL</v>
          </cell>
          <cell r="AT11">
            <v>13.6448</v>
          </cell>
          <cell r="AV11">
            <v>93.485902063881753</v>
          </cell>
        </row>
        <row r="12">
          <cell r="AS12" t="str">
            <v>CAL</v>
          </cell>
          <cell r="AT12">
            <v>7.7759999999999998</v>
          </cell>
          <cell r="AV12">
            <v>95.242474073846509</v>
          </cell>
        </row>
        <row r="13">
          <cell r="AS13" t="str">
            <v>CLD</v>
          </cell>
          <cell r="AT13">
            <v>6.8224</v>
          </cell>
          <cell r="AV13">
            <v>96.783631080120102</v>
          </cell>
        </row>
        <row r="14">
          <cell r="AS14" t="str">
            <v>終端</v>
          </cell>
          <cell r="AT14">
            <v>6.5632000000000001</v>
          </cell>
          <cell r="AV14">
            <v>98.266235686061549</v>
          </cell>
        </row>
        <row r="15">
          <cell r="AS15" t="str">
            <v>TTL</v>
          </cell>
          <cell r="AT15">
            <v>5.25</v>
          </cell>
          <cell r="AV15">
            <v>99.452192868715215</v>
          </cell>
        </row>
        <row r="16">
          <cell r="AS16" t="str">
            <v>DL</v>
          </cell>
          <cell r="AT16">
            <v>2.36</v>
          </cell>
          <cell r="AV16">
            <v>99.985308859393825</v>
          </cell>
        </row>
        <row r="64">
          <cell r="AS64" t="str">
            <v>DCL</v>
          </cell>
          <cell r="AT64">
            <v>132.54400000000001</v>
          </cell>
        </row>
        <row r="65">
          <cell r="AS65" t="str">
            <v>DRV</v>
          </cell>
          <cell r="AT65">
            <v>103.36</v>
          </cell>
        </row>
        <row r="66">
          <cell r="AS66" t="str">
            <v>TG</v>
          </cell>
          <cell r="AT66">
            <v>84.7</v>
          </cell>
        </row>
        <row r="67">
          <cell r="AS67" t="str">
            <v>SKW</v>
          </cell>
          <cell r="AT67">
            <v>41.58</v>
          </cell>
        </row>
        <row r="68">
          <cell r="AS68" t="str">
            <v>ECL</v>
          </cell>
          <cell r="AT68">
            <v>13.6448</v>
          </cell>
        </row>
        <row r="69">
          <cell r="AS69" t="str">
            <v>ILD</v>
          </cell>
          <cell r="AT69">
            <v>9.120000000000001</v>
          </cell>
        </row>
        <row r="70">
          <cell r="AS70" t="str">
            <v>CAL</v>
          </cell>
          <cell r="AT70">
            <v>7.7759999999999998</v>
          </cell>
        </row>
        <row r="71">
          <cell r="AS71" t="str">
            <v>CLD</v>
          </cell>
          <cell r="AT71">
            <v>6.8224</v>
          </cell>
        </row>
        <row r="72">
          <cell r="AS72" t="str">
            <v>終端</v>
          </cell>
          <cell r="AT72">
            <v>6.5632000000000001</v>
          </cell>
        </row>
        <row r="73">
          <cell r="AS73" t="str">
            <v>TTL</v>
          </cell>
          <cell r="AT73">
            <v>5.25</v>
          </cell>
        </row>
        <row r="74">
          <cell r="AS74" t="str">
            <v>DL</v>
          </cell>
          <cell r="AT74">
            <v>2.36</v>
          </cell>
        </row>
        <row r="75">
          <cell r="AS75" t="str">
            <v>RL</v>
          </cell>
          <cell r="AT75">
            <v>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LOCK"/>
      <sheetName val="LOGIC"/>
      <sheetName val="IO"/>
      <sheetName val="BRAM"/>
      <sheetName val="DSP"/>
      <sheetName val="DCM"/>
      <sheetName val="PLL"/>
      <sheetName val="MMCM"/>
      <sheetName val="GT"/>
      <sheetName val="GTX"/>
      <sheetName val="GTH"/>
      <sheetName val="TEMAC"/>
      <sheetName val="PCIE"/>
      <sheetName val="PPC440"/>
      <sheetName val="Data"/>
      <sheetName val="Test"/>
      <sheetName val="User"/>
      <sheetName val="Graphs"/>
      <sheetName val="Release"/>
    </sheetNames>
    <sheetDataSet>
      <sheetData sheetId="0">
        <row r="30">
          <cell r="R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LOCK"/>
      <sheetName val="LOGIC"/>
      <sheetName val="IO"/>
      <sheetName val="BRAM"/>
      <sheetName val="DSP"/>
      <sheetName val="DCM"/>
      <sheetName val="PLL"/>
      <sheetName val="MMCM"/>
      <sheetName val="GT"/>
      <sheetName val="GTX"/>
      <sheetName val="GTH"/>
      <sheetName val="TEMAC"/>
      <sheetName val="PCIE"/>
      <sheetName val="PPC440"/>
      <sheetName val="Data"/>
      <sheetName val="Test"/>
      <sheetName val="User"/>
      <sheetName val="Graphs"/>
      <sheetName val="Release"/>
    </sheetNames>
    <sheetDataSet>
      <sheetData sheetId="0">
        <row r="30">
          <cell r="R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27"/>
  <sheetViews>
    <sheetView tabSelected="1" zoomScaleNormal="100" zoomScaleSheetLayoutView="115" workbookViewId="0">
      <pane ySplit="3" topLeftCell="A31" activePane="bottomLeft" state="frozen"/>
      <selection activeCell="X28" sqref="X28"/>
      <selection pane="bottomLeft" activeCell="X28" sqref="X28"/>
    </sheetView>
  </sheetViews>
  <sheetFormatPr defaultColWidth="8.25" defaultRowHeight="12" customHeight="1"/>
  <cols>
    <col min="1" max="1" width="0.875" style="1" customWidth="1"/>
    <col min="2" max="2" width="3.375" style="3" customWidth="1"/>
    <col min="3" max="3" width="0.875" style="3" customWidth="1"/>
    <col min="4" max="35" width="6.125" style="3" customWidth="1"/>
    <col min="36" max="36" width="0.875" style="1" customWidth="1"/>
    <col min="37" max="37" width="4.5" style="1" customWidth="1"/>
    <col min="38" max="38" width="0.875" style="1" customWidth="1"/>
    <col min="39" max="16384" width="8.25" style="1"/>
  </cols>
  <sheetData>
    <row r="1" spans="1:37" ht="12" customHeight="1">
      <c r="B1" s="2" t="s">
        <v>0</v>
      </c>
      <c r="D1" s="4"/>
      <c r="AK1" s="5" t="s">
        <v>1</v>
      </c>
    </row>
    <row r="2" spans="1:37" ht="12" customHeight="1" thickBot="1"/>
    <row r="3" spans="1:37" s="6" customFormat="1" ht="12" customHeight="1" thickTop="1" thickBot="1">
      <c r="B3" s="7">
        <v>1</v>
      </c>
      <c r="C3" s="8"/>
      <c r="D3" s="9" t="s">
        <v>2</v>
      </c>
      <c r="E3" s="10" t="s">
        <v>3</v>
      </c>
      <c r="F3" s="10" t="s">
        <v>4</v>
      </c>
      <c r="G3" s="10" t="s">
        <v>5</v>
      </c>
      <c r="H3" s="11" t="s">
        <v>6</v>
      </c>
      <c r="I3" s="11" t="s">
        <v>7</v>
      </c>
      <c r="J3" s="11" t="s">
        <v>8</v>
      </c>
      <c r="K3" s="11" t="s">
        <v>9</v>
      </c>
      <c r="L3" s="10" t="s">
        <v>10</v>
      </c>
      <c r="M3" s="10" t="s">
        <v>11</v>
      </c>
      <c r="N3" s="10" t="s">
        <v>12</v>
      </c>
      <c r="O3" s="10" t="s">
        <v>13</v>
      </c>
      <c r="P3" s="11" t="s">
        <v>14</v>
      </c>
      <c r="Q3" s="11" t="s">
        <v>15</v>
      </c>
      <c r="R3" s="11" t="s">
        <v>16</v>
      </c>
      <c r="S3" s="11" t="s">
        <v>17</v>
      </c>
      <c r="T3" s="10" t="s">
        <v>18</v>
      </c>
      <c r="U3" s="10" t="s">
        <v>19</v>
      </c>
      <c r="V3" s="10" t="s">
        <v>20</v>
      </c>
      <c r="W3" s="10" t="s">
        <v>21</v>
      </c>
      <c r="X3" s="11" t="s">
        <v>22</v>
      </c>
      <c r="Y3" s="11" t="s">
        <v>23</v>
      </c>
      <c r="Z3" s="11" t="s">
        <v>24</v>
      </c>
      <c r="AA3" s="11" t="s">
        <v>25</v>
      </c>
      <c r="AB3" s="10" t="s">
        <v>26</v>
      </c>
      <c r="AC3" s="10" t="s">
        <v>27</v>
      </c>
      <c r="AD3" s="10" t="s">
        <v>28</v>
      </c>
      <c r="AE3" s="10" t="s">
        <v>29</v>
      </c>
      <c r="AF3" s="11" t="s">
        <v>30</v>
      </c>
      <c r="AG3" s="11" t="s">
        <v>31</v>
      </c>
      <c r="AH3" s="11" t="s">
        <v>32</v>
      </c>
      <c r="AI3" s="12" t="s">
        <v>33</v>
      </c>
      <c r="AK3" s="13" t="s">
        <v>34</v>
      </c>
    </row>
    <row r="4" spans="1:37" ht="12" customHeight="1" thickTop="1">
      <c r="B4" s="14"/>
      <c r="C4" s="15"/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8"/>
      <c r="AK4" s="19"/>
    </row>
    <row r="5" spans="1:37" ht="12" customHeight="1">
      <c r="B5" s="14"/>
      <c r="C5" s="15"/>
      <c r="D5" s="20" t="s">
        <v>35</v>
      </c>
      <c r="E5" s="21"/>
      <c r="F5" s="22" t="s">
        <v>37</v>
      </c>
      <c r="G5" s="23" t="s">
        <v>38</v>
      </c>
      <c r="H5" s="24" t="s">
        <v>35</v>
      </c>
      <c r="I5" s="23" t="s">
        <v>39</v>
      </c>
      <c r="J5" s="25"/>
      <c r="K5" s="25"/>
      <c r="L5" s="26"/>
      <c r="M5" s="27" t="s">
        <v>40</v>
      </c>
      <c r="N5" s="28"/>
      <c r="O5" s="28"/>
      <c r="P5" s="29"/>
      <c r="Q5" s="30" t="s">
        <v>41</v>
      </c>
      <c r="R5" s="30" t="s">
        <v>42</v>
      </c>
      <c r="S5" s="23" t="s">
        <v>43</v>
      </c>
      <c r="T5" s="31"/>
      <c r="U5" s="23" t="s">
        <v>44</v>
      </c>
      <c r="V5" s="23" t="s">
        <v>45</v>
      </c>
      <c r="W5" s="23" t="s">
        <v>46</v>
      </c>
      <c r="X5" s="23" t="s">
        <v>47</v>
      </c>
      <c r="Y5" s="23" t="s">
        <v>48</v>
      </c>
      <c r="Z5" s="30" t="s">
        <v>49</v>
      </c>
      <c r="AA5" s="30" t="s">
        <v>50</v>
      </c>
      <c r="AB5" s="30" t="s">
        <v>51</v>
      </c>
      <c r="AC5" s="30" t="s">
        <v>52</v>
      </c>
      <c r="AD5" s="30" t="s">
        <v>53</v>
      </c>
      <c r="AE5" s="30" t="s">
        <v>54</v>
      </c>
      <c r="AF5" s="30" t="s">
        <v>55</v>
      </c>
      <c r="AG5" s="30" t="s">
        <v>56</v>
      </c>
      <c r="AH5" s="30" t="s">
        <v>57</v>
      </c>
      <c r="AI5" s="32" t="s">
        <v>58</v>
      </c>
      <c r="AK5" s="19"/>
    </row>
    <row r="6" spans="1:37" ht="12" customHeight="1" thickBot="1">
      <c r="B6" s="33"/>
      <c r="C6" s="15"/>
      <c r="D6" s="34"/>
      <c r="E6" s="35"/>
      <c r="F6" s="36"/>
      <c r="G6" s="37"/>
      <c r="H6" s="38"/>
      <c r="I6" s="39"/>
      <c r="J6" s="39"/>
      <c r="K6" s="39"/>
      <c r="L6" s="40"/>
      <c r="M6" s="41"/>
      <c r="N6" s="42"/>
      <c r="O6" s="42"/>
      <c r="P6" s="43"/>
      <c r="Q6" s="44"/>
      <c r="R6" s="44"/>
      <c r="S6" s="37"/>
      <c r="T6" s="37"/>
      <c r="U6" s="37"/>
      <c r="V6" s="37"/>
      <c r="W6" s="37"/>
      <c r="X6" s="37"/>
      <c r="Y6" s="37"/>
      <c r="Z6" s="44"/>
      <c r="AA6" s="44"/>
      <c r="AB6" s="44"/>
      <c r="AC6" s="44"/>
      <c r="AD6" s="44"/>
      <c r="AE6" s="44"/>
      <c r="AF6" s="44"/>
      <c r="AG6" s="44"/>
      <c r="AH6" s="44"/>
      <c r="AI6" s="45"/>
      <c r="AK6" s="19"/>
    </row>
    <row r="7" spans="1:37" s="46" customFormat="1" ht="12" customHeight="1" thickTop="1" thickBot="1">
      <c r="B7" s="15"/>
      <c r="C7" s="15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K7" s="19"/>
    </row>
    <row r="8" spans="1:37" s="6" customFormat="1" ht="12" customHeight="1" thickTop="1" thickBot="1">
      <c r="B8" s="7">
        <v>2</v>
      </c>
      <c r="C8" s="8"/>
      <c r="D8" s="9" t="s">
        <v>59</v>
      </c>
      <c r="E8" s="10" t="s">
        <v>60</v>
      </c>
      <c r="F8" s="10" t="s">
        <v>61</v>
      </c>
      <c r="G8" s="10" t="s">
        <v>62</v>
      </c>
      <c r="H8" s="11" t="s">
        <v>63</v>
      </c>
      <c r="I8" s="11" t="s">
        <v>64</v>
      </c>
      <c r="J8" s="11" t="s">
        <v>65</v>
      </c>
      <c r="K8" s="11" t="s">
        <v>66</v>
      </c>
      <c r="L8" s="10" t="s">
        <v>67</v>
      </c>
      <c r="M8" s="10" t="s">
        <v>68</v>
      </c>
      <c r="N8" s="10" t="s">
        <v>69</v>
      </c>
      <c r="O8" s="10" t="s">
        <v>70</v>
      </c>
      <c r="P8" s="11" t="s">
        <v>71</v>
      </c>
      <c r="Q8" s="11" t="s">
        <v>72</v>
      </c>
      <c r="R8" s="11" t="s">
        <v>73</v>
      </c>
      <c r="S8" s="11" t="s">
        <v>74</v>
      </c>
      <c r="T8" s="10" t="s">
        <v>75</v>
      </c>
      <c r="U8" s="10" t="s">
        <v>76</v>
      </c>
      <c r="V8" s="10" t="s">
        <v>77</v>
      </c>
      <c r="W8" s="10" t="s">
        <v>78</v>
      </c>
      <c r="X8" s="11" t="s">
        <v>79</v>
      </c>
      <c r="Y8" s="11" t="s">
        <v>80</v>
      </c>
      <c r="Z8" s="11" t="s">
        <v>81</v>
      </c>
      <c r="AA8" s="11" t="s">
        <v>82</v>
      </c>
      <c r="AB8" s="10" t="s">
        <v>83</v>
      </c>
      <c r="AC8" s="10" t="s">
        <v>84</v>
      </c>
      <c r="AD8" s="10" t="s">
        <v>85</v>
      </c>
      <c r="AE8" s="10" t="s">
        <v>86</v>
      </c>
      <c r="AF8" s="11" t="s">
        <v>87</v>
      </c>
      <c r="AG8" s="11" t="s">
        <v>88</v>
      </c>
      <c r="AH8" s="11" t="s">
        <v>89</v>
      </c>
      <c r="AI8" s="12" t="s">
        <v>90</v>
      </c>
      <c r="AK8" s="19"/>
    </row>
    <row r="9" spans="1:37" ht="12" customHeight="1" thickTop="1">
      <c r="B9" s="14"/>
      <c r="C9" s="15"/>
      <c r="D9" s="48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50"/>
      <c r="AK9" s="19"/>
    </row>
    <row r="10" spans="1:37" ht="12" customHeight="1">
      <c r="B10" s="14"/>
      <c r="C10" s="15"/>
      <c r="D10" s="51" t="s">
        <v>40</v>
      </c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24" t="s">
        <v>35</v>
      </c>
      <c r="T10" s="53" t="s">
        <v>91</v>
      </c>
      <c r="U10" s="54"/>
      <c r="V10" s="54"/>
      <c r="W10" s="55"/>
      <c r="X10" s="30" t="s">
        <v>92</v>
      </c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56"/>
      <c r="AK10" s="19"/>
    </row>
    <row r="11" spans="1:37" ht="12" customHeight="1" thickBot="1">
      <c r="B11" s="33"/>
      <c r="C11" s="15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38"/>
      <c r="T11" s="59"/>
      <c r="U11" s="60"/>
      <c r="V11" s="60"/>
      <c r="W11" s="61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3"/>
      <c r="AK11" s="19"/>
    </row>
    <row r="12" spans="1:37" ht="12" customHeight="1" thickTop="1" thickBot="1">
      <c r="A12" s="6"/>
      <c r="B12" s="64"/>
      <c r="C12" s="64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K12" s="19"/>
    </row>
    <row r="13" spans="1:37" ht="12" customHeight="1" thickTop="1" thickBot="1">
      <c r="B13" s="66">
        <v>3</v>
      </c>
      <c r="C13" s="8"/>
      <c r="D13" s="9" t="s">
        <v>93</v>
      </c>
      <c r="E13" s="10" t="s">
        <v>94</v>
      </c>
      <c r="F13" s="10" t="s">
        <v>95</v>
      </c>
      <c r="G13" s="10" t="s">
        <v>96</v>
      </c>
      <c r="H13" s="11" t="s">
        <v>97</v>
      </c>
      <c r="I13" s="11" t="s">
        <v>98</v>
      </c>
      <c r="J13" s="11" t="s">
        <v>99</v>
      </c>
      <c r="K13" s="11" t="s">
        <v>100</v>
      </c>
      <c r="L13" s="10" t="s">
        <v>101</v>
      </c>
      <c r="M13" s="10" t="s">
        <v>102</v>
      </c>
      <c r="N13" s="10" t="s">
        <v>103</v>
      </c>
      <c r="O13" s="10" t="s">
        <v>104</v>
      </c>
      <c r="P13" s="11" t="s">
        <v>105</v>
      </c>
      <c r="Q13" s="11" t="s">
        <v>106</v>
      </c>
      <c r="R13" s="11" t="s">
        <v>107</v>
      </c>
      <c r="S13" s="11" t="s">
        <v>108</v>
      </c>
      <c r="T13" s="10" t="s">
        <v>109</v>
      </c>
      <c r="U13" s="10" t="s">
        <v>110</v>
      </c>
      <c r="V13" s="10" t="s">
        <v>111</v>
      </c>
      <c r="W13" s="10" t="s">
        <v>112</v>
      </c>
      <c r="X13" s="11" t="s">
        <v>113</v>
      </c>
      <c r="Y13" s="11" t="s">
        <v>114</v>
      </c>
      <c r="Z13" s="11" t="s">
        <v>115</v>
      </c>
      <c r="AA13" s="11" t="s">
        <v>116</v>
      </c>
      <c r="AB13" s="10" t="s">
        <v>117</v>
      </c>
      <c r="AC13" s="10" t="s">
        <v>118</v>
      </c>
      <c r="AD13" s="10" t="s">
        <v>119</v>
      </c>
      <c r="AE13" s="10" t="s">
        <v>120</v>
      </c>
      <c r="AF13" s="11" t="s">
        <v>121</v>
      </c>
      <c r="AG13" s="11" t="s">
        <v>122</v>
      </c>
      <c r="AH13" s="11" t="s">
        <v>123</v>
      </c>
      <c r="AI13" s="12" t="s">
        <v>124</v>
      </c>
      <c r="AK13" s="19"/>
    </row>
    <row r="14" spans="1:37" ht="12" customHeight="1" thickTop="1">
      <c r="B14" s="67"/>
      <c r="C14" s="15"/>
      <c r="D14" s="68"/>
      <c r="E14" s="69"/>
      <c r="F14" s="70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2"/>
      <c r="AK14" s="19"/>
    </row>
    <row r="15" spans="1:37" ht="12" customHeight="1">
      <c r="B15" s="67"/>
      <c r="C15" s="15"/>
      <c r="D15" s="20" t="s">
        <v>40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21"/>
      <c r="T15" s="22" t="s">
        <v>125</v>
      </c>
      <c r="U15" s="74" t="s">
        <v>40</v>
      </c>
      <c r="V15" s="75"/>
      <c r="W15" s="23" t="s">
        <v>126</v>
      </c>
      <c r="X15" s="25"/>
      <c r="Y15" s="25"/>
      <c r="Z15" s="25"/>
      <c r="AA15" s="74" t="s">
        <v>40</v>
      </c>
      <c r="AB15" s="75"/>
      <c r="AC15" s="23" t="s">
        <v>127</v>
      </c>
      <c r="AD15" s="31"/>
      <c r="AE15" s="24" t="s">
        <v>40</v>
      </c>
      <c r="AF15" s="76"/>
      <c r="AG15" s="76"/>
      <c r="AH15" s="76"/>
      <c r="AI15" s="77"/>
      <c r="AK15" s="19"/>
    </row>
    <row r="16" spans="1:37" ht="12" customHeight="1" thickBot="1">
      <c r="B16" s="78"/>
      <c r="C16" s="15"/>
      <c r="D16" s="34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35"/>
      <c r="T16" s="36"/>
      <c r="U16" s="80"/>
      <c r="V16" s="81"/>
      <c r="W16" s="39"/>
      <c r="X16" s="39"/>
      <c r="Y16" s="39"/>
      <c r="Z16" s="39"/>
      <c r="AA16" s="80"/>
      <c r="AB16" s="81"/>
      <c r="AC16" s="82"/>
      <c r="AD16" s="37"/>
      <c r="AE16" s="83"/>
      <c r="AF16" s="83"/>
      <c r="AG16" s="83"/>
      <c r="AH16" s="83"/>
      <c r="AI16" s="84"/>
      <c r="AK16" s="19"/>
    </row>
    <row r="17" spans="2:37" s="46" customFormat="1" ht="12" customHeight="1" thickTop="1" thickBot="1">
      <c r="B17" s="15"/>
      <c r="C17" s="15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K17" s="19"/>
    </row>
    <row r="18" spans="2:37" s="46" customFormat="1" ht="12" customHeight="1" thickTop="1" thickBot="1">
      <c r="B18" s="66">
        <v>4</v>
      </c>
      <c r="C18" s="8"/>
      <c r="D18" s="9" t="s">
        <v>128</v>
      </c>
      <c r="E18" s="10" t="s">
        <v>129</v>
      </c>
      <c r="F18" s="10" t="s">
        <v>130</v>
      </c>
      <c r="G18" s="10" t="s">
        <v>131</v>
      </c>
      <c r="H18" s="11" t="s">
        <v>132</v>
      </c>
      <c r="I18" s="11" t="s">
        <v>133</v>
      </c>
      <c r="J18" s="11" t="s">
        <v>134</v>
      </c>
      <c r="K18" s="11" t="s">
        <v>135</v>
      </c>
      <c r="L18" s="10" t="s">
        <v>136</v>
      </c>
      <c r="M18" s="10" t="s">
        <v>137</v>
      </c>
      <c r="N18" s="10" t="s">
        <v>138</v>
      </c>
      <c r="O18" s="10" t="s">
        <v>139</v>
      </c>
      <c r="P18" s="11" t="s">
        <v>140</v>
      </c>
      <c r="Q18" s="11" t="s">
        <v>141</v>
      </c>
      <c r="R18" s="11" t="s">
        <v>142</v>
      </c>
      <c r="S18" s="11" t="s">
        <v>143</v>
      </c>
      <c r="T18" s="10" t="s">
        <v>144</v>
      </c>
      <c r="U18" s="10" t="s">
        <v>145</v>
      </c>
      <c r="V18" s="10" t="s">
        <v>146</v>
      </c>
      <c r="W18" s="10" t="s">
        <v>147</v>
      </c>
      <c r="X18" s="11" t="s">
        <v>148</v>
      </c>
      <c r="Y18" s="11" t="s">
        <v>149</v>
      </c>
      <c r="Z18" s="11" t="s">
        <v>150</v>
      </c>
      <c r="AA18" s="11" t="s">
        <v>151</v>
      </c>
      <c r="AB18" s="10" t="s">
        <v>152</v>
      </c>
      <c r="AC18" s="10" t="s">
        <v>153</v>
      </c>
      <c r="AD18" s="10" t="s">
        <v>154</v>
      </c>
      <c r="AE18" s="10" t="s">
        <v>155</v>
      </c>
      <c r="AF18" s="11" t="s">
        <v>156</v>
      </c>
      <c r="AG18" s="11" t="s">
        <v>157</v>
      </c>
      <c r="AH18" s="11" t="s">
        <v>158</v>
      </c>
      <c r="AI18" s="12" t="s">
        <v>159</v>
      </c>
      <c r="AK18" s="19"/>
    </row>
    <row r="19" spans="2:37" s="46" customFormat="1" ht="12" customHeight="1" thickTop="1">
      <c r="B19" s="67"/>
      <c r="C19" s="15"/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50"/>
      <c r="AK19" s="19"/>
    </row>
    <row r="20" spans="2:37" s="46" customFormat="1" ht="12" customHeight="1">
      <c r="B20" s="67"/>
      <c r="C20" s="15"/>
      <c r="D20" s="85" t="s">
        <v>160</v>
      </c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7"/>
      <c r="AK20" s="19"/>
    </row>
    <row r="21" spans="2:37" s="46" customFormat="1" ht="12" customHeight="1" thickBot="1">
      <c r="B21" s="78"/>
      <c r="C21" s="15"/>
      <c r="D21" s="88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90"/>
      <c r="AK21" s="91"/>
    </row>
    <row r="22" spans="2:37" s="46" customFormat="1" ht="12" customHeight="1" thickTop="1" thickBot="1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</row>
    <row r="23" spans="2:37" s="46" customFormat="1" ht="12" customHeight="1" thickTop="1" thickBot="1">
      <c r="B23" s="7">
        <v>5</v>
      </c>
      <c r="C23" s="15"/>
      <c r="D23" s="9" t="s">
        <v>161</v>
      </c>
      <c r="E23" s="10" t="s">
        <v>162</v>
      </c>
      <c r="F23" s="10" t="s">
        <v>163</v>
      </c>
      <c r="G23" s="10" t="s">
        <v>164</v>
      </c>
      <c r="H23" s="11" t="s">
        <v>165</v>
      </c>
      <c r="I23" s="11" t="s">
        <v>166</v>
      </c>
      <c r="J23" s="11" t="s">
        <v>167</v>
      </c>
      <c r="K23" s="11" t="s">
        <v>168</v>
      </c>
      <c r="L23" s="10" t="s">
        <v>169</v>
      </c>
      <c r="M23" s="10" t="s">
        <v>170</v>
      </c>
      <c r="N23" s="10" t="s">
        <v>171</v>
      </c>
      <c r="O23" s="10" t="s">
        <v>172</v>
      </c>
      <c r="P23" s="11" t="s">
        <v>173</v>
      </c>
      <c r="Q23" s="11" t="s">
        <v>174</v>
      </c>
      <c r="R23" s="11" t="s">
        <v>175</v>
      </c>
      <c r="S23" s="11" t="s">
        <v>176</v>
      </c>
      <c r="T23" s="10" t="s">
        <v>177</v>
      </c>
      <c r="U23" s="10" t="s">
        <v>178</v>
      </c>
      <c r="V23" s="10" t="s">
        <v>179</v>
      </c>
      <c r="W23" s="10" t="s">
        <v>180</v>
      </c>
      <c r="X23" s="11" t="s">
        <v>181</v>
      </c>
      <c r="Y23" s="11" t="s">
        <v>182</v>
      </c>
      <c r="Z23" s="11" t="s">
        <v>183</v>
      </c>
      <c r="AA23" s="11" t="s">
        <v>184</v>
      </c>
      <c r="AB23" s="10" t="s">
        <v>185</v>
      </c>
      <c r="AC23" s="10" t="s">
        <v>186</v>
      </c>
      <c r="AD23" s="10" t="s">
        <v>187</v>
      </c>
      <c r="AE23" s="10" t="s">
        <v>188</v>
      </c>
      <c r="AF23" s="11" t="s">
        <v>189</v>
      </c>
      <c r="AG23" s="11" t="s">
        <v>190</v>
      </c>
      <c r="AH23" s="11" t="s">
        <v>191</v>
      </c>
      <c r="AI23" s="12" t="s">
        <v>192</v>
      </c>
      <c r="AK23" s="13" t="s">
        <v>193</v>
      </c>
    </row>
    <row r="24" spans="2:37" s="46" customFormat="1" ht="12" customHeight="1" thickTop="1">
      <c r="B24" s="14"/>
      <c r="C24" s="15"/>
      <c r="D24" s="16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8"/>
      <c r="AK24" s="19"/>
    </row>
    <row r="25" spans="2:37" s="46" customFormat="1" ht="12" customHeight="1">
      <c r="B25" s="14"/>
      <c r="C25" s="15"/>
      <c r="D25" s="20" t="s">
        <v>35</v>
      </c>
      <c r="E25" s="21"/>
      <c r="F25" s="22" t="s">
        <v>37</v>
      </c>
      <c r="G25" s="23" t="s">
        <v>194</v>
      </c>
      <c r="H25" s="24" t="s">
        <v>40</v>
      </c>
      <c r="I25" s="23" t="s">
        <v>195</v>
      </c>
      <c r="J25" s="25"/>
      <c r="K25" s="25"/>
      <c r="L25" s="26"/>
      <c r="M25" s="27" t="s">
        <v>40</v>
      </c>
      <c r="N25" s="28"/>
      <c r="O25" s="28"/>
      <c r="P25" s="29"/>
      <c r="Q25" s="30" t="s">
        <v>196</v>
      </c>
      <c r="R25" s="30" t="s">
        <v>42</v>
      </c>
      <c r="S25" s="23" t="s">
        <v>197</v>
      </c>
      <c r="T25" s="31"/>
      <c r="U25" s="23" t="s">
        <v>198</v>
      </c>
      <c r="V25" s="23" t="s">
        <v>45</v>
      </c>
      <c r="W25" s="23" t="s">
        <v>199</v>
      </c>
      <c r="X25" s="23" t="s">
        <v>47</v>
      </c>
      <c r="Y25" s="23" t="s">
        <v>200</v>
      </c>
      <c r="Z25" s="30" t="s">
        <v>49</v>
      </c>
      <c r="AA25" s="30" t="s">
        <v>201</v>
      </c>
      <c r="AB25" s="30" t="s">
        <v>202</v>
      </c>
      <c r="AC25" s="30" t="s">
        <v>203</v>
      </c>
      <c r="AD25" s="30" t="s">
        <v>204</v>
      </c>
      <c r="AE25" s="30" t="s">
        <v>205</v>
      </c>
      <c r="AF25" s="30" t="s">
        <v>55</v>
      </c>
      <c r="AG25" s="30" t="s">
        <v>56</v>
      </c>
      <c r="AH25" s="30" t="s">
        <v>206</v>
      </c>
      <c r="AI25" s="32" t="s">
        <v>58</v>
      </c>
      <c r="AK25" s="19"/>
    </row>
    <row r="26" spans="2:37" s="46" customFormat="1" ht="12" customHeight="1" thickBot="1">
      <c r="B26" s="33"/>
      <c r="C26" s="15"/>
      <c r="D26" s="34"/>
      <c r="E26" s="35"/>
      <c r="F26" s="36"/>
      <c r="G26" s="37"/>
      <c r="H26" s="38"/>
      <c r="I26" s="39"/>
      <c r="J26" s="39"/>
      <c r="K26" s="39"/>
      <c r="L26" s="40"/>
      <c r="M26" s="41"/>
      <c r="N26" s="42"/>
      <c r="O26" s="42"/>
      <c r="P26" s="43"/>
      <c r="Q26" s="44"/>
      <c r="R26" s="44"/>
      <c r="S26" s="37"/>
      <c r="T26" s="37"/>
      <c r="U26" s="37"/>
      <c r="V26" s="37"/>
      <c r="W26" s="37"/>
      <c r="X26" s="37"/>
      <c r="Y26" s="37"/>
      <c r="Z26" s="44"/>
      <c r="AA26" s="44"/>
      <c r="AB26" s="44"/>
      <c r="AC26" s="44"/>
      <c r="AD26" s="44"/>
      <c r="AE26" s="44"/>
      <c r="AF26" s="44"/>
      <c r="AG26" s="44"/>
      <c r="AH26" s="44"/>
      <c r="AI26" s="45"/>
      <c r="AK26" s="19"/>
    </row>
    <row r="27" spans="2:37" s="46" customFormat="1" ht="12" customHeight="1" thickTop="1" thickBot="1">
      <c r="B27" s="15"/>
      <c r="C27" s="15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K27" s="19"/>
    </row>
    <row r="28" spans="2:37" s="46" customFormat="1" ht="12" customHeight="1" thickTop="1" thickBot="1">
      <c r="B28" s="7">
        <v>6</v>
      </c>
      <c r="C28" s="15"/>
      <c r="D28" s="9" t="s">
        <v>207</v>
      </c>
      <c r="E28" s="10" t="s">
        <v>208</v>
      </c>
      <c r="F28" s="10" t="s">
        <v>209</v>
      </c>
      <c r="G28" s="10" t="s">
        <v>210</v>
      </c>
      <c r="H28" s="11" t="s">
        <v>211</v>
      </c>
      <c r="I28" s="11" t="s">
        <v>212</v>
      </c>
      <c r="J28" s="11" t="s">
        <v>213</v>
      </c>
      <c r="K28" s="11" t="s">
        <v>214</v>
      </c>
      <c r="L28" s="10" t="s">
        <v>215</v>
      </c>
      <c r="M28" s="10" t="s">
        <v>216</v>
      </c>
      <c r="N28" s="10" t="s">
        <v>217</v>
      </c>
      <c r="O28" s="10" t="s">
        <v>218</v>
      </c>
      <c r="P28" s="11" t="s">
        <v>219</v>
      </c>
      <c r="Q28" s="11" t="s">
        <v>220</v>
      </c>
      <c r="R28" s="11" t="s">
        <v>221</v>
      </c>
      <c r="S28" s="11" t="s">
        <v>222</v>
      </c>
      <c r="T28" s="10" t="s">
        <v>223</v>
      </c>
      <c r="U28" s="10" t="s">
        <v>224</v>
      </c>
      <c r="V28" s="10" t="s">
        <v>225</v>
      </c>
      <c r="W28" s="10" t="s">
        <v>226</v>
      </c>
      <c r="X28" s="11" t="s">
        <v>227</v>
      </c>
      <c r="Y28" s="11" t="s">
        <v>228</v>
      </c>
      <c r="Z28" s="11" t="s">
        <v>229</v>
      </c>
      <c r="AA28" s="11" t="s">
        <v>230</v>
      </c>
      <c r="AB28" s="10" t="s">
        <v>231</v>
      </c>
      <c r="AC28" s="10" t="s">
        <v>232</v>
      </c>
      <c r="AD28" s="10" t="s">
        <v>233</v>
      </c>
      <c r="AE28" s="10" t="s">
        <v>234</v>
      </c>
      <c r="AF28" s="11" t="s">
        <v>235</v>
      </c>
      <c r="AG28" s="11" t="s">
        <v>236</v>
      </c>
      <c r="AH28" s="11" t="s">
        <v>237</v>
      </c>
      <c r="AI28" s="12" t="s">
        <v>238</v>
      </c>
      <c r="AK28" s="19"/>
    </row>
    <row r="29" spans="2:37" s="46" customFormat="1" ht="12" customHeight="1" thickTop="1">
      <c r="B29" s="14"/>
      <c r="C29" s="15"/>
      <c r="D29" s="48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50"/>
      <c r="AK29" s="19"/>
    </row>
    <row r="30" spans="2:37" s="46" customFormat="1" ht="12" customHeight="1">
      <c r="B30" s="14"/>
      <c r="C30" s="15"/>
      <c r="D30" s="51" t="s">
        <v>35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24" t="s">
        <v>40</v>
      </c>
      <c r="T30" s="53" t="s">
        <v>91</v>
      </c>
      <c r="U30" s="54"/>
      <c r="V30" s="54"/>
      <c r="W30" s="55"/>
      <c r="X30" s="30" t="s">
        <v>92</v>
      </c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56"/>
      <c r="AK30" s="19"/>
    </row>
    <row r="31" spans="2:37" s="46" customFormat="1" ht="12" customHeight="1" thickBot="1">
      <c r="B31" s="33"/>
      <c r="C31" s="15"/>
      <c r="D31" s="57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38"/>
      <c r="T31" s="59"/>
      <c r="U31" s="60"/>
      <c r="V31" s="60"/>
      <c r="W31" s="61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3"/>
      <c r="AK31" s="19"/>
    </row>
    <row r="32" spans="2:37" s="46" customFormat="1" ht="12" customHeight="1" thickTop="1" thickBot="1">
      <c r="B32" s="64"/>
      <c r="C32" s="1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K32" s="19"/>
    </row>
    <row r="33" spans="2:37" s="46" customFormat="1" ht="12" customHeight="1" thickTop="1" thickBot="1">
      <c r="B33" s="66">
        <v>7</v>
      </c>
      <c r="C33" s="15"/>
      <c r="D33" s="9" t="s">
        <v>239</v>
      </c>
      <c r="E33" s="10" t="s">
        <v>240</v>
      </c>
      <c r="F33" s="10" t="s">
        <v>241</v>
      </c>
      <c r="G33" s="10" t="s">
        <v>242</v>
      </c>
      <c r="H33" s="11" t="s">
        <v>243</v>
      </c>
      <c r="I33" s="11" t="s">
        <v>244</v>
      </c>
      <c r="J33" s="11" t="s">
        <v>245</v>
      </c>
      <c r="K33" s="11" t="s">
        <v>246</v>
      </c>
      <c r="L33" s="10" t="s">
        <v>247</v>
      </c>
      <c r="M33" s="10" t="s">
        <v>248</v>
      </c>
      <c r="N33" s="10" t="s">
        <v>249</v>
      </c>
      <c r="O33" s="10" t="s">
        <v>250</v>
      </c>
      <c r="P33" s="11" t="s">
        <v>251</v>
      </c>
      <c r="Q33" s="11" t="s">
        <v>252</v>
      </c>
      <c r="R33" s="11" t="s">
        <v>253</v>
      </c>
      <c r="S33" s="11" t="s">
        <v>254</v>
      </c>
      <c r="T33" s="10" t="s">
        <v>255</v>
      </c>
      <c r="U33" s="10" t="s">
        <v>256</v>
      </c>
      <c r="V33" s="10" t="s">
        <v>257</v>
      </c>
      <c r="W33" s="10" t="s">
        <v>258</v>
      </c>
      <c r="X33" s="11" t="s">
        <v>259</v>
      </c>
      <c r="Y33" s="11" t="s">
        <v>260</v>
      </c>
      <c r="Z33" s="11" t="s">
        <v>261</v>
      </c>
      <c r="AA33" s="11" t="s">
        <v>262</v>
      </c>
      <c r="AB33" s="10" t="s">
        <v>263</v>
      </c>
      <c r="AC33" s="10" t="s">
        <v>264</v>
      </c>
      <c r="AD33" s="10" t="s">
        <v>265</v>
      </c>
      <c r="AE33" s="10" t="s">
        <v>266</v>
      </c>
      <c r="AF33" s="11" t="s">
        <v>267</v>
      </c>
      <c r="AG33" s="11" t="s">
        <v>268</v>
      </c>
      <c r="AH33" s="11" t="s">
        <v>269</v>
      </c>
      <c r="AI33" s="12" t="s">
        <v>270</v>
      </c>
      <c r="AK33" s="19"/>
    </row>
    <row r="34" spans="2:37" s="46" customFormat="1" ht="12" customHeight="1" thickTop="1">
      <c r="B34" s="67"/>
      <c r="C34" s="15"/>
      <c r="D34" s="68"/>
      <c r="E34" s="69"/>
      <c r="F34" s="70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2"/>
      <c r="AK34" s="19"/>
    </row>
    <row r="35" spans="2:37" s="46" customFormat="1" ht="12" customHeight="1">
      <c r="B35" s="67"/>
      <c r="C35" s="15"/>
      <c r="D35" s="20" t="s">
        <v>271</v>
      </c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21"/>
      <c r="T35" s="22" t="s">
        <v>125</v>
      </c>
      <c r="U35" s="74" t="s">
        <v>40</v>
      </c>
      <c r="V35" s="75"/>
      <c r="W35" s="23" t="s">
        <v>126</v>
      </c>
      <c r="X35" s="25"/>
      <c r="Y35" s="25"/>
      <c r="Z35" s="25"/>
      <c r="AA35" s="74" t="s">
        <v>35</v>
      </c>
      <c r="AB35" s="75"/>
      <c r="AC35" s="23" t="s">
        <v>272</v>
      </c>
      <c r="AD35" s="31"/>
      <c r="AE35" s="24" t="s">
        <v>35</v>
      </c>
      <c r="AF35" s="76"/>
      <c r="AG35" s="76"/>
      <c r="AH35" s="76"/>
      <c r="AI35" s="77"/>
      <c r="AK35" s="19"/>
    </row>
    <row r="36" spans="2:37" s="46" customFormat="1" ht="12" customHeight="1" thickBot="1">
      <c r="B36" s="78"/>
      <c r="C36" s="15"/>
      <c r="D36" s="34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35"/>
      <c r="T36" s="36"/>
      <c r="U36" s="80"/>
      <c r="V36" s="81"/>
      <c r="W36" s="39"/>
      <c r="X36" s="39"/>
      <c r="Y36" s="39"/>
      <c r="Z36" s="39"/>
      <c r="AA36" s="80"/>
      <c r="AB36" s="81"/>
      <c r="AC36" s="82"/>
      <c r="AD36" s="37"/>
      <c r="AE36" s="83"/>
      <c r="AF36" s="83"/>
      <c r="AG36" s="83"/>
      <c r="AH36" s="83"/>
      <c r="AI36" s="84"/>
      <c r="AK36" s="19"/>
    </row>
    <row r="37" spans="2:37" s="46" customFormat="1" ht="12" customHeight="1" thickTop="1" thickBot="1">
      <c r="B37" s="15"/>
      <c r="C37" s="15"/>
      <c r="D37" s="64"/>
      <c r="E37" s="64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5"/>
      <c r="AG37" s="65"/>
      <c r="AH37" s="65"/>
      <c r="AI37" s="65"/>
      <c r="AK37" s="19"/>
    </row>
    <row r="38" spans="2:37" s="46" customFormat="1" ht="12" customHeight="1" thickTop="1" thickBot="1">
      <c r="B38" s="66">
        <v>8</v>
      </c>
      <c r="C38" s="15"/>
      <c r="D38" s="9" t="s">
        <v>273</v>
      </c>
      <c r="E38" s="10" t="s">
        <v>274</v>
      </c>
      <c r="F38" s="10" t="s">
        <v>275</v>
      </c>
      <c r="G38" s="10" t="s">
        <v>276</v>
      </c>
      <c r="H38" s="11" t="s">
        <v>277</v>
      </c>
      <c r="I38" s="11" t="s">
        <v>278</v>
      </c>
      <c r="J38" s="11" t="s">
        <v>279</v>
      </c>
      <c r="K38" s="11" t="s">
        <v>280</v>
      </c>
      <c r="L38" s="10" t="s">
        <v>281</v>
      </c>
      <c r="M38" s="10" t="s">
        <v>282</v>
      </c>
      <c r="N38" s="10" t="s">
        <v>283</v>
      </c>
      <c r="O38" s="10" t="s">
        <v>284</v>
      </c>
      <c r="P38" s="11" t="s">
        <v>285</v>
      </c>
      <c r="Q38" s="11" t="s">
        <v>286</v>
      </c>
      <c r="R38" s="11" t="s">
        <v>287</v>
      </c>
      <c r="S38" s="11" t="s">
        <v>288</v>
      </c>
      <c r="T38" s="10" t="s">
        <v>289</v>
      </c>
      <c r="U38" s="10" t="s">
        <v>290</v>
      </c>
      <c r="V38" s="10" t="s">
        <v>291</v>
      </c>
      <c r="W38" s="10" t="s">
        <v>292</v>
      </c>
      <c r="X38" s="11" t="s">
        <v>293</v>
      </c>
      <c r="Y38" s="11" t="s">
        <v>294</v>
      </c>
      <c r="Z38" s="11" t="s">
        <v>295</v>
      </c>
      <c r="AA38" s="11" t="s">
        <v>296</v>
      </c>
      <c r="AB38" s="10" t="s">
        <v>297</v>
      </c>
      <c r="AC38" s="10" t="s">
        <v>298</v>
      </c>
      <c r="AD38" s="10" t="s">
        <v>299</v>
      </c>
      <c r="AE38" s="10" t="s">
        <v>300</v>
      </c>
      <c r="AF38" s="11" t="s">
        <v>301</v>
      </c>
      <c r="AG38" s="11" t="s">
        <v>302</v>
      </c>
      <c r="AH38" s="11" t="s">
        <v>303</v>
      </c>
      <c r="AI38" s="12" t="s">
        <v>304</v>
      </c>
      <c r="AK38" s="19"/>
    </row>
    <row r="39" spans="2:37" s="46" customFormat="1" ht="12" customHeight="1" thickTop="1">
      <c r="B39" s="67"/>
      <c r="C39" s="15"/>
      <c r="D39" s="48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50"/>
      <c r="AK39" s="19"/>
    </row>
    <row r="40" spans="2:37" s="46" customFormat="1" ht="12" customHeight="1">
      <c r="B40" s="67"/>
      <c r="C40" s="15"/>
      <c r="D40" s="85" t="s">
        <v>305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  <c r="AK40" s="19"/>
    </row>
    <row r="41" spans="2:37" s="46" customFormat="1" ht="12" customHeight="1" thickBot="1">
      <c r="B41" s="78"/>
      <c r="C41" s="15"/>
      <c r="D41" s="88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89"/>
      <c r="AF41" s="89"/>
      <c r="AG41" s="89"/>
      <c r="AH41" s="89"/>
      <c r="AI41" s="90"/>
      <c r="AK41" s="91"/>
    </row>
    <row r="42" spans="2:37" s="46" customFormat="1" ht="12" customHeight="1" thickTop="1" thickBot="1">
      <c r="B42" s="15"/>
      <c r="C42" s="15"/>
      <c r="D42" s="64"/>
      <c r="E42" s="64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"/>
      <c r="AF42" s="6"/>
      <c r="AG42" s="6"/>
      <c r="AH42" s="6"/>
      <c r="AI42" s="6"/>
    </row>
    <row r="43" spans="2:37" s="46" customFormat="1" ht="12" customHeight="1" thickTop="1" thickBot="1">
      <c r="B43" s="7">
        <v>9</v>
      </c>
      <c r="C43" s="15"/>
      <c r="D43" s="9" t="s">
        <v>306</v>
      </c>
      <c r="E43" s="10" t="s">
        <v>307</v>
      </c>
      <c r="F43" s="10" t="s">
        <v>308</v>
      </c>
      <c r="G43" s="10" t="s">
        <v>309</v>
      </c>
      <c r="H43" s="11" t="s">
        <v>310</v>
      </c>
      <c r="I43" s="11" t="s">
        <v>311</v>
      </c>
      <c r="J43" s="11" t="s">
        <v>312</v>
      </c>
      <c r="K43" s="11" t="s">
        <v>313</v>
      </c>
      <c r="L43" s="10" t="s">
        <v>314</v>
      </c>
      <c r="M43" s="10" t="s">
        <v>315</v>
      </c>
      <c r="N43" s="10" t="s">
        <v>316</v>
      </c>
      <c r="O43" s="10" t="s">
        <v>317</v>
      </c>
      <c r="P43" s="11" t="s">
        <v>318</v>
      </c>
      <c r="Q43" s="11" t="s">
        <v>319</v>
      </c>
      <c r="R43" s="11" t="s">
        <v>320</v>
      </c>
      <c r="S43" s="11" t="s">
        <v>321</v>
      </c>
      <c r="T43" s="10" t="s">
        <v>322</v>
      </c>
      <c r="U43" s="10" t="s">
        <v>323</v>
      </c>
      <c r="V43" s="10" t="s">
        <v>324</v>
      </c>
      <c r="W43" s="10" t="s">
        <v>325</v>
      </c>
      <c r="X43" s="11" t="s">
        <v>326</v>
      </c>
      <c r="Y43" s="11" t="s">
        <v>327</v>
      </c>
      <c r="Z43" s="11" t="s">
        <v>328</v>
      </c>
      <c r="AA43" s="11" t="s">
        <v>329</v>
      </c>
      <c r="AB43" s="10" t="s">
        <v>330</v>
      </c>
      <c r="AC43" s="10" t="s">
        <v>331</v>
      </c>
      <c r="AD43" s="10" t="s">
        <v>332</v>
      </c>
      <c r="AE43" s="10" t="s">
        <v>333</v>
      </c>
      <c r="AF43" s="11" t="s">
        <v>334</v>
      </c>
      <c r="AG43" s="11" t="s">
        <v>335</v>
      </c>
      <c r="AH43" s="11" t="s">
        <v>336</v>
      </c>
      <c r="AI43" s="12" t="s">
        <v>337</v>
      </c>
      <c r="AK43" s="13" t="s">
        <v>338</v>
      </c>
    </row>
    <row r="44" spans="2:37" s="46" customFormat="1" ht="12" customHeight="1" thickTop="1">
      <c r="B44" s="14"/>
      <c r="C44" s="15"/>
      <c r="D44" s="16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8"/>
      <c r="AK44" s="19"/>
    </row>
    <row r="45" spans="2:37" s="46" customFormat="1" ht="12" customHeight="1">
      <c r="B45" s="14"/>
      <c r="C45" s="15"/>
      <c r="D45" s="20" t="s">
        <v>40</v>
      </c>
      <c r="E45" s="21"/>
      <c r="F45" s="22" t="s">
        <v>36</v>
      </c>
      <c r="G45" s="23" t="s">
        <v>38</v>
      </c>
      <c r="H45" s="24" t="s">
        <v>40</v>
      </c>
      <c r="I45" s="23" t="s">
        <v>195</v>
      </c>
      <c r="J45" s="25"/>
      <c r="K45" s="25"/>
      <c r="L45" s="26"/>
      <c r="M45" s="27" t="s">
        <v>40</v>
      </c>
      <c r="N45" s="28"/>
      <c r="O45" s="28"/>
      <c r="P45" s="29"/>
      <c r="Q45" s="30" t="s">
        <v>339</v>
      </c>
      <c r="R45" s="30" t="s">
        <v>42</v>
      </c>
      <c r="S45" s="23" t="s">
        <v>197</v>
      </c>
      <c r="T45" s="31"/>
      <c r="U45" s="23" t="s">
        <v>44</v>
      </c>
      <c r="V45" s="23" t="s">
        <v>45</v>
      </c>
      <c r="W45" s="23" t="s">
        <v>199</v>
      </c>
      <c r="X45" s="23" t="s">
        <v>47</v>
      </c>
      <c r="Y45" s="23" t="s">
        <v>200</v>
      </c>
      <c r="Z45" s="30" t="s">
        <v>340</v>
      </c>
      <c r="AA45" s="30" t="s">
        <v>50</v>
      </c>
      <c r="AB45" s="30" t="s">
        <v>341</v>
      </c>
      <c r="AC45" s="30" t="s">
        <v>203</v>
      </c>
      <c r="AD45" s="30" t="s">
        <v>204</v>
      </c>
      <c r="AE45" s="30" t="s">
        <v>342</v>
      </c>
      <c r="AF45" s="30" t="s">
        <v>343</v>
      </c>
      <c r="AG45" s="30" t="s">
        <v>56</v>
      </c>
      <c r="AH45" s="30" t="s">
        <v>206</v>
      </c>
      <c r="AI45" s="32" t="s">
        <v>58</v>
      </c>
      <c r="AK45" s="19"/>
    </row>
    <row r="46" spans="2:37" s="46" customFormat="1" ht="12" customHeight="1" thickBot="1">
      <c r="B46" s="33"/>
      <c r="C46" s="15"/>
      <c r="D46" s="34"/>
      <c r="E46" s="35"/>
      <c r="F46" s="36"/>
      <c r="G46" s="37"/>
      <c r="H46" s="38"/>
      <c r="I46" s="39"/>
      <c r="J46" s="39"/>
      <c r="K46" s="39"/>
      <c r="L46" s="40"/>
      <c r="M46" s="41"/>
      <c r="N46" s="42"/>
      <c r="O46" s="42"/>
      <c r="P46" s="43"/>
      <c r="Q46" s="44"/>
      <c r="R46" s="44"/>
      <c r="S46" s="37"/>
      <c r="T46" s="37"/>
      <c r="U46" s="37"/>
      <c r="V46" s="37"/>
      <c r="W46" s="37"/>
      <c r="X46" s="37"/>
      <c r="Y46" s="37"/>
      <c r="Z46" s="44"/>
      <c r="AA46" s="44"/>
      <c r="AB46" s="44"/>
      <c r="AC46" s="44"/>
      <c r="AD46" s="44"/>
      <c r="AE46" s="44"/>
      <c r="AF46" s="44"/>
      <c r="AG46" s="44"/>
      <c r="AH46" s="44"/>
      <c r="AI46" s="45"/>
      <c r="AK46" s="19"/>
    </row>
    <row r="47" spans="2:37" s="46" customFormat="1" ht="12" customHeight="1" thickTop="1" thickBot="1">
      <c r="B47" s="15"/>
      <c r="C47" s="15"/>
      <c r="D47" s="64"/>
      <c r="E47" s="64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"/>
      <c r="AF47" s="6"/>
      <c r="AG47" s="6"/>
      <c r="AH47" s="6"/>
      <c r="AI47" s="6"/>
      <c r="AK47" s="19"/>
    </row>
    <row r="48" spans="2:37" s="46" customFormat="1" ht="12" customHeight="1" thickTop="1" thickBot="1">
      <c r="B48" s="7">
        <v>10</v>
      </c>
      <c r="C48" s="15"/>
      <c r="D48" s="92" t="s">
        <v>344</v>
      </c>
      <c r="E48" s="93" t="s">
        <v>345</v>
      </c>
      <c r="F48" s="93" t="s">
        <v>346</v>
      </c>
      <c r="G48" s="93" t="s">
        <v>347</v>
      </c>
      <c r="H48" s="94" t="s">
        <v>348</v>
      </c>
      <c r="I48" s="94" t="s">
        <v>349</v>
      </c>
      <c r="J48" s="94" t="s">
        <v>350</v>
      </c>
      <c r="K48" s="94" t="s">
        <v>351</v>
      </c>
      <c r="L48" s="93" t="s">
        <v>352</v>
      </c>
      <c r="M48" s="93" t="s">
        <v>353</v>
      </c>
      <c r="N48" s="93" t="s">
        <v>354</v>
      </c>
      <c r="O48" s="93" t="s">
        <v>355</v>
      </c>
      <c r="P48" s="94" t="s">
        <v>356</v>
      </c>
      <c r="Q48" s="94" t="s">
        <v>357</v>
      </c>
      <c r="R48" s="94" t="s">
        <v>358</v>
      </c>
      <c r="S48" s="94" t="s">
        <v>359</v>
      </c>
      <c r="T48" s="93" t="s">
        <v>360</v>
      </c>
      <c r="U48" s="93" t="s">
        <v>361</v>
      </c>
      <c r="V48" s="93" t="s">
        <v>362</v>
      </c>
      <c r="W48" s="93" t="s">
        <v>363</v>
      </c>
      <c r="X48" s="94" t="s">
        <v>364</v>
      </c>
      <c r="Y48" s="94" t="s">
        <v>365</v>
      </c>
      <c r="Z48" s="94" t="s">
        <v>366</v>
      </c>
      <c r="AA48" s="94" t="s">
        <v>367</v>
      </c>
      <c r="AB48" s="93" t="s">
        <v>368</v>
      </c>
      <c r="AC48" s="93" t="s">
        <v>369</v>
      </c>
      <c r="AD48" s="93" t="s">
        <v>370</v>
      </c>
      <c r="AE48" s="93" t="s">
        <v>371</v>
      </c>
      <c r="AF48" s="94" t="s">
        <v>372</v>
      </c>
      <c r="AG48" s="94" t="s">
        <v>373</v>
      </c>
      <c r="AH48" s="94" t="s">
        <v>374</v>
      </c>
      <c r="AI48" s="95" t="s">
        <v>375</v>
      </c>
      <c r="AK48" s="19"/>
    </row>
    <row r="49" spans="2:53" s="46" customFormat="1" ht="12" customHeight="1" thickTop="1">
      <c r="B49" s="14"/>
      <c r="C49" s="15"/>
      <c r="D49" s="48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50"/>
      <c r="AK49" s="19"/>
    </row>
    <row r="50" spans="2:53" s="46" customFormat="1" ht="12" customHeight="1">
      <c r="B50" s="14"/>
      <c r="C50" s="15"/>
      <c r="D50" s="51" t="s">
        <v>40</v>
      </c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24" t="s">
        <v>35</v>
      </c>
      <c r="T50" s="53" t="s">
        <v>91</v>
      </c>
      <c r="U50" s="54"/>
      <c r="V50" s="54"/>
      <c r="W50" s="55"/>
      <c r="X50" s="30" t="s">
        <v>376</v>
      </c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56"/>
      <c r="AK50" s="19"/>
    </row>
    <row r="51" spans="2:53" s="46" customFormat="1" ht="12" customHeight="1" thickBot="1">
      <c r="B51" s="33"/>
      <c r="C51" s="15"/>
      <c r="D51" s="57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38"/>
      <c r="T51" s="59"/>
      <c r="U51" s="60"/>
      <c r="V51" s="60"/>
      <c r="W51" s="61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3"/>
      <c r="AK51" s="19"/>
    </row>
    <row r="52" spans="2:53" s="46" customFormat="1" ht="12" customHeight="1" thickTop="1" thickBot="1">
      <c r="B52" s="64"/>
      <c r="C52" s="15"/>
      <c r="D52" s="64"/>
      <c r="E52" s="64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"/>
      <c r="AF52" s="6"/>
      <c r="AG52" s="6"/>
      <c r="AH52" s="6"/>
      <c r="AI52" s="6"/>
      <c r="AK52" s="19"/>
    </row>
    <row r="53" spans="2:53" s="46" customFormat="1" ht="12" customHeight="1" thickTop="1" thickBot="1">
      <c r="B53" s="66">
        <v>11</v>
      </c>
      <c r="C53" s="15"/>
      <c r="D53" s="96" t="s">
        <v>377</v>
      </c>
      <c r="E53" s="97" t="s">
        <v>378</v>
      </c>
      <c r="F53" s="97" t="s">
        <v>379</v>
      </c>
      <c r="G53" s="97" t="s">
        <v>380</v>
      </c>
      <c r="H53" s="98" t="s">
        <v>381</v>
      </c>
      <c r="I53" s="98" t="s">
        <v>382</v>
      </c>
      <c r="J53" s="98" t="s">
        <v>383</v>
      </c>
      <c r="K53" s="98" t="s">
        <v>384</v>
      </c>
      <c r="L53" s="97" t="s">
        <v>385</v>
      </c>
      <c r="M53" s="97" t="s">
        <v>386</v>
      </c>
      <c r="N53" s="97" t="s">
        <v>387</v>
      </c>
      <c r="O53" s="97" t="s">
        <v>388</v>
      </c>
      <c r="P53" s="98" t="s">
        <v>389</v>
      </c>
      <c r="Q53" s="98" t="s">
        <v>390</v>
      </c>
      <c r="R53" s="98" t="s">
        <v>391</v>
      </c>
      <c r="S53" s="98" t="s">
        <v>392</v>
      </c>
      <c r="T53" s="97" t="s">
        <v>393</v>
      </c>
      <c r="U53" s="97" t="s">
        <v>394</v>
      </c>
      <c r="V53" s="97" t="s">
        <v>395</v>
      </c>
      <c r="W53" s="97" t="s">
        <v>396</v>
      </c>
      <c r="X53" s="98" t="s">
        <v>397</v>
      </c>
      <c r="Y53" s="98" t="s">
        <v>398</v>
      </c>
      <c r="Z53" s="98" t="s">
        <v>399</v>
      </c>
      <c r="AA53" s="98" t="s">
        <v>400</v>
      </c>
      <c r="AB53" s="97" t="s">
        <v>401</v>
      </c>
      <c r="AC53" s="97" t="s">
        <v>402</v>
      </c>
      <c r="AD53" s="97" t="s">
        <v>403</v>
      </c>
      <c r="AE53" s="97" t="s">
        <v>404</v>
      </c>
      <c r="AF53" s="98" t="s">
        <v>405</v>
      </c>
      <c r="AG53" s="98" t="s">
        <v>406</v>
      </c>
      <c r="AH53" s="98" t="s">
        <v>407</v>
      </c>
      <c r="AI53" s="99" t="s">
        <v>408</v>
      </c>
      <c r="AK53" s="19"/>
    </row>
    <row r="54" spans="2:53" s="46" customFormat="1" ht="12" customHeight="1" thickTop="1">
      <c r="B54" s="67"/>
      <c r="C54" s="15"/>
      <c r="D54" s="68"/>
      <c r="E54" s="69"/>
      <c r="F54" s="70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2"/>
      <c r="AK54" s="19"/>
    </row>
    <row r="55" spans="2:53" s="46" customFormat="1" ht="12" customHeight="1">
      <c r="B55" s="67"/>
      <c r="C55" s="15"/>
      <c r="D55" s="20" t="s">
        <v>409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21"/>
      <c r="T55" s="22" t="s">
        <v>410</v>
      </c>
      <c r="U55" s="74" t="s">
        <v>40</v>
      </c>
      <c r="V55" s="75"/>
      <c r="W55" s="23" t="s">
        <v>126</v>
      </c>
      <c r="X55" s="25"/>
      <c r="Y55" s="25"/>
      <c r="Z55" s="25"/>
      <c r="AA55" s="74" t="s">
        <v>271</v>
      </c>
      <c r="AB55" s="75"/>
      <c r="AC55" s="23" t="s">
        <v>272</v>
      </c>
      <c r="AD55" s="31"/>
      <c r="AE55" s="24" t="s">
        <v>271</v>
      </c>
      <c r="AF55" s="76"/>
      <c r="AG55" s="76"/>
      <c r="AH55" s="76"/>
      <c r="AI55" s="77"/>
      <c r="AK55" s="19"/>
    </row>
    <row r="56" spans="2:53" s="46" customFormat="1" ht="12" customHeight="1" thickBot="1">
      <c r="B56" s="78"/>
      <c r="C56" s="15"/>
      <c r="D56" s="34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35"/>
      <c r="T56" s="36"/>
      <c r="U56" s="80"/>
      <c r="V56" s="81"/>
      <c r="W56" s="39"/>
      <c r="X56" s="39"/>
      <c r="Y56" s="39"/>
      <c r="Z56" s="39"/>
      <c r="AA56" s="80"/>
      <c r="AB56" s="81"/>
      <c r="AC56" s="82"/>
      <c r="AD56" s="37"/>
      <c r="AE56" s="83"/>
      <c r="AF56" s="83"/>
      <c r="AG56" s="83"/>
      <c r="AH56" s="83"/>
      <c r="AI56" s="84"/>
      <c r="AK56" s="19"/>
    </row>
    <row r="57" spans="2:53" s="46" customFormat="1" ht="12" customHeight="1" thickTop="1" thickBot="1">
      <c r="B57" s="15"/>
      <c r="C57" s="15"/>
      <c r="AK57" s="19"/>
    </row>
    <row r="58" spans="2:53" s="46" customFormat="1" ht="12" customHeight="1" thickTop="1" thickBot="1">
      <c r="B58" s="66">
        <v>12</v>
      </c>
      <c r="C58" s="15"/>
      <c r="D58" s="96" t="s">
        <v>411</v>
      </c>
      <c r="E58" s="97" t="s">
        <v>412</v>
      </c>
      <c r="F58" s="97" t="s">
        <v>413</v>
      </c>
      <c r="G58" s="97" t="s">
        <v>414</v>
      </c>
      <c r="H58" s="98" t="s">
        <v>415</v>
      </c>
      <c r="I58" s="98" t="s">
        <v>416</v>
      </c>
      <c r="J58" s="98" t="s">
        <v>417</v>
      </c>
      <c r="K58" s="98" t="s">
        <v>418</v>
      </c>
      <c r="L58" s="97" t="s">
        <v>419</v>
      </c>
      <c r="M58" s="97" t="s">
        <v>420</v>
      </c>
      <c r="N58" s="97" t="s">
        <v>421</v>
      </c>
      <c r="O58" s="97" t="s">
        <v>422</v>
      </c>
      <c r="P58" s="98" t="s">
        <v>423</v>
      </c>
      <c r="Q58" s="98" t="s">
        <v>424</v>
      </c>
      <c r="R58" s="98" t="s">
        <v>425</v>
      </c>
      <c r="S58" s="98" t="s">
        <v>426</v>
      </c>
      <c r="T58" s="97" t="s">
        <v>427</v>
      </c>
      <c r="U58" s="97" t="s">
        <v>428</v>
      </c>
      <c r="V58" s="97" t="s">
        <v>429</v>
      </c>
      <c r="W58" s="97" t="s">
        <v>430</v>
      </c>
      <c r="X58" s="98" t="s">
        <v>431</v>
      </c>
      <c r="Y58" s="98" t="s">
        <v>432</v>
      </c>
      <c r="Z58" s="98" t="s">
        <v>433</v>
      </c>
      <c r="AA58" s="98" t="s">
        <v>434</v>
      </c>
      <c r="AB58" s="97" t="s">
        <v>435</v>
      </c>
      <c r="AC58" s="97" t="s">
        <v>436</v>
      </c>
      <c r="AD58" s="97" t="s">
        <v>437</v>
      </c>
      <c r="AE58" s="97" t="s">
        <v>438</v>
      </c>
      <c r="AF58" s="98" t="s">
        <v>439</v>
      </c>
      <c r="AG58" s="98" t="s">
        <v>440</v>
      </c>
      <c r="AH58" s="98" t="s">
        <v>441</v>
      </c>
      <c r="AI58" s="99" t="s">
        <v>442</v>
      </c>
      <c r="AK58" s="19"/>
    </row>
    <row r="59" spans="2:53" s="46" customFormat="1" ht="12" customHeight="1" thickTop="1">
      <c r="B59" s="67"/>
      <c r="C59" s="15"/>
      <c r="D59" s="48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50"/>
      <c r="AK59" s="19"/>
    </row>
    <row r="60" spans="2:53" s="46" customFormat="1" ht="12" customHeight="1">
      <c r="B60" s="67"/>
      <c r="C60" s="15"/>
      <c r="D60" s="85" t="s">
        <v>443</v>
      </c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7"/>
      <c r="AK60" s="19"/>
    </row>
    <row r="61" spans="2:53" s="46" customFormat="1" ht="12" customHeight="1" thickBot="1">
      <c r="B61" s="78"/>
      <c r="C61" s="15"/>
      <c r="D61" s="88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  <c r="AE61" s="89"/>
      <c r="AF61" s="89"/>
      <c r="AG61" s="89"/>
      <c r="AH61" s="89"/>
      <c r="AI61" s="90"/>
      <c r="AK61" s="91"/>
    </row>
    <row r="62" spans="2:53" s="46" customFormat="1" ht="12" customHeight="1" thickTop="1" thickBot="1">
      <c r="B62" s="15"/>
      <c r="C62" s="1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</row>
    <row r="63" spans="2:53" s="46" customFormat="1" ht="12" customHeight="1" thickTop="1" thickBot="1">
      <c r="B63" s="100">
        <v>13</v>
      </c>
      <c r="C63" s="15"/>
      <c r="D63" s="96" t="s">
        <v>444</v>
      </c>
      <c r="E63" s="97" t="s">
        <v>445</v>
      </c>
      <c r="F63" s="97" t="s">
        <v>446</v>
      </c>
      <c r="G63" s="97" t="s">
        <v>447</v>
      </c>
      <c r="H63" s="98" t="s">
        <v>448</v>
      </c>
      <c r="I63" s="98" t="s">
        <v>449</v>
      </c>
      <c r="J63" s="98" t="s">
        <v>450</v>
      </c>
      <c r="K63" s="98" t="s">
        <v>451</v>
      </c>
      <c r="L63" s="97" t="s">
        <v>452</v>
      </c>
      <c r="M63" s="97" t="s">
        <v>453</v>
      </c>
      <c r="N63" s="97" t="s">
        <v>454</v>
      </c>
      <c r="O63" s="97" t="s">
        <v>455</v>
      </c>
      <c r="P63" s="98" t="s">
        <v>456</v>
      </c>
      <c r="Q63" s="98" t="s">
        <v>457</v>
      </c>
      <c r="R63" s="98" t="s">
        <v>458</v>
      </c>
      <c r="S63" s="98" t="s">
        <v>459</v>
      </c>
      <c r="T63" s="97" t="s">
        <v>460</v>
      </c>
      <c r="U63" s="97" t="s">
        <v>461</v>
      </c>
      <c r="V63" s="97" t="s">
        <v>462</v>
      </c>
      <c r="W63" s="97" t="s">
        <v>463</v>
      </c>
      <c r="X63" s="98" t="s">
        <v>464</v>
      </c>
      <c r="Y63" s="98" t="s">
        <v>465</v>
      </c>
      <c r="Z63" s="98" t="s">
        <v>466</v>
      </c>
      <c r="AA63" s="98" t="s">
        <v>467</v>
      </c>
      <c r="AB63" s="97" t="s">
        <v>468</v>
      </c>
      <c r="AC63" s="97" t="s">
        <v>469</v>
      </c>
      <c r="AD63" s="97" t="s">
        <v>470</v>
      </c>
      <c r="AE63" s="97" t="s">
        <v>471</v>
      </c>
      <c r="AF63" s="98" t="s">
        <v>472</v>
      </c>
      <c r="AG63" s="98" t="s">
        <v>473</v>
      </c>
      <c r="AH63" s="98" t="s">
        <v>474</v>
      </c>
      <c r="AI63" s="99" t="s">
        <v>475</v>
      </c>
      <c r="AK63" s="13" t="s">
        <v>476</v>
      </c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2:53" s="46" customFormat="1" ht="12" customHeight="1" thickTop="1">
      <c r="B64" s="101"/>
      <c r="C64" s="15"/>
      <c r="D64" s="48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50"/>
      <c r="AK64" s="19"/>
    </row>
    <row r="65" spans="2:53" s="46" customFormat="1" ht="12" customHeight="1">
      <c r="B65" s="101"/>
      <c r="C65" s="15"/>
      <c r="D65" s="102" t="s">
        <v>40</v>
      </c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24" t="s">
        <v>40</v>
      </c>
      <c r="T65" s="74" t="s">
        <v>35</v>
      </c>
      <c r="U65" s="75"/>
      <c r="V65" s="23" t="s">
        <v>477</v>
      </c>
      <c r="W65" s="23"/>
      <c r="X65" s="23"/>
      <c r="Y65" s="23"/>
      <c r="Z65" s="23"/>
      <c r="AA65" s="23"/>
      <c r="AB65" s="23"/>
      <c r="AC65" s="24" t="s">
        <v>40</v>
      </c>
      <c r="AD65" s="24" t="s">
        <v>40</v>
      </c>
      <c r="AE65" s="24" t="s">
        <v>40</v>
      </c>
      <c r="AF65" s="30" t="s">
        <v>478</v>
      </c>
      <c r="AG65" s="104" t="s">
        <v>479</v>
      </c>
      <c r="AH65" s="24" t="s">
        <v>35</v>
      </c>
      <c r="AI65" s="24" t="s">
        <v>40</v>
      </c>
      <c r="AK65" s="19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</row>
    <row r="66" spans="2:53" s="46" customFormat="1" ht="12" customHeight="1" thickBot="1">
      <c r="B66" s="105"/>
      <c r="C66" s="15"/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38"/>
      <c r="T66" s="80"/>
      <c r="U66" s="81"/>
      <c r="V66" s="82"/>
      <c r="W66" s="82"/>
      <c r="X66" s="82"/>
      <c r="Y66" s="82"/>
      <c r="Z66" s="82"/>
      <c r="AA66" s="82"/>
      <c r="AB66" s="82"/>
      <c r="AC66" s="38"/>
      <c r="AD66" s="38"/>
      <c r="AE66" s="38"/>
      <c r="AF66" s="44"/>
      <c r="AG66" s="44"/>
      <c r="AH66" s="38"/>
      <c r="AI66" s="38"/>
      <c r="AK66" s="19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2:53" s="46" customFormat="1" ht="12" customHeight="1" thickTop="1" thickBot="1">
      <c r="B67" s="15"/>
      <c r="C67" s="1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47"/>
      <c r="U67" s="47"/>
      <c r="V67" s="47"/>
      <c r="W67" s="47"/>
      <c r="X67" s="47"/>
      <c r="Y67" s="47"/>
      <c r="AK67" s="19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2:53" s="46" customFormat="1" ht="12" customHeight="1" thickTop="1" thickBot="1">
      <c r="B68" s="100">
        <v>14</v>
      </c>
      <c r="C68" s="15"/>
      <c r="D68" s="108" t="s">
        <v>480</v>
      </c>
      <c r="E68" s="109" t="s">
        <v>481</v>
      </c>
      <c r="F68" s="97" t="s">
        <v>482</v>
      </c>
      <c r="G68" s="97" t="s">
        <v>483</v>
      </c>
      <c r="H68" s="98" t="s">
        <v>484</v>
      </c>
      <c r="I68" s="98" t="s">
        <v>485</v>
      </c>
      <c r="J68" s="98" t="s">
        <v>486</v>
      </c>
      <c r="K68" s="98" t="s">
        <v>487</v>
      </c>
      <c r="L68" s="97" t="s">
        <v>488</v>
      </c>
      <c r="M68" s="97" t="s">
        <v>489</v>
      </c>
      <c r="N68" s="97" t="s">
        <v>490</v>
      </c>
      <c r="O68" s="97" t="s">
        <v>491</v>
      </c>
      <c r="P68" s="98" t="s">
        <v>492</v>
      </c>
      <c r="Q68" s="98" t="s">
        <v>493</v>
      </c>
      <c r="R68" s="98" t="s">
        <v>494</v>
      </c>
      <c r="S68" s="98" t="s">
        <v>495</v>
      </c>
      <c r="T68" s="97" t="s">
        <v>496</v>
      </c>
      <c r="U68" s="97" t="s">
        <v>497</v>
      </c>
      <c r="V68" s="97" t="s">
        <v>498</v>
      </c>
      <c r="W68" s="97" t="s">
        <v>499</v>
      </c>
      <c r="X68" s="98" t="s">
        <v>500</v>
      </c>
      <c r="Y68" s="98" t="s">
        <v>501</v>
      </c>
      <c r="Z68" s="98" t="s">
        <v>502</v>
      </c>
      <c r="AA68" s="98" t="s">
        <v>503</v>
      </c>
      <c r="AB68" s="97" t="s">
        <v>504</v>
      </c>
      <c r="AC68" s="97" t="s">
        <v>505</v>
      </c>
      <c r="AD68" s="97" t="s">
        <v>506</v>
      </c>
      <c r="AE68" s="97" t="s">
        <v>507</v>
      </c>
      <c r="AF68" s="98" t="s">
        <v>508</v>
      </c>
      <c r="AG68" s="98" t="s">
        <v>509</v>
      </c>
      <c r="AH68" s="98" t="s">
        <v>510</v>
      </c>
      <c r="AI68" s="99" t="s">
        <v>511</v>
      </c>
      <c r="AK68" s="19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2:53" s="46" customFormat="1" ht="12" customHeight="1" thickTop="1">
      <c r="B69" s="101"/>
      <c r="C69" s="15"/>
      <c r="D69" s="48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50"/>
      <c r="AK69" s="19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2:53" s="46" customFormat="1" ht="12" customHeight="1">
      <c r="B70" s="101"/>
      <c r="C70" s="15"/>
      <c r="D70" s="110" t="s">
        <v>512</v>
      </c>
      <c r="E70" s="23"/>
      <c r="F70" s="23"/>
      <c r="G70" s="23"/>
      <c r="H70" s="23"/>
      <c r="I70" s="23"/>
      <c r="J70" s="23"/>
      <c r="K70" s="24" t="s">
        <v>35</v>
      </c>
      <c r="L70" s="24"/>
      <c r="M70" s="24"/>
      <c r="N70" s="24"/>
      <c r="O70" s="24"/>
      <c r="P70" s="24"/>
      <c r="Q70" s="24" t="s">
        <v>40</v>
      </c>
      <c r="R70" s="24"/>
      <c r="S70" s="24" t="s">
        <v>40</v>
      </c>
      <c r="T70" s="111"/>
      <c r="U70" s="24" t="s">
        <v>40</v>
      </c>
      <c r="V70" s="111"/>
      <c r="W70" s="111"/>
      <c r="X70" s="112" t="s">
        <v>40</v>
      </c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3"/>
      <c r="AK70" s="19"/>
      <c r="AN70" s="1"/>
      <c r="AO70" s="1"/>
      <c r="AU70" s="1"/>
      <c r="AV70" s="1"/>
      <c r="AW70" s="1"/>
      <c r="AX70" s="1"/>
      <c r="AY70" s="1"/>
      <c r="AZ70" s="1"/>
      <c r="BA70" s="1"/>
    </row>
    <row r="71" spans="2:53" s="46" customFormat="1" ht="12" customHeight="1" thickBot="1">
      <c r="B71" s="105"/>
      <c r="C71" s="15"/>
      <c r="D71" s="114"/>
      <c r="E71" s="82"/>
      <c r="F71" s="82"/>
      <c r="G71" s="82"/>
      <c r="H71" s="82"/>
      <c r="I71" s="82"/>
      <c r="J71" s="82"/>
      <c r="K71" s="115"/>
      <c r="L71" s="115"/>
      <c r="M71" s="115"/>
      <c r="N71" s="115"/>
      <c r="O71" s="115"/>
      <c r="P71" s="115"/>
      <c r="Q71" s="115"/>
      <c r="R71" s="115"/>
      <c r="S71" s="116"/>
      <c r="T71" s="116"/>
      <c r="U71" s="116"/>
      <c r="V71" s="116"/>
      <c r="W71" s="116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8"/>
      <c r="AK71" s="91"/>
      <c r="AN71" s="1"/>
      <c r="AO71" s="1"/>
      <c r="AU71" s="1"/>
      <c r="AV71" s="1"/>
      <c r="AW71" s="1"/>
      <c r="AX71" s="1"/>
      <c r="AY71" s="1"/>
      <c r="AZ71" s="1"/>
      <c r="BA71" s="1"/>
    </row>
    <row r="72" spans="2:53" s="46" customFormat="1" ht="12" customHeight="1" thickTop="1" thickBot="1"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2:53" s="6" customFormat="1" ht="12" customHeight="1" thickTop="1" thickBot="1">
      <c r="B73" s="119">
        <v>15</v>
      </c>
      <c r="C73" s="8"/>
      <c r="D73" s="120" t="s">
        <v>513</v>
      </c>
      <c r="E73" s="97" t="s">
        <v>514</v>
      </c>
      <c r="F73" s="97" t="s">
        <v>515</v>
      </c>
      <c r="G73" s="97" t="s">
        <v>516</v>
      </c>
      <c r="H73" s="98" t="s">
        <v>517</v>
      </c>
      <c r="I73" s="98" t="s">
        <v>518</v>
      </c>
      <c r="J73" s="98" t="s">
        <v>519</v>
      </c>
      <c r="K73" s="98" t="s">
        <v>520</v>
      </c>
      <c r="L73" s="97" t="s">
        <v>521</v>
      </c>
      <c r="M73" s="97" t="s">
        <v>522</v>
      </c>
      <c r="N73" s="97" t="s">
        <v>523</v>
      </c>
      <c r="O73" s="97" t="s">
        <v>524</v>
      </c>
      <c r="P73" s="98" t="s">
        <v>525</v>
      </c>
      <c r="Q73" s="98" t="s">
        <v>526</v>
      </c>
      <c r="R73" s="98" t="s">
        <v>527</v>
      </c>
      <c r="S73" s="98" t="s">
        <v>528</v>
      </c>
      <c r="T73" s="97" t="s">
        <v>529</v>
      </c>
      <c r="U73" s="97" t="s">
        <v>530</v>
      </c>
      <c r="V73" s="97" t="s">
        <v>531</v>
      </c>
      <c r="W73" s="97" t="s">
        <v>532</v>
      </c>
      <c r="X73" s="98" t="s">
        <v>533</v>
      </c>
      <c r="Y73" s="98" t="s">
        <v>534</v>
      </c>
      <c r="Z73" s="98" t="s">
        <v>535</v>
      </c>
      <c r="AA73" s="98" t="s">
        <v>536</v>
      </c>
      <c r="AB73" s="97" t="s">
        <v>537</v>
      </c>
      <c r="AC73" s="97" t="s">
        <v>538</v>
      </c>
      <c r="AD73" s="97" t="s">
        <v>539</v>
      </c>
      <c r="AE73" s="97" t="s">
        <v>540</v>
      </c>
      <c r="AF73" s="98" t="s">
        <v>541</v>
      </c>
      <c r="AG73" s="98" t="s">
        <v>542</v>
      </c>
      <c r="AH73" s="98" t="s">
        <v>543</v>
      </c>
      <c r="AI73" s="99" t="s">
        <v>544</v>
      </c>
      <c r="AK73" s="13" t="s">
        <v>545</v>
      </c>
      <c r="AU73" s="1"/>
      <c r="AV73" s="1"/>
      <c r="AW73" s="1"/>
      <c r="AX73" s="1"/>
      <c r="AY73" s="1"/>
      <c r="AZ73" s="1"/>
      <c r="BA73" s="1"/>
    </row>
    <row r="74" spans="2:53" ht="12" customHeight="1" thickTop="1">
      <c r="B74" s="121"/>
      <c r="C74" s="15"/>
      <c r="D74" s="122" t="s">
        <v>546</v>
      </c>
      <c r="E74" s="123"/>
      <c r="F74" s="123"/>
      <c r="G74" s="123"/>
      <c r="H74" s="123"/>
      <c r="I74" s="124"/>
      <c r="J74" s="125"/>
      <c r="K74" s="125"/>
      <c r="L74" s="126" t="s">
        <v>547</v>
      </c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7"/>
      <c r="AK74" s="128"/>
      <c r="AU74" s="46"/>
      <c r="AV74" s="46"/>
      <c r="AW74" s="46"/>
      <c r="AX74" s="46"/>
      <c r="AY74" s="46"/>
      <c r="AZ74" s="46"/>
      <c r="BA74" s="46"/>
    </row>
    <row r="75" spans="2:53" ht="12" customHeight="1">
      <c r="B75" s="121"/>
      <c r="C75" s="15"/>
      <c r="D75" s="129" t="s">
        <v>548</v>
      </c>
      <c r="E75" s="130"/>
      <c r="F75" s="130"/>
      <c r="G75" s="130"/>
      <c r="H75" s="130"/>
      <c r="I75" s="131"/>
      <c r="J75" s="132" t="s">
        <v>549</v>
      </c>
      <c r="K75" s="132"/>
      <c r="L75" s="133" t="s">
        <v>550</v>
      </c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4"/>
      <c r="AK75" s="128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6"/>
    </row>
    <row r="76" spans="2:53" ht="12" customHeight="1" thickBot="1">
      <c r="B76" s="135"/>
      <c r="C76" s="15"/>
      <c r="D76" s="136"/>
      <c r="E76" s="137"/>
      <c r="F76" s="137"/>
      <c r="G76" s="137"/>
      <c r="H76" s="137"/>
      <c r="I76" s="138"/>
      <c r="J76" s="139"/>
      <c r="K76" s="139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1"/>
      <c r="AK76" s="128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</row>
    <row r="77" spans="2:53" s="46" customFormat="1" ht="12" customHeight="1" thickTop="1" thickBot="1">
      <c r="B77" s="15"/>
      <c r="C77" s="15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K77" s="128"/>
    </row>
    <row r="78" spans="2:53" s="6" customFormat="1" ht="12" customHeight="1" thickTop="1" thickBot="1">
      <c r="B78" s="119">
        <v>16</v>
      </c>
      <c r="C78" s="8"/>
      <c r="D78" s="96" t="s">
        <v>551</v>
      </c>
      <c r="E78" s="97" t="s">
        <v>552</v>
      </c>
      <c r="F78" s="97" t="s">
        <v>553</v>
      </c>
      <c r="G78" s="97" t="s">
        <v>554</v>
      </c>
      <c r="H78" s="98" t="s">
        <v>555</v>
      </c>
      <c r="I78" s="98" t="s">
        <v>556</v>
      </c>
      <c r="J78" s="98" t="s">
        <v>557</v>
      </c>
      <c r="K78" s="98" t="s">
        <v>558</v>
      </c>
      <c r="L78" s="97" t="s">
        <v>559</v>
      </c>
      <c r="M78" s="97" t="s">
        <v>560</v>
      </c>
      <c r="N78" s="97" t="s">
        <v>561</v>
      </c>
      <c r="O78" s="97" t="s">
        <v>562</v>
      </c>
      <c r="P78" s="98" t="s">
        <v>563</v>
      </c>
      <c r="Q78" s="98" t="s">
        <v>564</v>
      </c>
      <c r="R78" s="98" t="s">
        <v>565</v>
      </c>
      <c r="S78" s="98" t="s">
        <v>566</v>
      </c>
      <c r="T78" s="97" t="s">
        <v>567</v>
      </c>
      <c r="U78" s="97" t="s">
        <v>568</v>
      </c>
      <c r="V78" s="97" t="s">
        <v>569</v>
      </c>
      <c r="W78" s="97" t="s">
        <v>570</v>
      </c>
      <c r="X78" s="98" t="s">
        <v>571</v>
      </c>
      <c r="Y78" s="98" t="s">
        <v>572</v>
      </c>
      <c r="Z78" s="98" t="s">
        <v>573</v>
      </c>
      <c r="AA78" s="98" t="s">
        <v>574</v>
      </c>
      <c r="AB78" s="97" t="s">
        <v>575</v>
      </c>
      <c r="AC78" s="97" t="s">
        <v>576</v>
      </c>
      <c r="AD78" s="97" t="s">
        <v>577</v>
      </c>
      <c r="AE78" s="97" t="s">
        <v>578</v>
      </c>
      <c r="AF78" s="98" t="s">
        <v>579</v>
      </c>
      <c r="AG78" s="98" t="s">
        <v>580</v>
      </c>
      <c r="AH78" s="98" t="s">
        <v>581</v>
      </c>
      <c r="AI78" s="99" t="s">
        <v>582</v>
      </c>
      <c r="AK78" s="128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</row>
    <row r="79" spans="2:53" ht="12" customHeight="1" thickTop="1">
      <c r="B79" s="121"/>
      <c r="C79" s="15"/>
      <c r="D79" s="16"/>
      <c r="E79" s="142" t="s">
        <v>583</v>
      </c>
      <c r="F79" s="143"/>
      <c r="G79" s="144"/>
      <c r="H79" s="145" t="s">
        <v>584</v>
      </c>
      <c r="I79" s="145"/>
      <c r="J79" s="145"/>
      <c r="K79" s="125" t="s">
        <v>585</v>
      </c>
      <c r="L79" s="125"/>
      <c r="M79" s="125"/>
      <c r="N79" s="146" t="s">
        <v>586</v>
      </c>
      <c r="O79" s="143"/>
      <c r="P79" s="143"/>
      <c r="Q79" s="144"/>
      <c r="R79" s="142" t="s">
        <v>587</v>
      </c>
      <c r="S79" s="143"/>
      <c r="T79" s="143"/>
      <c r="U79" s="143"/>
      <c r="V79" s="143"/>
      <c r="W79" s="143"/>
      <c r="X79" s="144"/>
      <c r="Y79" s="142" t="s">
        <v>588</v>
      </c>
      <c r="Z79" s="143"/>
      <c r="AA79" s="143"/>
      <c r="AB79" s="144"/>
      <c r="AC79" s="142" t="s">
        <v>589</v>
      </c>
      <c r="AD79" s="143"/>
      <c r="AE79" s="143"/>
      <c r="AF79" s="143"/>
      <c r="AG79" s="143"/>
      <c r="AH79" s="143"/>
      <c r="AI79" s="147"/>
      <c r="AK79" s="128"/>
      <c r="AZ79" s="46"/>
      <c r="BA79" s="46"/>
    </row>
    <row r="80" spans="2:53" ht="12" customHeight="1">
      <c r="B80" s="121"/>
      <c r="C80" s="15"/>
      <c r="D80" s="51" t="s">
        <v>549</v>
      </c>
      <c r="E80" s="148" t="s">
        <v>590</v>
      </c>
      <c r="F80" s="130"/>
      <c r="G80" s="131"/>
      <c r="H80" s="31" t="s">
        <v>591</v>
      </c>
      <c r="I80" s="31"/>
      <c r="J80" s="31"/>
      <c r="K80" s="31" t="s">
        <v>592</v>
      </c>
      <c r="L80" s="31"/>
      <c r="M80" s="31"/>
      <c r="N80" s="149" t="s">
        <v>593</v>
      </c>
      <c r="O80" s="150"/>
      <c r="P80" s="150"/>
      <c r="Q80" s="151"/>
      <c r="R80" s="152" t="s">
        <v>594</v>
      </c>
      <c r="S80" s="150"/>
      <c r="T80" s="150"/>
      <c r="U80" s="150"/>
      <c r="V80" s="150"/>
      <c r="W80" s="150"/>
      <c r="X80" s="151"/>
      <c r="Y80" s="152" t="s">
        <v>595</v>
      </c>
      <c r="Z80" s="150"/>
      <c r="AA80" s="150"/>
      <c r="AB80" s="151"/>
      <c r="AC80" s="152" t="s">
        <v>596</v>
      </c>
      <c r="AD80" s="150"/>
      <c r="AE80" s="150"/>
      <c r="AF80" s="150"/>
      <c r="AG80" s="150"/>
      <c r="AH80" s="150"/>
      <c r="AI80" s="153"/>
      <c r="AK80" s="128"/>
      <c r="AZ80" s="46"/>
      <c r="BA80" s="46"/>
    </row>
    <row r="81" spans="1:53" ht="12" customHeight="1" thickBot="1">
      <c r="B81" s="135"/>
      <c r="C81" s="15"/>
      <c r="D81" s="57"/>
      <c r="E81" s="154"/>
      <c r="F81" s="137"/>
      <c r="G81" s="138"/>
      <c r="H81" s="37"/>
      <c r="I81" s="37"/>
      <c r="J81" s="37"/>
      <c r="K81" s="37"/>
      <c r="L81" s="37"/>
      <c r="M81" s="37"/>
      <c r="N81" s="155"/>
      <c r="O81" s="156"/>
      <c r="P81" s="156"/>
      <c r="Q81" s="157"/>
      <c r="R81" s="155"/>
      <c r="S81" s="156"/>
      <c r="T81" s="156"/>
      <c r="U81" s="156"/>
      <c r="V81" s="156"/>
      <c r="W81" s="156"/>
      <c r="X81" s="157"/>
      <c r="Y81" s="155"/>
      <c r="Z81" s="156"/>
      <c r="AA81" s="156"/>
      <c r="AB81" s="157"/>
      <c r="AC81" s="155"/>
      <c r="AD81" s="156"/>
      <c r="AE81" s="156"/>
      <c r="AF81" s="156"/>
      <c r="AG81" s="156"/>
      <c r="AH81" s="156"/>
      <c r="AI81" s="158"/>
      <c r="AK81" s="159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</row>
    <row r="82" spans="1:53" ht="12" customHeight="1" thickTop="1" thickBot="1">
      <c r="A82" s="6"/>
      <c r="B82" s="64"/>
      <c r="C82" s="64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K82" s="160"/>
      <c r="AT82" s="46"/>
    </row>
    <row r="83" spans="1:53" ht="12" customHeight="1" thickTop="1" thickBot="1">
      <c r="B83" s="119">
        <v>17</v>
      </c>
      <c r="C83" s="8"/>
      <c r="D83" s="161" t="s">
        <v>597</v>
      </c>
      <c r="E83" s="97" t="s">
        <v>598</v>
      </c>
      <c r="F83" s="97" t="s">
        <v>599</v>
      </c>
      <c r="G83" s="97" t="s">
        <v>600</v>
      </c>
      <c r="H83" s="98" t="s">
        <v>601</v>
      </c>
      <c r="I83" s="98" t="s">
        <v>602</v>
      </c>
      <c r="J83" s="98" t="s">
        <v>603</v>
      </c>
      <c r="K83" s="98" t="s">
        <v>604</v>
      </c>
      <c r="L83" s="97" t="s">
        <v>605</v>
      </c>
      <c r="M83" s="97" t="s">
        <v>606</v>
      </c>
      <c r="N83" s="97" t="s">
        <v>607</v>
      </c>
      <c r="O83" s="97" t="s">
        <v>608</v>
      </c>
      <c r="P83" s="98" t="s">
        <v>609</v>
      </c>
      <c r="Q83" s="98" t="s">
        <v>610</v>
      </c>
      <c r="R83" s="98" t="s">
        <v>611</v>
      </c>
      <c r="S83" s="98" t="s">
        <v>612</v>
      </c>
      <c r="T83" s="97" t="s">
        <v>613</v>
      </c>
      <c r="U83" s="97" t="s">
        <v>614</v>
      </c>
      <c r="V83" s="97" t="s">
        <v>615</v>
      </c>
      <c r="W83" s="97" t="s">
        <v>616</v>
      </c>
      <c r="X83" s="98" t="s">
        <v>617</v>
      </c>
      <c r="Y83" s="98" t="s">
        <v>618</v>
      </c>
      <c r="Z83" s="98" t="s">
        <v>619</v>
      </c>
      <c r="AA83" s="98" t="s">
        <v>620</v>
      </c>
      <c r="AB83" s="97" t="s">
        <v>621</v>
      </c>
      <c r="AC83" s="97" t="s">
        <v>622</v>
      </c>
      <c r="AD83" s="97" t="s">
        <v>623</v>
      </c>
      <c r="AE83" s="97" t="s">
        <v>624</v>
      </c>
      <c r="AF83" s="98" t="s">
        <v>625</v>
      </c>
      <c r="AG83" s="98" t="s">
        <v>626</v>
      </c>
      <c r="AH83" s="98" t="s">
        <v>627</v>
      </c>
      <c r="AI83" s="99" t="s">
        <v>628</v>
      </c>
      <c r="AK83" s="13" t="s">
        <v>629</v>
      </c>
      <c r="AT83" s="46"/>
    </row>
    <row r="84" spans="1:53" ht="12" customHeight="1" thickTop="1">
      <c r="B84" s="121"/>
      <c r="C84" s="15"/>
      <c r="D84" s="122" t="s">
        <v>630</v>
      </c>
      <c r="E84" s="123"/>
      <c r="F84" s="123"/>
      <c r="G84" s="123"/>
      <c r="H84" s="123"/>
      <c r="I84" s="124"/>
      <c r="J84" s="125"/>
      <c r="K84" s="125"/>
      <c r="L84" s="123" t="s">
        <v>631</v>
      </c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62"/>
      <c r="AK84" s="128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</row>
    <row r="85" spans="1:53" ht="12" customHeight="1">
      <c r="B85" s="121"/>
      <c r="C85" s="15"/>
      <c r="D85" s="129" t="s">
        <v>548</v>
      </c>
      <c r="E85" s="130"/>
      <c r="F85" s="130"/>
      <c r="G85" s="130"/>
      <c r="H85" s="130"/>
      <c r="I85" s="131"/>
      <c r="J85" s="132" t="s">
        <v>549</v>
      </c>
      <c r="K85" s="132"/>
      <c r="L85" s="53" t="s">
        <v>632</v>
      </c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163"/>
      <c r="AK85" s="128"/>
      <c r="AP85" s="46"/>
      <c r="AS85" s="46"/>
      <c r="AW85" s="46"/>
      <c r="AX85" s="46"/>
      <c r="AY85" s="46"/>
      <c r="AZ85" s="46"/>
      <c r="BA85" s="46"/>
    </row>
    <row r="86" spans="1:53" ht="12" customHeight="1" thickBot="1">
      <c r="B86" s="135"/>
      <c r="C86" s="15"/>
      <c r="D86" s="136"/>
      <c r="E86" s="137"/>
      <c r="F86" s="137"/>
      <c r="G86" s="137"/>
      <c r="H86" s="137"/>
      <c r="I86" s="138"/>
      <c r="J86" s="139"/>
      <c r="K86" s="139"/>
      <c r="L86" s="59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164"/>
      <c r="AK86" s="128"/>
      <c r="AP86" s="46"/>
      <c r="AS86" s="46"/>
      <c r="AW86" s="46"/>
      <c r="AX86" s="46"/>
      <c r="AY86" s="46"/>
      <c r="AZ86" s="46"/>
      <c r="BA86" s="46"/>
    </row>
    <row r="87" spans="1:53" s="6" customFormat="1" ht="12" customHeight="1" thickTop="1" thickBot="1">
      <c r="B87" s="64"/>
      <c r="C87" s="64"/>
      <c r="D87" s="64"/>
      <c r="E87" s="64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5"/>
      <c r="AG87" s="65"/>
      <c r="AH87" s="65"/>
      <c r="AI87" s="65"/>
      <c r="AK87" s="128"/>
    </row>
    <row r="88" spans="1:53" s="6" customFormat="1" ht="12" customHeight="1" thickTop="1" thickBot="1">
      <c r="B88" s="119">
        <v>18</v>
      </c>
      <c r="C88" s="64"/>
      <c r="D88" s="9" t="s">
        <v>633</v>
      </c>
      <c r="E88" s="10" t="s">
        <v>634</v>
      </c>
      <c r="F88" s="10" t="s">
        <v>635</v>
      </c>
      <c r="G88" s="10" t="s">
        <v>636</v>
      </c>
      <c r="H88" s="11" t="s">
        <v>637</v>
      </c>
      <c r="I88" s="11" t="s">
        <v>638</v>
      </c>
      <c r="J88" s="11" t="s">
        <v>639</v>
      </c>
      <c r="K88" s="11" t="s">
        <v>640</v>
      </c>
      <c r="L88" s="10" t="s">
        <v>641</v>
      </c>
      <c r="M88" s="10" t="s">
        <v>642</v>
      </c>
      <c r="N88" s="10" t="s">
        <v>643</v>
      </c>
      <c r="O88" s="10" t="s">
        <v>644</v>
      </c>
      <c r="P88" s="11" t="s">
        <v>645</v>
      </c>
      <c r="Q88" s="11" t="s">
        <v>646</v>
      </c>
      <c r="R88" s="11" t="s">
        <v>647</v>
      </c>
      <c r="S88" s="11" t="s">
        <v>648</v>
      </c>
      <c r="T88" s="10" t="s">
        <v>649</v>
      </c>
      <c r="U88" s="10" t="s">
        <v>650</v>
      </c>
      <c r="V88" s="10" t="s">
        <v>651</v>
      </c>
      <c r="W88" s="10" t="s">
        <v>652</v>
      </c>
      <c r="X88" s="11" t="s">
        <v>653</v>
      </c>
      <c r="Y88" s="11" t="s">
        <v>654</v>
      </c>
      <c r="Z88" s="11" t="s">
        <v>655</v>
      </c>
      <c r="AA88" s="11" t="s">
        <v>656</v>
      </c>
      <c r="AB88" s="10" t="s">
        <v>657</v>
      </c>
      <c r="AC88" s="10" t="s">
        <v>658</v>
      </c>
      <c r="AD88" s="10" t="s">
        <v>659</v>
      </c>
      <c r="AE88" s="10" t="s">
        <v>660</v>
      </c>
      <c r="AF88" s="11" t="s">
        <v>661</v>
      </c>
      <c r="AG88" s="11" t="s">
        <v>662</v>
      </c>
      <c r="AH88" s="11" t="s">
        <v>663</v>
      </c>
      <c r="AI88" s="12" t="s">
        <v>664</v>
      </c>
      <c r="AK88" s="128"/>
    </row>
    <row r="89" spans="1:53" s="6" customFormat="1" ht="12" customHeight="1" thickTop="1">
      <c r="B89" s="121"/>
      <c r="C89" s="64"/>
      <c r="D89" s="16"/>
      <c r="E89" s="142" t="s">
        <v>665</v>
      </c>
      <c r="F89" s="143"/>
      <c r="G89" s="144"/>
      <c r="H89" s="165" t="s">
        <v>666</v>
      </c>
      <c r="I89" s="166"/>
      <c r="J89" s="167"/>
      <c r="K89" s="142" t="s">
        <v>667</v>
      </c>
      <c r="L89" s="143"/>
      <c r="M89" s="144"/>
      <c r="N89" s="146" t="s">
        <v>668</v>
      </c>
      <c r="O89" s="143"/>
      <c r="P89" s="143"/>
      <c r="Q89" s="144"/>
      <c r="R89" s="142" t="s">
        <v>669</v>
      </c>
      <c r="S89" s="143"/>
      <c r="T89" s="143"/>
      <c r="U89" s="143"/>
      <c r="V89" s="143"/>
      <c r="W89" s="143"/>
      <c r="X89" s="144"/>
      <c r="Y89" s="142" t="s">
        <v>670</v>
      </c>
      <c r="Z89" s="143"/>
      <c r="AA89" s="143"/>
      <c r="AB89" s="144"/>
      <c r="AC89" s="142" t="s">
        <v>671</v>
      </c>
      <c r="AD89" s="143"/>
      <c r="AE89" s="143"/>
      <c r="AF89" s="143"/>
      <c r="AG89" s="143"/>
      <c r="AH89" s="143"/>
      <c r="AI89" s="147"/>
      <c r="AK89" s="128"/>
    </row>
    <row r="90" spans="1:53" s="6" customFormat="1" ht="12" customHeight="1">
      <c r="B90" s="121"/>
      <c r="C90" s="64"/>
      <c r="D90" s="51" t="s">
        <v>549</v>
      </c>
      <c r="E90" s="31" t="s">
        <v>672</v>
      </c>
      <c r="F90" s="31"/>
      <c r="G90" s="31"/>
      <c r="H90" s="31" t="s">
        <v>673</v>
      </c>
      <c r="I90" s="31"/>
      <c r="J90" s="31"/>
      <c r="K90" s="31" t="s">
        <v>674</v>
      </c>
      <c r="L90" s="31"/>
      <c r="M90" s="31"/>
      <c r="N90" s="149" t="s">
        <v>675</v>
      </c>
      <c r="O90" s="150"/>
      <c r="P90" s="150"/>
      <c r="Q90" s="151"/>
      <c r="R90" s="152" t="s">
        <v>676</v>
      </c>
      <c r="S90" s="150"/>
      <c r="T90" s="150"/>
      <c r="U90" s="150"/>
      <c r="V90" s="150"/>
      <c r="W90" s="150"/>
      <c r="X90" s="151"/>
      <c r="Y90" s="152" t="s">
        <v>677</v>
      </c>
      <c r="Z90" s="150"/>
      <c r="AA90" s="150"/>
      <c r="AB90" s="151"/>
      <c r="AC90" s="152" t="s">
        <v>678</v>
      </c>
      <c r="AD90" s="150"/>
      <c r="AE90" s="150"/>
      <c r="AF90" s="150"/>
      <c r="AG90" s="150"/>
      <c r="AH90" s="150"/>
      <c r="AI90" s="153"/>
      <c r="AK90" s="128"/>
    </row>
    <row r="91" spans="1:53" s="6" customFormat="1" ht="12" customHeight="1" thickBot="1">
      <c r="B91" s="135"/>
      <c r="C91" s="64"/>
      <c r="D91" s="57"/>
      <c r="E91" s="37"/>
      <c r="F91" s="37"/>
      <c r="G91" s="37"/>
      <c r="H91" s="37"/>
      <c r="I91" s="37"/>
      <c r="J91" s="37"/>
      <c r="K91" s="37"/>
      <c r="L91" s="37"/>
      <c r="M91" s="37"/>
      <c r="N91" s="155"/>
      <c r="O91" s="156"/>
      <c r="P91" s="156"/>
      <c r="Q91" s="157"/>
      <c r="R91" s="155"/>
      <c r="S91" s="156"/>
      <c r="T91" s="156"/>
      <c r="U91" s="156"/>
      <c r="V91" s="156"/>
      <c r="W91" s="156"/>
      <c r="X91" s="157"/>
      <c r="Y91" s="155"/>
      <c r="Z91" s="156"/>
      <c r="AA91" s="156"/>
      <c r="AB91" s="157"/>
      <c r="AC91" s="155"/>
      <c r="AD91" s="156"/>
      <c r="AE91" s="156"/>
      <c r="AF91" s="156"/>
      <c r="AG91" s="156"/>
      <c r="AH91" s="156"/>
      <c r="AI91" s="158"/>
      <c r="AK91" s="159"/>
    </row>
    <row r="92" spans="1:53" s="6" customFormat="1" ht="12" customHeight="1" thickTop="1" thickBot="1">
      <c r="B92" s="64"/>
      <c r="C92" s="64"/>
      <c r="D92" s="64"/>
      <c r="E92" s="64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K92" s="168"/>
    </row>
    <row r="93" spans="1:53" s="6" customFormat="1" ht="12" customHeight="1" thickTop="1" thickBot="1">
      <c r="B93" s="119">
        <v>19</v>
      </c>
      <c r="C93" s="64"/>
      <c r="D93" s="9" t="s">
        <v>679</v>
      </c>
      <c r="E93" s="10" t="s">
        <v>680</v>
      </c>
      <c r="F93" s="10" t="s">
        <v>681</v>
      </c>
      <c r="G93" s="10" t="s">
        <v>682</v>
      </c>
      <c r="H93" s="11" t="s">
        <v>683</v>
      </c>
      <c r="I93" s="11" t="s">
        <v>684</v>
      </c>
      <c r="J93" s="11" t="s">
        <v>685</v>
      </c>
      <c r="K93" s="11" t="s">
        <v>686</v>
      </c>
      <c r="L93" s="10" t="s">
        <v>687</v>
      </c>
      <c r="M93" s="10" t="s">
        <v>688</v>
      </c>
      <c r="N93" s="10" t="s">
        <v>689</v>
      </c>
      <c r="O93" s="10" t="s">
        <v>690</v>
      </c>
      <c r="P93" s="11" t="s">
        <v>691</v>
      </c>
      <c r="Q93" s="11" t="s">
        <v>692</v>
      </c>
      <c r="R93" s="11" t="s">
        <v>693</v>
      </c>
      <c r="S93" s="11" t="s">
        <v>694</v>
      </c>
      <c r="T93" s="10" t="s">
        <v>695</v>
      </c>
      <c r="U93" s="10" t="s">
        <v>696</v>
      </c>
      <c r="V93" s="10" t="s">
        <v>697</v>
      </c>
      <c r="W93" s="10" t="s">
        <v>698</v>
      </c>
      <c r="X93" s="11" t="s">
        <v>699</v>
      </c>
      <c r="Y93" s="11" t="s">
        <v>700</v>
      </c>
      <c r="Z93" s="11" t="s">
        <v>701</v>
      </c>
      <c r="AA93" s="11" t="s">
        <v>702</v>
      </c>
      <c r="AB93" s="10" t="s">
        <v>703</v>
      </c>
      <c r="AC93" s="10" t="s">
        <v>704</v>
      </c>
      <c r="AD93" s="10" t="s">
        <v>705</v>
      </c>
      <c r="AE93" s="10" t="s">
        <v>706</v>
      </c>
      <c r="AF93" s="11" t="s">
        <v>707</v>
      </c>
      <c r="AG93" s="11" t="s">
        <v>708</v>
      </c>
      <c r="AH93" s="11" t="s">
        <v>709</v>
      </c>
      <c r="AI93" s="12" t="s">
        <v>710</v>
      </c>
      <c r="AK93" s="169" t="s">
        <v>711</v>
      </c>
      <c r="AN93" s="170"/>
      <c r="AO93" s="170"/>
    </row>
    <row r="94" spans="1:53" s="6" customFormat="1" ht="12" customHeight="1" thickTop="1">
      <c r="B94" s="121"/>
      <c r="C94" s="64"/>
      <c r="D94" s="142" t="s">
        <v>712</v>
      </c>
      <c r="E94" s="143"/>
      <c r="F94" s="143"/>
      <c r="G94" s="143"/>
      <c r="H94" s="142" t="s">
        <v>713</v>
      </c>
      <c r="I94" s="143"/>
      <c r="J94" s="143"/>
      <c r="K94" s="144"/>
      <c r="L94" s="171" t="s">
        <v>714</v>
      </c>
      <c r="M94" s="142" t="s">
        <v>715</v>
      </c>
      <c r="N94" s="143"/>
      <c r="O94" s="144"/>
      <c r="P94" s="171" t="s">
        <v>716</v>
      </c>
      <c r="Q94" s="146" t="s">
        <v>717</v>
      </c>
      <c r="R94" s="172"/>
      <c r="S94" s="173"/>
      <c r="T94" s="174" t="s">
        <v>718</v>
      </c>
      <c r="U94" s="174"/>
      <c r="V94" s="174" t="s">
        <v>719</v>
      </c>
      <c r="W94" s="174"/>
      <c r="X94" s="175" t="s">
        <v>720</v>
      </c>
      <c r="Y94" s="143"/>
      <c r="Z94" s="143"/>
      <c r="AA94" s="144"/>
      <c r="AB94" s="176" t="s">
        <v>721</v>
      </c>
      <c r="AC94" s="177" t="s">
        <v>722</v>
      </c>
      <c r="AD94" s="178" t="s">
        <v>723</v>
      </c>
      <c r="AE94" s="178" t="s">
        <v>724</v>
      </c>
      <c r="AF94" s="179" t="s">
        <v>725</v>
      </c>
      <c r="AG94" s="180"/>
      <c r="AH94" s="180"/>
      <c r="AI94" s="181"/>
      <c r="AK94" s="182"/>
      <c r="AN94" s="183"/>
      <c r="AO94" s="183"/>
    </row>
    <row r="95" spans="1:53" s="6" customFormat="1" ht="12" customHeight="1">
      <c r="B95" s="121"/>
      <c r="C95" s="64"/>
      <c r="D95" s="31" t="s">
        <v>726</v>
      </c>
      <c r="E95" s="31"/>
      <c r="F95" s="31"/>
      <c r="G95" s="31"/>
      <c r="H95" s="31" t="s">
        <v>727</v>
      </c>
      <c r="I95" s="31"/>
      <c r="J95" s="31"/>
      <c r="K95" s="31"/>
      <c r="L95" s="133" t="s">
        <v>728</v>
      </c>
      <c r="M95" s="31" t="s">
        <v>729</v>
      </c>
      <c r="N95" s="31"/>
      <c r="O95" s="31"/>
      <c r="P95" s="133" t="s">
        <v>730</v>
      </c>
      <c r="Q95" s="31" t="s">
        <v>731</v>
      </c>
      <c r="R95" s="31"/>
      <c r="S95" s="31"/>
      <c r="T95" s="133" t="s">
        <v>732</v>
      </c>
      <c r="U95" s="133"/>
      <c r="V95" s="184" t="s">
        <v>733</v>
      </c>
      <c r="W95" s="184"/>
      <c r="X95" s="53" t="s">
        <v>734</v>
      </c>
      <c r="Y95" s="130"/>
      <c r="Z95" s="130"/>
      <c r="AA95" s="131"/>
      <c r="AB95" s="133" t="s">
        <v>735</v>
      </c>
      <c r="AC95" s="185" t="s">
        <v>736</v>
      </c>
      <c r="AD95" s="133" t="s">
        <v>737</v>
      </c>
      <c r="AE95" s="133" t="s">
        <v>737</v>
      </c>
      <c r="AF95" s="53" t="s">
        <v>738</v>
      </c>
      <c r="AG95" s="54"/>
      <c r="AH95" s="54"/>
      <c r="AI95" s="163"/>
      <c r="AK95" s="182"/>
      <c r="AN95" s="186"/>
      <c r="AO95" s="186"/>
    </row>
    <row r="96" spans="1:53" s="6" customFormat="1" ht="12" customHeight="1" thickBot="1">
      <c r="B96" s="135"/>
      <c r="C96" s="64"/>
      <c r="D96" s="37"/>
      <c r="E96" s="37"/>
      <c r="F96" s="37"/>
      <c r="G96" s="37"/>
      <c r="H96" s="37"/>
      <c r="I96" s="37"/>
      <c r="J96" s="37"/>
      <c r="K96" s="37"/>
      <c r="L96" s="140"/>
      <c r="M96" s="37"/>
      <c r="N96" s="37"/>
      <c r="O96" s="37"/>
      <c r="P96" s="140"/>
      <c r="Q96" s="37"/>
      <c r="R96" s="37"/>
      <c r="S96" s="37"/>
      <c r="T96" s="140"/>
      <c r="U96" s="140"/>
      <c r="V96" s="187"/>
      <c r="W96" s="187"/>
      <c r="X96" s="154"/>
      <c r="Y96" s="137"/>
      <c r="Z96" s="137"/>
      <c r="AA96" s="138"/>
      <c r="AB96" s="140"/>
      <c r="AC96" s="188"/>
      <c r="AD96" s="140"/>
      <c r="AE96" s="140"/>
      <c r="AF96" s="59"/>
      <c r="AG96" s="60"/>
      <c r="AH96" s="60"/>
      <c r="AI96" s="164"/>
      <c r="AK96" s="182"/>
      <c r="AN96" s="186"/>
      <c r="AO96" s="186"/>
    </row>
    <row r="97" spans="2:37" s="6" customFormat="1" ht="12" customHeight="1" thickTop="1" thickBot="1">
      <c r="B97" s="64"/>
      <c r="C97" s="64"/>
      <c r="D97" s="64"/>
      <c r="E97" s="64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J97" s="170"/>
      <c r="AK97" s="182"/>
    </row>
    <row r="98" spans="2:37" ht="12" customHeight="1" thickTop="1" thickBot="1">
      <c r="B98" s="189">
        <v>20</v>
      </c>
      <c r="C98" s="15"/>
      <c r="D98" s="9" t="s">
        <v>739</v>
      </c>
      <c r="E98" s="10" t="s">
        <v>740</v>
      </c>
      <c r="F98" s="10" t="s">
        <v>741</v>
      </c>
      <c r="G98" s="10" t="s">
        <v>742</v>
      </c>
      <c r="H98" s="11" t="s">
        <v>743</v>
      </c>
      <c r="I98" s="11" t="s">
        <v>744</v>
      </c>
      <c r="J98" s="11" t="s">
        <v>745</v>
      </c>
      <c r="K98" s="11" t="s">
        <v>746</v>
      </c>
      <c r="L98" s="10" t="s">
        <v>747</v>
      </c>
      <c r="M98" s="10" t="s">
        <v>748</v>
      </c>
      <c r="N98" s="10" t="s">
        <v>749</v>
      </c>
      <c r="O98" s="10" t="s">
        <v>750</v>
      </c>
      <c r="P98" s="11" t="s">
        <v>751</v>
      </c>
      <c r="Q98" s="11" t="s">
        <v>752</v>
      </c>
      <c r="R98" s="11" t="s">
        <v>753</v>
      </c>
      <c r="S98" s="11" t="s">
        <v>754</v>
      </c>
      <c r="T98" s="10" t="s">
        <v>755</v>
      </c>
      <c r="U98" s="10" t="s">
        <v>756</v>
      </c>
      <c r="V98" s="10" t="s">
        <v>757</v>
      </c>
      <c r="W98" s="10" t="s">
        <v>758</v>
      </c>
      <c r="X98" s="11" t="s">
        <v>759</v>
      </c>
      <c r="Y98" s="11" t="s">
        <v>760</v>
      </c>
      <c r="Z98" s="11" t="s">
        <v>761</v>
      </c>
      <c r="AA98" s="11" t="s">
        <v>762</v>
      </c>
      <c r="AB98" s="10" t="s">
        <v>763</v>
      </c>
      <c r="AC98" s="10" t="s">
        <v>764</v>
      </c>
      <c r="AD98" s="10" t="s">
        <v>765</v>
      </c>
      <c r="AE98" s="10" t="s">
        <v>766</v>
      </c>
      <c r="AF98" s="11" t="s">
        <v>767</v>
      </c>
      <c r="AG98" s="11" t="s">
        <v>768</v>
      </c>
      <c r="AH98" s="11" t="s">
        <v>769</v>
      </c>
      <c r="AI98" s="12" t="s">
        <v>770</v>
      </c>
      <c r="AJ98" s="170"/>
      <c r="AK98" s="182"/>
    </row>
    <row r="99" spans="2:37" ht="12" customHeight="1" thickTop="1">
      <c r="B99" s="190"/>
      <c r="C99" s="15"/>
      <c r="D99" s="191" t="s">
        <v>771</v>
      </c>
      <c r="E99" s="192"/>
      <c r="F99" s="192"/>
      <c r="G99" s="192" t="s">
        <v>772</v>
      </c>
      <c r="H99" s="192"/>
      <c r="I99" s="193"/>
      <c r="J99" s="194" t="s">
        <v>773</v>
      </c>
      <c r="K99" s="192"/>
      <c r="L99" s="193"/>
      <c r="M99" s="194" t="s">
        <v>774</v>
      </c>
      <c r="N99" s="192"/>
      <c r="O99" s="193"/>
      <c r="P99" s="17"/>
      <c r="Q99" s="195" t="s">
        <v>775</v>
      </c>
      <c r="R99" s="196"/>
      <c r="S99" s="197"/>
      <c r="T99" s="194" t="s">
        <v>776</v>
      </c>
      <c r="U99" s="192"/>
      <c r="V99" s="192"/>
      <c r="W99" s="192" t="s">
        <v>777</v>
      </c>
      <c r="X99" s="192"/>
      <c r="Y99" s="193"/>
      <c r="Z99" s="194" t="s">
        <v>778</v>
      </c>
      <c r="AA99" s="192"/>
      <c r="AB99" s="193"/>
      <c r="AC99" s="194" t="s">
        <v>779</v>
      </c>
      <c r="AD99" s="192"/>
      <c r="AE99" s="193"/>
      <c r="AF99" s="70"/>
      <c r="AG99" s="142" t="s">
        <v>780</v>
      </c>
      <c r="AH99" s="143"/>
      <c r="AI99" s="147"/>
      <c r="AJ99" s="170"/>
      <c r="AK99" s="182"/>
    </row>
    <row r="100" spans="2:37" s="46" customFormat="1" ht="12" customHeight="1">
      <c r="B100" s="190"/>
      <c r="C100" s="15"/>
      <c r="D100" s="198" t="s">
        <v>781</v>
      </c>
      <c r="E100" s="199"/>
      <c r="F100" s="199"/>
      <c r="G100" s="199" t="s">
        <v>782</v>
      </c>
      <c r="H100" s="199"/>
      <c r="I100" s="200"/>
      <c r="J100" s="201" t="s">
        <v>783</v>
      </c>
      <c r="K100" s="199"/>
      <c r="L100" s="200"/>
      <c r="M100" s="201" t="s">
        <v>784</v>
      </c>
      <c r="N100" s="199"/>
      <c r="O100" s="200"/>
      <c r="P100" s="202" t="s">
        <v>785</v>
      </c>
      <c r="Q100" s="201" t="s">
        <v>786</v>
      </c>
      <c r="R100" s="199"/>
      <c r="S100" s="200"/>
      <c r="T100" s="201" t="s">
        <v>787</v>
      </c>
      <c r="U100" s="199"/>
      <c r="V100" s="199"/>
      <c r="W100" s="199" t="s">
        <v>789</v>
      </c>
      <c r="X100" s="199"/>
      <c r="Y100" s="200"/>
      <c r="Z100" s="201" t="s">
        <v>790</v>
      </c>
      <c r="AA100" s="199"/>
      <c r="AB100" s="200"/>
      <c r="AC100" s="201" t="s">
        <v>792</v>
      </c>
      <c r="AD100" s="199"/>
      <c r="AE100" s="200"/>
      <c r="AF100" s="202" t="s">
        <v>785</v>
      </c>
      <c r="AG100" s="148" t="s">
        <v>793</v>
      </c>
      <c r="AH100" s="130"/>
      <c r="AI100" s="203"/>
      <c r="AJ100" s="170"/>
      <c r="AK100" s="182"/>
    </row>
    <row r="101" spans="2:37" s="46" customFormat="1" ht="12" customHeight="1" thickBot="1">
      <c r="B101" s="204"/>
      <c r="C101" s="15"/>
      <c r="D101" s="205"/>
      <c r="E101" s="206"/>
      <c r="F101" s="206"/>
      <c r="G101" s="206"/>
      <c r="H101" s="206"/>
      <c r="I101" s="207"/>
      <c r="J101" s="208"/>
      <c r="K101" s="206"/>
      <c r="L101" s="207"/>
      <c r="M101" s="208"/>
      <c r="N101" s="206"/>
      <c r="O101" s="207"/>
      <c r="P101" s="209"/>
      <c r="Q101" s="208"/>
      <c r="R101" s="206"/>
      <c r="S101" s="207"/>
      <c r="T101" s="208"/>
      <c r="U101" s="206"/>
      <c r="V101" s="206"/>
      <c r="W101" s="206"/>
      <c r="X101" s="206"/>
      <c r="Y101" s="207"/>
      <c r="Z101" s="208"/>
      <c r="AA101" s="206"/>
      <c r="AB101" s="207"/>
      <c r="AC101" s="208"/>
      <c r="AD101" s="206"/>
      <c r="AE101" s="207"/>
      <c r="AF101" s="209"/>
      <c r="AG101" s="154"/>
      <c r="AH101" s="137"/>
      <c r="AI101" s="210"/>
      <c r="AJ101" s="170"/>
      <c r="AK101" s="211"/>
    </row>
    <row r="102" spans="2:37" s="46" customFormat="1" ht="12" customHeight="1" thickTop="1" thickBot="1">
      <c r="AJ102" s="170"/>
    </row>
    <row r="103" spans="2:37" s="6" customFormat="1" ht="12" customHeight="1" thickTop="1" thickBot="1">
      <c r="B103" s="119">
        <v>21</v>
      </c>
      <c r="C103" s="64"/>
      <c r="D103" s="212" t="s">
        <v>794</v>
      </c>
      <c r="E103" s="213" t="s">
        <v>795</v>
      </c>
      <c r="F103" s="213" t="s">
        <v>796</v>
      </c>
      <c r="G103" s="213" t="s">
        <v>797</v>
      </c>
      <c r="H103" s="214" t="s">
        <v>798</v>
      </c>
      <c r="I103" s="214" t="s">
        <v>799</v>
      </c>
      <c r="J103" s="214" t="s">
        <v>800</v>
      </c>
      <c r="K103" s="214" t="s">
        <v>801</v>
      </c>
      <c r="L103" s="213" t="s">
        <v>802</v>
      </c>
      <c r="M103" s="213" t="s">
        <v>803</v>
      </c>
      <c r="N103" s="213" t="s">
        <v>804</v>
      </c>
      <c r="O103" s="213" t="s">
        <v>805</v>
      </c>
      <c r="P103" s="214" t="s">
        <v>806</v>
      </c>
      <c r="Q103" s="214" t="s">
        <v>807</v>
      </c>
      <c r="R103" s="214" t="s">
        <v>808</v>
      </c>
      <c r="S103" s="214" t="s">
        <v>809</v>
      </c>
      <c r="T103" s="213" t="s">
        <v>810</v>
      </c>
      <c r="U103" s="213" t="s">
        <v>811</v>
      </c>
      <c r="V103" s="213" t="s">
        <v>812</v>
      </c>
      <c r="W103" s="213" t="s">
        <v>813</v>
      </c>
      <c r="X103" s="214" t="s">
        <v>814</v>
      </c>
      <c r="Y103" s="214" t="s">
        <v>815</v>
      </c>
      <c r="Z103" s="214" t="s">
        <v>816</v>
      </c>
      <c r="AA103" s="214" t="s">
        <v>817</v>
      </c>
      <c r="AB103" s="213" t="s">
        <v>818</v>
      </c>
      <c r="AC103" s="213" t="s">
        <v>819</v>
      </c>
      <c r="AD103" s="213" t="s">
        <v>820</v>
      </c>
      <c r="AE103" s="213" t="s">
        <v>821</v>
      </c>
      <c r="AF103" s="214" t="s">
        <v>822</v>
      </c>
      <c r="AG103" s="214" t="s">
        <v>823</v>
      </c>
      <c r="AH103" s="214" t="s">
        <v>824</v>
      </c>
      <c r="AI103" s="215" t="s">
        <v>825</v>
      </c>
      <c r="AK103" s="13" t="s">
        <v>826</v>
      </c>
    </row>
    <row r="104" spans="2:37" s="6" customFormat="1" ht="12" customHeight="1" thickTop="1">
      <c r="B104" s="121"/>
      <c r="C104" s="64"/>
      <c r="D104" s="216"/>
      <c r="E104" s="217"/>
      <c r="F104" s="217"/>
      <c r="G104" s="217"/>
      <c r="H104" s="217"/>
      <c r="I104" s="217"/>
      <c r="J104" s="142"/>
      <c r="K104" s="143"/>
      <c r="L104" s="144"/>
      <c r="M104" s="218"/>
      <c r="N104" s="146"/>
      <c r="O104" s="143"/>
      <c r="P104" s="143"/>
      <c r="Q104" s="143"/>
      <c r="R104" s="143"/>
      <c r="S104" s="219"/>
      <c r="T104" s="142"/>
      <c r="U104" s="143"/>
      <c r="V104" s="143"/>
      <c r="W104" s="218"/>
      <c r="X104" s="146"/>
      <c r="Y104" s="172"/>
      <c r="Z104" s="172"/>
      <c r="AA104" s="172"/>
      <c r="AB104" s="173"/>
      <c r="AC104" s="218"/>
      <c r="AD104" s="125" t="s">
        <v>827</v>
      </c>
      <c r="AE104" s="125"/>
      <c r="AF104" s="125"/>
      <c r="AG104" s="125"/>
      <c r="AH104" s="125"/>
      <c r="AI104" s="220"/>
      <c r="AK104" s="19"/>
    </row>
    <row r="105" spans="2:37" s="6" customFormat="1" ht="12" customHeight="1">
      <c r="B105" s="121"/>
      <c r="C105" s="64"/>
      <c r="D105" s="221" t="s">
        <v>785</v>
      </c>
      <c r="E105" s="150"/>
      <c r="F105" s="150"/>
      <c r="G105" s="150"/>
      <c r="H105" s="150"/>
      <c r="I105" s="151"/>
      <c r="J105" s="222" t="s">
        <v>40</v>
      </c>
      <c r="K105" s="223"/>
      <c r="L105" s="224"/>
      <c r="M105" s="202" t="s">
        <v>785</v>
      </c>
      <c r="N105" s="74" t="s">
        <v>35</v>
      </c>
      <c r="O105" s="223"/>
      <c r="P105" s="223"/>
      <c r="Q105" s="223"/>
      <c r="R105" s="223"/>
      <c r="S105" s="202" t="s">
        <v>785</v>
      </c>
      <c r="T105" s="223" t="s">
        <v>35</v>
      </c>
      <c r="U105" s="223"/>
      <c r="V105" s="223"/>
      <c r="W105" s="202" t="s">
        <v>785</v>
      </c>
      <c r="X105" s="74" t="s">
        <v>40</v>
      </c>
      <c r="Y105" s="223"/>
      <c r="Z105" s="223"/>
      <c r="AA105" s="223"/>
      <c r="AB105" s="224"/>
      <c r="AC105" s="225" t="s">
        <v>828</v>
      </c>
      <c r="AD105" s="226" t="s">
        <v>829</v>
      </c>
      <c r="AE105" s="226"/>
      <c r="AF105" s="226"/>
      <c r="AG105" s="226"/>
      <c r="AH105" s="226"/>
      <c r="AI105" s="227"/>
      <c r="AK105" s="19"/>
    </row>
    <row r="106" spans="2:37" s="6" customFormat="1" ht="12" customHeight="1" thickBot="1">
      <c r="B106" s="135"/>
      <c r="C106" s="64"/>
      <c r="D106" s="228"/>
      <c r="E106" s="156"/>
      <c r="F106" s="156"/>
      <c r="G106" s="156"/>
      <c r="H106" s="156"/>
      <c r="I106" s="157"/>
      <c r="J106" s="229"/>
      <c r="K106" s="230"/>
      <c r="L106" s="231"/>
      <c r="M106" s="209"/>
      <c r="N106" s="229"/>
      <c r="O106" s="230"/>
      <c r="P106" s="230"/>
      <c r="Q106" s="230"/>
      <c r="R106" s="230"/>
      <c r="S106" s="209"/>
      <c r="T106" s="230"/>
      <c r="U106" s="230"/>
      <c r="V106" s="230"/>
      <c r="W106" s="209"/>
      <c r="X106" s="229"/>
      <c r="Y106" s="230"/>
      <c r="Z106" s="230"/>
      <c r="AA106" s="230"/>
      <c r="AB106" s="231"/>
      <c r="AC106" s="232"/>
      <c r="AD106" s="233"/>
      <c r="AE106" s="233"/>
      <c r="AF106" s="233"/>
      <c r="AG106" s="233"/>
      <c r="AH106" s="233"/>
      <c r="AI106" s="234"/>
      <c r="AK106" s="91"/>
    </row>
    <row r="107" spans="2:37" s="6" customFormat="1" ht="12" customHeight="1" thickTop="1" thickBot="1">
      <c r="B107" s="64"/>
      <c r="C107" s="64"/>
      <c r="D107" s="64"/>
      <c r="E107" s="64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K107" s="168"/>
    </row>
    <row r="108" spans="2:37" s="6" customFormat="1" ht="12" customHeight="1" thickTop="1" thickBot="1">
      <c r="B108" s="119">
        <v>22</v>
      </c>
      <c r="C108" s="64"/>
      <c r="D108" s="9" t="s">
        <v>830</v>
      </c>
      <c r="E108" s="10" t="s">
        <v>831</v>
      </c>
      <c r="F108" s="10" t="s">
        <v>832</v>
      </c>
      <c r="G108" s="10" t="s">
        <v>833</v>
      </c>
      <c r="H108" s="11" t="s">
        <v>834</v>
      </c>
      <c r="I108" s="11" t="s">
        <v>835</v>
      </c>
      <c r="J108" s="11" t="s">
        <v>836</v>
      </c>
      <c r="K108" s="11" t="s">
        <v>837</v>
      </c>
      <c r="L108" s="10" t="s">
        <v>838</v>
      </c>
      <c r="M108" s="10" t="s">
        <v>839</v>
      </c>
      <c r="N108" s="10" t="s">
        <v>840</v>
      </c>
      <c r="O108" s="10" t="s">
        <v>841</v>
      </c>
      <c r="P108" s="11" t="s">
        <v>842</v>
      </c>
      <c r="Q108" s="11" t="s">
        <v>843</v>
      </c>
      <c r="R108" s="11" t="s">
        <v>844</v>
      </c>
      <c r="S108" s="11" t="s">
        <v>845</v>
      </c>
      <c r="T108" s="10" t="s">
        <v>846</v>
      </c>
      <c r="U108" s="10" t="s">
        <v>847</v>
      </c>
      <c r="V108" s="10" t="s">
        <v>848</v>
      </c>
      <c r="W108" s="10" t="s">
        <v>849</v>
      </c>
      <c r="X108" s="11" t="s">
        <v>850</v>
      </c>
      <c r="Y108" s="11" t="s">
        <v>851</v>
      </c>
      <c r="Z108" s="11" t="s">
        <v>852</v>
      </c>
      <c r="AA108" s="11" t="s">
        <v>853</v>
      </c>
      <c r="AB108" s="10" t="s">
        <v>854</v>
      </c>
      <c r="AC108" s="10" t="s">
        <v>855</v>
      </c>
      <c r="AD108" s="10" t="s">
        <v>856</v>
      </c>
      <c r="AE108" s="10" t="s">
        <v>857</v>
      </c>
      <c r="AF108" s="11" t="s">
        <v>858</v>
      </c>
      <c r="AG108" s="11" t="s">
        <v>859</v>
      </c>
      <c r="AH108" s="11" t="s">
        <v>860</v>
      </c>
      <c r="AI108" s="12" t="s">
        <v>861</v>
      </c>
      <c r="AK108" s="169" t="s">
        <v>862</v>
      </c>
    </row>
    <row r="109" spans="2:37" s="46" customFormat="1" ht="12" customHeight="1" thickTop="1">
      <c r="B109" s="121"/>
      <c r="C109" s="15"/>
      <c r="D109" s="235" t="s">
        <v>863</v>
      </c>
      <c r="E109" s="174"/>
      <c r="F109" s="174"/>
      <c r="G109" s="174"/>
      <c r="H109" s="174"/>
      <c r="I109" s="174"/>
      <c r="J109" s="17"/>
      <c r="K109" s="17"/>
      <c r="L109" s="142"/>
      <c r="M109" s="143"/>
      <c r="N109" s="143"/>
      <c r="O109" s="143"/>
      <c r="P109" s="143"/>
      <c r="Q109" s="144"/>
      <c r="R109" s="236" t="s">
        <v>864</v>
      </c>
      <c r="S109" s="237"/>
      <c r="T109" s="237"/>
      <c r="U109" s="237"/>
      <c r="V109" s="237"/>
      <c r="W109" s="237"/>
      <c r="X109" s="237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37"/>
      <c r="AI109" s="238"/>
      <c r="AK109" s="182"/>
    </row>
    <row r="110" spans="2:37" s="46" customFormat="1" ht="12" customHeight="1">
      <c r="B110" s="121"/>
      <c r="C110" s="8"/>
      <c r="D110" s="239" t="s">
        <v>865</v>
      </c>
      <c r="E110" s="133"/>
      <c r="F110" s="133"/>
      <c r="G110" s="133"/>
      <c r="H110" s="133"/>
      <c r="I110" s="133"/>
      <c r="J110" s="202" t="s">
        <v>785</v>
      </c>
      <c r="K110" s="202" t="s">
        <v>828</v>
      </c>
      <c r="L110" s="74" t="s">
        <v>40</v>
      </c>
      <c r="M110" s="240"/>
      <c r="N110" s="240"/>
      <c r="O110" s="240"/>
      <c r="P110" s="240"/>
      <c r="Q110" s="75"/>
      <c r="R110" s="53" t="s">
        <v>866</v>
      </c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163"/>
      <c r="AK110" s="182"/>
    </row>
    <row r="111" spans="2:37" s="46" customFormat="1" ht="12" customHeight="1" thickBot="1">
      <c r="B111" s="135"/>
      <c r="C111" s="15"/>
      <c r="D111" s="241"/>
      <c r="E111" s="140"/>
      <c r="F111" s="140"/>
      <c r="G111" s="140"/>
      <c r="H111" s="140"/>
      <c r="I111" s="140"/>
      <c r="J111" s="209"/>
      <c r="K111" s="209"/>
      <c r="L111" s="80"/>
      <c r="M111" s="242"/>
      <c r="N111" s="242"/>
      <c r="O111" s="242"/>
      <c r="P111" s="242"/>
      <c r="Q111" s="81"/>
      <c r="R111" s="59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164"/>
      <c r="AK111" s="182"/>
    </row>
    <row r="112" spans="2:37" s="46" customFormat="1" ht="12" customHeight="1" thickTop="1" thickBot="1">
      <c r="C112" s="15"/>
      <c r="AK112" s="182"/>
    </row>
    <row r="113" spans="2:37" s="46" customFormat="1" ht="12" customHeight="1" thickTop="1" thickBot="1">
      <c r="B113" s="119">
        <v>23</v>
      </c>
      <c r="C113" s="8"/>
      <c r="D113" s="9" t="s">
        <v>867</v>
      </c>
      <c r="E113" s="10" t="s">
        <v>868</v>
      </c>
      <c r="F113" s="10" t="s">
        <v>869</v>
      </c>
      <c r="G113" s="10" t="s">
        <v>870</v>
      </c>
      <c r="H113" s="11" t="s">
        <v>871</v>
      </c>
      <c r="I113" s="11" t="s">
        <v>872</v>
      </c>
      <c r="J113" s="11" t="s">
        <v>873</v>
      </c>
      <c r="K113" s="11" t="s">
        <v>874</v>
      </c>
      <c r="L113" s="10" t="s">
        <v>875</v>
      </c>
      <c r="M113" s="10" t="s">
        <v>876</v>
      </c>
      <c r="N113" s="10" t="s">
        <v>877</v>
      </c>
      <c r="O113" s="10" t="s">
        <v>878</v>
      </c>
      <c r="P113" s="11" t="s">
        <v>879</v>
      </c>
      <c r="Q113" s="11" t="s">
        <v>880</v>
      </c>
      <c r="R113" s="11" t="s">
        <v>881</v>
      </c>
      <c r="S113" s="11" t="s">
        <v>882</v>
      </c>
      <c r="T113" s="10" t="s">
        <v>883</v>
      </c>
      <c r="U113" s="10" t="s">
        <v>884</v>
      </c>
      <c r="V113" s="10" t="s">
        <v>885</v>
      </c>
      <c r="W113" s="10" t="s">
        <v>886</v>
      </c>
      <c r="X113" s="11" t="s">
        <v>887</v>
      </c>
      <c r="Y113" s="11" t="s">
        <v>888</v>
      </c>
      <c r="Z113" s="11" t="s">
        <v>889</v>
      </c>
      <c r="AA113" s="11" t="s">
        <v>890</v>
      </c>
      <c r="AB113" s="10" t="s">
        <v>891</v>
      </c>
      <c r="AC113" s="10" t="s">
        <v>892</v>
      </c>
      <c r="AD113" s="10" t="s">
        <v>893</v>
      </c>
      <c r="AE113" s="10" t="s">
        <v>894</v>
      </c>
      <c r="AF113" s="11" t="s">
        <v>895</v>
      </c>
      <c r="AG113" s="11" t="s">
        <v>896</v>
      </c>
      <c r="AH113" s="11" t="s">
        <v>897</v>
      </c>
      <c r="AI113" s="12" t="s">
        <v>898</v>
      </c>
      <c r="AK113" s="182"/>
    </row>
    <row r="114" spans="2:37" s="46" customFormat="1" ht="12" customHeight="1" thickTop="1">
      <c r="B114" s="121"/>
      <c r="C114" s="15"/>
      <c r="D114" s="235" t="s">
        <v>899</v>
      </c>
      <c r="E114" s="174"/>
      <c r="F114" s="174"/>
      <c r="G114" s="174"/>
      <c r="H114" s="174"/>
      <c r="I114" s="174"/>
      <c r="J114" s="17"/>
      <c r="K114" s="17"/>
      <c r="L114" s="142"/>
      <c r="M114" s="143"/>
      <c r="N114" s="143"/>
      <c r="O114" s="143"/>
      <c r="P114" s="143"/>
      <c r="Q114" s="144"/>
      <c r="R114" s="236" t="s">
        <v>900</v>
      </c>
      <c r="S114" s="237"/>
      <c r="T114" s="237"/>
      <c r="U114" s="237"/>
      <c r="V114" s="237"/>
      <c r="W114" s="237"/>
      <c r="X114" s="237"/>
      <c r="Y114" s="237"/>
      <c r="Z114" s="237"/>
      <c r="AA114" s="237"/>
      <c r="AB114" s="237"/>
      <c r="AC114" s="237"/>
      <c r="AD114" s="237"/>
      <c r="AE114" s="237"/>
      <c r="AF114" s="237"/>
      <c r="AG114" s="237"/>
      <c r="AH114" s="237"/>
      <c r="AI114" s="238"/>
      <c r="AK114" s="182"/>
    </row>
    <row r="115" spans="2:37" s="46" customFormat="1" ht="12" customHeight="1">
      <c r="B115" s="121"/>
      <c r="C115" s="15"/>
      <c r="D115" s="239" t="s">
        <v>901</v>
      </c>
      <c r="E115" s="133"/>
      <c r="F115" s="133"/>
      <c r="G115" s="133"/>
      <c r="H115" s="133"/>
      <c r="I115" s="133"/>
      <c r="J115" s="202" t="s">
        <v>828</v>
      </c>
      <c r="K115" s="202" t="s">
        <v>785</v>
      </c>
      <c r="L115" s="74" t="s">
        <v>40</v>
      </c>
      <c r="M115" s="240"/>
      <c r="N115" s="240"/>
      <c r="O115" s="240"/>
      <c r="P115" s="240"/>
      <c r="Q115" s="75"/>
      <c r="R115" s="53" t="s">
        <v>902</v>
      </c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163"/>
      <c r="AK115" s="182"/>
    </row>
    <row r="116" spans="2:37" s="46" customFormat="1" ht="12" customHeight="1" thickBot="1">
      <c r="B116" s="135"/>
      <c r="C116" s="15"/>
      <c r="D116" s="241"/>
      <c r="E116" s="140"/>
      <c r="F116" s="140"/>
      <c r="G116" s="140"/>
      <c r="H116" s="140"/>
      <c r="I116" s="140"/>
      <c r="J116" s="209"/>
      <c r="K116" s="209"/>
      <c r="L116" s="80"/>
      <c r="M116" s="242"/>
      <c r="N116" s="242"/>
      <c r="O116" s="242"/>
      <c r="P116" s="242"/>
      <c r="Q116" s="81"/>
      <c r="R116" s="59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164"/>
      <c r="AK116" s="182"/>
    </row>
    <row r="117" spans="2:37" s="46" customFormat="1" ht="12" customHeight="1" thickTop="1" thickBot="1">
      <c r="B117" s="15"/>
      <c r="C117" s="1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K117" s="182"/>
    </row>
    <row r="118" spans="2:37" s="46" customFormat="1" ht="12" customHeight="1" thickTop="1" thickBot="1">
      <c r="B118" s="119">
        <v>24</v>
      </c>
      <c r="C118" s="15"/>
      <c r="D118" s="9" t="s">
        <v>903</v>
      </c>
      <c r="E118" s="10" t="s">
        <v>904</v>
      </c>
      <c r="F118" s="10" t="s">
        <v>905</v>
      </c>
      <c r="G118" s="10" t="s">
        <v>906</v>
      </c>
      <c r="H118" s="11" t="s">
        <v>907</v>
      </c>
      <c r="I118" s="11" t="s">
        <v>908</v>
      </c>
      <c r="J118" s="11" t="s">
        <v>909</v>
      </c>
      <c r="K118" s="11" t="s">
        <v>910</v>
      </c>
      <c r="L118" s="10" t="s">
        <v>911</v>
      </c>
      <c r="M118" s="10" t="s">
        <v>912</v>
      </c>
      <c r="N118" s="10" t="s">
        <v>913</v>
      </c>
      <c r="O118" s="10" t="s">
        <v>914</v>
      </c>
      <c r="P118" s="11" t="s">
        <v>915</v>
      </c>
      <c r="Q118" s="11" t="s">
        <v>916</v>
      </c>
      <c r="R118" s="11" t="s">
        <v>917</v>
      </c>
      <c r="S118" s="11" t="s">
        <v>918</v>
      </c>
      <c r="T118" s="10" t="s">
        <v>919</v>
      </c>
      <c r="U118" s="10" t="s">
        <v>920</v>
      </c>
      <c r="V118" s="10" t="s">
        <v>921</v>
      </c>
      <c r="W118" s="10" t="s">
        <v>922</v>
      </c>
      <c r="X118" s="11" t="s">
        <v>923</v>
      </c>
      <c r="Y118" s="11" t="s">
        <v>924</v>
      </c>
      <c r="Z118" s="11" t="s">
        <v>925</v>
      </c>
      <c r="AA118" s="11" t="s">
        <v>926</v>
      </c>
      <c r="AB118" s="10" t="s">
        <v>927</v>
      </c>
      <c r="AC118" s="10" t="s">
        <v>928</v>
      </c>
      <c r="AD118" s="10" t="s">
        <v>929</v>
      </c>
      <c r="AE118" s="10" t="s">
        <v>930</v>
      </c>
      <c r="AF118" s="11" t="s">
        <v>931</v>
      </c>
      <c r="AG118" s="11" t="s">
        <v>932</v>
      </c>
      <c r="AH118" s="11" t="s">
        <v>933</v>
      </c>
      <c r="AI118" s="12" t="s">
        <v>934</v>
      </c>
      <c r="AK118" s="182"/>
    </row>
    <row r="119" spans="2:37" s="46" customFormat="1" ht="12" customHeight="1" thickTop="1">
      <c r="B119" s="121"/>
      <c r="C119" s="15"/>
      <c r="D119" s="243" t="s">
        <v>935</v>
      </c>
      <c r="E119" s="244" t="s">
        <v>936</v>
      </c>
      <c r="F119" s="245" t="s">
        <v>937</v>
      </c>
      <c r="G119" s="245"/>
      <c r="H119" s="245"/>
      <c r="I119" s="246" t="s">
        <v>938</v>
      </c>
      <c r="J119" s="17"/>
      <c r="K119" s="17"/>
      <c r="L119" s="125" t="s">
        <v>939</v>
      </c>
      <c r="M119" s="125"/>
      <c r="N119" s="125"/>
      <c r="O119" s="125"/>
      <c r="P119" s="174" t="s">
        <v>940</v>
      </c>
      <c r="Q119" s="174"/>
      <c r="R119" s="174"/>
      <c r="S119" s="174" t="s">
        <v>941</v>
      </c>
      <c r="T119" s="174"/>
      <c r="U119" s="174"/>
      <c r="V119" s="174" t="s">
        <v>942</v>
      </c>
      <c r="W119" s="174"/>
      <c r="X119" s="174"/>
      <c r="Y119" s="247"/>
      <c r="Z119" s="248"/>
      <c r="AA119" s="249"/>
      <c r="AB119" s="70"/>
      <c r="AC119" s="70"/>
      <c r="AD119" s="70"/>
      <c r="AE119" s="70"/>
      <c r="AF119" s="250"/>
      <c r="AG119" s="251"/>
      <c r="AH119" s="251"/>
      <c r="AI119" s="252"/>
      <c r="AK119" s="182"/>
    </row>
    <row r="120" spans="2:37" s="46" customFormat="1" ht="12" customHeight="1">
      <c r="B120" s="121"/>
      <c r="C120" s="15"/>
      <c r="D120" s="253" t="s">
        <v>737</v>
      </c>
      <c r="E120" s="133" t="s">
        <v>737</v>
      </c>
      <c r="F120" s="184" t="s">
        <v>943</v>
      </c>
      <c r="G120" s="184"/>
      <c r="H120" s="184"/>
      <c r="I120" s="184" t="s">
        <v>944</v>
      </c>
      <c r="J120" s="202" t="s">
        <v>785</v>
      </c>
      <c r="K120" s="202" t="s">
        <v>828</v>
      </c>
      <c r="L120" s="226" t="s">
        <v>945</v>
      </c>
      <c r="M120" s="226"/>
      <c r="N120" s="226"/>
      <c r="O120" s="226"/>
      <c r="P120" s="133" t="s">
        <v>946</v>
      </c>
      <c r="Q120" s="133"/>
      <c r="R120" s="133"/>
      <c r="S120" s="133" t="s">
        <v>947</v>
      </c>
      <c r="T120" s="133"/>
      <c r="U120" s="133"/>
      <c r="V120" s="133" t="s">
        <v>948</v>
      </c>
      <c r="W120" s="133"/>
      <c r="X120" s="133"/>
      <c r="Y120" s="254" t="s">
        <v>40</v>
      </c>
      <c r="Z120" s="255"/>
      <c r="AA120" s="256"/>
      <c r="AB120" s="257" t="s">
        <v>40</v>
      </c>
      <c r="AC120" s="258"/>
      <c r="AD120" s="258"/>
      <c r="AE120" s="258"/>
      <c r="AF120" s="258"/>
      <c r="AG120" s="258"/>
      <c r="AH120" s="258"/>
      <c r="AI120" s="259"/>
      <c r="AK120" s="182"/>
    </row>
    <row r="121" spans="2:37" s="46" customFormat="1" ht="12" customHeight="1" thickBot="1">
      <c r="B121" s="135"/>
      <c r="C121" s="15"/>
      <c r="D121" s="260"/>
      <c r="E121" s="140"/>
      <c r="F121" s="187"/>
      <c r="G121" s="187"/>
      <c r="H121" s="187"/>
      <c r="I121" s="187"/>
      <c r="J121" s="209"/>
      <c r="K121" s="209"/>
      <c r="L121" s="233"/>
      <c r="M121" s="233"/>
      <c r="N121" s="233"/>
      <c r="O121" s="233"/>
      <c r="P121" s="140"/>
      <c r="Q121" s="140"/>
      <c r="R121" s="140"/>
      <c r="S121" s="140"/>
      <c r="T121" s="140"/>
      <c r="U121" s="140"/>
      <c r="V121" s="140"/>
      <c r="W121" s="140"/>
      <c r="X121" s="140"/>
      <c r="Y121" s="261"/>
      <c r="Z121" s="262"/>
      <c r="AA121" s="263"/>
      <c r="AB121" s="264"/>
      <c r="AC121" s="265"/>
      <c r="AD121" s="265"/>
      <c r="AE121" s="265"/>
      <c r="AF121" s="265"/>
      <c r="AG121" s="265"/>
      <c r="AH121" s="265"/>
      <c r="AI121" s="266"/>
      <c r="AK121" s="182"/>
    </row>
    <row r="122" spans="2:37" s="46" customFormat="1" ht="12" customHeight="1" thickTop="1" thickBot="1">
      <c r="B122" s="15"/>
      <c r="C122" s="1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47"/>
      <c r="U122" s="47"/>
      <c r="V122" s="47"/>
      <c r="W122" s="47"/>
      <c r="X122" s="47"/>
      <c r="Y122" s="47"/>
      <c r="AK122" s="182"/>
    </row>
    <row r="123" spans="2:37" ht="12" customHeight="1" thickTop="1" thickBot="1">
      <c r="B123" s="189">
        <v>25</v>
      </c>
      <c r="C123" s="15"/>
      <c r="D123" s="9" t="s">
        <v>949</v>
      </c>
      <c r="E123" s="10" t="s">
        <v>950</v>
      </c>
      <c r="F123" s="10" t="s">
        <v>951</v>
      </c>
      <c r="G123" s="10" t="s">
        <v>952</v>
      </c>
      <c r="H123" s="11" t="s">
        <v>953</v>
      </c>
      <c r="I123" s="11" t="s">
        <v>954</v>
      </c>
      <c r="J123" s="11" t="s">
        <v>955</v>
      </c>
      <c r="K123" s="11" t="s">
        <v>956</v>
      </c>
      <c r="L123" s="10" t="s">
        <v>957</v>
      </c>
      <c r="M123" s="267" t="s">
        <v>958</v>
      </c>
      <c r="N123" s="10" t="s">
        <v>959</v>
      </c>
      <c r="O123" s="10" t="s">
        <v>960</v>
      </c>
      <c r="P123" s="11" t="s">
        <v>961</v>
      </c>
      <c r="Q123" s="11" t="s">
        <v>962</v>
      </c>
      <c r="R123" s="11" t="s">
        <v>963</v>
      </c>
      <c r="S123" s="11" t="s">
        <v>964</v>
      </c>
      <c r="T123" s="10" t="s">
        <v>965</v>
      </c>
      <c r="U123" s="10" t="s">
        <v>966</v>
      </c>
      <c r="V123" s="10" t="s">
        <v>967</v>
      </c>
      <c r="W123" s="10" t="s">
        <v>968</v>
      </c>
      <c r="X123" s="11" t="s">
        <v>969</v>
      </c>
      <c r="Y123" s="11" t="s">
        <v>970</v>
      </c>
      <c r="Z123" s="11" t="s">
        <v>971</v>
      </c>
      <c r="AA123" s="11" t="s">
        <v>972</v>
      </c>
      <c r="AB123" s="10" t="s">
        <v>973</v>
      </c>
      <c r="AC123" s="268" t="s">
        <v>974</v>
      </c>
      <c r="AD123" s="10" t="s">
        <v>975</v>
      </c>
      <c r="AE123" s="10" t="s">
        <v>976</v>
      </c>
      <c r="AF123" s="11" t="s">
        <v>977</v>
      </c>
      <c r="AG123" s="11" t="s">
        <v>978</v>
      </c>
      <c r="AH123" s="11" t="s">
        <v>979</v>
      </c>
      <c r="AI123" s="12" t="s">
        <v>980</v>
      </c>
      <c r="AK123" s="182"/>
    </row>
    <row r="124" spans="2:37" ht="12" customHeight="1" thickTop="1">
      <c r="B124" s="190"/>
      <c r="C124" s="15"/>
      <c r="D124" s="269"/>
      <c r="E124" s="70"/>
      <c r="F124" s="250"/>
      <c r="G124" s="146" t="s">
        <v>981</v>
      </c>
      <c r="H124" s="172"/>
      <c r="I124" s="172"/>
      <c r="J124" s="172"/>
      <c r="K124" s="173"/>
      <c r="L124" s="270"/>
      <c r="M124" s="146" t="s">
        <v>982</v>
      </c>
      <c r="N124" s="172"/>
      <c r="O124" s="173"/>
      <c r="P124" s="270"/>
      <c r="Q124" s="271" t="s">
        <v>983</v>
      </c>
      <c r="R124" s="123"/>
      <c r="S124" s="124"/>
      <c r="T124" s="70"/>
      <c r="U124" s="70"/>
      <c r="V124" s="250"/>
      <c r="W124" s="146" t="s">
        <v>984</v>
      </c>
      <c r="X124" s="172"/>
      <c r="Y124" s="172"/>
      <c r="Z124" s="172"/>
      <c r="AA124" s="173"/>
      <c r="AB124" s="272"/>
      <c r="AC124" s="146" t="s">
        <v>985</v>
      </c>
      <c r="AD124" s="172"/>
      <c r="AE124" s="173"/>
      <c r="AF124" s="70"/>
      <c r="AG124" s="271" t="s">
        <v>986</v>
      </c>
      <c r="AH124" s="123"/>
      <c r="AI124" s="162"/>
      <c r="AJ124" s="273"/>
      <c r="AK124" s="182"/>
    </row>
    <row r="125" spans="2:37" s="46" customFormat="1" ht="12" customHeight="1">
      <c r="B125" s="190"/>
      <c r="C125" s="15"/>
      <c r="D125" s="274" t="s">
        <v>40</v>
      </c>
      <c r="E125" s="258"/>
      <c r="F125" s="258"/>
      <c r="G125" s="54" t="s">
        <v>987</v>
      </c>
      <c r="H125" s="54"/>
      <c r="I125" s="54"/>
      <c r="J125" s="54"/>
      <c r="K125" s="55"/>
      <c r="L125" s="275" t="s">
        <v>40</v>
      </c>
      <c r="M125" s="130" t="s">
        <v>988</v>
      </c>
      <c r="N125" s="130"/>
      <c r="O125" s="131"/>
      <c r="P125" s="276" t="s">
        <v>35</v>
      </c>
      <c r="Q125" s="148" t="s">
        <v>983</v>
      </c>
      <c r="R125" s="130"/>
      <c r="S125" s="131"/>
      <c r="T125" s="257" t="s">
        <v>40</v>
      </c>
      <c r="U125" s="258"/>
      <c r="V125" s="258"/>
      <c r="W125" s="54" t="s">
        <v>989</v>
      </c>
      <c r="X125" s="54"/>
      <c r="Y125" s="54"/>
      <c r="Z125" s="54"/>
      <c r="AA125" s="55"/>
      <c r="AB125" s="276" t="s">
        <v>35</v>
      </c>
      <c r="AC125" s="148" t="s">
        <v>990</v>
      </c>
      <c r="AD125" s="130"/>
      <c r="AE125" s="131"/>
      <c r="AF125" s="276" t="s">
        <v>40</v>
      </c>
      <c r="AG125" s="148" t="s">
        <v>991</v>
      </c>
      <c r="AH125" s="130"/>
      <c r="AI125" s="203"/>
      <c r="AJ125" s="277"/>
      <c r="AK125" s="182"/>
    </row>
    <row r="126" spans="2:37" s="46" customFormat="1" ht="12" customHeight="1" thickBot="1">
      <c r="B126" s="204"/>
      <c r="C126" s="15"/>
      <c r="D126" s="278"/>
      <c r="E126" s="265"/>
      <c r="F126" s="265"/>
      <c r="G126" s="60"/>
      <c r="H126" s="60"/>
      <c r="I126" s="60"/>
      <c r="J126" s="60"/>
      <c r="K126" s="61"/>
      <c r="L126" s="279"/>
      <c r="M126" s="137"/>
      <c r="N126" s="137"/>
      <c r="O126" s="138"/>
      <c r="P126" s="280"/>
      <c r="Q126" s="154"/>
      <c r="R126" s="137"/>
      <c r="S126" s="138"/>
      <c r="T126" s="264"/>
      <c r="U126" s="265"/>
      <c r="V126" s="265"/>
      <c r="W126" s="60"/>
      <c r="X126" s="60"/>
      <c r="Y126" s="60"/>
      <c r="Z126" s="60"/>
      <c r="AA126" s="61"/>
      <c r="AB126" s="280"/>
      <c r="AC126" s="154"/>
      <c r="AD126" s="137"/>
      <c r="AE126" s="138"/>
      <c r="AF126" s="280"/>
      <c r="AG126" s="154"/>
      <c r="AH126" s="137"/>
      <c r="AI126" s="210"/>
      <c r="AJ126" s="281"/>
      <c r="AK126" s="211"/>
    </row>
    <row r="127" spans="2:37" s="46" customFormat="1" ht="12" customHeight="1" thickTop="1" thickBot="1"/>
    <row r="128" spans="2:37" ht="12" customHeight="1" thickTop="1" thickBot="1">
      <c r="B128" s="119">
        <v>26</v>
      </c>
      <c r="C128" s="8"/>
      <c r="D128" s="9" t="s">
        <v>992</v>
      </c>
      <c r="E128" s="10" t="s">
        <v>993</v>
      </c>
      <c r="F128" s="10" t="s">
        <v>994</v>
      </c>
      <c r="G128" s="10" t="s">
        <v>995</v>
      </c>
      <c r="H128" s="11" t="s">
        <v>996</v>
      </c>
      <c r="I128" s="11" t="s">
        <v>997</v>
      </c>
      <c r="J128" s="11" t="s">
        <v>998</v>
      </c>
      <c r="K128" s="11" t="s">
        <v>999</v>
      </c>
      <c r="L128" s="10" t="s">
        <v>1000</v>
      </c>
      <c r="M128" s="10" t="s">
        <v>1001</v>
      </c>
      <c r="N128" s="10" t="s">
        <v>1002</v>
      </c>
      <c r="O128" s="10" t="s">
        <v>1003</v>
      </c>
      <c r="P128" s="11" t="s">
        <v>1004</v>
      </c>
      <c r="Q128" s="11" t="s">
        <v>1005</v>
      </c>
      <c r="R128" s="11" t="s">
        <v>1006</v>
      </c>
      <c r="S128" s="11" t="s">
        <v>1007</v>
      </c>
      <c r="T128" s="10" t="s">
        <v>1008</v>
      </c>
      <c r="U128" s="10" t="s">
        <v>1009</v>
      </c>
      <c r="V128" s="10" t="s">
        <v>1010</v>
      </c>
      <c r="W128" s="10" t="s">
        <v>1011</v>
      </c>
      <c r="X128" s="11" t="s">
        <v>1012</v>
      </c>
      <c r="Y128" s="11" t="s">
        <v>1013</v>
      </c>
      <c r="Z128" s="11" t="s">
        <v>1014</v>
      </c>
      <c r="AA128" s="11" t="s">
        <v>1015</v>
      </c>
      <c r="AB128" s="10" t="s">
        <v>1016</v>
      </c>
      <c r="AC128" s="10" t="s">
        <v>1017</v>
      </c>
      <c r="AD128" s="10" t="s">
        <v>1018</v>
      </c>
      <c r="AE128" s="10" t="s">
        <v>1019</v>
      </c>
      <c r="AF128" s="11" t="s">
        <v>1020</v>
      </c>
      <c r="AG128" s="11" t="s">
        <v>1021</v>
      </c>
      <c r="AH128" s="11" t="s">
        <v>1022</v>
      </c>
      <c r="AI128" s="12" t="s">
        <v>1023</v>
      </c>
      <c r="AJ128" s="170"/>
      <c r="AK128" s="282" t="s">
        <v>1024</v>
      </c>
    </row>
    <row r="129" spans="2:37" ht="12" customHeight="1" thickTop="1">
      <c r="B129" s="121"/>
      <c r="C129" s="15"/>
      <c r="D129" s="283" t="s">
        <v>1025</v>
      </c>
      <c r="E129" s="284" t="s">
        <v>1026</v>
      </c>
      <c r="F129" s="284" t="s">
        <v>1027</v>
      </c>
      <c r="G129" s="284" t="s">
        <v>1028</v>
      </c>
      <c r="H129" s="284" t="s">
        <v>1029</v>
      </c>
      <c r="I129" s="247"/>
      <c r="J129" s="248"/>
      <c r="K129" s="249"/>
      <c r="L129" s="285" t="s">
        <v>1030</v>
      </c>
      <c r="M129" s="174" t="s">
        <v>1031</v>
      </c>
      <c r="N129" s="286"/>
      <c r="O129" s="286"/>
      <c r="P129" s="286"/>
      <c r="Q129" s="286"/>
      <c r="R129" s="270"/>
      <c r="S129" s="270"/>
      <c r="T129" s="17"/>
      <c r="U129" s="146" t="s">
        <v>1032</v>
      </c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287"/>
      <c r="AJ129" s="170"/>
      <c r="AK129" s="288"/>
    </row>
    <row r="130" spans="2:37" s="6" customFormat="1" ht="12" customHeight="1">
      <c r="B130" s="121"/>
      <c r="C130" s="15"/>
      <c r="D130" s="289" t="s">
        <v>1025</v>
      </c>
      <c r="E130" s="226" t="s">
        <v>1026</v>
      </c>
      <c r="F130" s="226" t="s">
        <v>1033</v>
      </c>
      <c r="G130" s="226" t="s">
        <v>1034</v>
      </c>
      <c r="H130" s="226" t="s">
        <v>1029</v>
      </c>
      <c r="I130" s="290" t="s">
        <v>40</v>
      </c>
      <c r="J130" s="291"/>
      <c r="K130" s="292"/>
      <c r="L130" s="184" t="s">
        <v>1035</v>
      </c>
      <c r="M130" s="133" t="s">
        <v>1036</v>
      </c>
      <c r="N130" s="226"/>
      <c r="O130" s="226"/>
      <c r="P130" s="226"/>
      <c r="Q130" s="226"/>
      <c r="R130" s="293" t="s">
        <v>271</v>
      </c>
      <c r="S130" s="293" t="s">
        <v>271</v>
      </c>
      <c r="T130" s="202" t="s">
        <v>785</v>
      </c>
      <c r="U130" s="53" t="s">
        <v>1037</v>
      </c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163"/>
      <c r="AJ130" s="170"/>
      <c r="AK130" s="288"/>
    </row>
    <row r="131" spans="2:37" ht="12" customHeight="1" thickBot="1">
      <c r="B131" s="135"/>
      <c r="C131" s="15"/>
      <c r="D131" s="294"/>
      <c r="E131" s="233"/>
      <c r="F131" s="233"/>
      <c r="G131" s="233"/>
      <c r="H131" s="233"/>
      <c r="I131" s="295"/>
      <c r="J131" s="296"/>
      <c r="K131" s="297"/>
      <c r="L131" s="187"/>
      <c r="M131" s="233"/>
      <c r="N131" s="233"/>
      <c r="O131" s="233"/>
      <c r="P131" s="233"/>
      <c r="Q131" s="233"/>
      <c r="R131" s="298"/>
      <c r="S131" s="298"/>
      <c r="T131" s="209"/>
      <c r="U131" s="59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164"/>
      <c r="AJ131" s="170"/>
      <c r="AK131" s="299"/>
    </row>
    <row r="132" spans="2:37" ht="12" customHeight="1" thickTop="1" thickBo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2:37" ht="12" customHeight="1" thickTop="1" thickBot="1">
      <c r="B133" s="119">
        <v>27</v>
      </c>
      <c r="C133" s="8"/>
      <c r="D133" s="9" t="s">
        <v>1038</v>
      </c>
      <c r="E133" s="10" t="s">
        <v>1039</v>
      </c>
      <c r="F133" s="10" t="s">
        <v>1040</v>
      </c>
      <c r="G133" s="10" t="s">
        <v>1041</v>
      </c>
      <c r="H133" s="11" t="s">
        <v>1042</v>
      </c>
      <c r="I133" s="11" t="s">
        <v>1043</v>
      </c>
      <c r="J133" s="11" t="s">
        <v>1044</v>
      </c>
      <c r="K133" s="11" t="s">
        <v>1045</v>
      </c>
      <c r="L133" s="10" t="s">
        <v>1046</v>
      </c>
      <c r="M133" s="10" t="s">
        <v>1047</v>
      </c>
      <c r="N133" s="10" t="s">
        <v>1048</v>
      </c>
      <c r="O133" s="10" t="s">
        <v>1049</v>
      </c>
      <c r="P133" s="11" t="s">
        <v>1050</v>
      </c>
      <c r="Q133" s="11" t="s">
        <v>1051</v>
      </c>
      <c r="R133" s="11" t="s">
        <v>1052</v>
      </c>
      <c r="S133" s="11" t="s">
        <v>1053</v>
      </c>
      <c r="T133" s="10" t="s">
        <v>1054</v>
      </c>
      <c r="U133" s="10" t="s">
        <v>1055</v>
      </c>
      <c r="V133" s="10" t="s">
        <v>1056</v>
      </c>
      <c r="W133" s="10" t="s">
        <v>1057</v>
      </c>
      <c r="X133" s="11" t="s">
        <v>1058</v>
      </c>
      <c r="Y133" s="11" t="s">
        <v>1059</v>
      </c>
      <c r="Z133" s="11" t="s">
        <v>1060</v>
      </c>
      <c r="AA133" s="11" t="s">
        <v>1061</v>
      </c>
      <c r="AB133" s="10" t="s">
        <v>1062</v>
      </c>
      <c r="AC133" s="10" t="s">
        <v>1063</v>
      </c>
      <c r="AD133" s="10" t="s">
        <v>1064</v>
      </c>
      <c r="AE133" s="10" t="s">
        <v>1065</v>
      </c>
      <c r="AF133" s="11" t="s">
        <v>1066</v>
      </c>
      <c r="AG133" s="11" t="s">
        <v>1067</v>
      </c>
      <c r="AH133" s="11" t="s">
        <v>1068</v>
      </c>
      <c r="AI133" s="12" t="s">
        <v>1069</v>
      </c>
      <c r="AK133" s="169" t="s">
        <v>1070</v>
      </c>
    </row>
    <row r="134" spans="2:37" ht="12" customHeight="1" thickTop="1">
      <c r="B134" s="121"/>
      <c r="C134" s="15"/>
      <c r="D134" s="300" t="s">
        <v>1071</v>
      </c>
      <c r="E134" s="301"/>
      <c r="F134" s="301"/>
      <c r="G134" s="301"/>
      <c r="H134" s="301"/>
      <c r="I134" s="301"/>
      <c r="J134" s="301"/>
      <c r="K134" s="301"/>
      <c r="L134" s="301"/>
      <c r="M134" s="301"/>
      <c r="N134" s="301"/>
      <c r="O134" s="301"/>
      <c r="P134" s="301"/>
      <c r="Q134" s="301"/>
      <c r="R134" s="301"/>
      <c r="S134" s="301"/>
      <c r="T134" s="301"/>
      <c r="U134" s="301"/>
      <c r="V134" s="301"/>
      <c r="W134" s="301"/>
      <c r="X134" s="301"/>
      <c r="Y134" s="301"/>
      <c r="Z134" s="301"/>
      <c r="AA134" s="301"/>
      <c r="AB134" s="301"/>
      <c r="AC134" s="301"/>
      <c r="AD134" s="301"/>
      <c r="AE134" s="301"/>
      <c r="AF134" s="301"/>
      <c r="AG134" s="301"/>
      <c r="AH134" s="301"/>
      <c r="AI134" s="302"/>
      <c r="AK134" s="182"/>
    </row>
    <row r="135" spans="2:37" ht="12" customHeight="1">
      <c r="B135" s="121"/>
      <c r="C135" s="15"/>
      <c r="D135" s="303" t="s">
        <v>1072</v>
      </c>
      <c r="E135" s="304"/>
      <c r="F135" s="304"/>
      <c r="G135" s="304"/>
      <c r="H135" s="304"/>
      <c r="I135" s="304"/>
      <c r="J135" s="304"/>
      <c r="K135" s="304"/>
      <c r="L135" s="304"/>
      <c r="M135" s="304"/>
      <c r="N135" s="304"/>
      <c r="O135" s="304"/>
      <c r="P135" s="304"/>
      <c r="Q135" s="304"/>
      <c r="R135" s="304"/>
      <c r="S135" s="304"/>
      <c r="T135" s="304"/>
      <c r="U135" s="304"/>
      <c r="V135" s="304"/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304"/>
      <c r="AH135" s="304"/>
      <c r="AI135" s="305"/>
      <c r="AK135" s="182"/>
    </row>
    <row r="136" spans="2:37" ht="12" customHeight="1" thickBot="1">
      <c r="B136" s="135"/>
      <c r="C136" s="15"/>
      <c r="D136" s="306"/>
      <c r="E136" s="307"/>
      <c r="F136" s="307"/>
      <c r="G136" s="307"/>
      <c r="H136" s="307"/>
      <c r="I136" s="307"/>
      <c r="J136" s="307"/>
      <c r="K136" s="307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  <c r="AE136" s="307"/>
      <c r="AF136" s="307"/>
      <c r="AG136" s="307"/>
      <c r="AH136" s="307"/>
      <c r="AI136" s="308"/>
      <c r="AK136" s="182"/>
    </row>
    <row r="137" spans="2:37" ht="12" customHeight="1" thickTop="1" thickBo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K137" s="182"/>
    </row>
    <row r="138" spans="2:37" ht="12" customHeight="1" thickTop="1" thickBot="1">
      <c r="B138" s="309">
        <v>28</v>
      </c>
      <c r="C138" s="310"/>
      <c r="D138" s="311" t="s">
        <v>1073</v>
      </c>
      <c r="E138" s="268" t="s">
        <v>1074</v>
      </c>
      <c r="F138" s="268" t="s">
        <v>1075</v>
      </c>
      <c r="G138" s="268" t="s">
        <v>1076</v>
      </c>
      <c r="H138" s="312" t="s">
        <v>1077</v>
      </c>
      <c r="I138" s="312" t="s">
        <v>1078</v>
      </c>
      <c r="J138" s="312" t="s">
        <v>1079</v>
      </c>
      <c r="K138" s="312" t="s">
        <v>1080</v>
      </c>
      <c r="L138" s="268" t="s">
        <v>1081</v>
      </c>
      <c r="M138" s="268" t="s">
        <v>1082</v>
      </c>
      <c r="N138" s="268" t="s">
        <v>1083</v>
      </c>
      <c r="O138" s="268" t="s">
        <v>1084</v>
      </c>
      <c r="P138" s="312" t="s">
        <v>1085</v>
      </c>
      <c r="Q138" s="312" t="s">
        <v>1086</v>
      </c>
      <c r="R138" s="312" t="s">
        <v>1087</v>
      </c>
      <c r="S138" s="312" t="s">
        <v>1088</v>
      </c>
      <c r="T138" s="268" t="s">
        <v>1089</v>
      </c>
      <c r="U138" s="268" t="s">
        <v>1090</v>
      </c>
      <c r="V138" s="268" t="s">
        <v>1091</v>
      </c>
      <c r="W138" s="268" t="s">
        <v>1092</v>
      </c>
      <c r="X138" s="312" t="s">
        <v>1093</v>
      </c>
      <c r="Y138" s="312" t="s">
        <v>1094</v>
      </c>
      <c r="Z138" s="312" t="s">
        <v>1095</v>
      </c>
      <c r="AA138" s="312" t="s">
        <v>1096</v>
      </c>
      <c r="AB138" s="268" t="s">
        <v>1097</v>
      </c>
      <c r="AC138" s="268" t="s">
        <v>1098</v>
      </c>
      <c r="AD138" s="268" t="s">
        <v>1099</v>
      </c>
      <c r="AE138" s="268" t="s">
        <v>1100</v>
      </c>
      <c r="AF138" s="312" t="s">
        <v>1101</v>
      </c>
      <c r="AG138" s="312" t="s">
        <v>1102</v>
      </c>
      <c r="AH138" s="312" t="s">
        <v>1103</v>
      </c>
      <c r="AI138" s="313" t="s">
        <v>1104</v>
      </c>
      <c r="AK138" s="182"/>
    </row>
    <row r="139" spans="2:37" ht="12" customHeight="1" thickTop="1">
      <c r="B139" s="314"/>
      <c r="C139" s="315"/>
      <c r="D139" s="316"/>
      <c r="E139" s="317"/>
      <c r="F139" s="317"/>
      <c r="G139" s="317"/>
      <c r="H139" s="317"/>
      <c r="I139" s="317"/>
      <c r="J139" s="317"/>
      <c r="K139" s="317"/>
      <c r="L139" s="317"/>
      <c r="M139" s="318"/>
      <c r="N139" s="319" t="s">
        <v>1105</v>
      </c>
      <c r="O139" s="320" t="s">
        <v>1106</v>
      </c>
      <c r="P139" s="321"/>
      <c r="Q139" s="321"/>
      <c r="R139" s="321"/>
      <c r="S139" s="321"/>
      <c r="T139" s="322" t="s">
        <v>1107</v>
      </c>
      <c r="U139" s="323" t="s">
        <v>1108</v>
      </c>
      <c r="V139" s="324" t="s">
        <v>1109</v>
      </c>
      <c r="W139" s="324" t="s">
        <v>1110</v>
      </c>
      <c r="X139" s="325" t="s">
        <v>1111</v>
      </c>
      <c r="Y139" s="325" t="s">
        <v>1112</v>
      </c>
      <c r="Z139" s="326"/>
      <c r="AA139" s="326"/>
      <c r="AB139" s="317" t="s">
        <v>1113</v>
      </c>
      <c r="AC139" s="317"/>
      <c r="AD139" s="317"/>
      <c r="AE139" s="317"/>
      <c r="AF139" s="317"/>
      <c r="AG139" s="317"/>
      <c r="AH139" s="317"/>
      <c r="AI139" s="327"/>
      <c r="AK139" s="182"/>
    </row>
    <row r="140" spans="2:37" ht="12" customHeight="1">
      <c r="B140" s="314"/>
      <c r="C140" s="315"/>
      <c r="D140" s="328" t="s">
        <v>785</v>
      </c>
      <c r="E140" s="329"/>
      <c r="F140" s="329"/>
      <c r="G140" s="329"/>
      <c r="H140" s="329"/>
      <c r="I140" s="329"/>
      <c r="J140" s="329"/>
      <c r="K140" s="329"/>
      <c r="L140" s="329"/>
      <c r="M140" s="330"/>
      <c r="N140" s="331" t="s">
        <v>1105</v>
      </c>
      <c r="O140" s="332" t="s">
        <v>1114</v>
      </c>
      <c r="P140" s="333"/>
      <c r="Q140" s="333"/>
      <c r="R140" s="333"/>
      <c r="S140" s="333"/>
      <c r="T140" s="334"/>
      <c r="U140" s="334"/>
      <c r="V140" s="334"/>
      <c r="W140" s="334"/>
      <c r="X140" s="334"/>
      <c r="Y140" s="334"/>
      <c r="Z140" s="328" t="s">
        <v>828</v>
      </c>
      <c r="AA140" s="329"/>
      <c r="AB140" s="334" t="s">
        <v>1115</v>
      </c>
      <c r="AC140" s="334"/>
      <c r="AD140" s="334"/>
      <c r="AE140" s="334"/>
      <c r="AF140" s="334"/>
      <c r="AG140" s="334"/>
      <c r="AH140" s="334"/>
      <c r="AI140" s="335"/>
      <c r="AK140" s="182"/>
    </row>
    <row r="141" spans="2:37" ht="12" customHeight="1" thickBot="1">
      <c r="B141" s="336"/>
      <c r="C141" s="315"/>
      <c r="D141" s="337"/>
      <c r="E141" s="338"/>
      <c r="F141" s="338"/>
      <c r="G141" s="338"/>
      <c r="H141" s="338"/>
      <c r="I141" s="338"/>
      <c r="J141" s="338"/>
      <c r="K141" s="338"/>
      <c r="L141" s="338"/>
      <c r="M141" s="339"/>
      <c r="N141" s="340"/>
      <c r="O141" s="341"/>
      <c r="P141" s="341"/>
      <c r="Q141" s="341"/>
      <c r="R141" s="341"/>
      <c r="S141" s="341"/>
      <c r="T141" s="342"/>
      <c r="U141" s="342"/>
      <c r="V141" s="342"/>
      <c r="W141" s="342"/>
      <c r="X141" s="342"/>
      <c r="Y141" s="342"/>
      <c r="Z141" s="337"/>
      <c r="AA141" s="338"/>
      <c r="AB141" s="342"/>
      <c r="AC141" s="342"/>
      <c r="AD141" s="342"/>
      <c r="AE141" s="342"/>
      <c r="AF141" s="342"/>
      <c r="AG141" s="342"/>
      <c r="AH141" s="342"/>
      <c r="AI141" s="343"/>
      <c r="AK141" s="182"/>
    </row>
    <row r="142" spans="2:37" ht="12" customHeight="1" thickTop="1" thickBot="1">
      <c r="B142" s="344"/>
      <c r="C142" s="344"/>
      <c r="D142" s="344"/>
      <c r="E142" s="344"/>
      <c r="F142" s="344"/>
      <c r="G142" s="344"/>
      <c r="H142" s="344"/>
      <c r="I142" s="344"/>
      <c r="J142" s="344"/>
      <c r="K142" s="344"/>
      <c r="L142" s="344"/>
      <c r="M142" s="344"/>
      <c r="N142" s="344"/>
      <c r="O142" s="344"/>
      <c r="P142" s="344"/>
      <c r="Q142" s="344"/>
      <c r="R142" s="344"/>
      <c r="S142" s="344"/>
      <c r="T142" s="344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K142" s="182"/>
    </row>
    <row r="143" spans="2:37" ht="12" customHeight="1" thickTop="1" thickBot="1">
      <c r="B143" s="345">
        <v>29</v>
      </c>
      <c r="C143" s="315"/>
      <c r="D143" s="311" t="s">
        <v>1116</v>
      </c>
      <c r="E143" s="268" t="s">
        <v>1117</v>
      </c>
      <c r="F143" s="268" t="s">
        <v>1118</v>
      </c>
      <c r="G143" s="268" t="s">
        <v>1119</v>
      </c>
      <c r="H143" s="312" t="s">
        <v>1120</v>
      </c>
      <c r="I143" s="312" t="s">
        <v>1121</v>
      </c>
      <c r="J143" s="312" t="s">
        <v>1122</v>
      </c>
      <c r="K143" s="312" t="s">
        <v>1123</v>
      </c>
      <c r="L143" s="268" t="s">
        <v>1124</v>
      </c>
      <c r="M143" s="268" t="s">
        <v>1125</v>
      </c>
      <c r="N143" s="268" t="s">
        <v>1126</v>
      </c>
      <c r="O143" s="268" t="s">
        <v>1127</v>
      </c>
      <c r="P143" s="312" t="s">
        <v>1128</v>
      </c>
      <c r="Q143" s="312" t="s">
        <v>1129</v>
      </c>
      <c r="R143" s="312" t="s">
        <v>1130</v>
      </c>
      <c r="S143" s="312" t="s">
        <v>1131</v>
      </c>
      <c r="T143" s="268" t="s">
        <v>1132</v>
      </c>
      <c r="U143" s="268" t="s">
        <v>1133</v>
      </c>
      <c r="V143" s="268" t="s">
        <v>1134</v>
      </c>
      <c r="W143" s="268" t="s">
        <v>1135</v>
      </c>
      <c r="X143" s="312" t="s">
        <v>1136</v>
      </c>
      <c r="Y143" s="312" t="s">
        <v>1137</v>
      </c>
      <c r="Z143" s="312" t="s">
        <v>1138</v>
      </c>
      <c r="AA143" s="312" t="s">
        <v>1139</v>
      </c>
      <c r="AB143" s="268" t="s">
        <v>1140</v>
      </c>
      <c r="AC143" s="268" t="s">
        <v>1141</v>
      </c>
      <c r="AD143" s="268" t="s">
        <v>1142</v>
      </c>
      <c r="AE143" s="268" t="s">
        <v>1143</v>
      </c>
      <c r="AF143" s="312" t="s">
        <v>1144</v>
      </c>
      <c r="AG143" s="312" t="s">
        <v>1145</v>
      </c>
      <c r="AH143" s="312" t="s">
        <v>1146</v>
      </c>
      <c r="AI143" s="313" t="s">
        <v>1147</v>
      </c>
      <c r="AK143" s="182"/>
    </row>
    <row r="144" spans="2:37" ht="12" customHeight="1" thickTop="1">
      <c r="B144" s="346"/>
      <c r="C144" s="315"/>
      <c r="D144" s="347" t="s">
        <v>1148</v>
      </c>
      <c r="E144" s="348" t="s">
        <v>1149</v>
      </c>
      <c r="F144" s="348" t="s">
        <v>1150</v>
      </c>
      <c r="G144" s="349" t="s">
        <v>1151</v>
      </c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22"/>
      <c r="U144" s="323"/>
      <c r="V144" s="351"/>
      <c r="W144" s="352"/>
      <c r="X144" s="353"/>
      <c r="Y144" s="192"/>
      <c r="Z144" s="192"/>
      <c r="AA144" s="192"/>
      <c r="AB144" s="192"/>
      <c r="AC144" s="193"/>
      <c r="AD144" s="324"/>
      <c r="AE144" s="192" t="s">
        <v>1152</v>
      </c>
      <c r="AF144" s="192"/>
      <c r="AG144" s="192"/>
      <c r="AH144" s="192"/>
      <c r="AI144" s="354"/>
      <c r="AK144" s="182"/>
    </row>
    <row r="145" spans="2:37" s="46" customFormat="1" ht="12" customHeight="1">
      <c r="B145" s="346"/>
      <c r="C145" s="315"/>
      <c r="D145" s="355" t="s">
        <v>1153</v>
      </c>
      <c r="E145" s="331" t="s">
        <v>1154</v>
      </c>
      <c r="F145" s="331" t="s">
        <v>1155</v>
      </c>
      <c r="G145" s="331" t="s">
        <v>1156</v>
      </c>
      <c r="H145" s="293" t="s">
        <v>35</v>
      </c>
      <c r="I145" s="293" t="s">
        <v>40</v>
      </c>
      <c r="J145" s="293" t="s">
        <v>40</v>
      </c>
      <c r="K145" s="293" t="s">
        <v>40</v>
      </c>
      <c r="L145" s="293" t="s">
        <v>40</v>
      </c>
      <c r="M145" s="293" t="s">
        <v>40</v>
      </c>
      <c r="N145" s="356" t="s">
        <v>549</v>
      </c>
      <c r="O145" s="356"/>
      <c r="P145" s="356"/>
      <c r="Q145" s="356" t="s">
        <v>549</v>
      </c>
      <c r="R145" s="356"/>
      <c r="S145" s="356"/>
      <c r="T145" s="328" t="s">
        <v>785</v>
      </c>
      <c r="U145" s="330"/>
      <c r="V145" s="293" t="s">
        <v>35</v>
      </c>
      <c r="W145" s="293" t="s">
        <v>1157</v>
      </c>
      <c r="X145" s="293" t="s">
        <v>1157</v>
      </c>
      <c r="Y145" s="357" t="s">
        <v>549</v>
      </c>
      <c r="Z145" s="358"/>
      <c r="AA145" s="358"/>
      <c r="AB145" s="358"/>
      <c r="AC145" s="359"/>
      <c r="AD145" s="360" t="s">
        <v>1158</v>
      </c>
      <c r="AE145" s="361" t="s">
        <v>1159</v>
      </c>
      <c r="AF145" s="334"/>
      <c r="AG145" s="334"/>
      <c r="AH145" s="334"/>
      <c r="AI145" s="335"/>
      <c r="AK145" s="182"/>
    </row>
    <row r="146" spans="2:37" s="46" customFormat="1" ht="12" customHeight="1" thickBot="1">
      <c r="B146" s="362"/>
      <c r="C146" s="315"/>
      <c r="D146" s="363"/>
      <c r="E146" s="340"/>
      <c r="F146" s="340"/>
      <c r="G146" s="340"/>
      <c r="H146" s="298"/>
      <c r="I146" s="298"/>
      <c r="J146" s="298"/>
      <c r="K146" s="298"/>
      <c r="L146" s="298"/>
      <c r="M146" s="298"/>
      <c r="N146" s="364"/>
      <c r="O146" s="364"/>
      <c r="P146" s="364"/>
      <c r="Q146" s="364"/>
      <c r="R146" s="364"/>
      <c r="S146" s="364"/>
      <c r="T146" s="337"/>
      <c r="U146" s="339"/>
      <c r="V146" s="298"/>
      <c r="W146" s="298"/>
      <c r="X146" s="298"/>
      <c r="Y146" s="365"/>
      <c r="Z146" s="366"/>
      <c r="AA146" s="366"/>
      <c r="AB146" s="366"/>
      <c r="AC146" s="367"/>
      <c r="AD146" s="368"/>
      <c r="AE146" s="369"/>
      <c r="AF146" s="342"/>
      <c r="AG146" s="342"/>
      <c r="AH146" s="342"/>
      <c r="AI146" s="343"/>
      <c r="AK146" s="211"/>
    </row>
    <row r="147" spans="2:37" s="46" customFormat="1" ht="12" customHeight="1" thickTop="1" thickBot="1"/>
    <row r="148" spans="2:37" s="46" customFormat="1" ht="12" customHeight="1" thickTop="1" thickBot="1">
      <c r="B148" s="119">
        <v>30</v>
      </c>
      <c r="C148" s="8"/>
      <c r="D148" s="9" t="s">
        <v>1160</v>
      </c>
      <c r="E148" s="10" t="s">
        <v>1161</v>
      </c>
      <c r="F148" s="10" t="s">
        <v>1162</v>
      </c>
      <c r="G148" s="10" t="s">
        <v>1163</v>
      </c>
      <c r="H148" s="11" t="s">
        <v>1164</v>
      </c>
      <c r="I148" s="11" t="s">
        <v>1165</v>
      </c>
      <c r="J148" s="11" t="s">
        <v>1166</v>
      </c>
      <c r="K148" s="11" t="s">
        <v>1167</v>
      </c>
      <c r="L148" s="10" t="s">
        <v>1168</v>
      </c>
      <c r="M148" s="10" t="s">
        <v>1169</v>
      </c>
      <c r="N148" s="10" t="s">
        <v>1170</v>
      </c>
      <c r="O148" s="10" t="s">
        <v>1171</v>
      </c>
      <c r="P148" s="11" t="s">
        <v>1172</v>
      </c>
      <c r="Q148" s="11" t="s">
        <v>1173</v>
      </c>
      <c r="R148" s="11" t="s">
        <v>1174</v>
      </c>
      <c r="S148" s="11" t="s">
        <v>1175</v>
      </c>
      <c r="T148" s="10" t="s">
        <v>1176</v>
      </c>
      <c r="U148" s="10" t="s">
        <v>1177</v>
      </c>
      <c r="V148" s="10" t="s">
        <v>1178</v>
      </c>
      <c r="W148" s="10" t="s">
        <v>1179</v>
      </c>
      <c r="X148" s="11" t="s">
        <v>1180</v>
      </c>
      <c r="Y148" s="11" t="s">
        <v>1181</v>
      </c>
      <c r="Z148" s="11" t="s">
        <v>1182</v>
      </c>
      <c r="AA148" s="11" t="s">
        <v>1183</v>
      </c>
      <c r="AB148" s="10" t="s">
        <v>1184</v>
      </c>
      <c r="AC148" s="10" t="s">
        <v>1185</v>
      </c>
      <c r="AD148" s="10" t="s">
        <v>1186</v>
      </c>
      <c r="AE148" s="10" t="s">
        <v>1187</v>
      </c>
      <c r="AF148" s="11" t="s">
        <v>1188</v>
      </c>
      <c r="AG148" s="11" t="s">
        <v>1189</v>
      </c>
      <c r="AH148" s="11" t="s">
        <v>1190</v>
      </c>
      <c r="AI148" s="12" t="s">
        <v>1191</v>
      </c>
      <c r="AK148" s="13" t="s">
        <v>1192</v>
      </c>
    </row>
    <row r="149" spans="2:37" ht="12" customHeight="1" thickTop="1">
      <c r="B149" s="121"/>
      <c r="C149" s="15"/>
      <c r="D149" s="122" t="s">
        <v>1193</v>
      </c>
      <c r="E149" s="123"/>
      <c r="F149" s="123"/>
      <c r="G149" s="123"/>
      <c r="H149" s="123"/>
      <c r="I149" s="124"/>
      <c r="J149" s="125"/>
      <c r="K149" s="125"/>
      <c r="L149" s="126" t="s">
        <v>1194</v>
      </c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7"/>
      <c r="AK149" s="19"/>
    </row>
    <row r="150" spans="2:37" s="46" customFormat="1" ht="12" customHeight="1">
      <c r="B150" s="121"/>
      <c r="C150" s="15"/>
      <c r="D150" s="370" t="s">
        <v>1195</v>
      </c>
      <c r="E150" s="150"/>
      <c r="F150" s="150"/>
      <c r="G150" s="150"/>
      <c r="H150" s="150"/>
      <c r="I150" s="151"/>
      <c r="J150" s="132" t="s">
        <v>549</v>
      </c>
      <c r="K150" s="132"/>
      <c r="L150" s="133" t="s">
        <v>1037</v>
      </c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4"/>
      <c r="AK150" s="19"/>
    </row>
    <row r="151" spans="2:37" s="46" customFormat="1" ht="12" customHeight="1" thickBot="1">
      <c r="B151" s="135"/>
      <c r="C151" s="15"/>
      <c r="D151" s="371"/>
      <c r="E151" s="156"/>
      <c r="F151" s="156"/>
      <c r="G151" s="156"/>
      <c r="H151" s="156"/>
      <c r="I151" s="157"/>
      <c r="J151" s="139"/>
      <c r="K151" s="139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1"/>
      <c r="AK151" s="19"/>
    </row>
    <row r="152" spans="2:37" s="46" customFormat="1" ht="12" customHeight="1" thickTop="1" thickBot="1">
      <c r="AK152" s="19"/>
    </row>
    <row r="153" spans="2:37" s="46" customFormat="1" ht="12" customHeight="1" thickTop="1" thickBot="1">
      <c r="B153" s="119">
        <v>31</v>
      </c>
      <c r="C153" s="8"/>
      <c r="D153" s="212" t="s">
        <v>1196</v>
      </c>
      <c r="E153" s="213" t="s">
        <v>1197</v>
      </c>
      <c r="F153" s="213" t="s">
        <v>1198</v>
      </c>
      <c r="G153" s="213" t="s">
        <v>1199</v>
      </c>
      <c r="H153" s="214" t="s">
        <v>1200</v>
      </c>
      <c r="I153" s="214" t="s">
        <v>1201</v>
      </c>
      <c r="J153" s="214" t="s">
        <v>1202</v>
      </c>
      <c r="K153" s="214" t="s">
        <v>1203</v>
      </c>
      <c r="L153" s="213" t="s">
        <v>1204</v>
      </c>
      <c r="M153" s="213" t="s">
        <v>1205</v>
      </c>
      <c r="N153" s="213" t="s">
        <v>1206</v>
      </c>
      <c r="O153" s="213" t="s">
        <v>1207</v>
      </c>
      <c r="P153" s="214" t="s">
        <v>1208</v>
      </c>
      <c r="Q153" s="214" t="s">
        <v>1209</v>
      </c>
      <c r="R153" s="214" t="s">
        <v>1210</v>
      </c>
      <c r="S153" s="214" t="s">
        <v>1211</v>
      </c>
      <c r="T153" s="213" t="s">
        <v>1212</v>
      </c>
      <c r="U153" s="213" t="s">
        <v>1213</v>
      </c>
      <c r="V153" s="213" t="s">
        <v>1214</v>
      </c>
      <c r="W153" s="213" t="s">
        <v>1215</v>
      </c>
      <c r="X153" s="214" t="s">
        <v>1216</v>
      </c>
      <c r="Y153" s="214" t="s">
        <v>1217</v>
      </c>
      <c r="Z153" s="214" t="s">
        <v>1218</v>
      </c>
      <c r="AA153" s="214" t="s">
        <v>1219</v>
      </c>
      <c r="AB153" s="213" t="s">
        <v>1220</v>
      </c>
      <c r="AC153" s="213" t="s">
        <v>1221</v>
      </c>
      <c r="AD153" s="213" t="s">
        <v>1222</v>
      </c>
      <c r="AE153" s="213" t="s">
        <v>1223</v>
      </c>
      <c r="AF153" s="214" t="s">
        <v>1224</v>
      </c>
      <c r="AG153" s="214" t="s">
        <v>1225</v>
      </c>
      <c r="AH153" s="214" t="s">
        <v>1226</v>
      </c>
      <c r="AI153" s="215" t="s">
        <v>1227</v>
      </c>
      <c r="AK153" s="19"/>
    </row>
    <row r="154" spans="2:37" s="46" customFormat="1" ht="12" customHeight="1" thickTop="1">
      <c r="B154" s="121"/>
      <c r="C154" s="15"/>
      <c r="D154" s="16"/>
      <c r="E154" s="142" t="s">
        <v>1228</v>
      </c>
      <c r="F154" s="143"/>
      <c r="G154" s="144"/>
      <c r="H154" s="145" t="s">
        <v>1229</v>
      </c>
      <c r="I154" s="145"/>
      <c r="J154" s="145"/>
      <c r="K154" s="125" t="s">
        <v>1230</v>
      </c>
      <c r="L154" s="125"/>
      <c r="M154" s="125"/>
      <c r="N154" s="146" t="s">
        <v>1231</v>
      </c>
      <c r="O154" s="143"/>
      <c r="P154" s="143"/>
      <c r="Q154" s="144"/>
      <c r="R154" s="142" t="s">
        <v>1232</v>
      </c>
      <c r="S154" s="143"/>
      <c r="T154" s="143"/>
      <c r="U154" s="143"/>
      <c r="V154" s="143"/>
      <c r="W154" s="143"/>
      <c r="X154" s="144"/>
      <c r="Y154" s="142" t="s">
        <v>1233</v>
      </c>
      <c r="Z154" s="143"/>
      <c r="AA154" s="143"/>
      <c r="AB154" s="144"/>
      <c r="AC154" s="142" t="s">
        <v>1234</v>
      </c>
      <c r="AD154" s="143"/>
      <c r="AE154" s="143"/>
      <c r="AF154" s="143"/>
      <c r="AG154" s="143"/>
      <c r="AH154" s="143"/>
      <c r="AI154" s="147"/>
      <c r="AK154" s="19"/>
    </row>
    <row r="155" spans="2:37" s="46" customFormat="1" ht="12" customHeight="1">
      <c r="B155" s="121"/>
      <c r="C155" s="15"/>
      <c r="D155" s="51" t="s">
        <v>549</v>
      </c>
      <c r="E155" s="148" t="s">
        <v>1235</v>
      </c>
      <c r="F155" s="130"/>
      <c r="G155" s="131"/>
      <c r="H155" s="31" t="s">
        <v>591</v>
      </c>
      <c r="I155" s="31"/>
      <c r="J155" s="31"/>
      <c r="K155" s="31" t="s">
        <v>1236</v>
      </c>
      <c r="L155" s="31"/>
      <c r="M155" s="31"/>
      <c r="N155" s="149" t="s">
        <v>593</v>
      </c>
      <c r="O155" s="150"/>
      <c r="P155" s="150"/>
      <c r="Q155" s="151"/>
      <c r="R155" s="152" t="s">
        <v>594</v>
      </c>
      <c r="S155" s="150"/>
      <c r="T155" s="150"/>
      <c r="U155" s="150"/>
      <c r="V155" s="150"/>
      <c r="W155" s="150"/>
      <c r="X155" s="151"/>
      <c r="Y155" s="152" t="s">
        <v>595</v>
      </c>
      <c r="Z155" s="150"/>
      <c r="AA155" s="150"/>
      <c r="AB155" s="151"/>
      <c r="AC155" s="152" t="s">
        <v>596</v>
      </c>
      <c r="AD155" s="150"/>
      <c r="AE155" s="150"/>
      <c r="AF155" s="150"/>
      <c r="AG155" s="150"/>
      <c r="AH155" s="150"/>
      <c r="AI155" s="153"/>
      <c r="AK155" s="19"/>
    </row>
    <row r="156" spans="2:37" s="46" customFormat="1" ht="12" customHeight="1" thickBot="1">
      <c r="B156" s="135"/>
      <c r="C156" s="15"/>
      <c r="D156" s="57"/>
      <c r="E156" s="154"/>
      <c r="F156" s="137"/>
      <c r="G156" s="138"/>
      <c r="H156" s="37"/>
      <c r="I156" s="37"/>
      <c r="J156" s="37"/>
      <c r="K156" s="37"/>
      <c r="L156" s="37"/>
      <c r="M156" s="37"/>
      <c r="N156" s="155"/>
      <c r="O156" s="156"/>
      <c r="P156" s="156"/>
      <c r="Q156" s="157"/>
      <c r="R156" s="155"/>
      <c r="S156" s="156"/>
      <c r="T156" s="156"/>
      <c r="U156" s="156"/>
      <c r="V156" s="156"/>
      <c r="W156" s="156"/>
      <c r="X156" s="157"/>
      <c r="Y156" s="155"/>
      <c r="Z156" s="156"/>
      <c r="AA156" s="156"/>
      <c r="AB156" s="157"/>
      <c r="AC156" s="155"/>
      <c r="AD156" s="156"/>
      <c r="AE156" s="156"/>
      <c r="AF156" s="156"/>
      <c r="AG156" s="156"/>
      <c r="AH156" s="156"/>
      <c r="AI156" s="158"/>
      <c r="AK156" s="91"/>
    </row>
    <row r="157" spans="2:37" s="46" customFormat="1" ht="12" customHeight="1" thickTop="1" thickBot="1"/>
    <row r="158" spans="2:37" s="46" customFormat="1" ht="12" customHeight="1" thickTop="1" thickBot="1">
      <c r="B158" s="119">
        <v>32</v>
      </c>
      <c r="D158" s="9" t="s">
        <v>1237</v>
      </c>
      <c r="E158" s="10" t="s">
        <v>1238</v>
      </c>
      <c r="F158" s="10" t="s">
        <v>1239</v>
      </c>
      <c r="G158" s="10" t="s">
        <v>1240</v>
      </c>
      <c r="H158" s="11" t="s">
        <v>1241</v>
      </c>
      <c r="I158" s="11" t="s">
        <v>1242</v>
      </c>
      <c r="J158" s="11" t="s">
        <v>1243</v>
      </c>
      <c r="K158" s="11" t="s">
        <v>1244</v>
      </c>
      <c r="L158" s="10" t="s">
        <v>1245</v>
      </c>
      <c r="M158" s="10" t="s">
        <v>1246</v>
      </c>
      <c r="N158" s="10" t="s">
        <v>1247</v>
      </c>
      <c r="O158" s="10" t="s">
        <v>1248</v>
      </c>
      <c r="P158" s="11" t="s">
        <v>1249</v>
      </c>
      <c r="Q158" s="11" t="s">
        <v>1250</v>
      </c>
      <c r="R158" s="11" t="s">
        <v>1251</v>
      </c>
      <c r="S158" s="11" t="s">
        <v>1252</v>
      </c>
      <c r="T158" s="10" t="s">
        <v>1253</v>
      </c>
      <c r="U158" s="10" t="s">
        <v>1254</v>
      </c>
      <c r="V158" s="10" t="s">
        <v>1255</v>
      </c>
      <c r="W158" s="10" t="s">
        <v>1256</v>
      </c>
      <c r="X158" s="11" t="s">
        <v>1257</v>
      </c>
      <c r="Y158" s="11" t="s">
        <v>1258</v>
      </c>
      <c r="Z158" s="11" t="s">
        <v>1259</v>
      </c>
      <c r="AA158" s="11" t="s">
        <v>1260</v>
      </c>
      <c r="AB158" s="10" t="s">
        <v>1261</v>
      </c>
      <c r="AC158" s="10" t="s">
        <v>1262</v>
      </c>
      <c r="AD158" s="10" t="s">
        <v>1263</v>
      </c>
      <c r="AE158" s="10" t="s">
        <v>1264</v>
      </c>
      <c r="AF158" s="11" t="s">
        <v>1265</v>
      </c>
      <c r="AG158" s="11" t="s">
        <v>1266</v>
      </c>
      <c r="AH158" s="11" t="s">
        <v>1267</v>
      </c>
      <c r="AI158" s="12" t="s">
        <v>1268</v>
      </c>
      <c r="AK158" s="13" t="s">
        <v>1269</v>
      </c>
    </row>
    <row r="159" spans="2:37" ht="12" customHeight="1" thickTop="1">
      <c r="B159" s="121"/>
      <c r="D159" s="122" t="s">
        <v>1270</v>
      </c>
      <c r="E159" s="123"/>
      <c r="F159" s="123"/>
      <c r="G159" s="123"/>
      <c r="H159" s="123"/>
      <c r="I159" s="124"/>
      <c r="J159" s="125"/>
      <c r="K159" s="125"/>
      <c r="L159" s="123" t="s">
        <v>1271</v>
      </c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62"/>
      <c r="AK159" s="19"/>
    </row>
    <row r="160" spans="2:37" s="6" customFormat="1" ht="12" customHeight="1">
      <c r="B160" s="121"/>
      <c r="D160" s="370" t="s">
        <v>1195</v>
      </c>
      <c r="E160" s="150"/>
      <c r="F160" s="150"/>
      <c r="G160" s="150"/>
      <c r="H160" s="150"/>
      <c r="I160" s="151"/>
      <c r="J160" s="132" t="s">
        <v>549</v>
      </c>
      <c r="K160" s="132"/>
      <c r="L160" s="53" t="s">
        <v>1272</v>
      </c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163"/>
      <c r="AK160" s="19"/>
    </row>
    <row r="161" spans="2:37" ht="12" customHeight="1" thickBot="1">
      <c r="B161" s="135"/>
      <c r="C161" s="1"/>
      <c r="D161" s="371"/>
      <c r="E161" s="156"/>
      <c r="F161" s="156"/>
      <c r="G161" s="156"/>
      <c r="H161" s="156"/>
      <c r="I161" s="157"/>
      <c r="J161" s="139"/>
      <c r="K161" s="139"/>
      <c r="L161" s="59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164"/>
      <c r="AK161" s="19"/>
    </row>
    <row r="162" spans="2:37" ht="12" customHeight="1" thickTop="1" thickBo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K162" s="19"/>
    </row>
    <row r="163" spans="2:37" ht="12" customHeight="1" thickTop="1" thickBot="1">
      <c r="B163" s="119">
        <v>33</v>
      </c>
      <c r="C163" s="1"/>
      <c r="D163" s="9" t="s">
        <v>1273</v>
      </c>
      <c r="E163" s="10" t="s">
        <v>1274</v>
      </c>
      <c r="F163" s="10" t="s">
        <v>1275</v>
      </c>
      <c r="G163" s="10" t="s">
        <v>1276</v>
      </c>
      <c r="H163" s="11" t="s">
        <v>1277</v>
      </c>
      <c r="I163" s="11" t="s">
        <v>1278</v>
      </c>
      <c r="J163" s="11" t="s">
        <v>1279</v>
      </c>
      <c r="K163" s="11" t="s">
        <v>1280</v>
      </c>
      <c r="L163" s="10" t="s">
        <v>1281</v>
      </c>
      <c r="M163" s="10" t="s">
        <v>1282</v>
      </c>
      <c r="N163" s="10" t="s">
        <v>1283</v>
      </c>
      <c r="O163" s="10" t="s">
        <v>1284</v>
      </c>
      <c r="P163" s="11" t="s">
        <v>1285</v>
      </c>
      <c r="Q163" s="11" t="s">
        <v>1286</v>
      </c>
      <c r="R163" s="11" t="s">
        <v>1287</v>
      </c>
      <c r="S163" s="11" t="s">
        <v>1288</v>
      </c>
      <c r="T163" s="10" t="s">
        <v>1289</v>
      </c>
      <c r="U163" s="10" t="s">
        <v>1290</v>
      </c>
      <c r="V163" s="10" t="s">
        <v>1291</v>
      </c>
      <c r="W163" s="10" t="s">
        <v>1292</v>
      </c>
      <c r="X163" s="11" t="s">
        <v>1293</v>
      </c>
      <c r="Y163" s="11" t="s">
        <v>1294</v>
      </c>
      <c r="Z163" s="11" t="s">
        <v>1295</v>
      </c>
      <c r="AA163" s="11" t="s">
        <v>1296</v>
      </c>
      <c r="AB163" s="10" t="s">
        <v>1297</v>
      </c>
      <c r="AC163" s="10" t="s">
        <v>1298</v>
      </c>
      <c r="AD163" s="10" t="s">
        <v>1299</v>
      </c>
      <c r="AE163" s="10" t="s">
        <v>1300</v>
      </c>
      <c r="AF163" s="11" t="s">
        <v>1301</v>
      </c>
      <c r="AG163" s="11" t="s">
        <v>1302</v>
      </c>
      <c r="AH163" s="11" t="s">
        <v>1303</v>
      </c>
      <c r="AI163" s="12" t="s">
        <v>1304</v>
      </c>
      <c r="AK163" s="19"/>
    </row>
    <row r="164" spans="2:37" ht="12" customHeight="1" thickTop="1">
      <c r="B164" s="121"/>
      <c r="C164" s="1"/>
      <c r="D164" s="16"/>
      <c r="E164" s="142" t="s">
        <v>1305</v>
      </c>
      <c r="F164" s="143"/>
      <c r="G164" s="144"/>
      <c r="H164" s="165" t="s">
        <v>1306</v>
      </c>
      <c r="I164" s="166"/>
      <c r="J164" s="167"/>
      <c r="K164" s="142" t="s">
        <v>1307</v>
      </c>
      <c r="L164" s="143"/>
      <c r="M164" s="144"/>
      <c r="N164" s="146" t="s">
        <v>1308</v>
      </c>
      <c r="O164" s="143"/>
      <c r="P164" s="143"/>
      <c r="Q164" s="144"/>
      <c r="R164" s="142" t="s">
        <v>1309</v>
      </c>
      <c r="S164" s="143"/>
      <c r="T164" s="143"/>
      <c r="U164" s="143"/>
      <c r="V164" s="143"/>
      <c r="W164" s="143"/>
      <c r="X164" s="144"/>
      <c r="Y164" s="142" t="s">
        <v>1310</v>
      </c>
      <c r="Z164" s="143"/>
      <c r="AA164" s="143"/>
      <c r="AB164" s="144"/>
      <c r="AC164" s="142" t="s">
        <v>1311</v>
      </c>
      <c r="AD164" s="143"/>
      <c r="AE164" s="143"/>
      <c r="AF164" s="143"/>
      <c r="AG164" s="143"/>
      <c r="AH164" s="143"/>
      <c r="AI164" s="147"/>
      <c r="AK164" s="19"/>
    </row>
    <row r="165" spans="2:37" ht="12" customHeight="1">
      <c r="B165" s="121"/>
      <c r="D165" s="51" t="s">
        <v>549</v>
      </c>
      <c r="E165" s="31" t="s">
        <v>672</v>
      </c>
      <c r="F165" s="31"/>
      <c r="G165" s="31"/>
      <c r="H165" s="31" t="s">
        <v>673</v>
      </c>
      <c r="I165" s="31"/>
      <c r="J165" s="31"/>
      <c r="K165" s="31" t="s">
        <v>674</v>
      </c>
      <c r="L165" s="31"/>
      <c r="M165" s="31"/>
      <c r="N165" s="149" t="s">
        <v>675</v>
      </c>
      <c r="O165" s="150"/>
      <c r="P165" s="150"/>
      <c r="Q165" s="151"/>
      <c r="R165" s="152" t="s">
        <v>676</v>
      </c>
      <c r="S165" s="150"/>
      <c r="T165" s="150"/>
      <c r="U165" s="150"/>
      <c r="V165" s="150"/>
      <c r="W165" s="150"/>
      <c r="X165" s="151"/>
      <c r="Y165" s="152" t="s">
        <v>677</v>
      </c>
      <c r="Z165" s="150"/>
      <c r="AA165" s="150"/>
      <c r="AB165" s="151"/>
      <c r="AC165" s="152" t="s">
        <v>678</v>
      </c>
      <c r="AD165" s="150"/>
      <c r="AE165" s="150"/>
      <c r="AF165" s="150"/>
      <c r="AG165" s="150"/>
      <c r="AH165" s="150"/>
      <c r="AI165" s="153"/>
      <c r="AK165" s="19"/>
    </row>
    <row r="166" spans="2:37" ht="12" customHeight="1" thickBot="1">
      <c r="B166" s="135"/>
      <c r="C166" s="8"/>
      <c r="D166" s="57"/>
      <c r="E166" s="37"/>
      <c r="F166" s="37"/>
      <c r="G166" s="37"/>
      <c r="H166" s="37"/>
      <c r="I166" s="37"/>
      <c r="J166" s="37"/>
      <c r="K166" s="37"/>
      <c r="L166" s="37"/>
      <c r="M166" s="37"/>
      <c r="N166" s="155"/>
      <c r="O166" s="156"/>
      <c r="P166" s="156"/>
      <c r="Q166" s="157"/>
      <c r="R166" s="155"/>
      <c r="S166" s="156"/>
      <c r="T166" s="156"/>
      <c r="U166" s="156"/>
      <c r="V166" s="156"/>
      <c r="W166" s="156"/>
      <c r="X166" s="157"/>
      <c r="Y166" s="155"/>
      <c r="Z166" s="156"/>
      <c r="AA166" s="156"/>
      <c r="AB166" s="157"/>
      <c r="AC166" s="155"/>
      <c r="AD166" s="156"/>
      <c r="AE166" s="156"/>
      <c r="AF166" s="156"/>
      <c r="AG166" s="156"/>
      <c r="AH166" s="156"/>
      <c r="AI166" s="158"/>
      <c r="AK166" s="91"/>
    </row>
    <row r="167" spans="2:37" ht="12" customHeight="1" thickTop="1" thickBot="1">
      <c r="B167" s="1"/>
      <c r="C167" s="15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2:37" ht="12" customHeight="1" thickTop="1" thickBot="1">
      <c r="B168" s="119">
        <v>34</v>
      </c>
      <c r="C168" s="15"/>
      <c r="D168" s="9" t="s">
        <v>1312</v>
      </c>
      <c r="E168" s="10" t="s">
        <v>1313</v>
      </c>
      <c r="F168" s="10" t="s">
        <v>1314</v>
      </c>
      <c r="G168" s="10" t="s">
        <v>1315</v>
      </c>
      <c r="H168" s="11" t="s">
        <v>1316</v>
      </c>
      <c r="I168" s="11" t="s">
        <v>1317</v>
      </c>
      <c r="J168" s="11" t="s">
        <v>1318</v>
      </c>
      <c r="K168" s="11" t="s">
        <v>1319</v>
      </c>
      <c r="L168" s="10" t="s">
        <v>1320</v>
      </c>
      <c r="M168" s="10" t="s">
        <v>1321</v>
      </c>
      <c r="N168" s="10" t="s">
        <v>1322</v>
      </c>
      <c r="O168" s="10" t="s">
        <v>1323</v>
      </c>
      <c r="P168" s="11" t="s">
        <v>1324</v>
      </c>
      <c r="Q168" s="11" t="s">
        <v>1325</v>
      </c>
      <c r="R168" s="11" t="s">
        <v>1326</v>
      </c>
      <c r="S168" s="11" t="s">
        <v>1327</v>
      </c>
      <c r="T168" s="10" t="s">
        <v>1328</v>
      </c>
      <c r="U168" s="10" t="s">
        <v>1329</v>
      </c>
      <c r="V168" s="10" t="s">
        <v>1330</v>
      </c>
      <c r="W168" s="10" t="s">
        <v>1331</v>
      </c>
      <c r="X168" s="11" t="s">
        <v>1332</v>
      </c>
      <c r="Y168" s="11" t="s">
        <v>1333</v>
      </c>
      <c r="Z168" s="11" t="s">
        <v>1334</v>
      </c>
      <c r="AA168" s="11" t="s">
        <v>1335</v>
      </c>
      <c r="AB168" s="10" t="s">
        <v>1336</v>
      </c>
      <c r="AC168" s="10" t="s">
        <v>1337</v>
      </c>
      <c r="AD168" s="10" t="s">
        <v>1338</v>
      </c>
      <c r="AE168" s="10" t="s">
        <v>1339</v>
      </c>
      <c r="AF168" s="11" t="s">
        <v>1340</v>
      </c>
      <c r="AG168" s="11" t="s">
        <v>1341</v>
      </c>
      <c r="AH168" s="11" t="s">
        <v>1342</v>
      </c>
      <c r="AI168" s="12" t="s">
        <v>1343</v>
      </c>
      <c r="AK168" s="372" t="s">
        <v>1344</v>
      </c>
    </row>
    <row r="169" spans="2:37" ht="12" customHeight="1" thickTop="1">
      <c r="B169" s="121"/>
      <c r="C169" s="15"/>
      <c r="D169" s="142" t="s">
        <v>1345</v>
      </c>
      <c r="E169" s="143"/>
      <c r="F169" s="143"/>
      <c r="G169" s="143"/>
      <c r="H169" s="142" t="s">
        <v>1346</v>
      </c>
      <c r="I169" s="143"/>
      <c r="J169" s="143"/>
      <c r="K169" s="144"/>
      <c r="L169" s="171" t="s">
        <v>714</v>
      </c>
      <c r="M169" s="142" t="s">
        <v>1347</v>
      </c>
      <c r="N169" s="143"/>
      <c r="O169" s="144"/>
      <c r="P169" s="171" t="s">
        <v>716</v>
      </c>
      <c r="Q169" s="146" t="s">
        <v>1348</v>
      </c>
      <c r="R169" s="172"/>
      <c r="S169" s="173"/>
      <c r="T169" s="174" t="s">
        <v>1349</v>
      </c>
      <c r="U169" s="174"/>
      <c r="V169" s="174" t="s">
        <v>1350</v>
      </c>
      <c r="W169" s="174"/>
      <c r="X169" s="142" t="s">
        <v>1351</v>
      </c>
      <c r="Y169" s="373"/>
      <c r="Z169" s="373"/>
      <c r="AA169" s="374"/>
      <c r="AB169" s="176" t="s">
        <v>1352</v>
      </c>
      <c r="AC169" s="177" t="s">
        <v>1353</v>
      </c>
      <c r="AD169" s="178" t="s">
        <v>1354</v>
      </c>
      <c r="AE169" s="178" t="s">
        <v>1355</v>
      </c>
      <c r="AF169" s="271" t="s">
        <v>1356</v>
      </c>
      <c r="AG169" s="375"/>
      <c r="AH169" s="375"/>
      <c r="AI169" s="376"/>
      <c r="AK169" s="377"/>
    </row>
    <row r="170" spans="2:37" s="46" customFormat="1" ht="12" customHeight="1">
      <c r="B170" s="121"/>
      <c r="C170" s="8"/>
      <c r="D170" s="31" t="s">
        <v>1357</v>
      </c>
      <c r="E170" s="31"/>
      <c r="F170" s="31"/>
      <c r="G170" s="31"/>
      <c r="H170" s="31" t="s">
        <v>1358</v>
      </c>
      <c r="I170" s="31"/>
      <c r="J170" s="31"/>
      <c r="K170" s="31"/>
      <c r="L170" s="378" t="s">
        <v>1359</v>
      </c>
      <c r="M170" s="31" t="s">
        <v>729</v>
      </c>
      <c r="N170" s="31"/>
      <c r="O170" s="31"/>
      <c r="P170" s="378" t="s">
        <v>730</v>
      </c>
      <c r="Q170" s="31" t="s">
        <v>731</v>
      </c>
      <c r="R170" s="31"/>
      <c r="S170" s="31"/>
      <c r="T170" s="133" t="s">
        <v>732</v>
      </c>
      <c r="U170" s="133"/>
      <c r="V170" s="184" t="s">
        <v>1360</v>
      </c>
      <c r="W170" s="184"/>
      <c r="X170" s="53" t="s">
        <v>1361</v>
      </c>
      <c r="Y170" s="130"/>
      <c r="Z170" s="130"/>
      <c r="AA170" s="131"/>
      <c r="AB170" s="133" t="s">
        <v>1362</v>
      </c>
      <c r="AC170" s="185" t="s">
        <v>1363</v>
      </c>
      <c r="AD170" s="133" t="s">
        <v>736</v>
      </c>
      <c r="AE170" s="133" t="s">
        <v>737</v>
      </c>
      <c r="AF170" s="53" t="s">
        <v>1364</v>
      </c>
      <c r="AG170" s="54"/>
      <c r="AH170" s="54"/>
      <c r="AI170" s="163"/>
      <c r="AK170" s="377"/>
    </row>
    <row r="171" spans="2:37" s="46" customFormat="1" ht="12" customHeight="1" thickBot="1">
      <c r="B171" s="135"/>
      <c r="C171" s="15"/>
      <c r="D171" s="37"/>
      <c r="E171" s="37"/>
      <c r="F171" s="37"/>
      <c r="G171" s="37"/>
      <c r="H171" s="37"/>
      <c r="I171" s="37"/>
      <c r="J171" s="37"/>
      <c r="K171" s="37"/>
      <c r="L171" s="379"/>
      <c r="M171" s="37"/>
      <c r="N171" s="37"/>
      <c r="O171" s="37"/>
      <c r="P171" s="379"/>
      <c r="Q171" s="37"/>
      <c r="R171" s="37"/>
      <c r="S171" s="37"/>
      <c r="T171" s="140"/>
      <c r="U171" s="140"/>
      <c r="V171" s="187"/>
      <c r="W171" s="187"/>
      <c r="X171" s="154"/>
      <c r="Y171" s="137"/>
      <c r="Z171" s="137"/>
      <c r="AA171" s="138"/>
      <c r="AB171" s="140"/>
      <c r="AC171" s="188"/>
      <c r="AD171" s="140"/>
      <c r="AE171" s="140"/>
      <c r="AF171" s="59"/>
      <c r="AG171" s="60"/>
      <c r="AH171" s="60"/>
      <c r="AI171" s="164"/>
      <c r="AK171" s="377"/>
    </row>
    <row r="172" spans="2:37" s="46" customFormat="1" ht="12" customHeight="1" thickTop="1" thickBot="1">
      <c r="C172" s="15"/>
      <c r="AK172" s="377"/>
    </row>
    <row r="173" spans="2:37" ht="12" customHeight="1" thickTop="1" thickBot="1">
      <c r="B173" s="380">
        <v>35</v>
      </c>
      <c r="C173" s="15"/>
      <c r="D173" s="9" t="s">
        <v>1365</v>
      </c>
      <c r="E173" s="10" t="s">
        <v>1366</v>
      </c>
      <c r="F173" s="10" t="s">
        <v>1367</v>
      </c>
      <c r="G173" s="10" t="s">
        <v>1368</v>
      </c>
      <c r="H173" s="11" t="s">
        <v>1369</v>
      </c>
      <c r="I173" s="11" t="s">
        <v>1370</v>
      </c>
      <c r="J173" s="11" t="s">
        <v>1371</v>
      </c>
      <c r="K173" s="11" t="s">
        <v>1372</v>
      </c>
      <c r="L173" s="10" t="s">
        <v>1373</v>
      </c>
      <c r="M173" s="10" t="s">
        <v>1374</v>
      </c>
      <c r="N173" s="10" t="s">
        <v>1375</v>
      </c>
      <c r="O173" s="10" t="s">
        <v>1376</v>
      </c>
      <c r="P173" s="11" t="s">
        <v>1377</v>
      </c>
      <c r="Q173" s="11" t="s">
        <v>1378</v>
      </c>
      <c r="R173" s="11" t="s">
        <v>1379</v>
      </c>
      <c r="S173" s="11" t="s">
        <v>1380</v>
      </c>
      <c r="T173" s="10" t="s">
        <v>1381</v>
      </c>
      <c r="U173" s="10" t="s">
        <v>1382</v>
      </c>
      <c r="V173" s="10" t="s">
        <v>1383</v>
      </c>
      <c r="W173" s="10" t="s">
        <v>1384</v>
      </c>
      <c r="X173" s="11" t="s">
        <v>1385</v>
      </c>
      <c r="Y173" s="11" t="s">
        <v>1386</v>
      </c>
      <c r="Z173" s="11" t="s">
        <v>1387</v>
      </c>
      <c r="AA173" s="11" t="s">
        <v>1388</v>
      </c>
      <c r="AB173" s="10" t="s">
        <v>1389</v>
      </c>
      <c r="AC173" s="10" t="s">
        <v>1390</v>
      </c>
      <c r="AD173" s="10" t="s">
        <v>1391</v>
      </c>
      <c r="AE173" s="10" t="s">
        <v>1392</v>
      </c>
      <c r="AF173" s="11" t="s">
        <v>1393</v>
      </c>
      <c r="AG173" s="11" t="s">
        <v>1394</v>
      </c>
      <c r="AH173" s="11" t="s">
        <v>1395</v>
      </c>
      <c r="AI173" s="12" t="s">
        <v>1396</v>
      </c>
      <c r="AK173" s="377"/>
    </row>
    <row r="174" spans="2:37" ht="12" customHeight="1" thickTop="1">
      <c r="B174" s="381"/>
      <c r="C174" s="15"/>
      <c r="D174" s="382" t="s">
        <v>1397</v>
      </c>
      <c r="E174" s="172"/>
      <c r="F174" s="172"/>
      <c r="G174" s="172" t="s">
        <v>1398</v>
      </c>
      <c r="H174" s="172"/>
      <c r="I174" s="173"/>
      <c r="J174" s="146" t="s">
        <v>1399</v>
      </c>
      <c r="K174" s="172"/>
      <c r="L174" s="173"/>
      <c r="M174" s="146" t="s">
        <v>1400</v>
      </c>
      <c r="N174" s="172"/>
      <c r="O174" s="173"/>
      <c r="P174" s="17"/>
      <c r="Q174" s="142" t="s">
        <v>1401</v>
      </c>
      <c r="R174" s="143"/>
      <c r="S174" s="144"/>
      <c r="T174" s="146" t="s">
        <v>1402</v>
      </c>
      <c r="U174" s="172"/>
      <c r="V174" s="172"/>
      <c r="W174" s="172" t="s">
        <v>1403</v>
      </c>
      <c r="X174" s="172"/>
      <c r="Y174" s="173"/>
      <c r="Z174" s="146" t="s">
        <v>1404</v>
      </c>
      <c r="AA174" s="172"/>
      <c r="AB174" s="173"/>
      <c r="AC174" s="146" t="s">
        <v>1405</v>
      </c>
      <c r="AD174" s="172"/>
      <c r="AE174" s="173"/>
      <c r="AF174" s="70"/>
      <c r="AG174" s="142" t="s">
        <v>1406</v>
      </c>
      <c r="AH174" s="143"/>
      <c r="AI174" s="147"/>
      <c r="AK174" s="377"/>
    </row>
    <row r="175" spans="2:37" s="46" customFormat="1" ht="12" customHeight="1">
      <c r="B175" s="381"/>
      <c r="C175" s="8"/>
      <c r="D175" s="383" t="s">
        <v>781</v>
      </c>
      <c r="E175" s="384"/>
      <c r="F175" s="384"/>
      <c r="G175" s="384" t="s">
        <v>782</v>
      </c>
      <c r="H175" s="384"/>
      <c r="I175" s="385"/>
      <c r="J175" s="386" t="s">
        <v>783</v>
      </c>
      <c r="K175" s="384"/>
      <c r="L175" s="385"/>
      <c r="M175" s="386" t="s">
        <v>784</v>
      </c>
      <c r="N175" s="384"/>
      <c r="O175" s="385"/>
      <c r="P175" s="202" t="s">
        <v>828</v>
      </c>
      <c r="Q175" s="148" t="s">
        <v>786</v>
      </c>
      <c r="R175" s="130"/>
      <c r="S175" s="131"/>
      <c r="T175" s="386" t="s">
        <v>787</v>
      </c>
      <c r="U175" s="384"/>
      <c r="V175" s="384"/>
      <c r="W175" s="384" t="s">
        <v>788</v>
      </c>
      <c r="X175" s="384"/>
      <c r="Y175" s="385"/>
      <c r="Z175" s="386" t="s">
        <v>790</v>
      </c>
      <c r="AA175" s="384"/>
      <c r="AB175" s="385"/>
      <c r="AC175" s="386" t="s">
        <v>791</v>
      </c>
      <c r="AD175" s="384"/>
      <c r="AE175" s="385"/>
      <c r="AF175" s="202" t="s">
        <v>1407</v>
      </c>
      <c r="AG175" s="148" t="s">
        <v>1408</v>
      </c>
      <c r="AH175" s="130"/>
      <c r="AI175" s="203"/>
      <c r="AK175" s="377"/>
    </row>
    <row r="176" spans="2:37" s="46" customFormat="1" ht="12" customHeight="1" thickBot="1">
      <c r="B176" s="387"/>
      <c r="C176" s="15"/>
      <c r="D176" s="388"/>
      <c r="E176" s="389"/>
      <c r="F176" s="389"/>
      <c r="G176" s="389"/>
      <c r="H176" s="389"/>
      <c r="I176" s="390"/>
      <c r="J176" s="391"/>
      <c r="K176" s="389"/>
      <c r="L176" s="390"/>
      <c r="M176" s="391"/>
      <c r="N176" s="389"/>
      <c r="O176" s="390"/>
      <c r="P176" s="209"/>
      <c r="Q176" s="154"/>
      <c r="R176" s="137"/>
      <c r="S176" s="138"/>
      <c r="T176" s="391"/>
      <c r="U176" s="389"/>
      <c r="V176" s="389"/>
      <c r="W176" s="389"/>
      <c r="X176" s="389"/>
      <c r="Y176" s="390"/>
      <c r="Z176" s="391"/>
      <c r="AA176" s="389"/>
      <c r="AB176" s="390"/>
      <c r="AC176" s="391"/>
      <c r="AD176" s="389"/>
      <c r="AE176" s="390"/>
      <c r="AF176" s="209"/>
      <c r="AG176" s="154"/>
      <c r="AH176" s="137"/>
      <c r="AI176" s="210"/>
      <c r="AK176" s="392"/>
    </row>
    <row r="177" spans="1:39" s="46" customFormat="1" ht="12" customHeight="1" thickTop="1" thickBot="1">
      <c r="C177" s="15"/>
    </row>
    <row r="178" spans="1:39" ht="12" customHeight="1" thickTop="1" thickBot="1">
      <c r="B178" s="119">
        <v>36</v>
      </c>
      <c r="C178" s="1"/>
      <c r="D178" s="9" t="s">
        <v>1409</v>
      </c>
      <c r="E178" s="10" t="s">
        <v>1410</v>
      </c>
      <c r="F178" s="10" t="s">
        <v>1411</v>
      </c>
      <c r="G178" s="10" t="s">
        <v>1412</v>
      </c>
      <c r="H178" s="11" t="s">
        <v>1413</v>
      </c>
      <c r="I178" s="11" t="s">
        <v>1414</v>
      </c>
      <c r="J178" s="11" t="s">
        <v>1415</v>
      </c>
      <c r="K178" s="11" t="s">
        <v>1416</v>
      </c>
      <c r="L178" s="10" t="s">
        <v>1417</v>
      </c>
      <c r="M178" s="10" t="s">
        <v>1418</v>
      </c>
      <c r="N178" s="10" t="s">
        <v>1419</v>
      </c>
      <c r="O178" s="10" t="s">
        <v>1420</v>
      </c>
      <c r="P178" s="11" t="s">
        <v>1421</v>
      </c>
      <c r="Q178" s="11" t="s">
        <v>1422</v>
      </c>
      <c r="R178" s="11" t="s">
        <v>1423</v>
      </c>
      <c r="S178" s="11" t="s">
        <v>1424</v>
      </c>
      <c r="T178" s="10" t="s">
        <v>1425</v>
      </c>
      <c r="U178" s="10" t="s">
        <v>1426</v>
      </c>
      <c r="V178" s="10" t="s">
        <v>1427</v>
      </c>
      <c r="W178" s="10" t="s">
        <v>1428</v>
      </c>
      <c r="X178" s="11" t="s">
        <v>1429</v>
      </c>
      <c r="Y178" s="11" t="s">
        <v>1430</v>
      </c>
      <c r="Z178" s="11" t="s">
        <v>1431</v>
      </c>
      <c r="AA178" s="11" t="s">
        <v>1432</v>
      </c>
      <c r="AB178" s="10" t="s">
        <v>1433</v>
      </c>
      <c r="AC178" s="10" t="s">
        <v>1434</v>
      </c>
      <c r="AD178" s="10" t="s">
        <v>1435</v>
      </c>
      <c r="AE178" s="10" t="s">
        <v>1436</v>
      </c>
      <c r="AF178" s="11" t="s">
        <v>1437</v>
      </c>
      <c r="AG178" s="11" t="s">
        <v>1438</v>
      </c>
      <c r="AH178" s="11" t="s">
        <v>1439</v>
      </c>
      <c r="AI178" s="12" t="s">
        <v>1440</v>
      </c>
      <c r="AK178" s="13" t="s">
        <v>826</v>
      </c>
    </row>
    <row r="179" spans="1:39" ht="12" customHeight="1" thickTop="1">
      <c r="B179" s="121"/>
      <c r="C179" s="1"/>
      <c r="D179" s="216"/>
      <c r="E179" s="217"/>
      <c r="F179" s="171"/>
      <c r="G179" s="171"/>
      <c r="H179" s="219"/>
      <c r="I179" s="217"/>
      <c r="J179" s="142" t="s">
        <v>1441</v>
      </c>
      <c r="K179" s="143"/>
      <c r="L179" s="144"/>
      <c r="M179" s="218"/>
      <c r="N179" s="146" t="s">
        <v>1442</v>
      </c>
      <c r="O179" s="143"/>
      <c r="P179" s="143"/>
      <c r="Q179" s="143"/>
      <c r="R179" s="143"/>
      <c r="S179" s="219"/>
      <c r="T179" s="142" t="s">
        <v>1443</v>
      </c>
      <c r="U179" s="143"/>
      <c r="V179" s="143"/>
      <c r="W179" s="218"/>
      <c r="X179" s="146" t="s">
        <v>1444</v>
      </c>
      <c r="Y179" s="172"/>
      <c r="Z179" s="172"/>
      <c r="AA179" s="172"/>
      <c r="AB179" s="173"/>
      <c r="AC179" s="218"/>
      <c r="AD179" s="125" t="s">
        <v>1445</v>
      </c>
      <c r="AE179" s="125"/>
      <c r="AF179" s="125"/>
      <c r="AG179" s="125"/>
      <c r="AH179" s="125"/>
      <c r="AI179" s="220"/>
      <c r="AK179" s="19"/>
    </row>
    <row r="180" spans="1:39" ht="12" customHeight="1">
      <c r="B180" s="121"/>
      <c r="D180" s="221" t="s">
        <v>785</v>
      </c>
      <c r="E180" s="150"/>
      <c r="F180" s="150"/>
      <c r="G180" s="150"/>
      <c r="H180" s="150"/>
      <c r="I180" s="151"/>
      <c r="J180" s="152" t="s">
        <v>1446</v>
      </c>
      <c r="K180" s="150"/>
      <c r="L180" s="151"/>
      <c r="M180" s="202" t="s">
        <v>785</v>
      </c>
      <c r="N180" s="149" t="s">
        <v>1447</v>
      </c>
      <c r="O180" s="150"/>
      <c r="P180" s="150"/>
      <c r="Q180" s="150"/>
      <c r="R180" s="150"/>
      <c r="S180" s="202" t="s">
        <v>1448</v>
      </c>
      <c r="T180" s="150" t="s">
        <v>1449</v>
      </c>
      <c r="U180" s="150"/>
      <c r="V180" s="150"/>
      <c r="W180" s="202" t="s">
        <v>785</v>
      </c>
      <c r="X180" s="149" t="s">
        <v>1450</v>
      </c>
      <c r="Y180" s="150"/>
      <c r="Z180" s="150"/>
      <c r="AA180" s="150"/>
      <c r="AB180" s="151"/>
      <c r="AC180" s="202" t="s">
        <v>785</v>
      </c>
      <c r="AD180" s="226" t="s">
        <v>829</v>
      </c>
      <c r="AE180" s="226"/>
      <c r="AF180" s="226"/>
      <c r="AG180" s="226"/>
      <c r="AH180" s="226"/>
      <c r="AI180" s="227"/>
      <c r="AK180" s="19"/>
    </row>
    <row r="181" spans="1:39" ht="12" customHeight="1" thickBot="1">
      <c r="B181" s="135"/>
      <c r="C181" s="8"/>
      <c r="D181" s="228"/>
      <c r="E181" s="156"/>
      <c r="F181" s="156"/>
      <c r="G181" s="156"/>
      <c r="H181" s="156"/>
      <c r="I181" s="157"/>
      <c r="J181" s="155"/>
      <c r="K181" s="156"/>
      <c r="L181" s="157"/>
      <c r="M181" s="209"/>
      <c r="N181" s="155"/>
      <c r="O181" s="156"/>
      <c r="P181" s="156"/>
      <c r="Q181" s="156"/>
      <c r="R181" s="156"/>
      <c r="S181" s="209"/>
      <c r="T181" s="156"/>
      <c r="U181" s="156"/>
      <c r="V181" s="156"/>
      <c r="W181" s="209"/>
      <c r="X181" s="155"/>
      <c r="Y181" s="156"/>
      <c r="Z181" s="156"/>
      <c r="AA181" s="156"/>
      <c r="AB181" s="157"/>
      <c r="AC181" s="209"/>
      <c r="AD181" s="233"/>
      <c r="AE181" s="233"/>
      <c r="AF181" s="233"/>
      <c r="AG181" s="233"/>
      <c r="AH181" s="233"/>
      <c r="AI181" s="234"/>
      <c r="AK181" s="91"/>
    </row>
    <row r="182" spans="1:39" s="6" customFormat="1" ht="12" customHeight="1" thickTop="1" thickBot="1">
      <c r="A182" s="170"/>
      <c r="B182" s="64"/>
      <c r="C182" s="64"/>
      <c r="D182" s="65"/>
      <c r="E182" s="64"/>
      <c r="F182" s="64"/>
      <c r="G182" s="64"/>
      <c r="H182" s="64"/>
      <c r="I182" s="64"/>
      <c r="J182" s="64"/>
      <c r="K182" s="64"/>
      <c r="L182" s="64"/>
      <c r="M182" s="65"/>
      <c r="N182" s="64"/>
      <c r="O182" s="64"/>
      <c r="P182" s="64"/>
      <c r="Q182" s="64"/>
      <c r="R182" s="64"/>
      <c r="S182" s="65"/>
      <c r="T182" s="64"/>
      <c r="U182" s="64"/>
      <c r="V182" s="64"/>
      <c r="W182" s="65"/>
      <c r="X182" s="64"/>
      <c r="Y182" s="64"/>
      <c r="Z182" s="64"/>
      <c r="AA182" s="64"/>
      <c r="AB182" s="64"/>
      <c r="AC182" s="65"/>
      <c r="AD182" s="64"/>
      <c r="AE182" s="64"/>
      <c r="AF182" s="64"/>
      <c r="AG182" s="64"/>
      <c r="AH182" s="64"/>
      <c r="AI182" s="64"/>
      <c r="AJ182" s="170"/>
      <c r="AK182" s="168"/>
      <c r="AL182" s="170"/>
      <c r="AM182" s="170"/>
    </row>
    <row r="183" spans="1:39" s="46" customFormat="1" ht="12" customHeight="1" thickTop="1" thickBot="1">
      <c r="B183" s="119">
        <v>37</v>
      </c>
      <c r="C183" s="15"/>
      <c r="D183" s="9" t="s">
        <v>1451</v>
      </c>
      <c r="E183" s="10" t="s">
        <v>1452</v>
      </c>
      <c r="F183" s="10" t="s">
        <v>1453</v>
      </c>
      <c r="G183" s="10" t="s">
        <v>1454</v>
      </c>
      <c r="H183" s="11" t="s">
        <v>1455</v>
      </c>
      <c r="I183" s="11" t="s">
        <v>1456</v>
      </c>
      <c r="J183" s="11" t="s">
        <v>1457</v>
      </c>
      <c r="K183" s="11" t="s">
        <v>1458</v>
      </c>
      <c r="L183" s="10" t="s">
        <v>1459</v>
      </c>
      <c r="M183" s="10" t="s">
        <v>1460</v>
      </c>
      <c r="N183" s="10" t="s">
        <v>1461</v>
      </c>
      <c r="O183" s="10" t="s">
        <v>1462</v>
      </c>
      <c r="P183" s="11" t="s">
        <v>1463</v>
      </c>
      <c r="Q183" s="11" t="s">
        <v>1464</v>
      </c>
      <c r="R183" s="11" t="s">
        <v>1465</v>
      </c>
      <c r="S183" s="11" t="s">
        <v>1466</v>
      </c>
      <c r="T183" s="10" t="s">
        <v>1467</v>
      </c>
      <c r="U183" s="10" t="s">
        <v>1468</v>
      </c>
      <c r="V183" s="10" t="s">
        <v>1469</v>
      </c>
      <c r="W183" s="10" t="s">
        <v>1470</v>
      </c>
      <c r="X183" s="11" t="s">
        <v>1471</v>
      </c>
      <c r="Y183" s="11" t="s">
        <v>1472</v>
      </c>
      <c r="Z183" s="11" t="s">
        <v>1473</v>
      </c>
      <c r="AA183" s="11" t="s">
        <v>1474</v>
      </c>
      <c r="AB183" s="10" t="s">
        <v>1475</v>
      </c>
      <c r="AC183" s="10" t="s">
        <v>1476</v>
      </c>
      <c r="AD183" s="10" t="s">
        <v>1477</v>
      </c>
      <c r="AE183" s="10" t="s">
        <v>1478</v>
      </c>
      <c r="AF183" s="11" t="s">
        <v>1479</v>
      </c>
      <c r="AG183" s="11" t="s">
        <v>1480</v>
      </c>
      <c r="AH183" s="11" t="s">
        <v>1481</v>
      </c>
      <c r="AI183" s="12" t="s">
        <v>1482</v>
      </c>
      <c r="AK183" s="282" t="s">
        <v>1483</v>
      </c>
    </row>
    <row r="184" spans="1:39" s="46" customFormat="1" ht="12" customHeight="1" thickTop="1">
      <c r="B184" s="121"/>
      <c r="C184" s="15"/>
      <c r="D184" s="235" t="s">
        <v>1484</v>
      </c>
      <c r="E184" s="174"/>
      <c r="F184" s="174"/>
      <c r="G184" s="174"/>
      <c r="H184" s="174"/>
      <c r="I184" s="174"/>
      <c r="J184" s="218"/>
      <c r="K184" s="218"/>
      <c r="L184" s="245" t="s">
        <v>1485</v>
      </c>
      <c r="M184" s="245"/>
      <c r="N184" s="245"/>
      <c r="O184" s="245"/>
      <c r="P184" s="245"/>
      <c r="Q184" s="245"/>
      <c r="R184" s="245"/>
      <c r="S184" s="245"/>
      <c r="T184" s="245"/>
      <c r="U184" s="245"/>
      <c r="V184" s="245"/>
      <c r="W184" s="245"/>
      <c r="X184" s="245"/>
      <c r="Y184" s="245"/>
      <c r="Z184" s="245"/>
      <c r="AA184" s="245"/>
      <c r="AB184" s="245"/>
      <c r="AC184" s="245"/>
      <c r="AD184" s="245"/>
      <c r="AE184" s="245"/>
      <c r="AF184" s="245"/>
      <c r="AG184" s="245"/>
      <c r="AH184" s="245"/>
      <c r="AI184" s="393"/>
      <c r="AK184" s="288"/>
    </row>
    <row r="185" spans="1:39" s="46" customFormat="1" ht="12" customHeight="1">
      <c r="B185" s="121"/>
      <c r="C185" s="15"/>
      <c r="D185" s="239" t="s">
        <v>865</v>
      </c>
      <c r="E185" s="133"/>
      <c r="F185" s="133"/>
      <c r="G185" s="133"/>
      <c r="H185" s="133"/>
      <c r="I185" s="133"/>
      <c r="J185" s="202" t="s">
        <v>785</v>
      </c>
      <c r="K185" s="202" t="s">
        <v>828</v>
      </c>
      <c r="L185" s="133" t="s">
        <v>1037</v>
      </c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4"/>
      <c r="AK185" s="288"/>
    </row>
    <row r="186" spans="1:39" s="46" customFormat="1" ht="12" customHeight="1" thickBot="1">
      <c r="B186" s="135"/>
      <c r="C186" s="15"/>
      <c r="D186" s="241"/>
      <c r="E186" s="140"/>
      <c r="F186" s="140"/>
      <c r="G186" s="140"/>
      <c r="H186" s="140"/>
      <c r="I186" s="140"/>
      <c r="J186" s="209"/>
      <c r="K186" s="209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1"/>
      <c r="AK186" s="288"/>
    </row>
    <row r="187" spans="1:39" s="46" customFormat="1" ht="12" customHeight="1" thickTop="1" thickBot="1">
      <c r="C187" s="15"/>
      <c r="AK187" s="288"/>
    </row>
    <row r="188" spans="1:39" s="46" customFormat="1" ht="12" customHeight="1" thickTop="1" thickBot="1">
      <c r="B188" s="119">
        <v>38</v>
      </c>
      <c r="C188" s="8"/>
      <c r="D188" s="9" t="s">
        <v>1486</v>
      </c>
      <c r="E188" s="10" t="s">
        <v>1487</v>
      </c>
      <c r="F188" s="10" t="s">
        <v>1488</v>
      </c>
      <c r="G188" s="10" t="s">
        <v>1489</v>
      </c>
      <c r="H188" s="11" t="s">
        <v>1490</v>
      </c>
      <c r="I188" s="11" t="s">
        <v>1491</v>
      </c>
      <c r="J188" s="11" t="s">
        <v>1492</v>
      </c>
      <c r="K188" s="11" t="s">
        <v>1493</v>
      </c>
      <c r="L188" s="10" t="s">
        <v>1494</v>
      </c>
      <c r="M188" s="10" t="s">
        <v>1495</v>
      </c>
      <c r="N188" s="10" t="s">
        <v>1496</v>
      </c>
      <c r="O188" s="10" t="s">
        <v>1497</v>
      </c>
      <c r="P188" s="11" t="s">
        <v>1498</v>
      </c>
      <c r="Q188" s="11" t="s">
        <v>1499</v>
      </c>
      <c r="R188" s="11" t="s">
        <v>1500</v>
      </c>
      <c r="S188" s="11" t="s">
        <v>1501</v>
      </c>
      <c r="T188" s="10" t="s">
        <v>1502</v>
      </c>
      <c r="U188" s="10" t="s">
        <v>1503</v>
      </c>
      <c r="V188" s="10" t="s">
        <v>1504</v>
      </c>
      <c r="W188" s="10" t="s">
        <v>1505</v>
      </c>
      <c r="X188" s="11" t="s">
        <v>1506</v>
      </c>
      <c r="Y188" s="11" t="s">
        <v>1507</v>
      </c>
      <c r="Z188" s="11" t="s">
        <v>1508</v>
      </c>
      <c r="AA188" s="11" t="s">
        <v>1509</v>
      </c>
      <c r="AB188" s="10" t="s">
        <v>1510</v>
      </c>
      <c r="AC188" s="10" t="s">
        <v>1511</v>
      </c>
      <c r="AD188" s="10" t="s">
        <v>1512</v>
      </c>
      <c r="AE188" s="10" t="s">
        <v>1513</v>
      </c>
      <c r="AF188" s="11" t="s">
        <v>1514</v>
      </c>
      <c r="AG188" s="11" t="s">
        <v>1515</v>
      </c>
      <c r="AH188" s="11" t="s">
        <v>1516</v>
      </c>
      <c r="AI188" s="12" t="s">
        <v>1517</v>
      </c>
      <c r="AK188" s="288"/>
    </row>
    <row r="189" spans="1:39" s="46" customFormat="1" ht="12" customHeight="1" thickTop="1">
      <c r="B189" s="121"/>
      <c r="C189" s="15"/>
      <c r="D189" s="235" t="s">
        <v>1518</v>
      </c>
      <c r="E189" s="174"/>
      <c r="F189" s="174"/>
      <c r="G189" s="174"/>
      <c r="H189" s="174"/>
      <c r="I189" s="174"/>
      <c r="J189" s="218"/>
      <c r="K189" s="218"/>
      <c r="L189" s="174" t="s">
        <v>1519</v>
      </c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394"/>
      <c r="AK189" s="288"/>
    </row>
    <row r="190" spans="1:39" ht="12" customHeight="1">
      <c r="B190" s="121"/>
      <c r="C190" s="15"/>
      <c r="D190" s="239" t="s">
        <v>901</v>
      </c>
      <c r="E190" s="133"/>
      <c r="F190" s="133"/>
      <c r="G190" s="133"/>
      <c r="H190" s="133"/>
      <c r="I190" s="133"/>
      <c r="J190" s="202" t="s">
        <v>785</v>
      </c>
      <c r="K190" s="202" t="s">
        <v>1448</v>
      </c>
      <c r="L190" s="184" t="s">
        <v>1037</v>
      </c>
      <c r="M190" s="184"/>
      <c r="N190" s="184"/>
      <c r="O190" s="184"/>
      <c r="P190" s="184"/>
      <c r="Q190" s="184"/>
      <c r="R190" s="184"/>
      <c r="S190" s="184"/>
      <c r="T190" s="184"/>
      <c r="U190" s="184"/>
      <c r="V190" s="184"/>
      <c r="W190" s="184"/>
      <c r="X190" s="184"/>
      <c r="Y190" s="184"/>
      <c r="Z190" s="184"/>
      <c r="AA190" s="184"/>
      <c r="AB190" s="184"/>
      <c r="AC190" s="184"/>
      <c r="AD190" s="184"/>
      <c r="AE190" s="184"/>
      <c r="AF190" s="184"/>
      <c r="AG190" s="184"/>
      <c r="AH190" s="184"/>
      <c r="AI190" s="32"/>
      <c r="AK190" s="288"/>
    </row>
    <row r="191" spans="1:39" s="46" customFormat="1" ht="12" customHeight="1" thickBot="1">
      <c r="B191" s="135"/>
      <c r="C191" s="15"/>
      <c r="D191" s="241"/>
      <c r="E191" s="140"/>
      <c r="F191" s="140"/>
      <c r="G191" s="140"/>
      <c r="H191" s="140"/>
      <c r="I191" s="140"/>
      <c r="J191" s="209"/>
      <c r="K191" s="209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45"/>
      <c r="AK191" s="288"/>
    </row>
    <row r="192" spans="1:39" s="46" customFormat="1" ht="12" customHeight="1" thickTop="1" thickBot="1">
      <c r="C192" s="15"/>
      <c r="L192" s="15"/>
      <c r="M192" s="15"/>
      <c r="N192" s="15"/>
      <c r="O192" s="15"/>
      <c r="P192" s="15"/>
      <c r="Q192" s="15"/>
      <c r="AK192" s="288"/>
    </row>
    <row r="193" spans="2:37" s="46" customFormat="1" ht="12" customHeight="1" thickTop="1" thickBot="1">
      <c r="B193" s="119">
        <v>39</v>
      </c>
      <c r="C193" s="8"/>
      <c r="D193" s="9" t="s">
        <v>1520</v>
      </c>
      <c r="E193" s="10" t="s">
        <v>1521</v>
      </c>
      <c r="F193" s="10" t="s">
        <v>1522</v>
      </c>
      <c r="G193" s="10" t="s">
        <v>1523</v>
      </c>
      <c r="H193" s="11" t="s">
        <v>1524</v>
      </c>
      <c r="I193" s="11" t="s">
        <v>1525</v>
      </c>
      <c r="J193" s="11" t="s">
        <v>1526</v>
      </c>
      <c r="K193" s="11" t="s">
        <v>1527</v>
      </c>
      <c r="L193" s="10" t="s">
        <v>1528</v>
      </c>
      <c r="M193" s="10" t="s">
        <v>1529</v>
      </c>
      <c r="N193" s="10" t="s">
        <v>1530</v>
      </c>
      <c r="O193" s="10" t="s">
        <v>1531</v>
      </c>
      <c r="P193" s="11" t="s">
        <v>1532</v>
      </c>
      <c r="Q193" s="11" t="s">
        <v>1533</v>
      </c>
      <c r="R193" s="11" t="s">
        <v>1534</v>
      </c>
      <c r="S193" s="11" t="s">
        <v>1535</v>
      </c>
      <c r="T193" s="10" t="s">
        <v>1536</v>
      </c>
      <c r="U193" s="10" t="s">
        <v>1537</v>
      </c>
      <c r="V193" s="10" t="s">
        <v>1538</v>
      </c>
      <c r="W193" s="10" t="s">
        <v>1539</v>
      </c>
      <c r="X193" s="11" t="s">
        <v>1540</v>
      </c>
      <c r="Y193" s="11" t="s">
        <v>1541</v>
      </c>
      <c r="Z193" s="11" t="s">
        <v>1542</v>
      </c>
      <c r="AA193" s="11" t="s">
        <v>1543</v>
      </c>
      <c r="AB193" s="10" t="s">
        <v>1544</v>
      </c>
      <c r="AC193" s="10" t="s">
        <v>1545</v>
      </c>
      <c r="AD193" s="10" t="s">
        <v>1546</v>
      </c>
      <c r="AE193" s="10" t="s">
        <v>1547</v>
      </c>
      <c r="AF193" s="11" t="s">
        <v>1548</v>
      </c>
      <c r="AG193" s="11" t="s">
        <v>1549</v>
      </c>
      <c r="AH193" s="11" t="s">
        <v>1550</v>
      </c>
      <c r="AI193" s="12" t="s">
        <v>1551</v>
      </c>
      <c r="AK193" s="288"/>
    </row>
    <row r="194" spans="2:37" s="46" customFormat="1" ht="12" customHeight="1" thickTop="1">
      <c r="B194" s="121"/>
      <c r="C194" s="15"/>
      <c r="D194" s="243" t="s">
        <v>1552</v>
      </c>
      <c r="E194" s="244" t="s">
        <v>1553</v>
      </c>
      <c r="F194" s="245" t="s">
        <v>1554</v>
      </c>
      <c r="G194" s="245"/>
      <c r="H194" s="245"/>
      <c r="I194" s="246" t="s">
        <v>1555</v>
      </c>
      <c r="J194" s="17"/>
      <c r="K194" s="17"/>
      <c r="L194" s="125" t="s">
        <v>939</v>
      </c>
      <c r="M194" s="125"/>
      <c r="N194" s="125"/>
      <c r="O194" s="125"/>
      <c r="P194" s="174" t="s">
        <v>1556</v>
      </c>
      <c r="Q194" s="174"/>
      <c r="R194" s="174"/>
      <c r="S194" s="174" t="s">
        <v>1557</v>
      </c>
      <c r="T194" s="174"/>
      <c r="U194" s="174"/>
      <c r="V194" s="174" t="s">
        <v>1558</v>
      </c>
      <c r="W194" s="174"/>
      <c r="X194" s="174"/>
      <c r="Y194" s="17"/>
      <c r="Z194" s="17"/>
      <c r="AA194" s="17"/>
      <c r="AB194" s="70"/>
      <c r="AC194" s="70"/>
      <c r="AD194" s="70"/>
      <c r="AE194" s="70"/>
      <c r="AF194" s="70"/>
      <c r="AG194" s="70"/>
      <c r="AH194" s="70"/>
      <c r="AI194" s="395"/>
      <c r="AK194" s="288"/>
    </row>
    <row r="195" spans="2:37" ht="12" customHeight="1">
      <c r="B195" s="121"/>
      <c r="C195" s="15"/>
      <c r="D195" s="253" t="s">
        <v>737</v>
      </c>
      <c r="E195" s="133" t="s">
        <v>736</v>
      </c>
      <c r="F195" s="184" t="s">
        <v>1559</v>
      </c>
      <c r="G195" s="226"/>
      <c r="H195" s="226"/>
      <c r="I195" s="184" t="s">
        <v>1560</v>
      </c>
      <c r="J195" s="202" t="s">
        <v>785</v>
      </c>
      <c r="K195" s="202" t="s">
        <v>785</v>
      </c>
      <c r="L195" s="226" t="s">
        <v>945</v>
      </c>
      <c r="M195" s="226"/>
      <c r="N195" s="226"/>
      <c r="O195" s="226"/>
      <c r="P195" s="133" t="s">
        <v>1561</v>
      </c>
      <c r="Q195" s="133"/>
      <c r="R195" s="133"/>
      <c r="S195" s="133" t="s">
        <v>1562</v>
      </c>
      <c r="T195" s="133"/>
      <c r="U195" s="133"/>
      <c r="V195" s="133" t="s">
        <v>948</v>
      </c>
      <c r="W195" s="133"/>
      <c r="X195" s="133"/>
      <c r="Y195" s="202" t="s">
        <v>785</v>
      </c>
      <c r="Z195" s="202" t="s">
        <v>828</v>
      </c>
      <c r="AA195" s="202" t="s">
        <v>828</v>
      </c>
      <c r="AB195" s="257" t="s">
        <v>40</v>
      </c>
      <c r="AC195" s="258"/>
      <c r="AD195" s="258"/>
      <c r="AE195" s="258"/>
      <c r="AF195" s="258"/>
      <c r="AG195" s="258"/>
      <c r="AH195" s="258"/>
      <c r="AI195" s="259"/>
      <c r="AK195" s="288"/>
    </row>
    <row r="196" spans="2:37" s="6" customFormat="1" ht="12" customHeight="1" thickBot="1">
      <c r="B196" s="135"/>
      <c r="C196" s="15"/>
      <c r="D196" s="260"/>
      <c r="E196" s="140"/>
      <c r="F196" s="233"/>
      <c r="G196" s="233"/>
      <c r="H196" s="233"/>
      <c r="I196" s="187"/>
      <c r="J196" s="209"/>
      <c r="K196" s="209"/>
      <c r="L196" s="233"/>
      <c r="M196" s="233"/>
      <c r="N196" s="233"/>
      <c r="O196" s="233"/>
      <c r="P196" s="140"/>
      <c r="Q196" s="140"/>
      <c r="R196" s="140"/>
      <c r="S196" s="140"/>
      <c r="T196" s="140"/>
      <c r="U196" s="140"/>
      <c r="V196" s="140"/>
      <c r="W196" s="140"/>
      <c r="X196" s="140"/>
      <c r="Y196" s="209"/>
      <c r="Z196" s="209"/>
      <c r="AA196" s="209"/>
      <c r="AB196" s="264"/>
      <c r="AC196" s="265"/>
      <c r="AD196" s="265"/>
      <c r="AE196" s="265"/>
      <c r="AF196" s="265"/>
      <c r="AG196" s="265"/>
      <c r="AH196" s="265"/>
      <c r="AI196" s="266"/>
      <c r="AK196" s="288"/>
    </row>
    <row r="197" spans="2:37" ht="12" customHeight="1" thickTop="1" thickBot="1">
      <c r="B197" s="1"/>
      <c r="C197" s="15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K197" s="288"/>
    </row>
    <row r="198" spans="2:37" s="46" customFormat="1" ht="12" customHeight="1" thickTop="1" thickBot="1">
      <c r="B198" s="189">
        <v>40</v>
      </c>
      <c r="C198" s="8"/>
      <c r="D198" s="9" t="s">
        <v>1563</v>
      </c>
      <c r="E198" s="10" t="s">
        <v>1564</v>
      </c>
      <c r="F198" s="10" t="s">
        <v>1565</v>
      </c>
      <c r="G198" s="10" t="s">
        <v>1566</v>
      </c>
      <c r="H198" s="11" t="s">
        <v>1567</v>
      </c>
      <c r="I198" s="11" t="s">
        <v>1568</v>
      </c>
      <c r="J198" s="11" t="s">
        <v>1569</v>
      </c>
      <c r="K198" s="11" t="s">
        <v>1570</v>
      </c>
      <c r="L198" s="10" t="s">
        <v>1571</v>
      </c>
      <c r="M198" s="10" t="s">
        <v>1572</v>
      </c>
      <c r="N198" s="10" t="s">
        <v>1573</v>
      </c>
      <c r="O198" s="10" t="s">
        <v>1574</v>
      </c>
      <c r="P198" s="11" t="s">
        <v>1575</v>
      </c>
      <c r="Q198" s="11" t="s">
        <v>1576</v>
      </c>
      <c r="R198" s="11" t="s">
        <v>1577</v>
      </c>
      <c r="S198" s="11" t="s">
        <v>1578</v>
      </c>
      <c r="T198" s="10" t="s">
        <v>1579</v>
      </c>
      <c r="U198" s="10" t="s">
        <v>1580</v>
      </c>
      <c r="V198" s="10" t="s">
        <v>1581</v>
      </c>
      <c r="W198" s="10" t="s">
        <v>1582</v>
      </c>
      <c r="X198" s="11" t="s">
        <v>1583</v>
      </c>
      <c r="Y198" s="11" t="s">
        <v>1584</v>
      </c>
      <c r="Z198" s="11" t="s">
        <v>1585</v>
      </c>
      <c r="AA198" s="11" t="s">
        <v>1586</v>
      </c>
      <c r="AB198" s="10" t="s">
        <v>1587</v>
      </c>
      <c r="AC198" s="10" t="s">
        <v>1588</v>
      </c>
      <c r="AD198" s="10" t="s">
        <v>1589</v>
      </c>
      <c r="AE198" s="10" t="s">
        <v>1590</v>
      </c>
      <c r="AF198" s="11" t="s">
        <v>1591</v>
      </c>
      <c r="AG198" s="11" t="s">
        <v>1592</v>
      </c>
      <c r="AH198" s="11" t="s">
        <v>1593</v>
      </c>
      <c r="AI198" s="12" t="s">
        <v>1594</v>
      </c>
      <c r="AK198" s="288"/>
    </row>
    <row r="199" spans="2:37" s="46" customFormat="1" ht="12" customHeight="1" thickTop="1">
      <c r="B199" s="190"/>
      <c r="C199" s="15"/>
      <c r="D199" s="269"/>
      <c r="E199" s="70"/>
      <c r="F199" s="250"/>
      <c r="G199" s="146" t="s">
        <v>1595</v>
      </c>
      <c r="H199" s="172"/>
      <c r="I199" s="172"/>
      <c r="J199" s="172"/>
      <c r="K199" s="173"/>
      <c r="L199" s="270"/>
      <c r="M199" s="146" t="s">
        <v>1596</v>
      </c>
      <c r="N199" s="172"/>
      <c r="O199" s="173"/>
      <c r="P199" s="270"/>
      <c r="Q199" s="271" t="s">
        <v>983</v>
      </c>
      <c r="R199" s="123"/>
      <c r="S199" s="124"/>
      <c r="T199" s="70"/>
      <c r="U199" s="70"/>
      <c r="V199" s="250"/>
      <c r="W199" s="146" t="s">
        <v>981</v>
      </c>
      <c r="X199" s="172"/>
      <c r="Y199" s="172"/>
      <c r="Z199" s="172"/>
      <c r="AA199" s="173"/>
      <c r="AB199" s="272"/>
      <c r="AC199" s="146" t="s">
        <v>985</v>
      </c>
      <c r="AD199" s="172"/>
      <c r="AE199" s="173"/>
      <c r="AF199" s="70"/>
      <c r="AG199" s="271" t="s">
        <v>1597</v>
      </c>
      <c r="AH199" s="123"/>
      <c r="AI199" s="162"/>
      <c r="AK199" s="288"/>
    </row>
    <row r="200" spans="2:37" ht="12" customHeight="1">
      <c r="B200" s="190"/>
      <c r="C200" s="15"/>
      <c r="D200" s="274" t="s">
        <v>35</v>
      </c>
      <c r="E200" s="258"/>
      <c r="F200" s="258"/>
      <c r="G200" s="54" t="s">
        <v>987</v>
      </c>
      <c r="H200" s="54"/>
      <c r="I200" s="54"/>
      <c r="J200" s="54"/>
      <c r="K200" s="55"/>
      <c r="L200" s="275" t="s">
        <v>40</v>
      </c>
      <c r="M200" s="384" t="s">
        <v>1598</v>
      </c>
      <c r="N200" s="384"/>
      <c r="O200" s="385"/>
      <c r="P200" s="276" t="s">
        <v>35</v>
      </c>
      <c r="Q200" s="148" t="s">
        <v>1599</v>
      </c>
      <c r="R200" s="130"/>
      <c r="S200" s="131"/>
      <c r="T200" s="257" t="s">
        <v>40</v>
      </c>
      <c r="U200" s="258"/>
      <c r="V200" s="258"/>
      <c r="W200" s="54" t="s">
        <v>987</v>
      </c>
      <c r="X200" s="54"/>
      <c r="Y200" s="54"/>
      <c r="Z200" s="54"/>
      <c r="AA200" s="55"/>
      <c r="AB200" s="276" t="s">
        <v>40</v>
      </c>
      <c r="AC200" s="386" t="s">
        <v>990</v>
      </c>
      <c r="AD200" s="384"/>
      <c r="AE200" s="385"/>
      <c r="AF200" s="276" t="s">
        <v>40</v>
      </c>
      <c r="AG200" s="148" t="s">
        <v>991</v>
      </c>
      <c r="AH200" s="130"/>
      <c r="AI200" s="203"/>
      <c r="AK200" s="288"/>
    </row>
    <row r="201" spans="2:37" s="6" customFormat="1" ht="12" customHeight="1" thickBot="1">
      <c r="B201" s="204"/>
      <c r="C201" s="15"/>
      <c r="D201" s="278"/>
      <c r="E201" s="265"/>
      <c r="F201" s="265"/>
      <c r="G201" s="60"/>
      <c r="H201" s="60"/>
      <c r="I201" s="60"/>
      <c r="J201" s="60"/>
      <c r="K201" s="61"/>
      <c r="L201" s="279"/>
      <c r="M201" s="389"/>
      <c r="N201" s="389"/>
      <c r="O201" s="390"/>
      <c r="P201" s="280"/>
      <c r="Q201" s="154"/>
      <c r="R201" s="137"/>
      <c r="S201" s="138"/>
      <c r="T201" s="264"/>
      <c r="U201" s="265"/>
      <c r="V201" s="265"/>
      <c r="W201" s="60"/>
      <c r="X201" s="60"/>
      <c r="Y201" s="60"/>
      <c r="Z201" s="60"/>
      <c r="AA201" s="61"/>
      <c r="AB201" s="280"/>
      <c r="AC201" s="391"/>
      <c r="AD201" s="389"/>
      <c r="AE201" s="390"/>
      <c r="AF201" s="280"/>
      <c r="AG201" s="154"/>
      <c r="AH201" s="137"/>
      <c r="AI201" s="210"/>
      <c r="AK201" s="299"/>
    </row>
    <row r="202" spans="2:37" ht="12" customHeight="1" thickTop="1" thickBot="1">
      <c r="B202" s="1"/>
      <c r="C202" s="15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K202" s="396"/>
    </row>
    <row r="203" spans="2:37" ht="12" customHeight="1" thickTop="1" thickBot="1">
      <c r="B203" s="119">
        <v>41</v>
      </c>
      <c r="C203" s="8"/>
      <c r="D203" s="9" t="s">
        <v>1600</v>
      </c>
      <c r="E203" s="10" t="s">
        <v>1601</v>
      </c>
      <c r="F203" s="10" t="s">
        <v>1602</v>
      </c>
      <c r="G203" s="10" t="s">
        <v>1603</v>
      </c>
      <c r="H203" s="11" t="s">
        <v>1604</v>
      </c>
      <c r="I203" s="11" t="s">
        <v>1605</v>
      </c>
      <c r="J203" s="11" t="s">
        <v>1606</v>
      </c>
      <c r="K203" s="11" t="s">
        <v>1607</v>
      </c>
      <c r="L203" s="10" t="s">
        <v>1608</v>
      </c>
      <c r="M203" s="10" t="s">
        <v>1609</v>
      </c>
      <c r="N203" s="10" t="s">
        <v>1610</v>
      </c>
      <c r="O203" s="10" t="s">
        <v>1611</v>
      </c>
      <c r="P203" s="11" t="s">
        <v>1612</v>
      </c>
      <c r="Q203" s="11" t="s">
        <v>1613</v>
      </c>
      <c r="R203" s="11" t="s">
        <v>1614</v>
      </c>
      <c r="S203" s="11" t="s">
        <v>1615</v>
      </c>
      <c r="T203" s="10" t="s">
        <v>1616</v>
      </c>
      <c r="U203" s="10" t="s">
        <v>1617</v>
      </c>
      <c r="V203" s="10" t="s">
        <v>1618</v>
      </c>
      <c r="W203" s="10" t="s">
        <v>1619</v>
      </c>
      <c r="X203" s="11" t="s">
        <v>1620</v>
      </c>
      <c r="Y203" s="11" t="s">
        <v>1621</v>
      </c>
      <c r="Z203" s="11" t="s">
        <v>1622</v>
      </c>
      <c r="AA203" s="11" t="s">
        <v>1623</v>
      </c>
      <c r="AB203" s="10" t="s">
        <v>1624</v>
      </c>
      <c r="AC203" s="10" t="s">
        <v>1625</v>
      </c>
      <c r="AD203" s="10" t="s">
        <v>1626</v>
      </c>
      <c r="AE203" s="10" t="s">
        <v>1627</v>
      </c>
      <c r="AF203" s="11" t="s">
        <v>1628</v>
      </c>
      <c r="AG203" s="11" t="s">
        <v>1629</v>
      </c>
      <c r="AH203" s="11" t="s">
        <v>1630</v>
      </c>
      <c r="AI203" s="12" t="s">
        <v>1631</v>
      </c>
      <c r="AK203" s="282" t="s">
        <v>1024</v>
      </c>
    </row>
    <row r="204" spans="2:37" ht="12" customHeight="1" thickTop="1">
      <c r="B204" s="121"/>
      <c r="C204" s="15"/>
      <c r="D204" s="283" t="s">
        <v>1025</v>
      </c>
      <c r="E204" s="284" t="s">
        <v>1632</v>
      </c>
      <c r="F204" s="284" t="s">
        <v>1033</v>
      </c>
      <c r="G204" s="284" t="s">
        <v>1034</v>
      </c>
      <c r="H204" s="284" t="s">
        <v>1029</v>
      </c>
      <c r="I204" s="397" t="s">
        <v>1633</v>
      </c>
      <c r="J204" s="398"/>
      <c r="K204" s="399"/>
      <c r="L204" s="285" t="s">
        <v>1634</v>
      </c>
      <c r="M204" s="174" t="s">
        <v>1635</v>
      </c>
      <c r="N204" s="286"/>
      <c r="O204" s="286"/>
      <c r="P204" s="286"/>
      <c r="Q204" s="286"/>
      <c r="R204" s="400"/>
      <c r="S204" s="400"/>
      <c r="T204" s="17"/>
      <c r="U204" s="146" t="s">
        <v>1636</v>
      </c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287"/>
      <c r="AK204" s="288"/>
    </row>
    <row r="205" spans="2:37" ht="12" customHeight="1">
      <c r="B205" s="121"/>
      <c r="C205" s="15"/>
      <c r="D205" s="289" t="s">
        <v>1025</v>
      </c>
      <c r="E205" s="226" t="s">
        <v>1632</v>
      </c>
      <c r="F205" s="226" t="s">
        <v>1033</v>
      </c>
      <c r="G205" s="226" t="s">
        <v>1034</v>
      </c>
      <c r="H205" s="226" t="s">
        <v>1029</v>
      </c>
      <c r="I205" s="401" t="s">
        <v>1637</v>
      </c>
      <c r="J205" s="402"/>
      <c r="K205" s="403"/>
      <c r="L205" s="184" t="s">
        <v>1035</v>
      </c>
      <c r="M205" s="133" t="s">
        <v>1036</v>
      </c>
      <c r="N205" s="226"/>
      <c r="O205" s="226"/>
      <c r="P205" s="226"/>
      <c r="Q205" s="226"/>
      <c r="R205" s="404" t="s">
        <v>1638</v>
      </c>
      <c r="S205" s="405" t="s">
        <v>1639</v>
      </c>
      <c r="T205" s="202" t="s">
        <v>785</v>
      </c>
      <c r="U205" s="53" t="s">
        <v>1037</v>
      </c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163"/>
      <c r="AK205" s="288"/>
    </row>
    <row r="206" spans="2:37" s="6" customFormat="1" ht="12" customHeight="1" thickBot="1">
      <c r="B206" s="135"/>
      <c r="C206" s="15"/>
      <c r="D206" s="294"/>
      <c r="E206" s="233"/>
      <c r="F206" s="233"/>
      <c r="G206" s="233"/>
      <c r="H206" s="233"/>
      <c r="I206" s="406"/>
      <c r="J206" s="407"/>
      <c r="K206" s="408"/>
      <c r="L206" s="187"/>
      <c r="M206" s="233"/>
      <c r="N206" s="233"/>
      <c r="O206" s="233"/>
      <c r="P206" s="233"/>
      <c r="Q206" s="233"/>
      <c r="R206" s="409"/>
      <c r="S206" s="409"/>
      <c r="T206" s="209"/>
      <c r="U206" s="59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164"/>
      <c r="AK206" s="299"/>
    </row>
    <row r="207" spans="2:37" ht="12" customHeight="1" thickTop="1" thickBo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2:37" ht="12" customHeight="1" thickTop="1" thickBot="1">
      <c r="B208" s="119">
        <v>42</v>
      </c>
      <c r="C208" s="8"/>
      <c r="D208" s="9" t="s">
        <v>1640</v>
      </c>
      <c r="E208" s="10" t="s">
        <v>1641</v>
      </c>
      <c r="F208" s="10" t="s">
        <v>1642</v>
      </c>
      <c r="G208" s="10" t="s">
        <v>1643</v>
      </c>
      <c r="H208" s="11" t="s">
        <v>1644</v>
      </c>
      <c r="I208" s="11" t="s">
        <v>1645</v>
      </c>
      <c r="J208" s="11" t="s">
        <v>1646</v>
      </c>
      <c r="K208" s="11" t="s">
        <v>1647</v>
      </c>
      <c r="L208" s="10" t="s">
        <v>1648</v>
      </c>
      <c r="M208" s="10" t="s">
        <v>1649</v>
      </c>
      <c r="N208" s="10" t="s">
        <v>1650</v>
      </c>
      <c r="O208" s="10" t="s">
        <v>1651</v>
      </c>
      <c r="P208" s="11" t="s">
        <v>1652</v>
      </c>
      <c r="Q208" s="11" t="s">
        <v>1653</v>
      </c>
      <c r="R208" s="11" t="s">
        <v>1654</v>
      </c>
      <c r="S208" s="11" t="s">
        <v>1655</v>
      </c>
      <c r="T208" s="10" t="s">
        <v>1656</v>
      </c>
      <c r="U208" s="10" t="s">
        <v>1657</v>
      </c>
      <c r="V208" s="10" t="s">
        <v>1658</v>
      </c>
      <c r="W208" s="10" t="s">
        <v>1659</v>
      </c>
      <c r="X208" s="11" t="s">
        <v>1660</v>
      </c>
      <c r="Y208" s="11" t="s">
        <v>1661</v>
      </c>
      <c r="Z208" s="11" t="s">
        <v>1662</v>
      </c>
      <c r="AA208" s="11" t="s">
        <v>1663</v>
      </c>
      <c r="AB208" s="10" t="s">
        <v>1664</v>
      </c>
      <c r="AC208" s="10" t="s">
        <v>1665</v>
      </c>
      <c r="AD208" s="10" t="s">
        <v>1666</v>
      </c>
      <c r="AE208" s="10" t="s">
        <v>1667</v>
      </c>
      <c r="AF208" s="11" t="s">
        <v>1668</v>
      </c>
      <c r="AG208" s="11" t="s">
        <v>1669</v>
      </c>
      <c r="AH208" s="11" t="s">
        <v>1670</v>
      </c>
      <c r="AI208" s="12" t="s">
        <v>1671</v>
      </c>
      <c r="AK208" s="282" t="s">
        <v>1672</v>
      </c>
    </row>
    <row r="209" spans="2:37" ht="12" customHeight="1" thickTop="1">
      <c r="B209" s="121"/>
      <c r="C209" s="15"/>
      <c r="D209" s="410" t="s">
        <v>1071</v>
      </c>
      <c r="E209" s="237"/>
      <c r="F209" s="237"/>
      <c r="G209" s="237"/>
      <c r="H209" s="237"/>
      <c r="I209" s="237"/>
      <c r="J209" s="237"/>
      <c r="K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  <c r="AA209" s="237"/>
      <c r="AB209" s="237"/>
      <c r="AC209" s="237"/>
      <c r="AD209" s="237"/>
      <c r="AE209" s="237"/>
      <c r="AF209" s="237"/>
      <c r="AG209" s="237"/>
      <c r="AH209" s="237"/>
      <c r="AI209" s="238"/>
      <c r="AK209" s="288"/>
    </row>
    <row r="210" spans="2:37" ht="12" customHeight="1">
      <c r="B210" s="121"/>
      <c r="C210" s="15"/>
      <c r="D210" s="411" t="s">
        <v>1673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163"/>
      <c r="AK210" s="288"/>
    </row>
    <row r="211" spans="2:37" ht="12" customHeight="1" thickBot="1">
      <c r="B211" s="135"/>
      <c r="C211" s="15"/>
      <c r="D211" s="412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164"/>
      <c r="AK211" s="288"/>
    </row>
    <row r="212" spans="2:37" ht="12" customHeight="1" thickTop="1" thickBo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K212" s="288"/>
    </row>
    <row r="213" spans="2:37" ht="12" customHeight="1" thickTop="1" thickBot="1">
      <c r="B213" s="119">
        <v>43</v>
      </c>
      <c r="C213" s="8"/>
      <c r="D213" s="9">
        <v>1375</v>
      </c>
      <c r="E213" s="10">
        <v>1374</v>
      </c>
      <c r="F213" s="10">
        <v>1373</v>
      </c>
      <c r="G213" s="10">
        <v>1372</v>
      </c>
      <c r="H213" s="11">
        <v>1371</v>
      </c>
      <c r="I213" s="11">
        <v>1370</v>
      </c>
      <c r="J213" s="11">
        <v>1369</v>
      </c>
      <c r="K213" s="11">
        <v>1368</v>
      </c>
      <c r="L213" s="10">
        <v>1367</v>
      </c>
      <c r="M213" s="10">
        <v>1366</v>
      </c>
      <c r="N213" s="10">
        <v>1365</v>
      </c>
      <c r="O213" s="10">
        <v>1364</v>
      </c>
      <c r="P213" s="11">
        <v>1363</v>
      </c>
      <c r="Q213" s="11">
        <v>1362</v>
      </c>
      <c r="R213" s="11">
        <v>1361</v>
      </c>
      <c r="S213" s="11">
        <v>1360</v>
      </c>
      <c r="T213" s="10">
        <v>1359</v>
      </c>
      <c r="U213" s="10">
        <v>1358</v>
      </c>
      <c r="V213" s="10">
        <v>1357</v>
      </c>
      <c r="W213" s="10">
        <v>1356</v>
      </c>
      <c r="X213" s="11">
        <v>1355</v>
      </c>
      <c r="Y213" s="11">
        <v>1354</v>
      </c>
      <c r="Z213" s="11">
        <v>1353</v>
      </c>
      <c r="AA213" s="11">
        <v>1352</v>
      </c>
      <c r="AB213" s="10">
        <v>1351</v>
      </c>
      <c r="AC213" s="10">
        <v>1350</v>
      </c>
      <c r="AD213" s="10">
        <v>1349</v>
      </c>
      <c r="AE213" s="10">
        <v>1348</v>
      </c>
      <c r="AF213" s="11">
        <v>1347</v>
      </c>
      <c r="AG213" s="11">
        <v>1346</v>
      </c>
      <c r="AH213" s="11">
        <v>1345</v>
      </c>
      <c r="AI213" s="12">
        <v>1344</v>
      </c>
      <c r="AK213" s="288"/>
    </row>
    <row r="214" spans="2:37" ht="12" customHeight="1" thickTop="1">
      <c r="B214" s="121"/>
      <c r="C214" s="15"/>
      <c r="D214" s="413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5" t="s">
        <v>1107</v>
      </c>
      <c r="U214" s="284" t="s">
        <v>1674</v>
      </c>
      <c r="V214" s="416" t="s">
        <v>1675</v>
      </c>
      <c r="W214" s="416" t="s">
        <v>1110</v>
      </c>
      <c r="X214" s="417" t="s">
        <v>1676</v>
      </c>
      <c r="Y214" s="417" t="s">
        <v>1677</v>
      </c>
      <c r="Z214" s="414"/>
      <c r="AA214" s="414"/>
      <c r="AB214" s="237" t="s">
        <v>1113</v>
      </c>
      <c r="AC214" s="237"/>
      <c r="AD214" s="237"/>
      <c r="AE214" s="237"/>
      <c r="AF214" s="237"/>
      <c r="AG214" s="237"/>
      <c r="AH214" s="237"/>
      <c r="AI214" s="238"/>
      <c r="AK214" s="288"/>
    </row>
    <row r="215" spans="2:37" ht="12" customHeight="1">
      <c r="B215" s="121"/>
      <c r="C215" s="15"/>
      <c r="D215" s="418" t="s">
        <v>785</v>
      </c>
      <c r="E215" s="419"/>
      <c r="F215" s="419"/>
      <c r="G215" s="419"/>
      <c r="H215" s="419"/>
      <c r="I215" s="419"/>
      <c r="J215" s="419"/>
      <c r="K215" s="419"/>
      <c r="L215" s="419"/>
      <c r="M215" s="419"/>
      <c r="N215" s="419"/>
      <c r="O215" s="419"/>
      <c r="P215" s="419"/>
      <c r="Q215" s="419"/>
      <c r="R215" s="419"/>
      <c r="S215" s="419"/>
      <c r="T215" s="420"/>
      <c r="U215" s="420"/>
      <c r="V215" s="420"/>
      <c r="W215" s="420"/>
      <c r="X215" s="420"/>
      <c r="Y215" s="420"/>
      <c r="Z215" s="418" t="s">
        <v>828</v>
      </c>
      <c r="AA215" s="419"/>
      <c r="AB215" s="420" t="s">
        <v>1115</v>
      </c>
      <c r="AC215" s="420"/>
      <c r="AD215" s="420"/>
      <c r="AE215" s="420"/>
      <c r="AF215" s="420"/>
      <c r="AG215" s="420"/>
      <c r="AH215" s="420"/>
      <c r="AI215" s="421"/>
      <c r="AK215" s="288"/>
    </row>
    <row r="216" spans="2:37" ht="12" customHeight="1" thickBot="1">
      <c r="B216" s="135"/>
      <c r="C216" s="15"/>
      <c r="D216" s="422"/>
      <c r="E216" s="423"/>
      <c r="F216" s="423"/>
      <c r="G216" s="423"/>
      <c r="H216" s="423"/>
      <c r="I216" s="423"/>
      <c r="J216" s="423"/>
      <c r="K216" s="423"/>
      <c r="L216" s="423"/>
      <c r="M216" s="423"/>
      <c r="N216" s="423"/>
      <c r="O216" s="423"/>
      <c r="P216" s="423"/>
      <c r="Q216" s="423"/>
      <c r="R216" s="423"/>
      <c r="S216" s="423"/>
      <c r="T216" s="424"/>
      <c r="U216" s="424"/>
      <c r="V216" s="424"/>
      <c r="W216" s="424"/>
      <c r="X216" s="424"/>
      <c r="Y216" s="424"/>
      <c r="Z216" s="422"/>
      <c r="AA216" s="423"/>
      <c r="AB216" s="424"/>
      <c r="AC216" s="424"/>
      <c r="AD216" s="424"/>
      <c r="AE216" s="424"/>
      <c r="AF216" s="424"/>
      <c r="AG216" s="424"/>
      <c r="AH216" s="424"/>
      <c r="AI216" s="425"/>
      <c r="AK216" s="288"/>
    </row>
    <row r="217" spans="2:37" ht="12" customHeight="1" thickTop="1" thickBo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K217" s="288"/>
    </row>
    <row r="218" spans="2:37" ht="12" customHeight="1" thickTop="1" thickBot="1">
      <c r="B218" s="119">
        <v>44</v>
      </c>
      <c r="C218" s="8"/>
      <c r="D218" s="9">
        <v>1407</v>
      </c>
      <c r="E218" s="10">
        <v>1406</v>
      </c>
      <c r="F218" s="10">
        <v>1405</v>
      </c>
      <c r="G218" s="10">
        <v>1404</v>
      </c>
      <c r="H218" s="11">
        <v>1403</v>
      </c>
      <c r="I218" s="11">
        <v>1402</v>
      </c>
      <c r="J218" s="11">
        <v>1401</v>
      </c>
      <c r="K218" s="11">
        <v>1400</v>
      </c>
      <c r="L218" s="10">
        <v>1399</v>
      </c>
      <c r="M218" s="10">
        <v>1398</v>
      </c>
      <c r="N218" s="10">
        <v>1397</v>
      </c>
      <c r="O218" s="10">
        <v>1396</v>
      </c>
      <c r="P218" s="11">
        <v>1395</v>
      </c>
      <c r="Q218" s="11">
        <v>1394</v>
      </c>
      <c r="R218" s="11">
        <v>1393</v>
      </c>
      <c r="S218" s="11">
        <v>1392</v>
      </c>
      <c r="T218" s="10">
        <v>1391</v>
      </c>
      <c r="U218" s="10">
        <v>1390</v>
      </c>
      <c r="V218" s="10">
        <v>1389</v>
      </c>
      <c r="W218" s="10">
        <v>1388</v>
      </c>
      <c r="X218" s="11">
        <v>1387</v>
      </c>
      <c r="Y218" s="11">
        <v>1386</v>
      </c>
      <c r="Z218" s="11">
        <v>1385</v>
      </c>
      <c r="AA218" s="11">
        <v>1384</v>
      </c>
      <c r="AB218" s="10">
        <v>1383</v>
      </c>
      <c r="AC218" s="10">
        <v>1382</v>
      </c>
      <c r="AD218" s="10">
        <v>1381</v>
      </c>
      <c r="AE218" s="10">
        <v>1380</v>
      </c>
      <c r="AF218" s="11">
        <v>1379</v>
      </c>
      <c r="AG218" s="11">
        <v>1378</v>
      </c>
      <c r="AH218" s="11">
        <v>1377</v>
      </c>
      <c r="AI218" s="12">
        <v>1376</v>
      </c>
      <c r="AK218" s="288"/>
    </row>
    <row r="219" spans="2:37" ht="12" customHeight="1" thickTop="1">
      <c r="B219" s="121"/>
      <c r="C219" s="15"/>
      <c r="D219" s="426" t="s">
        <v>1678</v>
      </c>
      <c r="E219" s="427" t="s">
        <v>1679</v>
      </c>
      <c r="F219" s="427" t="s">
        <v>1150</v>
      </c>
      <c r="G219" s="246" t="s">
        <v>1680</v>
      </c>
      <c r="H219" s="126" t="s">
        <v>1681</v>
      </c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415"/>
      <c r="U219" s="284"/>
      <c r="V219" s="271" t="s">
        <v>1682</v>
      </c>
      <c r="W219" s="124"/>
      <c r="X219" s="17"/>
      <c r="Y219" s="236" t="s">
        <v>1683</v>
      </c>
      <c r="Z219" s="237"/>
      <c r="AA219" s="237"/>
      <c r="AB219" s="237"/>
      <c r="AC219" s="428"/>
      <c r="AD219" s="17"/>
      <c r="AE219" s="236" t="s">
        <v>1684</v>
      </c>
      <c r="AF219" s="237"/>
      <c r="AG219" s="237"/>
      <c r="AH219" s="237"/>
      <c r="AI219" s="238"/>
      <c r="AK219" s="288"/>
    </row>
    <row r="220" spans="2:37" ht="12" customHeight="1">
      <c r="B220" s="121"/>
      <c r="C220" s="15"/>
      <c r="D220" s="253" t="s">
        <v>1685</v>
      </c>
      <c r="E220" s="184" t="s">
        <v>1154</v>
      </c>
      <c r="F220" s="184" t="s">
        <v>1686</v>
      </c>
      <c r="G220" s="184" t="s">
        <v>1687</v>
      </c>
      <c r="H220" s="133" t="s">
        <v>1688</v>
      </c>
      <c r="I220" s="133" t="s">
        <v>1689</v>
      </c>
      <c r="J220" s="133" t="s">
        <v>1690</v>
      </c>
      <c r="K220" s="133" t="s">
        <v>1691</v>
      </c>
      <c r="L220" s="133" t="s">
        <v>1692</v>
      </c>
      <c r="M220" s="133" t="s">
        <v>1693</v>
      </c>
      <c r="N220" s="133" t="s">
        <v>1694</v>
      </c>
      <c r="O220" s="133"/>
      <c r="P220" s="133"/>
      <c r="Q220" s="133" t="s">
        <v>1695</v>
      </c>
      <c r="R220" s="133"/>
      <c r="S220" s="133"/>
      <c r="T220" s="418" t="s">
        <v>1158</v>
      </c>
      <c r="U220" s="429"/>
      <c r="V220" s="133" t="s">
        <v>1696</v>
      </c>
      <c r="W220" s="133" t="s">
        <v>1697</v>
      </c>
      <c r="X220" s="430" t="s">
        <v>1698</v>
      </c>
      <c r="Y220" s="53" t="s">
        <v>1699</v>
      </c>
      <c r="Z220" s="54"/>
      <c r="AA220" s="54"/>
      <c r="AB220" s="54"/>
      <c r="AC220" s="55"/>
      <c r="AD220" s="202" t="s">
        <v>785</v>
      </c>
      <c r="AE220" s="53" t="s">
        <v>1159</v>
      </c>
      <c r="AF220" s="54"/>
      <c r="AG220" s="54"/>
      <c r="AH220" s="54"/>
      <c r="AI220" s="163"/>
      <c r="AK220" s="288"/>
    </row>
    <row r="221" spans="2:37" s="46" customFormat="1" ht="12" customHeight="1" thickBot="1">
      <c r="B221" s="135"/>
      <c r="C221" s="15"/>
      <c r="D221" s="260"/>
      <c r="E221" s="187"/>
      <c r="F221" s="187"/>
      <c r="G221" s="187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422"/>
      <c r="U221" s="431"/>
      <c r="V221" s="140"/>
      <c r="W221" s="140"/>
      <c r="X221" s="432"/>
      <c r="Y221" s="59"/>
      <c r="Z221" s="60"/>
      <c r="AA221" s="60"/>
      <c r="AB221" s="60"/>
      <c r="AC221" s="61"/>
      <c r="AD221" s="209"/>
      <c r="AE221" s="59"/>
      <c r="AF221" s="60"/>
      <c r="AG221" s="60"/>
      <c r="AH221" s="60"/>
      <c r="AI221" s="164"/>
      <c r="AK221" s="299"/>
    </row>
    <row r="222" spans="2:37" ht="12" customHeight="1" thickTop="1">
      <c r="B222" s="1"/>
      <c r="C222" s="15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5" spans="4:35" ht="12" customHeight="1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4:35" ht="12" customHeight="1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4:35" ht="12" customHeight="1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</sheetData>
  <mergeCells count="594">
    <mergeCell ref="W220:W221"/>
    <mergeCell ref="X220:X221"/>
    <mergeCell ref="Y220:AC221"/>
    <mergeCell ref="AD220:AD221"/>
    <mergeCell ref="AE220:AI221"/>
    <mergeCell ref="L220:L221"/>
    <mergeCell ref="M220:M221"/>
    <mergeCell ref="N220:P221"/>
    <mergeCell ref="Q220:S221"/>
    <mergeCell ref="T220:U221"/>
    <mergeCell ref="V220:V221"/>
    <mergeCell ref="F220:F221"/>
    <mergeCell ref="G220:G221"/>
    <mergeCell ref="H220:H221"/>
    <mergeCell ref="I220:I221"/>
    <mergeCell ref="J220:J221"/>
    <mergeCell ref="K220:K221"/>
    <mergeCell ref="Y215:Y216"/>
    <mergeCell ref="Z215:AA216"/>
    <mergeCell ref="AB215:AI216"/>
    <mergeCell ref="B218:B221"/>
    <mergeCell ref="H219:S219"/>
    <mergeCell ref="V219:W219"/>
    <mergeCell ref="Y219:AC219"/>
    <mergeCell ref="AE219:AI219"/>
    <mergeCell ref="D220:D221"/>
    <mergeCell ref="E220:E221"/>
    <mergeCell ref="D215:S216"/>
    <mergeCell ref="T215:T216"/>
    <mergeCell ref="U215:U216"/>
    <mergeCell ref="V215:V216"/>
    <mergeCell ref="W215:W216"/>
    <mergeCell ref="X215:X216"/>
    <mergeCell ref="R205:R206"/>
    <mergeCell ref="S205:S206"/>
    <mergeCell ref="T205:T206"/>
    <mergeCell ref="U205:AI206"/>
    <mergeCell ref="B208:B211"/>
    <mergeCell ref="AK208:AK221"/>
    <mergeCell ref="D209:AI209"/>
    <mergeCell ref="D210:AI211"/>
    <mergeCell ref="B213:B216"/>
    <mergeCell ref="AB214:AI214"/>
    <mergeCell ref="F205:F206"/>
    <mergeCell ref="G205:G206"/>
    <mergeCell ref="H205:H206"/>
    <mergeCell ref="I205:K206"/>
    <mergeCell ref="L205:L206"/>
    <mergeCell ref="M205:Q206"/>
    <mergeCell ref="AC200:AE201"/>
    <mergeCell ref="AF200:AF201"/>
    <mergeCell ref="AG200:AI201"/>
    <mergeCell ref="B203:B206"/>
    <mergeCell ref="AK203:AK206"/>
    <mergeCell ref="I204:K204"/>
    <mergeCell ref="M204:Q204"/>
    <mergeCell ref="U204:AI204"/>
    <mergeCell ref="D205:D206"/>
    <mergeCell ref="E205:E206"/>
    <mergeCell ref="AG199:AI199"/>
    <mergeCell ref="D200:F201"/>
    <mergeCell ref="G200:K201"/>
    <mergeCell ref="L200:L201"/>
    <mergeCell ref="M200:O201"/>
    <mergeCell ref="P200:P201"/>
    <mergeCell ref="Q200:S201"/>
    <mergeCell ref="T200:V201"/>
    <mergeCell ref="W200:AA201"/>
    <mergeCell ref="AB200:AB201"/>
    <mergeCell ref="Y195:Y196"/>
    <mergeCell ref="Z195:Z196"/>
    <mergeCell ref="AA195:AA196"/>
    <mergeCell ref="AB195:AI196"/>
    <mergeCell ref="B198:B201"/>
    <mergeCell ref="G199:K199"/>
    <mergeCell ref="M199:O199"/>
    <mergeCell ref="Q199:S199"/>
    <mergeCell ref="W199:AA199"/>
    <mergeCell ref="AC199:AE199"/>
    <mergeCell ref="J195:J196"/>
    <mergeCell ref="K195:K196"/>
    <mergeCell ref="L195:O196"/>
    <mergeCell ref="P195:R196"/>
    <mergeCell ref="S195:U196"/>
    <mergeCell ref="V195:X196"/>
    <mergeCell ref="B193:B196"/>
    <mergeCell ref="F194:H194"/>
    <mergeCell ref="L194:O194"/>
    <mergeCell ref="P194:R194"/>
    <mergeCell ref="S194:U194"/>
    <mergeCell ref="V194:X194"/>
    <mergeCell ref="D195:D196"/>
    <mergeCell ref="E195:E196"/>
    <mergeCell ref="F195:H196"/>
    <mergeCell ref="I195:I196"/>
    <mergeCell ref="D189:I189"/>
    <mergeCell ref="L189:AI189"/>
    <mergeCell ref="D190:I191"/>
    <mergeCell ref="J190:J191"/>
    <mergeCell ref="K190:K191"/>
    <mergeCell ref="L190:AI191"/>
    <mergeCell ref="AD180:AI181"/>
    <mergeCell ref="B183:B186"/>
    <mergeCell ref="AK183:AK201"/>
    <mergeCell ref="D184:I184"/>
    <mergeCell ref="L184:AI184"/>
    <mergeCell ref="D185:I186"/>
    <mergeCell ref="J185:J186"/>
    <mergeCell ref="K185:K186"/>
    <mergeCell ref="L185:AI186"/>
    <mergeCell ref="B188:B191"/>
    <mergeCell ref="N180:R181"/>
    <mergeCell ref="S180:S181"/>
    <mergeCell ref="T180:V181"/>
    <mergeCell ref="W180:W181"/>
    <mergeCell ref="X180:AB181"/>
    <mergeCell ref="AC180:AC181"/>
    <mergeCell ref="B178:B181"/>
    <mergeCell ref="AK178:AK181"/>
    <mergeCell ref="J179:L179"/>
    <mergeCell ref="N179:R179"/>
    <mergeCell ref="T179:V179"/>
    <mergeCell ref="X179:AB179"/>
    <mergeCell ref="AD179:AI179"/>
    <mergeCell ref="D180:I181"/>
    <mergeCell ref="J180:L181"/>
    <mergeCell ref="M180:M181"/>
    <mergeCell ref="T175:V176"/>
    <mergeCell ref="W175:Y176"/>
    <mergeCell ref="Z175:AB176"/>
    <mergeCell ref="AC175:AE176"/>
    <mergeCell ref="AF175:AF176"/>
    <mergeCell ref="AG175:AI176"/>
    <mergeCell ref="D175:F176"/>
    <mergeCell ref="G175:I176"/>
    <mergeCell ref="J175:L176"/>
    <mergeCell ref="M175:O176"/>
    <mergeCell ref="P175:P176"/>
    <mergeCell ref="Q175:S176"/>
    <mergeCell ref="Q174:S174"/>
    <mergeCell ref="T174:V174"/>
    <mergeCell ref="W174:Y174"/>
    <mergeCell ref="Z174:AB174"/>
    <mergeCell ref="AC174:AE174"/>
    <mergeCell ref="AG174:AI174"/>
    <mergeCell ref="AB170:AB171"/>
    <mergeCell ref="AC170:AC171"/>
    <mergeCell ref="AD170:AD171"/>
    <mergeCell ref="AE170:AE171"/>
    <mergeCell ref="AF170:AI171"/>
    <mergeCell ref="B173:B176"/>
    <mergeCell ref="D174:F174"/>
    <mergeCell ref="G174:I174"/>
    <mergeCell ref="J174:L174"/>
    <mergeCell ref="M174:O174"/>
    <mergeCell ref="AF169:AI169"/>
    <mergeCell ref="D170:G171"/>
    <mergeCell ref="H170:K171"/>
    <mergeCell ref="L170:L171"/>
    <mergeCell ref="M170:O171"/>
    <mergeCell ref="P170:P171"/>
    <mergeCell ref="Q170:S171"/>
    <mergeCell ref="T170:U171"/>
    <mergeCell ref="V170:W171"/>
    <mergeCell ref="X170:AA171"/>
    <mergeCell ref="AC165:AI166"/>
    <mergeCell ref="B168:B171"/>
    <mergeCell ref="AK168:AK176"/>
    <mergeCell ref="D169:G169"/>
    <mergeCell ref="H169:K169"/>
    <mergeCell ref="M169:O169"/>
    <mergeCell ref="Q169:S169"/>
    <mergeCell ref="T169:U169"/>
    <mergeCell ref="V169:W169"/>
    <mergeCell ref="X169:AA169"/>
    <mergeCell ref="E165:G166"/>
    <mergeCell ref="H165:J166"/>
    <mergeCell ref="K165:M166"/>
    <mergeCell ref="N165:Q166"/>
    <mergeCell ref="R165:X166"/>
    <mergeCell ref="Y165:AB166"/>
    <mergeCell ref="L160:AI161"/>
    <mergeCell ref="B163:B166"/>
    <mergeCell ref="E164:G164"/>
    <mergeCell ref="H164:J164"/>
    <mergeCell ref="K164:M164"/>
    <mergeCell ref="N164:Q164"/>
    <mergeCell ref="R164:X164"/>
    <mergeCell ref="Y164:AB164"/>
    <mergeCell ref="AC164:AI164"/>
    <mergeCell ref="D165:D166"/>
    <mergeCell ref="R155:X156"/>
    <mergeCell ref="Y155:AB156"/>
    <mergeCell ref="AC155:AI156"/>
    <mergeCell ref="B158:B161"/>
    <mergeCell ref="AK158:AK166"/>
    <mergeCell ref="D159:I159"/>
    <mergeCell ref="J159:K159"/>
    <mergeCell ref="L159:AI159"/>
    <mergeCell ref="D160:I161"/>
    <mergeCell ref="J160:K161"/>
    <mergeCell ref="B153:B156"/>
    <mergeCell ref="E154:G154"/>
    <mergeCell ref="H154:J154"/>
    <mergeCell ref="K154:M154"/>
    <mergeCell ref="N154:Q154"/>
    <mergeCell ref="R154:X154"/>
    <mergeCell ref="D155:D156"/>
    <mergeCell ref="E155:G156"/>
    <mergeCell ref="H155:J156"/>
    <mergeCell ref="K155:M156"/>
    <mergeCell ref="AK148:AK156"/>
    <mergeCell ref="D149:I149"/>
    <mergeCell ref="J149:K149"/>
    <mergeCell ref="L149:AI149"/>
    <mergeCell ref="D150:I151"/>
    <mergeCell ref="J150:K151"/>
    <mergeCell ref="L150:AI151"/>
    <mergeCell ref="Y154:AB154"/>
    <mergeCell ref="AC154:AI154"/>
    <mergeCell ref="N155:Q156"/>
    <mergeCell ref="W145:W146"/>
    <mergeCell ref="X145:X146"/>
    <mergeCell ref="Y145:AC146"/>
    <mergeCell ref="AD145:AD146"/>
    <mergeCell ref="AE145:AI146"/>
    <mergeCell ref="B148:B151"/>
    <mergeCell ref="L145:L146"/>
    <mergeCell ref="M145:M146"/>
    <mergeCell ref="N145:P146"/>
    <mergeCell ref="Q145:S146"/>
    <mergeCell ref="T145:U146"/>
    <mergeCell ref="V145:V146"/>
    <mergeCell ref="F145:F146"/>
    <mergeCell ref="G145:G146"/>
    <mergeCell ref="H145:H146"/>
    <mergeCell ref="I145:I146"/>
    <mergeCell ref="J145:J146"/>
    <mergeCell ref="K145:K146"/>
    <mergeCell ref="Y140:Y141"/>
    <mergeCell ref="Z140:AA141"/>
    <mergeCell ref="AB140:AI141"/>
    <mergeCell ref="B143:B146"/>
    <mergeCell ref="H144:S144"/>
    <mergeCell ref="V144:W144"/>
    <mergeCell ref="Y144:AC144"/>
    <mergeCell ref="AE144:AI144"/>
    <mergeCell ref="D145:D146"/>
    <mergeCell ref="E145:E146"/>
    <mergeCell ref="O139:S139"/>
    <mergeCell ref="AB139:AI139"/>
    <mergeCell ref="D140:M141"/>
    <mergeCell ref="N140:N141"/>
    <mergeCell ref="O140:S141"/>
    <mergeCell ref="T140:T141"/>
    <mergeCell ref="U140:U141"/>
    <mergeCell ref="V140:V141"/>
    <mergeCell ref="W140:W141"/>
    <mergeCell ref="X140:X141"/>
    <mergeCell ref="R130:R131"/>
    <mergeCell ref="S130:S131"/>
    <mergeCell ref="T130:T131"/>
    <mergeCell ref="U130:AI131"/>
    <mergeCell ref="B133:B136"/>
    <mergeCell ref="AK133:AK146"/>
    <mergeCell ref="D134:AI134"/>
    <mergeCell ref="D135:AI136"/>
    <mergeCell ref="B138:B141"/>
    <mergeCell ref="D139:M139"/>
    <mergeCell ref="F130:F131"/>
    <mergeCell ref="G130:G131"/>
    <mergeCell ref="H130:H131"/>
    <mergeCell ref="I130:K131"/>
    <mergeCell ref="L130:L131"/>
    <mergeCell ref="M130:Q131"/>
    <mergeCell ref="AC125:AE126"/>
    <mergeCell ref="AF125:AF126"/>
    <mergeCell ref="AG125:AI126"/>
    <mergeCell ref="B128:B131"/>
    <mergeCell ref="AK128:AK131"/>
    <mergeCell ref="I129:K129"/>
    <mergeCell ref="M129:Q129"/>
    <mergeCell ref="U129:AI129"/>
    <mergeCell ref="D130:D131"/>
    <mergeCell ref="E130:E131"/>
    <mergeCell ref="AG124:AI124"/>
    <mergeCell ref="D125:F126"/>
    <mergeCell ref="G125:K126"/>
    <mergeCell ref="L125:L126"/>
    <mergeCell ref="M125:O126"/>
    <mergeCell ref="P125:P126"/>
    <mergeCell ref="Q125:S126"/>
    <mergeCell ref="T125:V126"/>
    <mergeCell ref="W125:AA126"/>
    <mergeCell ref="AB125:AB126"/>
    <mergeCell ref="S120:U121"/>
    <mergeCell ref="V120:X121"/>
    <mergeCell ref="Y120:AA121"/>
    <mergeCell ref="AB120:AI121"/>
    <mergeCell ref="B123:B126"/>
    <mergeCell ref="G124:K124"/>
    <mergeCell ref="M124:O124"/>
    <mergeCell ref="Q124:S124"/>
    <mergeCell ref="W124:AA124"/>
    <mergeCell ref="AC124:AE124"/>
    <mergeCell ref="F120:H121"/>
    <mergeCell ref="I120:I121"/>
    <mergeCell ref="J120:J121"/>
    <mergeCell ref="K120:K121"/>
    <mergeCell ref="L120:O121"/>
    <mergeCell ref="P120:R121"/>
    <mergeCell ref="R115:AI116"/>
    <mergeCell ref="B118:B121"/>
    <mergeCell ref="F119:H119"/>
    <mergeCell ref="L119:O119"/>
    <mergeCell ref="P119:R119"/>
    <mergeCell ref="S119:U119"/>
    <mergeCell ref="V119:X119"/>
    <mergeCell ref="Y119:AA119"/>
    <mergeCell ref="D120:D121"/>
    <mergeCell ref="E120:E121"/>
    <mergeCell ref="L110:Q111"/>
    <mergeCell ref="R110:AI111"/>
    <mergeCell ref="B113:B116"/>
    <mergeCell ref="D114:I114"/>
    <mergeCell ref="L114:Q114"/>
    <mergeCell ref="R114:AI114"/>
    <mergeCell ref="D115:I116"/>
    <mergeCell ref="J115:J116"/>
    <mergeCell ref="K115:K116"/>
    <mergeCell ref="L115:Q116"/>
    <mergeCell ref="AC105:AC106"/>
    <mergeCell ref="AD105:AI106"/>
    <mergeCell ref="B108:B111"/>
    <mergeCell ref="AK108:AK126"/>
    <mergeCell ref="D109:I109"/>
    <mergeCell ref="L109:Q109"/>
    <mergeCell ref="R109:AI109"/>
    <mergeCell ref="D110:I111"/>
    <mergeCell ref="J110:J111"/>
    <mergeCell ref="K110:K111"/>
    <mergeCell ref="AK103:AK106"/>
    <mergeCell ref="J104:L104"/>
    <mergeCell ref="N104:R104"/>
    <mergeCell ref="T104:V104"/>
    <mergeCell ref="X104:AB104"/>
    <mergeCell ref="AD104:AI104"/>
    <mergeCell ref="J105:L106"/>
    <mergeCell ref="M105:M106"/>
    <mergeCell ref="N105:R106"/>
    <mergeCell ref="S105:S106"/>
    <mergeCell ref="W100:Y101"/>
    <mergeCell ref="Z100:AB101"/>
    <mergeCell ref="AC100:AE101"/>
    <mergeCell ref="AF100:AF101"/>
    <mergeCell ref="AG100:AI101"/>
    <mergeCell ref="B103:B106"/>
    <mergeCell ref="D105:I106"/>
    <mergeCell ref="T105:V106"/>
    <mergeCell ref="W105:W106"/>
    <mergeCell ref="X105:AB106"/>
    <mergeCell ref="Z99:AB99"/>
    <mergeCell ref="AC99:AE99"/>
    <mergeCell ref="AG99:AI99"/>
    <mergeCell ref="D100:F101"/>
    <mergeCell ref="G100:I101"/>
    <mergeCell ref="J100:L101"/>
    <mergeCell ref="M100:O101"/>
    <mergeCell ref="P100:P101"/>
    <mergeCell ref="Q100:S101"/>
    <mergeCell ref="T100:V101"/>
    <mergeCell ref="AE95:AE96"/>
    <mergeCell ref="AF95:AI96"/>
    <mergeCell ref="B98:B101"/>
    <mergeCell ref="D99:F99"/>
    <mergeCell ref="G99:I99"/>
    <mergeCell ref="J99:L99"/>
    <mergeCell ref="M99:O99"/>
    <mergeCell ref="Q99:S99"/>
    <mergeCell ref="T99:V99"/>
    <mergeCell ref="W99:Y99"/>
    <mergeCell ref="T95:U96"/>
    <mergeCell ref="V95:W96"/>
    <mergeCell ref="X95:AA96"/>
    <mergeCell ref="AB95:AB96"/>
    <mergeCell ref="AC95:AC96"/>
    <mergeCell ref="AD95:AD96"/>
    <mergeCell ref="D95:G96"/>
    <mergeCell ref="H95:K96"/>
    <mergeCell ref="L95:L96"/>
    <mergeCell ref="M95:O96"/>
    <mergeCell ref="P95:P96"/>
    <mergeCell ref="Q95:S96"/>
    <mergeCell ref="B93:B96"/>
    <mergeCell ref="AK93:AK101"/>
    <mergeCell ref="D94:G94"/>
    <mergeCell ref="H94:K94"/>
    <mergeCell ref="M94:O94"/>
    <mergeCell ref="Q94:S94"/>
    <mergeCell ref="T94:U94"/>
    <mergeCell ref="V94:W94"/>
    <mergeCell ref="X94:AA94"/>
    <mergeCell ref="AF94:AI94"/>
    <mergeCell ref="Y89:AB89"/>
    <mergeCell ref="AC89:AI89"/>
    <mergeCell ref="D90:D91"/>
    <mergeCell ref="E90:G91"/>
    <mergeCell ref="H90:J91"/>
    <mergeCell ref="K90:M91"/>
    <mergeCell ref="N90:Q91"/>
    <mergeCell ref="R90:X91"/>
    <mergeCell ref="Y90:AB91"/>
    <mergeCell ref="AC90:AI91"/>
    <mergeCell ref="B88:B91"/>
    <mergeCell ref="E89:G89"/>
    <mergeCell ref="H89:J89"/>
    <mergeCell ref="K89:M89"/>
    <mergeCell ref="N89:Q89"/>
    <mergeCell ref="R89:X89"/>
    <mergeCell ref="Y80:AB81"/>
    <mergeCell ref="AC80:AI81"/>
    <mergeCell ref="B83:B86"/>
    <mergeCell ref="AK83:AK91"/>
    <mergeCell ref="D84:I84"/>
    <mergeCell ref="J84:K84"/>
    <mergeCell ref="L84:AI84"/>
    <mergeCell ref="D85:I86"/>
    <mergeCell ref="J85:K86"/>
    <mergeCell ref="L85:AI86"/>
    <mergeCell ref="D80:D81"/>
    <mergeCell ref="E80:G81"/>
    <mergeCell ref="H80:J81"/>
    <mergeCell ref="K80:M81"/>
    <mergeCell ref="N80:Q81"/>
    <mergeCell ref="R80:X81"/>
    <mergeCell ref="H79:J79"/>
    <mergeCell ref="K79:M79"/>
    <mergeCell ref="N79:Q79"/>
    <mergeCell ref="R79:X79"/>
    <mergeCell ref="Y79:AB79"/>
    <mergeCell ref="AC79:AI79"/>
    <mergeCell ref="B73:B76"/>
    <mergeCell ref="AK73:AK81"/>
    <mergeCell ref="D74:I74"/>
    <mergeCell ref="J74:K74"/>
    <mergeCell ref="L74:AI74"/>
    <mergeCell ref="D75:I76"/>
    <mergeCell ref="J75:K76"/>
    <mergeCell ref="L75:AI76"/>
    <mergeCell ref="B78:B81"/>
    <mergeCell ref="E79:G79"/>
    <mergeCell ref="AI65:AI66"/>
    <mergeCell ref="B68:B71"/>
    <mergeCell ref="D70:J71"/>
    <mergeCell ref="K70:P71"/>
    <mergeCell ref="Q70:R71"/>
    <mergeCell ref="S70:T71"/>
    <mergeCell ref="U70:W71"/>
    <mergeCell ref="X70:AI71"/>
    <mergeCell ref="AC65:AC66"/>
    <mergeCell ref="AD65:AD66"/>
    <mergeCell ref="AE65:AE66"/>
    <mergeCell ref="AF65:AF66"/>
    <mergeCell ref="AG65:AG66"/>
    <mergeCell ref="AH65:AH66"/>
    <mergeCell ref="AC55:AD56"/>
    <mergeCell ref="AE55:AI56"/>
    <mergeCell ref="B58:B61"/>
    <mergeCell ref="D60:AI61"/>
    <mergeCell ref="B63:B66"/>
    <mergeCell ref="AK63:AK71"/>
    <mergeCell ref="D65:R66"/>
    <mergeCell ref="S65:S66"/>
    <mergeCell ref="T65:U66"/>
    <mergeCell ref="V65:AB66"/>
    <mergeCell ref="B53:B56"/>
    <mergeCell ref="D55:S56"/>
    <mergeCell ref="T55:T56"/>
    <mergeCell ref="U55:V56"/>
    <mergeCell ref="W55:Z56"/>
    <mergeCell ref="AA55:AB56"/>
    <mergeCell ref="AH45:AH46"/>
    <mergeCell ref="AI45:AI46"/>
    <mergeCell ref="B48:B51"/>
    <mergeCell ref="D50:R51"/>
    <mergeCell ref="S50:S51"/>
    <mergeCell ref="T50:W51"/>
    <mergeCell ref="X50:AI51"/>
    <mergeCell ref="AB45:AB46"/>
    <mergeCell ref="AC45:AC46"/>
    <mergeCell ref="AD45:AD46"/>
    <mergeCell ref="AE45:AE46"/>
    <mergeCell ref="AF45:AF46"/>
    <mergeCell ref="AG45:AG46"/>
    <mergeCell ref="V45:V46"/>
    <mergeCell ref="W45:W46"/>
    <mergeCell ref="X45:X46"/>
    <mergeCell ref="Y45:Y46"/>
    <mergeCell ref="Z45:Z46"/>
    <mergeCell ref="AA45:AA46"/>
    <mergeCell ref="I45:L46"/>
    <mergeCell ref="M45:P46"/>
    <mergeCell ref="Q45:Q46"/>
    <mergeCell ref="R45:R46"/>
    <mergeCell ref="S45:T46"/>
    <mergeCell ref="U45:U46"/>
    <mergeCell ref="AC35:AD36"/>
    <mergeCell ref="AE35:AI36"/>
    <mergeCell ref="B38:B41"/>
    <mergeCell ref="D40:AI41"/>
    <mergeCell ref="B43:B46"/>
    <mergeCell ref="AK43:AK61"/>
    <mergeCell ref="D45:E46"/>
    <mergeCell ref="F45:F46"/>
    <mergeCell ref="G45:G46"/>
    <mergeCell ref="H45:H46"/>
    <mergeCell ref="B33:B36"/>
    <mergeCell ref="D35:S36"/>
    <mergeCell ref="T35:T36"/>
    <mergeCell ref="U35:V36"/>
    <mergeCell ref="W35:Z36"/>
    <mergeCell ref="AA35:AB36"/>
    <mergeCell ref="AH25:AH26"/>
    <mergeCell ref="AI25:AI26"/>
    <mergeCell ref="B28:B31"/>
    <mergeCell ref="D30:R31"/>
    <mergeCell ref="S30:S31"/>
    <mergeCell ref="T30:W31"/>
    <mergeCell ref="X30:AI31"/>
    <mergeCell ref="AB25:AB26"/>
    <mergeCell ref="AC25:AC26"/>
    <mergeCell ref="AD25:AD26"/>
    <mergeCell ref="AE25:AE26"/>
    <mergeCell ref="AF25:AF26"/>
    <mergeCell ref="AG25:AG26"/>
    <mergeCell ref="V25:V26"/>
    <mergeCell ref="W25:W26"/>
    <mergeCell ref="X25:X26"/>
    <mergeCell ref="Y25:Y26"/>
    <mergeCell ref="Z25:Z26"/>
    <mergeCell ref="AA25:AA26"/>
    <mergeCell ref="I25:L26"/>
    <mergeCell ref="M25:P26"/>
    <mergeCell ref="Q25:Q26"/>
    <mergeCell ref="R25:R26"/>
    <mergeCell ref="S25:T26"/>
    <mergeCell ref="U25:U26"/>
    <mergeCell ref="AC15:AD16"/>
    <mergeCell ref="AE15:AI16"/>
    <mergeCell ref="B18:B21"/>
    <mergeCell ref="D20:AI21"/>
    <mergeCell ref="B23:B26"/>
    <mergeCell ref="AK23:AK41"/>
    <mergeCell ref="D25:E26"/>
    <mergeCell ref="F25:F26"/>
    <mergeCell ref="G25:G26"/>
    <mergeCell ref="H25:H26"/>
    <mergeCell ref="B13:B16"/>
    <mergeCell ref="D15:S16"/>
    <mergeCell ref="T15:T16"/>
    <mergeCell ref="U15:V16"/>
    <mergeCell ref="W15:Z16"/>
    <mergeCell ref="AA15:AB16"/>
    <mergeCell ref="AF5:AF6"/>
    <mergeCell ref="AG5:AG6"/>
    <mergeCell ref="AH5:AH6"/>
    <mergeCell ref="AI5:AI6"/>
    <mergeCell ref="B8:B11"/>
    <mergeCell ref="D10:R11"/>
    <mergeCell ref="S10:S11"/>
    <mergeCell ref="T10:W11"/>
    <mergeCell ref="X10:AI11"/>
    <mergeCell ref="Z5:Z6"/>
    <mergeCell ref="AA5:AA6"/>
    <mergeCell ref="AB5:AB6"/>
    <mergeCell ref="AC5:AC6"/>
    <mergeCell ref="AD5:AD6"/>
    <mergeCell ref="AE5:AE6"/>
    <mergeCell ref="S5:T6"/>
    <mergeCell ref="U5:U6"/>
    <mergeCell ref="V5:V6"/>
    <mergeCell ref="W5:W6"/>
    <mergeCell ref="X5:X6"/>
    <mergeCell ref="Y5:Y6"/>
    <mergeCell ref="B3:B6"/>
    <mergeCell ref="AK3:AK21"/>
    <mergeCell ref="D5:E6"/>
    <mergeCell ref="F5:F6"/>
    <mergeCell ref="G5:G6"/>
    <mergeCell ref="H5:H6"/>
    <mergeCell ref="I5:L6"/>
    <mergeCell ref="M5:P6"/>
    <mergeCell ref="Q5:Q6"/>
    <mergeCell ref="R5:R6"/>
  </mergeCells>
  <phoneticPr fontId="3" type="noConversion"/>
  <pageMargins left="0.39370078740157483" right="0.19685039370078741" top="0.19685039370078741" bottom="0.19685039370078741" header="0.11811023622047245" footer="0.11811023622047245"/>
  <pageSetup paperSize="9" scale="60" orientation="landscape" r:id="rId1"/>
  <headerFooter alignWithMargins="0">
    <oddHeader>&amp;LSirius Test System&amp;RMicroBit</oddHeader>
    <oddFooter>&amp;LVer. 1.4&amp;C- &amp;P -&amp;RHelix inc.</oddFooter>
  </headerFooter>
  <rowBreaks count="1" manualBreakCount="1">
    <brk id="146" max="37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221"/>
  <sheetViews>
    <sheetView topLeftCell="B193" zoomScale="115" zoomScaleNormal="115" zoomScaleSheetLayoutView="130" workbookViewId="0">
      <selection activeCell="X28" sqref="X28"/>
    </sheetView>
  </sheetViews>
  <sheetFormatPr defaultColWidth="4.25" defaultRowHeight="12" customHeight="1"/>
  <cols>
    <col min="1" max="1" width="1.125" style="433" customWidth="1"/>
    <col min="2" max="2" width="13.5" style="433" customWidth="1"/>
    <col min="3" max="16384" width="4.25" style="433"/>
  </cols>
  <sheetData>
    <row r="1" spans="2:58" ht="12" customHeight="1">
      <c r="AY1" s="433" t="s">
        <v>1700</v>
      </c>
    </row>
    <row r="2" spans="2:58" ht="12" customHeight="1">
      <c r="C2" s="434" t="s">
        <v>1701</v>
      </c>
      <c r="D2" s="435"/>
      <c r="E2" s="435"/>
      <c r="F2" s="435"/>
      <c r="G2" s="435"/>
      <c r="H2" s="435"/>
      <c r="I2" s="435"/>
      <c r="J2" s="435"/>
      <c r="K2" s="435"/>
      <c r="L2" s="435"/>
      <c r="M2" s="435"/>
      <c r="N2" s="435"/>
      <c r="O2" s="435"/>
      <c r="P2" s="435"/>
      <c r="Q2" s="435"/>
      <c r="R2" s="435"/>
      <c r="S2" s="435"/>
      <c r="T2" s="435"/>
      <c r="U2" s="435"/>
      <c r="V2" s="435"/>
      <c r="W2" s="435"/>
      <c r="X2" s="435"/>
      <c r="Y2" s="435"/>
      <c r="Z2" s="435"/>
      <c r="AA2" s="435"/>
      <c r="AB2" s="435"/>
      <c r="AC2" s="435"/>
      <c r="AD2" s="435"/>
      <c r="AE2" s="435"/>
      <c r="AF2" s="435"/>
      <c r="AG2" s="435"/>
      <c r="AH2" s="435"/>
      <c r="AI2" s="435"/>
      <c r="AJ2" s="435"/>
      <c r="AK2" s="435"/>
      <c r="AL2" s="435"/>
      <c r="AM2" s="435"/>
      <c r="AN2" s="435"/>
      <c r="AO2" s="435"/>
      <c r="AP2" s="435"/>
      <c r="AQ2" s="436"/>
      <c r="AR2" s="437" t="s">
        <v>1702</v>
      </c>
      <c r="AS2" s="438"/>
      <c r="AT2" s="438"/>
      <c r="AU2" s="439"/>
      <c r="AV2" s="440" t="s">
        <v>1703</v>
      </c>
      <c r="AW2" s="438"/>
      <c r="AX2" s="438"/>
      <c r="AY2" s="438"/>
      <c r="AZ2" s="438"/>
      <c r="BA2" s="438"/>
      <c r="BB2" s="438"/>
      <c r="BC2" s="438"/>
      <c r="BD2" s="438"/>
      <c r="BE2" s="438"/>
      <c r="BF2" s="439"/>
    </row>
    <row r="3" spans="2:58" ht="12" customHeight="1">
      <c r="C3" s="434" t="s">
        <v>1704</v>
      </c>
      <c r="D3" s="435"/>
      <c r="E3" s="441"/>
      <c r="F3" s="434" t="s">
        <v>1705</v>
      </c>
      <c r="G3" s="442"/>
      <c r="H3" s="442"/>
      <c r="I3" s="443"/>
      <c r="J3" s="434" t="s">
        <v>1706</v>
      </c>
      <c r="K3" s="435"/>
      <c r="L3" s="441"/>
      <c r="M3" s="434" t="s">
        <v>1707</v>
      </c>
      <c r="N3" s="435"/>
      <c r="O3" s="435"/>
      <c r="P3" s="435"/>
      <c r="Q3" s="434" t="s">
        <v>1708</v>
      </c>
      <c r="R3" s="435"/>
      <c r="S3" s="441"/>
      <c r="T3" s="434" t="s">
        <v>1709</v>
      </c>
      <c r="U3" s="435"/>
      <c r="V3" s="435"/>
      <c r="W3" s="435"/>
      <c r="X3" s="435"/>
      <c r="Y3" s="435"/>
      <c r="Z3" s="435"/>
      <c r="AA3" s="435"/>
      <c r="AB3" s="435"/>
      <c r="AC3" s="435"/>
      <c r="AD3" s="435"/>
      <c r="AE3" s="435"/>
      <c r="AF3" s="435"/>
      <c r="AG3" s="435"/>
      <c r="AH3" s="435"/>
      <c r="AI3" s="435"/>
      <c r="AJ3" s="435"/>
      <c r="AK3" s="435"/>
      <c r="AL3" s="435"/>
      <c r="AM3" s="435"/>
      <c r="AN3" s="435"/>
      <c r="AO3" s="435"/>
      <c r="AP3" s="435"/>
      <c r="AQ3" s="436"/>
      <c r="AR3" s="444"/>
      <c r="AS3" s="445"/>
      <c r="AT3" s="445"/>
      <c r="AU3" s="446"/>
      <c r="AV3" s="447"/>
      <c r="AW3" s="445"/>
      <c r="AX3" s="445"/>
      <c r="AY3" s="445"/>
      <c r="AZ3" s="445"/>
      <c r="BA3" s="445"/>
      <c r="BB3" s="445"/>
      <c r="BC3" s="445"/>
      <c r="BD3" s="445"/>
      <c r="BE3" s="445"/>
      <c r="BF3" s="446"/>
    </row>
    <row r="4" spans="2:58" ht="12" customHeight="1" thickBot="1">
      <c r="B4" s="433" t="s">
        <v>1710</v>
      </c>
      <c r="C4" s="448" t="s">
        <v>1711</v>
      </c>
      <c r="D4" s="449"/>
      <c r="E4" s="450"/>
      <c r="F4" s="451" t="s">
        <v>1712</v>
      </c>
      <c r="G4" s="452"/>
      <c r="H4" s="452"/>
      <c r="I4" s="453"/>
      <c r="J4" s="454" t="s">
        <v>1713</v>
      </c>
      <c r="K4" s="455"/>
      <c r="L4" s="456"/>
      <c r="M4" s="451" t="s">
        <v>1714</v>
      </c>
      <c r="N4" s="457"/>
      <c r="O4" s="457"/>
      <c r="P4" s="457"/>
      <c r="Q4" s="458" t="s">
        <v>1715</v>
      </c>
      <c r="R4" s="459"/>
      <c r="S4" s="460"/>
      <c r="T4" s="461" t="s">
        <v>1716</v>
      </c>
      <c r="U4" s="462" t="s">
        <v>1717</v>
      </c>
      <c r="V4" s="462" t="s">
        <v>1718</v>
      </c>
      <c r="W4" s="463" t="s">
        <v>1719</v>
      </c>
      <c r="X4" s="464" t="s">
        <v>1720</v>
      </c>
      <c r="Y4" s="465" t="s">
        <v>1721</v>
      </c>
      <c r="Z4" s="466" t="s">
        <v>1722</v>
      </c>
      <c r="AA4" s="466" t="s">
        <v>1723</v>
      </c>
      <c r="AB4" s="466" t="s">
        <v>1724</v>
      </c>
      <c r="AC4" s="466" t="s">
        <v>1725</v>
      </c>
      <c r="AD4" s="466" t="s">
        <v>1726</v>
      </c>
      <c r="AE4" s="466" t="s">
        <v>1727</v>
      </c>
      <c r="AF4" s="466" t="s">
        <v>1728</v>
      </c>
      <c r="AG4" s="466" t="s">
        <v>1729</v>
      </c>
      <c r="AH4" s="466" t="s">
        <v>1730</v>
      </c>
      <c r="AI4" s="466" t="s">
        <v>1731</v>
      </c>
      <c r="AJ4" s="466" t="s">
        <v>1732</v>
      </c>
      <c r="AK4" s="466" t="s">
        <v>1733</v>
      </c>
      <c r="AL4" s="466" t="s">
        <v>28</v>
      </c>
      <c r="AM4" s="466" t="s">
        <v>29</v>
      </c>
      <c r="AN4" s="466" t="s">
        <v>30</v>
      </c>
      <c r="AO4" s="466" t="s">
        <v>31</v>
      </c>
      <c r="AP4" s="466" t="s">
        <v>32</v>
      </c>
      <c r="AQ4" s="464" t="s">
        <v>1734</v>
      </c>
      <c r="AR4" s="444"/>
      <c r="AS4" s="445"/>
      <c r="AT4" s="445"/>
      <c r="AU4" s="446"/>
      <c r="AV4" s="447"/>
      <c r="AW4" s="445"/>
      <c r="AX4" s="445"/>
      <c r="AY4" s="445"/>
      <c r="AZ4" s="445"/>
      <c r="BA4" s="445"/>
      <c r="BB4" s="445"/>
      <c r="BC4" s="445"/>
      <c r="BD4" s="445"/>
      <c r="BE4" s="445"/>
      <c r="BF4" s="446"/>
    </row>
    <row r="5" spans="2:58" ht="12" customHeight="1" thickTop="1" thickBot="1">
      <c r="B5" s="433" t="s">
        <v>1735</v>
      </c>
      <c r="C5" s="448" t="s">
        <v>1711</v>
      </c>
      <c r="D5" s="449"/>
      <c r="E5" s="450"/>
      <c r="F5" s="467" t="s">
        <v>1736</v>
      </c>
      <c r="G5" s="468"/>
      <c r="H5" s="468"/>
      <c r="I5" s="469"/>
      <c r="J5" s="454" t="s">
        <v>1737</v>
      </c>
      <c r="K5" s="455"/>
      <c r="L5" s="456"/>
      <c r="M5" s="467" t="s">
        <v>1738</v>
      </c>
      <c r="N5" s="470"/>
      <c r="O5" s="470"/>
      <c r="P5" s="470"/>
      <c r="Q5" s="471" t="s">
        <v>1739</v>
      </c>
      <c r="R5" s="472"/>
      <c r="S5" s="473"/>
      <c r="T5" s="474" t="s">
        <v>1740</v>
      </c>
      <c r="U5" s="462" t="s">
        <v>1717</v>
      </c>
      <c r="V5" s="462" t="s">
        <v>1718</v>
      </c>
      <c r="W5" s="475" t="s">
        <v>172</v>
      </c>
      <c r="X5" s="476" t="s">
        <v>173</v>
      </c>
      <c r="Y5" s="475" t="s">
        <v>174</v>
      </c>
      <c r="Z5" s="476" t="s">
        <v>175</v>
      </c>
      <c r="AA5" s="475" t="s">
        <v>176</v>
      </c>
      <c r="AB5" s="476" t="s">
        <v>177</v>
      </c>
      <c r="AC5" s="475" t="s">
        <v>178</v>
      </c>
      <c r="AD5" s="476" t="s">
        <v>179</v>
      </c>
      <c r="AE5" s="475" t="s">
        <v>180</v>
      </c>
      <c r="AF5" s="476" t="s">
        <v>181</v>
      </c>
      <c r="AG5" s="475" t="s">
        <v>182</v>
      </c>
      <c r="AH5" s="476" t="s">
        <v>183</v>
      </c>
      <c r="AI5" s="475" t="s">
        <v>184</v>
      </c>
      <c r="AJ5" s="476" t="s">
        <v>185</v>
      </c>
      <c r="AK5" s="475" t="s">
        <v>186</v>
      </c>
      <c r="AL5" s="476" t="s">
        <v>187</v>
      </c>
      <c r="AM5" s="475" t="s">
        <v>188</v>
      </c>
      <c r="AN5" s="476" t="s">
        <v>189</v>
      </c>
      <c r="AO5" s="475" t="s">
        <v>190</v>
      </c>
      <c r="AP5" s="476" t="s">
        <v>1741</v>
      </c>
      <c r="AQ5" s="475" t="s">
        <v>1742</v>
      </c>
      <c r="AR5" s="444"/>
      <c r="AS5" s="445"/>
      <c r="AT5" s="445"/>
      <c r="AU5" s="446"/>
      <c r="AV5" s="447"/>
      <c r="AW5" s="445"/>
      <c r="AX5" s="445"/>
      <c r="AY5" s="445"/>
      <c r="AZ5" s="445"/>
      <c r="BA5" s="445"/>
      <c r="BB5" s="445"/>
      <c r="BC5" s="445"/>
      <c r="BD5" s="445"/>
      <c r="BE5" s="445"/>
      <c r="BF5" s="446"/>
    </row>
    <row r="6" spans="2:58" ht="12" customHeight="1" thickTop="1" thickBot="1">
      <c r="B6" s="433" t="s">
        <v>1743</v>
      </c>
      <c r="C6" s="448" t="s">
        <v>1711</v>
      </c>
      <c r="D6" s="449"/>
      <c r="E6" s="450"/>
      <c r="F6" s="477" t="s">
        <v>1744</v>
      </c>
      <c r="G6" s="478"/>
      <c r="H6" s="478"/>
      <c r="I6" s="479"/>
      <c r="J6" s="454" t="s">
        <v>1745</v>
      </c>
      <c r="K6" s="455"/>
      <c r="L6" s="456"/>
      <c r="M6" s="477" t="s">
        <v>1746</v>
      </c>
      <c r="N6" s="480"/>
      <c r="O6" s="480"/>
      <c r="P6" s="480"/>
      <c r="Q6" s="481" t="s">
        <v>1747</v>
      </c>
      <c r="R6" s="482"/>
      <c r="S6" s="483"/>
      <c r="T6" s="484" t="s">
        <v>1748</v>
      </c>
      <c r="U6" s="462" t="s">
        <v>1717</v>
      </c>
      <c r="V6" s="462" t="s">
        <v>1718</v>
      </c>
      <c r="W6" s="485" t="s">
        <v>317</v>
      </c>
      <c r="X6" s="486" t="s">
        <v>318</v>
      </c>
      <c r="Y6" s="485" t="s">
        <v>319</v>
      </c>
      <c r="Z6" s="486" t="s">
        <v>320</v>
      </c>
      <c r="AA6" s="485" t="s">
        <v>321</v>
      </c>
      <c r="AB6" s="486" t="s">
        <v>322</v>
      </c>
      <c r="AC6" s="485" t="s">
        <v>323</v>
      </c>
      <c r="AD6" s="486" t="s">
        <v>324</v>
      </c>
      <c r="AE6" s="485" t="s">
        <v>325</v>
      </c>
      <c r="AF6" s="486" t="s">
        <v>326</v>
      </c>
      <c r="AG6" s="485" t="s">
        <v>327</v>
      </c>
      <c r="AH6" s="486" t="s">
        <v>328</v>
      </c>
      <c r="AI6" s="485" t="s">
        <v>329</v>
      </c>
      <c r="AJ6" s="486" t="s">
        <v>330</v>
      </c>
      <c r="AK6" s="485" t="s">
        <v>331</v>
      </c>
      <c r="AL6" s="486" t="s">
        <v>332</v>
      </c>
      <c r="AM6" s="485" t="s">
        <v>333</v>
      </c>
      <c r="AN6" s="486" t="s">
        <v>334</v>
      </c>
      <c r="AO6" s="485" t="s">
        <v>335</v>
      </c>
      <c r="AP6" s="486" t="s">
        <v>1749</v>
      </c>
      <c r="AQ6" s="485" t="s">
        <v>1750</v>
      </c>
      <c r="AR6" s="487"/>
      <c r="AS6" s="488"/>
      <c r="AT6" s="488"/>
      <c r="AU6" s="489"/>
      <c r="AV6" s="490"/>
      <c r="AW6" s="488"/>
      <c r="AX6" s="488"/>
      <c r="AY6" s="488"/>
      <c r="AZ6" s="488"/>
      <c r="BA6" s="488"/>
      <c r="BB6" s="488"/>
      <c r="BC6" s="488"/>
      <c r="BD6" s="488"/>
      <c r="BE6" s="488"/>
      <c r="BF6" s="489"/>
    </row>
    <row r="7" spans="2:58" ht="12" customHeight="1" thickTop="1">
      <c r="C7" s="491" t="s">
        <v>1751</v>
      </c>
      <c r="D7" s="492"/>
      <c r="E7" s="493"/>
      <c r="F7" s="491" t="s">
        <v>1752</v>
      </c>
      <c r="G7" s="156"/>
      <c r="H7" s="156"/>
      <c r="I7" s="158"/>
      <c r="J7" s="491" t="s">
        <v>1752</v>
      </c>
      <c r="K7" s="492"/>
      <c r="L7" s="493"/>
      <c r="M7" s="491" t="s">
        <v>1752</v>
      </c>
      <c r="N7" s="492"/>
      <c r="O7" s="492"/>
      <c r="P7" s="492"/>
      <c r="Q7" s="491" t="s">
        <v>1752</v>
      </c>
      <c r="R7" s="492"/>
      <c r="S7" s="493"/>
      <c r="T7" s="494">
        <v>0</v>
      </c>
      <c r="U7" s="495">
        <v>0</v>
      </c>
      <c r="V7" s="495">
        <v>0</v>
      </c>
      <c r="W7" s="496">
        <v>0</v>
      </c>
      <c r="X7" s="497">
        <v>0</v>
      </c>
      <c r="Y7" s="494">
        <v>0</v>
      </c>
      <c r="Z7" s="495">
        <v>0</v>
      </c>
      <c r="AA7" s="495">
        <v>0</v>
      </c>
      <c r="AB7" s="495">
        <v>0</v>
      </c>
      <c r="AC7" s="495">
        <v>0</v>
      </c>
      <c r="AD7" s="495">
        <v>0</v>
      </c>
      <c r="AE7" s="495">
        <v>0</v>
      </c>
      <c r="AF7" s="495">
        <v>0</v>
      </c>
      <c r="AG7" s="495">
        <v>0</v>
      </c>
      <c r="AH7" s="495">
        <v>0</v>
      </c>
      <c r="AI7" s="495">
        <v>0</v>
      </c>
      <c r="AJ7" s="495">
        <v>0</v>
      </c>
      <c r="AK7" s="495">
        <v>0</v>
      </c>
      <c r="AL7" s="495">
        <v>0</v>
      </c>
      <c r="AM7" s="495">
        <v>0</v>
      </c>
      <c r="AN7" s="495">
        <v>0</v>
      </c>
      <c r="AO7" s="495">
        <v>0</v>
      </c>
      <c r="AP7" s="495">
        <v>0</v>
      </c>
      <c r="AQ7" s="498">
        <v>1</v>
      </c>
      <c r="AR7" s="492" t="s">
        <v>1753</v>
      </c>
      <c r="AS7" s="492"/>
      <c r="AT7" s="492"/>
      <c r="AU7" s="493"/>
      <c r="AV7" s="499" t="s">
        <v>1754</v>
      </c>
      <c r="AW7" s="500"/>
      <c r="AX7" s="500"/>
      <c r="AY7" s="500"/>
      <c r="AZ7" s="500"/>
      <c r="BA7" s="500"/>
      <c r="BB7" s="500"/>
      <c r="BC7" s="500"/>
      <c r="BD7" s="500"/>
      <c r="BE7" s="500"/>
      <c r="BF7" s="501"/>
    </row>
    <row r="8" spans="2:58" ht="12" customHeight="1">
      <c r="C8" s="502" t="s">
        <v>1752</v>
      </c>
      <c r="D8" s="503"/>
      <c r="E8" s="504"/>
      <c r="F8" s="502" t="s">
        <v>1752</v>
      </c>
      <c r="G8" s="505"/>
      <c r="H8" s="505"/>
      <c r="I8" s="506"/>
      <c r="J8" s="502" t="s">
        <v>1752</v>
      </c>
      <c r="K8" s="503"/>
      <c r="L8" s="504"/>
      <c r="M8" s="502" t="s">
        <v>1752</v>
      </c>
      <c r="N8" s="503"/>
      <c r="O8" s="503"/>
      <c r="P8" s="503"/>
      <c r="Q8" s="502" t="s">
        <v>1752</v>
      </c>
      <c r="R8" s="503"/>
      <c r="S8" s="504"/>
      <c r="T8" s="507">
        <v>0</v>
      </c>
      <c r="U8" s="508">
        <v>0</v>
      </c>
      <c r="V8" s="508">
        <v>0</v>
      </c>
      <c r="W8" s="509">
        <v>0</v>
      </c>
      <c r="X8" s="510">
        <v>0</v>
      </c>
      <c r="Y8" s="507">
        <v>0</v>
      </c>
      <c r="Z8" s="508">
        <v>0</v>
      </c>
      <c r="AA8" s="508">
        <v>0</v>
      </c>
      <c r="AB8" s="508">
        <v>0</v>
      </c>
      <c r="AC8" s="508">
        <v>0</v>
      </c>
      <c r="AD8" s="508">
        <v>0</v>
      </c>
      <c r="AE8" s="508">
        <v>0</v>
      </c>
      <c r="AF8" s="508">
        <v>0</v>
      </c>
      <c r="AG8" s="508">
        <v>0</v>
      </c>
      <c r="AH8" s="508">
        <v>0</v>
      </c>
      <c r="AI8" s="508">
        <v>0</v>
      </c>
      <c r="AJ8" s="508">
        <v>0</v>
      </c>
      <c r="AK8" s="508">
        <v>0</v>
      </c>
      <c r="AL8" s="508">
        <v>0</v>
      </c>
      <c r="AM8" s="508">
        <v>0</v>
      </c>
      <c r="AN8" s="508">
        <v>0</v>
      </c>
      <c r="AO8" s="508">
        <v>0</v>
      </c>
      <c r="AP8" s="511">
        <v>1</v>
      </c>
      <c r="AQ8" s="510">
        <v>0</v>
      </c>
      <c r="AR8" s="512" t="s">
        <v>57</v>
      </c>
      <c r="AS8" s="512"/>
      <c r="AT8" s="512"/>
      <c r="AU8" s="513"/>
      <c r="AV8" s="514" t="s">
        <v>1755</v>
      </c>
      <c r="AW8" s="515"/>
      <c r="AX8" s="515"/>
      <c r="AY8" s="515"/>
      <c r="AZ8" s="515"/>
      <c r="BA8" s="515"/>
      <c r="BB8" s="515"/>
      <c r="BC8" s="515"/>
      <c r="BD8" s="515"/>
      <c r="BE8" s="515"/>
      <c r="BF8" s="516"/>
    </row>
    <row r="9" spans="2:58" ht="12" customHeight="1">
      <c r="C9" s="502" t="s">
        <v>1752</v>
      </c>
      <c r="D9" s="503"/>
      <c r="E9" s="504"/>
      <c r="F9" s="502" t="s">
        <v>1752</v>
      </c>
      <c r="G9" s="505"/>
      <c r="H9" s="505"/>
      <c r="I9" s="506"/>
      <c r="J9" s="502" t="s">
        <v>1752</v>
      </c>
      <c r="K9" s="503"/>
      <c r="L9" s="504"/>
      <c r="M9" s="502" t="s">
        <v>1752</v>
      </c>
      <c r="N9" s="503"/>
      <c r="O9" s="503"/>
      <c r="P9" s="503"/>
      <c r="Q9" s="502" t="s">
        <v>1752</v>
      </c>
      <c r="R9" s="503"/>
      <c r="S9" s="504"/>
      <c r="T9" s="507">
        <v>0</v>
      </c>
      <c r="U9" s="508">
        <v>0</v>
      </c>
      <c r="V9" s="508">
        <v>0</v>
      </c>
      <c r="W9" s="509">
        <v>0</v>
      </c>
      <c r="X9" s="510">
        <v>0</v>
      </c>
      <c r="Y9" s="507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>
        <v>0</v>
      </c>
      <c r="AH9" s="508">
        <v>0</v>
      </c>
      <c r="AI9" s="508">
        <v>0</v>
      </c>
      <c r="AJ9" s="508">
        <v>0</v>
      </c>
      <c r="AK9" s="508">
        <v>0</v>
      </c>
      <c r="AL9" s="508">
        <v>0</v>
      </c>
      <c r="AM9" s="508">
        <v>0</v>
      </c>
      <c r="AN9" s="508">
        <v>0</v>
      </c>
      <c r="AO9" s="517">
        <v>1</v>
      </c>
      <c r="AP9" s="518">
        <v>0</v>
      </c>
      <c r="AQ9" s="510">
        <v>0</v>
      </c>
      <c r="AR9" s="512" t="s">
        <v>1756</v>
      </c>
      <c r="AS9" s="512"/>
      <c r="AT9" s="512"/>
      <c r="AU9" s="513"/>
      <c r="AV9" s="514" t="s">
        <v>1757</v>
      </c>
      <c r="AW9" s="515"/>
      <c r="AX9" s="515"/>
      <c r="AY9" s="515"/>
      <c r="AZ9" s="515"/>
      <c r="BA9" s="515"/>
      <c r="BB9" s="515"/>
      <c r="BC9" s="515"/>
      <c r="BD9" s="515"/>
      <c r="BE9" s="515"/>
      <c r="BF9" s="516"/>
    </row>
    <row r="10" spans="2:58" ht="12" customHeight="1">
      <c r="C10" s="502" t="s">
        <v>1752</v>
      </c>
      <c r="D10" s="505"/>
      <c r="E10" s="506"/>
      <c r="F10" s="502" t="s">
        <v>1752</v>
      </c>
      <c r="G10" s="505"/>
      <c r="H10" s="505"/>
      <c r="I10" s="506"/>
      <c r="J10" s="502" t="s">
        <v>1752</v>
      </c>
      <c r="K10" s="505"/>
      <c r="L10" s="506"/>
      <c r="M10" s="502" t="s">
        <v>1752</v>
      </c>
      <c r="N10" s="503"/>
      <c r="O10" s="503"/>
      <c r="P10" s="505"/>
      <c r="Q10" s="519" t="s">
        <v>1758</v>
      </c>
      <c r="R10" s="505"/>
      <c r="S10" s="506"/>
      <c r="T10" s="520">
        <v>0</v>
      </c>
      <c r="U10" s="508">
        <v>0</v>
      </c>
      <c r="V10" s="508">
        <v>0</v>
      </c>
      <c r="W10" s="509">
        <v>0</v>
      </c>
      <c r="X10" s="510">
        <v>0</v>
      </c>
      <c r="Y10" s="507">
        <v>0</v>
      </c>
      <c r="Z10" s="508">
        <v>0</v>
      </c>
      <c r="AA10" s="508">
        <v>0</v>
      </c>
      <c r="AB10" s="508">
        <v>0</v>
      </c>
      <c r="AC10" s="508">
        <v>0</v>
      </c>
      <c r="AD10" s="508">
        <v>0</v>
      </c>
      <c r="AE10" s="508">
        <v>0</v>
      </c>
      <c r="AF10" s="508">
        <v>0</v>
      </c>
      <c r="AG10" s="508">
        <v>0</v>
      </c>
      <c r="AH10" s="508">
        <v>0</v>
      </c>
      <c r="AI10" s="508">
        <v>0</v>
      </c>
      <c r="AJ10" s="508">
        <v>0</v>
      </c>
      <c r="AK10" s="508">
        <v>0</v>
      </c>
      <c r="AL10" s="508">
        <v>0</v>
      </c>
      <c r="AM10" s="508">
        <v>0</v>
      </c>
      <c r="AN10" s="517">
        <v>1</v>
      </c>
      <c r="AO10" s="518">
        <v>0</v>
      </c>
      <c r="AP10" s="518">
        <v>0</v>
      </c>
      <c r="AQ10" s="510">
        <v>0</v>
      </c>
      <c r="AR10" s="521" t="s">
        <v>1759</v>
      </c>
      <c r="AS10" s="512"/>
      <c r="AT10" s="512"/>
      <c r="AU10" s="513"/>
      <c r="AV10" s="514" t="s">
        <v>1760</v>
      </c>
      <c r="AW10" s="515"/>
      <c r="AX10" s="515"/>
      <c r="AY10" s="515"/>
      <c r="AZ10" s="515"/>
      <c r="BA10" s="515"/>
      <c r="BB10" s="515"/>
      <c r="BC10" s="515"/>
      <c r="BD10" s="515"/>
      <c r="BE10" s="515"/>
      <c r="BF10" s="516"/>
    </row>
    <row r="11" spans="2:58" ht="12" customHeight="1">
      <c r="C11" s="502" t="s">
        <v>1752</v>
      </c>
      <c r="D11" s="503"/>
      <c r="E11" s="504"/>
      <c r="F11" s="502" t="s">
        <v>1752</v>
      </c>
      <c r="G11" s="505"/>
      <c r="H11" s="505"/>
      <c r="I11" s="506"/>
      <c r="J11" s="502" t="s">
        <v>1752</v>
      </c>
      <c r="K11" s="503"/>
      <c r="L11" s="504"/>
      <c r="M11" s="502" t="s">
        <v>1752</v>
      </c>
      <c r="N11" s="503"/>
      <c r="O11" s="503"/>
      <c r="P11" s="503"/>
      <c r="Q11" s="519" t="s">
        <v>1758</v>
      </c>
      <c r="R11" s="505"/>
      <c r="S11" s="506"/>
      <c r="T11" s="520">
        <v>0</v>
      </c>
      <c r="U11" s="508">
        <v>0</v>
      </c>
      <c r="V11" s="508">
        <v>0</v>
      </c>
      <c r="W11" s="509">
        <v>0</v>
      </c>
      <c r="X11" s="510">
        <v>0</v>
      </c>
      <c r="Y11" s="507">
        <v>0</v>
      </c>
      <c r="Z11" s="508">
        <v>0</v>
      </c>
      <c r="AA11" s="508">
        <v>0</v>
      </c>
      <c r="AB11" s="508">
        <v>0</v>
      </c>
      <c r="AC11" s="508">
        <v>0</v>
      </c>
      <c r="AD11" s="508">
        <v>0</v>
      </c>
      <c r="AE11" s="508">
        <v>0</v>
      </c>
      <c r="AF11" s="508">
        <v>0</v>
      </c>
      <c r="AG11" s="508">
        <v>0</v>
      </c>
      <c r="AH11" s="508">
        <v>0</v>
      </c>
      <c r="AI11" s="508">
        <v>0</v>
      </c>
      <c r="AJ11" s="508">
        <v>0</v>
      </c>
      <c r="AK11" s="508">
        <v>0</v>
      </c>
      <c r="AL11" s="508">
        <v>0</v>
      </c>
      <c r="AM11" s="517">
        <v>1</v>
      </c>
      <c r="AN11" s="518">
        <v>0</v>
      </c>
      <c r="AO11" s="518">
        <v>0</v>
      </c>
      <c r="AP11" s="518">
        <v>0</v>
      </c>
      <c r="AQ11" s="510">
        <v>0</v>
      </c>
      <c r="AR11" s="521" t="s">
        <v>1761</v>
      </c>
      <c r="AS11" s="512"/>
      <c r="AT11" s="512"/>
      <c r="AU11" s="513"/>
      <c r="AV11" s="514" t="s">
        <v>1762</v>
      </c>
      <c r="AW11" s="515"/>
      <c r="AX11" s="515"/>
      <c r="AY11" s="515"/>
      <c r="AZ11" s="515"/>
      <c r="BA11" s="515"/>
      <c r="BB11" s="515"/>
      <c r="BC11" s="515"/>
      <c r="BD11" s="515"/>
      <c r="BE11" s="515"/>
      <c r="BF11" s="516"/>
    </row>
    <row r="12" spans="2:58" ht="12" customHeight="1">
      <c r="C12" s="502" t="s">
        <v>1752</v>
      </c>
      <c r="D12" s="503"/>
      <c r="E12" s="504"/>
      <c r="F12" s="502" t="s">
        <v>1752</v>
      </c>
      <c r="G12" s="505"/>
      <c r="H12" s="505"/>
      <c r="I12" s="506"/>
      <c r="J12" s="502" t="s">
        <v>1752</v>
      </c>
      <c r="K12" s="503"/>
      <c r="L12" s="504"/>
      <c r="M12" s="502" t="s">
        <v>1752</v>
      </c>
      <c r="N12" s="503"/>
      <c r="O12" s="503"/>
      <c r="P12" s="503"/>
      <c r="Q12" s="502" t="s">
        <v>1752</v>
      </c>
      <c r="R12" s="503"/>
      <c r="S12" s="504"/>
      <c r="T12" s="507">
        <v>0</v>
      </c>
      <c r="U12" s="508">
        <v>0</v>
      </c>
      <c r="V12" s="508">
        <v>0</v>
      </c>
      <c r="W12" s="509">
        <v>0</v>
      </c>
      <c r="X12" s="510">
        <v>0</v>
      </c>
      <c r="Y12" s="507">
        <v>0</v>
      </c>
      <c r="Z12" s="508">
        <v>0</v>
      </c>
      <c r="AA12" s="508">
        <v>0</v>
      </c>
      <c r="AB12" s="508">
        <v>0</v>
      </c>
      <c r="AC12" s="508">
        <v>0</v>
      </c>
      <c r="AD12" s="508">
        <v>0</v>
      </c>
      <c r="AE12" s="508">
        <v>0</v>
      </c>
      <c r="AF12" s="508">
        <v>0</v>
      </c>
      <c r="AG12" s="508">
        <v>0</v>
      </c>
      <c r="AH12" s="508">
        <v>0</v>
      </c>
      <c r="AI12" s="508">
        <v>0</v>
      </c>
      <c r="AJ12" s="508">
        <v>0</v>
      </c>
      <c r="AK12" s="508">
        <v>0</v>
      </c>
      <c r="AL12" s="517">
        <v>1</v>
      </c>
      <c r="AM12" s="518">
        <v>0</v>
      </c>
      <c r="AN12" s="518">
        <v>0</v>
      </c>
      <c r="AO12" s="518">
        <v>0</v>
      </c>
      <c r="AP12" s="518">
        <v>0</v>
      </c>
      <c r="AQ12" s="510">
        <v>0</v>
      </c>
      <c r="AR12" s="521" t="s">
        <v>53</v>
      </c>
      <c r="AS12" s="512"/>
      <c r="AT12" s="512"/>
      <c r="AU12" s="513"/>
      <c r="AV12" s="514" t="s">
        <v>1763</v>
      </c>
      <c r="AW12" s="515"/>
      <c r="AX12" s="515"/>
      <c r="AY12" s="515"/>
      <c r="AZ12" s="515"/>
      <c r="BA12" s="515"/>
      <c r="BB12" s="515"/>
      <c r="BC12" s="515"/>
      <c r="BD12" s="515"/>
      <c r="BE12" s="515"/>
      <c r="BF12" s="516"/>
    </row>
    <row r="13" spans="2:58" ht="12" customHeight="1">
      <c r="C13" s="502" t="s">
        <v>1752</v>
      </c>
      <c r="D13" s="503"/>
      <c r="E13" s="504"/>
      <c r="F13" s="502" t="s">
        <v>1764</v>
      </c>
      <c r="G13" s="505"/>
      <c r="H13" s="505"/>
      <c r="I13" s="506"/>
      <c r="J13" s="502" t="s">
        <v>1752</v>
      </c>
      <c r="K13" s="503"/>
      <c r="L13" s="504"/>
      <c r="M13" s="502" t="s">
        <v>1765</v>
      </c>
      <c r="N13" s="503"/>
      <c r="O13" s="503"/>
      <c r="P13" s="503"/>
      <c r="Q13" s="519" t="s">
        <v>1758</v>
      </c>
      <c r="R13" s="505"/>
      <c r="S13" s="506"/>
      <c r="T13" s="520">
        <v>0</v>
      </c>
      <c r="U13" s="508">
        <v>0</v>
      </c>
      <c r="V13" s="508">
        <v>0</v>
      </c>
      <c r="W13" s="509">
        <v>0</v>
      </c>
      <c r="X13" s="510">
        <v>0</v>
      </c>
      <c r="Y13" s="507">
        <v>0</v>
      </c>
      <c r="Z13" s="508">
        <v>0</v>
      </c>
      <c r="AA13" s="508">
        <v>0</v>
      </c>
      <c r="AB13" s="508">
        <v>0</v>
      </c>
      <c r="AC13" s="508">
        <v>0</v>
      </c>
      <c r="AD13" s="508">
        <v>0</v>
      </c>
      <c r="AE13" s="508">
        <v>0</v>
      </c>
      <c r="AF13" s="508">
        <v>0</v>
      </c>
      <c r="AG13" s="508">
        <v>0</v>
      </c>
      <c r="AH13" s="508">
        <v>0</v>
      </c>
      <c r="AI13" s="508">
        <v>0</v>
      </c>
      <c r="AJ13" s="508">
        <v>0</v>
      </c>
      <c r="AK13" s="517">
        <v>1</v>
      </c>
      <c r="AL13" s="518">
        <v>0</v>
      </c>
      <c r="AM13" s="518">
        <v>0</v>
      </c>
      <c r="AN13" s="518">
        <v>0</v>
      </c>
      <c r="AO13" s="518">
        <v>0</v>
      </c>
      <c r="AP13" s="518">
        <v>0</v>
      </c>
      <c r="AQ13" s="518">
        <v>0</v>
      </c>
      <c r="AR13" s="512" t="s">
        <v>1766</v>
      </c>
      <c r="AS13" s="512"/>
      <c r="AT13" s="512"/>
      <c r="AU13" s="513"/>
      <c r="AV13" s="514" t="s">
        <v>1767</v>
      </c>
      <c r="AW13" s="515"/>
      <c r="AX13" s="515"/>
      <c r="AY13" s="515"/>
      <c r="AZ13" s="515"/>
      <c r="BA13" s="515"/>
      <c r="BB13" s="515"/>
      <c r="BC13" s="515"/>
      <c r="BD13" s="515"/>
      <c r="BE13" s="515"/>
      <c r="BF13" s="516"/>
    </row>
    <row r="14" spans="2:58" ht="12" customHeight="1">
      <c r="C14" s="502" t="s">
        <v>1752</v>
      </c>
      <c r="D14" s="503"/>
      <c r="E14" s="504"/>
      <c r="F14" s="502" t="s">
        <v>1752</v>
      </c>
      <c r="G14" s="505"/>
      <c r="H14" s="505"/>
      <c r="I14" s="506"/>
      <c r="J14" s="502" t="s">
        <v>1752</v>
      </c>
      <c r="K14" s="503"/>
      <c r="L14" s="504"/>
      <c r="M14" s="502" t="s">
        <v>1765</v>
      </c>
      <c r="N14" s="503"/>
      <c r="O14" s="503"/>
      <c r="P14" s="503"/>
      <c r="Q14" s="519" t="s">
        <v>1758</v>
      </c>
      <c r="R14" s="505"/>
      <c r="S14" s="506"/>
      <c r="T14" s="520">
        <v>0</v>
      </c>
      <c r="U14" s="508">
        <v>0</v>
      </c>
      <c r="V14" s="508">
        <v>0</v>
      </c>
      <c r="W14" s="509">
        <v>0</v>
      </c>
      <c r="X14" s="510">
        <v>0</v>
      </c>
      <c r="Y14" s="507">
        <v>0</v>
      </c>
      <c r="Z14" s="508">
        <v>0</v>
      </c>
      <c r="AA14" s="508">
        <v>0</v>
      </c>
      <c r="AB14" s="508">
        <v>0</v>
      </c>
      <c r="AC14" s="508">
        <v>0</v>
      </c>
      <c r="AD14" s="508">
        <v>0</v>
      </c>
      <c r="AE14" s="508">
        <v>0</v>
      </c>
      <c r="AF14" s="508">
        <v>0</v>
      </c>
      <c r="AG14" s="508">
        <v>0</v>
      </c>
      <c r="AH14" s="508">
        <v>0</v>
      </c>
      <c r="AI14" s="508">
        <v>0</v>
      </c>
      <c r="AJ14" s="517">
        <v>1</v>
      </c>
      <c r="AK14" s="518">
        <v>0</v>
      </c>
      <c r="AL14" s="518">
        <v>0</v>
      </c>
      <c r="AM14" s="518">
        <v>0</v>
      </c>
      <c r="AN14" s="518">
        <v>0</v>
      </c>
      <c r="AO14" s="518">
        <v>0</v>
      </c>
      <c r="AP14" s="518">
        <v>0</v>
      </c>
      <c r="AQ14" s="510">
        <v>0</v>
      </c>
      <c r="AR14" s="512" t="s">
        <v>1768</v>
      </c>
      <c r="AS14" s="512"/>
      <c r="AT14" s="512"/>
      <c r="AU14" s="513"/>
      <c r="AV14" s="514" t="s">
        <v>1769</v>
      </c>
      <c r="AW14" s="515"/>
      <c r="AX14" s="515"/>
      <c r="AY14" s="515"/>
      <c r="AZ14" s="515"/>
      <c r="BA14" s="515"/>
      <c r="BB14" s="515"/>
      <c r="BC14" s="515"/>
      <c r="BD14" s="515"/>
      <c r="BE14" s="515"/>
      <c r="BF14" s="516"/>
    </row>
    <row r="15" spans="2:58" ht="12" customHeight="1">
      <c r="C15" s="502" t="s">
        <v>1752</v>
      </c>
      <c r="D15" s="503"/>
      <c r="E15" s="504"/>
      <c r="F15" s="502" t="s">
        <v>1752</v>
      </c>
      <c r="G15" s="505"/>
      <c r="H15" s="505"/>
      <c r="I15" s="506"/>
      <c r="J15" s="502" t="s">
        <v>1752</v>
      </c>
      <c r="K15" s="503"/>
      <c r="L15" s="504"/>
      <c r="M15" s="502" t="s">
        <v>1765</v>
      </c>
      <c r="N15" s="503"/>
      <c r="O15" s="503"/>
      <c r="P15" s="503"/>
      <c r="Q15" s="519" t="s">
        <v>1758</v>
      </c>
      <c r="R15" s="505"/>
      <c r="S15" s="506"/>
      <c r="T15" s="520">
        <v>0</v>
      </c>
      <c r="U15" s="508">
        <v>0</v>
      </c>
      <c r="V15" s="508">
        <v>0</v>
      </c>
      <c r="W15" s="509">
        <v>0</v>
      </c>
      <c r="X15" s="510">
        <v>0</v>
      </c>
      <c r="Y15" s="507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>
        <v>0</v>
      </c>
      <c r="AH15" s="508">
        <v>0</v>
      </c>
      <c r="AI15" s="511">
        <v>1</v>
      </c>
      <c r="AJ15" s="518">
        <v>0</v>
      </c>
      <c r="AK15" s="518">
        <v>0</v>
      </c>
      <c r="AL15" s="518">
        <v>0</v>
      </c>
      <c r="AM15" s="518">
        <v>0</v>
      </c>
      <c r="AN15" s="518">
        <v>0</v>
      </c>
      <c r="AO15" s="518">
        <v>0</v>
      </c>
      <c r="AP15" s="518">
        <v>0</v>
      </c>
      <c r="AQ15" s="510">
        <v>0</v>
      </c>
      <c r="AR15" s="512" t="s">
        <v>1770</v>
      </c>
      <c r="AS15" s="512"/>
      <c r="AT15" s="512"/>
      <c r="AU15" s="513"/>
      <c r="AV15" s="514" t="s">
        <v>1771</v>
      </c>
      <c r="AW15" s="515"/>
      <c r="AX15" s="515"/>
      <c r="AY15" s="515"/>
      <c r="AZ15" s="515"/>
      <c r="BA15" s="515"/>
      <c r="BB15" s="515"/>
      <c r="BC15" s="515"/>
      <c r="BD15" s="515"/>
      <c r="BE15" s="515"/>
      <c r="BF15" s="516"/>
    </row>
    <row r="16" spans="2:58" ht="12" customHeight="1">
      <c r="C16" s="502" t="s">
        <v>1752</v>
      </c>
      <c r="D16" s="503"/>
      <c r="E16" s="504"/>
      <c r="F16" s="502" t="s">
        <v>1752</v>
      </c>
      <c r="G16" s="505"/>
      <c r="H16" s="505"/>
      <c r="I16" s="506"/>
      <c r="J16" s="502" t="s">
        <v>1752</v>
      </c>
      <c r="K16" s="503"/>
      <c r="L16" s="504"/>
      <c r="M16" s="502" t="s">
        <v>1765</v>
      </c>
      <c r="N16" s="503"/>
      <c r="O16" s="503"/>
      <c r="P16" s="503"/>
      <c r="Q16" s="519" t="s">
        <v>1758</v>
      </c>
      <c r="R16" s="505"/>
      <c r="S16" s="506"/>
      <c r="T16" s="520">
        <v>0</v>
      </c>
      <c r="U16" s="508">
        <v>0</v>
      </c>
      <c r="V16" s="508">
        <v>0</v>
      </c>
      <c r="W16" s="509">
        <v>0</v>
      </c>
      <c r="X16" s="510">
        <v>0</v>
      </c>
      <c r="Y16" s="507">
        <v>0</v>
      </c>
      <c r="Z16" s="508">
        <v>0</v>
      </c>
      <c r="AA16" s="508">
        <v>0</v>
      </c>
      <c r="AB16" s="508">
        <v>0</v>
      </c>
      <c r="AC16" s="508">
        <v>0</v>
      </c>
      <c r="AD16" s="508">
        <v>0</v>
      </c>
      <c r="AE16" s="508">
        <v>0</v>
      </c>
      <c r="AF16" s="508">
        <v>0</v>
      </c>
      <c r="AG16" s="508">
        <v>0</v>
      </c>
      <c r="AH16" s="511">
        <v>1</v>
      </c>
      <c r="AI16" s="518">
        <v>0</v>
      </c>
      <c r="AJ16" s="518">
        <v>0</v>
      </c>
      <c r="AK16" s="518">
        <v>0</v>
      </c>
      <c r="AL16" s="518">
        <v>0</v>
      </c>
      <c r="AM16" s="518">
        <v>0</v>
      </c>
      <c r="AN16" s="518">
        <v>0</v>
      </c>
      <c r="AO16" s="518">
        <v>0</v>
      </c>
      <c r="AP16" s="518">
        <v>0</v>
      </c>
      <c r="AQ16" s="510">
        <v>0</v>
      </c>
      <c r="AR16" s="512" t="s">
        <v>1772</v>
      </c>
      <c r="AS16" s="512"/>
      <c r="AT16" s="512"/>
      <c r="AU16" s="513"/>
      <c r="AV16" s="514" t="s">
        <v>1773</v>
      </c>
      <c r="AW16" s="515"/>
      <c r="AX16" s="515"/>
      <c r="AY16" s="515"/>
      <c r="AZ16" s="515"/>
      <c r="BA16" s="515"/>
      <c r="BB16" s="515"/>
      <c r="BC16" s="515"/>
      <c r="BD16" s="515"/>
      <c r="BE16" s="515"/>
      <c r="BF16" s="516"/>
    </row>
    <row r="17" spans="3:60" ht="12" customHeight="1">
      <c r="C17" s="502" t="s">
        <v>1752</v>
      </c>
      <c r="D17" s="503"/>
      <c r="E17" s="504"/>
      <c r="F17" s="502" t="s">
        <v>1752</v>
      </c>
      <c r="G17" s="505"/>
      <c r="H17" s="505"/>
      <c r="I17" s="506"/>
      <c r="J17" s="519" t="s">
        <v>1774</v>
      </c>
      <c r="K17" s="512"/>
      <c r="L17" s="513"/>
      <c r="M17" s="502" t="s">
        <v>1752</v>
      </c>
      <c r="N17" s="503"/>
      <c r="O17" s="503"/>
      <c r="P17" s="503"/>
      <c r="Q17" s="519" t="s">
        <v>1758</v>
      </c>
      <c r="R17" s="505"/>
      <c r="S17" s="506"/>
      <c r="T17" s="520">
        <v>0</v>
      </c>
      <c r="U17" s="508">
        <v>0</v>
      </c>
      <c r="V17" s="508">
        <v>0</v>
      </c>
      <c r="W17" s="509">
        <v>0</v>
      </c>
      <c r="X17" s="510">
        <v>0</v>
      </c>
      <c r="Y17" s="507">
        <v>0</v>
      </c>
      <c r="Z17" s="508">
        <v>0</v>
      </c>
      <c r="AA17" s="508">
        <v>0</v>
      </c>
      <c r="AB17" s="508">
        <v>0</v>
      </c>
      <c r="AC17" s="508">
        <v>0</v>
      </c>
      <c r="AD17" s="508">
        <v>0</v>
      </c>
      <c r="AE17" s="508">
        <v>0</v>
      </c>
      <c r="AF17" s="508">
        <v>0</v>
      </c>
      <c r="AG17" s="511">
        <v>1</v>
      </c>
      <c r="AH17" s="518">
        <v>0</v>
      </c>
      <c r="AI17" s="518">
        <v>0</v>
      </c>
      <c r="AJ17" s="518">
        <v>0</v>
      </c>
      <c r="AK17" s="518">
        <v>0</v>
      </c>
      <c r="AL17" s="518">
        <v>0</v>
      </c>
      <c r="AM17" s="518">
        <v>0</v>
      </c>
      <c r="AN17" s="518">
        <v>0</v>
      </c>
      <c r="AO17" s="518">
        <v>0</v>
      </c>
      <c r="AP17" s="518">
        <v>0</v>
      </c>
      <c r="AQ17" s="510">
        <v>0</v>
      </c>
      <c r="AR17" s="521" t="s">
        <v>1775</v>
      </c>
      <c r="AS17" s="505"/>
      <c r="AT17" s="505"/>
      <c r="AU17" s="506"/>
      <c r="AV17" s="514" t="s">
        <v>1776</v>
      </c>
      <c r="AW17" s="522"/>
      <c r="AX17" s="522"/>
      <c r="AY17" s="522"/>
      <c r="AZ17" s="522"/>
      <c r="BA17" s="522"/>
      <c r="BB17" s="522"/>
      <c r="BC17" s="522"/>
      <c r="BD17" s="522"/>
      <c r="BE17" s="522"/>
      <c r="BF17" s="516"/>
    </row>
    <row r="18" spans="3:60" ht="12" customHeight="1">
      <c r="C18" s="502" t="s">
        <v>1752</v>
      </c>
      <c r="D18" s="503"/>
      <c r="E18" s="504"/>
      <c r="F18" s="502" t="s">
        <v>1752</v>
      </c>
      <c r="G18" s="505"/>
      <c r="H18" s="505"/>
      <c r="I18" s="506"/>
      <c r="J18" s="502" t="s">
        <v>1752</v>
      </c>
      <c r="K18" s="503"/>
      <c r="L18" s="504"/>
      <c r="M18" s="502" t="s">
        <v>1752</v>
      </c>
      <c r="N18" s="503"/>
      <c r="O18" s="503"/>
      <c r="P18" s="503"/>
      <c r="Q18" s="519" t="s">
        <v>1758</v>
      </c>
      <c r="R18" s="505"/>
      <c r="S18" s="506"/>
      <c r="T18" s="520">
        <v>0</v>
      </c>
      <c r="U18" s="508">
        <v>0</v>
      </c>
      <c r="V18" s="508">
        <v>0</v>
      </c>
      <c r="W18" s="509">
        <v>0</v>
      </c>
      <c r="X18" s="510">
        <v>0</v>
      </c>
      <c r="Y18" s="507">
        <v>0</v>
      </c>
      <c r="Z18" s="508">
        <v>0</v>
      </c>
      <c r="AA18" s="508">
        <v>0</v>
      </c>
      <c r="AB18" s="508">
        <v>0</v>
      </c>
      <c r="AC18" s="508">
        <v>0</v>
      </c>
      <c r="AD18" s="508">
        <v>0</v>
      </c>
      <c r="AE18" s="508">
        <v>0</v>
      </c>
      <c r="AF18" s="511">
        <v>1</v>
      </c>
      <c r="AG18" s="518">
        <v>0</v>
      </c>
      <c r="AH18" s="518">
        <v>0</v>
      </c>
      <c r="AI18" s="518">
        <v>0</v>
      </c>
      <c r="AJ18" s="518">
        <v>0</v>
      </c>
      <c r="AK18" s="518">
        <v>0</v>
      </c>
      <c r="AL18" s="518">
        <v>0</v>
      </c>
      <c r="AM18" s="518">
        <v>0</v>
      </c>
      <c r="AN18" s="518">
        <v>0</v>
      </c>
      <c r="AO18" s="518">
        <v>0</v>
      </c>
      <c r="AP18" s="518">
        <v>0</v>
      </c>
      <c r="AQ18" s="510">
        <v>0</v>
      </c>
      <c r="AR18" s="521" t="s">
        <v>1777</v>
      </c>
      <c r="AS18" s="505"/>
      <c r="AT18" s="505"/>
      <c r="AU18" s="506"/>
      <c r="AV18" s="514" t="s">
        <v>1778</v>
      </c>
      <c r="AW18" s="522"/>
      <c r="AX18" s="522"/>
      <c r="AY18" s="522"/>
      <c r="AZ18" s="522"/>
      <c r="BA18" s="522"/>
      <c r="BB18" s="522"/>
      <c r="BC18" s="522"/>
      <c r="BD18" s="522"/>
      <c r="BE18" s="522"/>
      <c r="BF18" s="516"/>
      <c r="BH18" s="523" t="s">
        <v>1779</v>
      </c>
    </row>
    <row r="19" spans="3:60" ht="12" customHeight="1">
      <c r="C19" s="502" t="s">
        <v>1752</v>
      </c>
      <c r="D19" s="503"/>
      <c r="E19" s="504"/>
      <c r="F19" s="502" t="s">
        <v>1752</v>
      </c>
      <c r="G19" s="505"/>
      <c r="H19" s="505"/>
      <c r="I19" s="506"/>
      <c r="J19" s="502" t="s">
        <v>1752</v>
      </c>
      <c r="K19" s="503"/>
      <c r="L19" s="504"/>
      <c r="M19" s="502" t="s">
        <v>1752</v>
      </c>
      <c r="N19" s="503"/>
      <c r="O19" s="503"/>
      <c r="P19" s="503"/>
      <c r="Q19" s="519" t="s">
        <v>1758</v>
      </c>
      <c r="R19" s="505"/>
      <c r="S19" s="506"/>
      <c r="T19" s="520">
        <v>0</v>
      </c>
      <c r="U19" s="508">
        <v>0</v>
      </c>
      <c r="V19" s="508">
        <v>0</v>
      </c>
      <c r="W19" s="509">
        <v>0</v>
      </c>
      <c r="X19" s="510">
        <v>0</v>
      </c>
      <c r="Y19" s="507">
        <v>0</v>
      </c>
      <c r="Z19" s="508">
        <v>0</v>
      </c>
      <c r="AA19" s="508">
        <v>0</v>
      </c>
      <c r="AB19" s="508">
        <v>0</v>
      </c>
      <c r="AC19" s="508">
        <v>0</v>
      </c>
      <c r="AD19" s="508">
        <v>0</v>
      </c>
      <c r="AE19" s="511">
        <v>1</v>
      </c>
      <c r="AF19" s="518">
        <v>0</v>
      </c>
      <c r="AG19" s="518">
        <v>0</v>
      </c>
      <c r="AH19" s="518">
        <v>0</v>
      </c>
      <c r="AI19" s="518">
        <v>0</v>
      </c>
      <c r="AJ19" s="518">
        <v>0</v>
      </c>
      <c r="AK19" s="518">
        <v>0</v>
      </c>
      <c r="AL19" s="518">
        <v>0</v>
      </c>
      <c r="AM19" s="518">
        <v>0</v>
      </c>
      <c r="AN19" s="518">
        <v>0</v>
      </c>
      <c r="AO19" s="518">
        <v>0</v>
      </c>
      <c r="AP19" s="518">
        <v>0</v>
      </c>
      <c r="AQ19" s="510">
        <v>0</v>
      </c>
      <c r="AR19" s="521" t="s">
        <v>1780</v>
      </c>
      <c r="AS19" s="505"/>
      <c r="AT19" s="505"/>
      <c r="AU19" s="506"/>
      <c r="AV19" s="514" t="s">
        <v>1781</v>
      </c>
      <c r="AW19" s="522"/>
      <c r="AX19" s="522"/>
      <c r="AY19" s="522"/>
      <c r="AZ19" s="522"/>
      <c r="BA19" s="522"/>
      <c r="BB19" s="522"/>
      <c r="BC19" s="522"/>
      <c r="BD19" s="522"/>
      <c r="BE19" s="522"/>
      <c r="BF19" s="516"/>
    </row>
    <row r="20" spans="3:60" ht="12" customHeight="1">
      <c r="C20" s="502" t="s">
        <v>1752</v>
      </c>
      <c r="D20" s="503"/>
      <c r="E20" s="504"/>
      <c r="F20" s="502" t="s">
        <v>1752</v>
      </c>
      <c r="G20" s="505"/>
      <c r="H20" s="505"/>
      <c r="I20" s="506"/>
      <c r="J20" s="502" t="s">
        <v>1752</v>
      </c>
      <c r="K20" s="503"/>
      <c r="L20" s="504"/>
      <c r="M20" s="502" t="s">
        <v>1752</v>
      </c>
      <c r="N20" s="503"/>
      <c r="O20" s="503"/>
      <c r="P20" s="503"/>
      <c r="Q20" s="519" t="s">
        <v>1782</v>
      </c>
      <c r="R20" s="505"/>
      <c r="S20" s="506"/>
      <c r="T20" s="520">
        <v>0</v>
      </c>
      <c r="U20" s="508">
        <v>0</v>
      </c>
      <c r="V20" s="508">
        <v>0</v>
      </c>
      <c r="W20" s="509">
        <v>0</v>
      </c>
      <c r="X20" s="509">
        <v>0</v>
      </c>
      <c r="Y20" s="524">
        <v>0</v>
      </c>
      <c r="Z20" s="508">
        <v>0</v>
      </c>
      <c r="AA20" s="508">
        <v>0</v>
      </c>
      <c r="AB20" s="508">
        <v>0</v>
      </c>
      <c r="AC20" s="508">
        <v>0</v>
      </c>
      <c r="AD20" s="511">
        <v>1</v>
      </c>
      <c r="AE20" s="518">
        <v>0</v>
      </c>
      <c r="AF20" s="518">
        <v>0</v>
      </c>
      <c r="AG20" s="518">
        <v>0</v>
      </c>
      <c r="AH20" s="518">
        <v>0</v>
      </c>
      <c r="AI20" s="518">
        <v>0</v>
      </c>
      <c r="AJ20" s="518">
        <v>0</v>
      </c>
      <c r="AK20" s="518">
        <v>0</v>
      </c>
      <c r="AL20" s="518">
        <v>0</v>
      </c>
      <c r="AM20" s="518">
        <v>0</v>
      </c>
      <c r="AN20" s="518">
        <v>0</v>
      </c>
      <c r="AO20" s="518">
        <v>0</v>
      </c>
      <c r="AP20" s="518">
        <v>0</v>
      </c>
      <c r="AQ20" s="510">
        <v>0</v>
      </c>
      <c r="AR20" s="521" t="s">
        <v>1783</v>
      </c>
      <c r="AS20" s="505"/>
      <c r="AT20" s="505"/>
      <c r="AU20" s="506"/>
      <c r="AV20" s="514" t="s">
        <v>1784</v>
      </c>
      <c r="AW20" s="522"/>
      <c r="AX20" s="522"/>
      <c r="AY20" s="522"/>
      <c r="AZ20" s="522"/>
      <c r="BA20" s="522"/>
      <c r="BB20" s="522"/>
      <c r="BC20" s="522"/>
      <c r="BD20" s="522"/>
      <c r="BE20" s="522"/>
      <c r="BF20" s="516"/>
    </row>
    <row r="21" spans="3:60" ht="12" customHeight="1">
      <c r="C21" s="502" t="s">
        <v>1752</v>
      </c>
      <c r="D21" s="503"/>
      <c r="E21" s="504"/>
      <c r="F21" s="502" t="s">
        <v>1752</v>
      </c>
      <c r="G21" s="505"/>
      <c r="H21" s="505"/>
      <c r="I21" s="506"/>
      <c r="J21" s="502" t="s">
        <v>1752</v>
      </c>
      <c r="K21" s="503"/>
      <c r="L21" s="504"/>
      <c r="M21" s="502" t="s">
        <v>1752</v>
      </c>
      <c r="N21" s="503"/>
      <c r="O21" s="503"/>
      <c r="P21" s="503"/>
      <c r="Q21" s="519" t="s">
        <v>1758</v>
      </c>
      <c r="R21" s="505"/>
      <c r="S21" s="506"/>
      <c r="T21" s="520">
        <v>0</v>
      </c>
      <c r="U21" s="508">
        <v>0</v>
      </c>
      <c r="V21" s="508">
        <v>0</v>
      </c>
      <c r="W21" s="509">
        <v>0</v>
      </c>
      <c r="X21" s="509">
        <v>0</v>
      </c>
      <c r="Y21" s="524">
        <v>0</v>
      </c>
      <c r="Z21" s="508">
        <v>0</v>
      </c>
      <c r="AA21" s="508">
        <v>0</v>
      </c>
      <c r="AB21" s="508">
        <v>0</v>
      </c>
      <c r="AC21" s="511">
        <v>1</v>
      </c>
      <c r="AD21" s="518">
        <v>0</v>
      </c>
      <c r="AE21" s="518">
        <v>0</v>
      </c>
      <c r="AF21" s="518">
        <v>0</v>
      </c>
      <c r="AG21" s="518">
        <v>0</v>
      </c>
      <c r="AH21" s="518">
        <v>0</v>
      </c>
      <c r="AI21" s="518">
        <v>0</v>
      </c>
      <c r="AJ21" s="518">
        <v>0</v>
      </c>
      <c r="AK21" s="518">
        <v>0</v>
      </c>
      <c r="AL21" s="518">
        <v>0</v>
      </c>
      <c r="AM21" s="518">
        <v>0</v>
      </c>
      <c r="AN21" s="518">
        <v>0</v>
      </c>
      <c r="AO21" s="518">
        <v>0</v>
      </c>
      <c r="AP21" s="518">
        <v>0</v>
      </c>
      <c r="AQ21" s="510">
        <v>0</v>
      </c>
      <c r="AR21" s="521" t="s">
        <v>1785</v>
      </c>
      <c r="AS21" s="505"/>
      <c r="AT21" s="505"/>
      <c r="AU21" s="506"/>
      <c r="AV21" s="514" t="s">
        <v>1786</v>
      </c>
      <c r="AW21" s="522"/>
      <c r="AX21" s="522"/>
      <c r="AY21" s="522"/>
      <c r="AZ21" s="522"/>
      <c r="BA21" s="522"/>
      <c r="BB21" s="522"/>
      <c r="BC21" s="522"/>
      <c r="BD21" s="522"/>
      <c r="BE21" s="522"/>
      <c r="BF21" s="516"/>
      <c r="BH21" s="523" t="s">
        <v>1779</v>
      </c>
    </row>
    <row r="22" spans="3:60" ht="12" customHeight="1">
      <c r="C22" s="502" t="s">
        <v>1752</v>
      </c>
      <c r="D22" s="503"/>
      <c r="E22" s="504"/>
      <c r="F22" s="502" t="s">
        <v>1752</v>
      </c>
      <c r="G22" s="505"/>
      <c r="H22" s="505"/>
      <c r="I22" s="506"/>
      <c r="J22" s="502" t="s">
        <v>1752</v>
      </c>
      <c r="K22" s="503"/>
      <c r="L22" s="504"/>
      <c r="M22" s="502" t="s">
        <v>1752</v>
      </c>
      <c r="N22" s="503"/>
      <c r="O22" s="503"/>
      <c r="P22" s="503"/>
      <c r="Q22" s="519" t="s">
        <v>1758</v>
      </c>
      <c r="R22" s="505"/>
      <c r="S22" s="506"/>
      <c r="T22" s="520">
        <v>0</v>
      </c>
      <c r="U22" s="508">
        <v>0</v>
      </c>
      <c r="V22" s="508">
        <v>0</v>
      </c>
      <c r="W22" s="509">
        <v>0</v>
      </c>
      <c r="X22" s="509">
        <v>0</v>
      </c>
      <c r="Y22" s="524">
        <v>0</v>
      </c>
      <c r="Z22" s="508">
        <v>0</v>
      </c>
      <c r="AA22" s="525">
        <v>0</v>
      </c>
      <c r="AB22" s="526">
        <v>1</v>
      </c>
      <c r="AC22" s="518">
        <v>0</v>
      </c>
      <c r="AD22" s="518">
        <v>0</v>
      </c>
      <c r="AE22" s="518">
        <v>0</v>
      </c>
      <c r="AF22" s="518">
        <v>0</v>
      </c>
      <c r="AG22" s="518">
        <v>0</v>
      </c>
      <c r="AH22" s="518">
        <v>0</v>
      </c>
      <c r="AI22" s="518">
        <v>0</v>
      </c>
      <c r="AJ22" s="518">
        <v>0</v>
      </c>
      <c r="AK22" s="518">
        <v>0</v>
      </c>
      <c r="AL22" s="518">
        <v>0</v>
      </c>
      <c r="AM22" s="518">
        <v>0</v>
      </c>
      <c r="AN22" s="518">
        <v>0</v>
      </c>
      <c r="AO22" s="518">
        <v>0</v>
      </c>
      <c r="AP22" s="518">
        <v>0</v>
      </c>
      <c r="AQ22" s="510">
        <v>0</v>
      </c>
      <c r="AR22" s="521" t="s">
        <v>1787</v>
      </c>
      <c r="AS22" s="505"/>
      <c r="AT22" s="505"/>
      <c r="AU22" s="506"/>
      <c r="AV22" s="514" t="s">
        <v>1788</v>
      </c>
      <c r="AW22" s="522"/>
      <c r="AX22" s="522"/>
      <c r="AY22" s="522"/>
      <c r="AZ22" s="522"/>
      <c r="BA22" s="522"/>
      <c r="BB22" s="522"/>
      <c r="BC22" s="522"/>
      <c r="BD22" s="522"/>
      <c r="BE22" s="522"/>
      <c r="BF22" s="516"/>
      <c r="BH22" s="523" t="s">
        <v>1779</v>
      </c>
    </row>
    <row r="23" spans="3:60" ht="12" customHeight="1">
      <c r="C23" s="502" t="s">
        <v>1752</v>
      </c>
      <c r="D23" s="503"/>
      <c r="E23" s="504"/>
      <c r="F23" s="502" t="s">
        <v>1752</v>
      </c>
      <c r="G23" s="505"/>
      <c r="H23" s="505"/>
      <c r="I23" s="506"/>
      <c r="J23" s="502" t="s">
        <v>1752</v>
      </c>
      <c r="K23" s="503"/>
      <c r="L23" s="504"/>
      <c r="M23" s="502" t="s">
        <v>1752</v>
      </c>
      <c r="N23" s="503"/>
      <c r="O23" s="503"/>
      <c r="P23" s="503"/>
      <c r="Q23" s="519" t="s">
        <v>1758</v>
      </c>
      <c r="R23" s="505"/>
      <c r="S23" s="506"/>
      <c r="T23" s="520">
        <v>0</v>
      </c>
      <c r="U23" s="508">
        <v>0</v>
      </c>
      <c r="V23" s="508">
        <v>0</v>
      </c>
      <c r="W23" s="509">
        <v>0</v>
      </c>
      <c r="X23" s="509">
        <v>0</v>
      </c>
      <c r="Y23" s="524">
        <v>0</v>
      </c>
      <c r="Z23" s="508">
        <v>0</v>
      </c>
      <c r="AA23" s="526">
        <v>1</v>
      </c>
      <c r="AB23" s="525">
        <v>0</v>
      </c>
      <c r="AC23" s="518">
        <v>0</v>
      </c>
      <c r="AD23" s="518">
        <v>0</v>
      </c>
      <c r="AE23" s="518">
        <v>0</v>
      </c>
      <c r="AF23" s="518">
        <v>0</v>
      </c>
      <c r="AG23" s="518">
        <v>0</v>
      </c>
      <c r="AH23" s="518">
        <v>0</v>
      </c>
      <c r="AI23" s="518">
        <v>0</v>
      </c>
      <c r="AJ23" s="518">
        <v>0</v>
      </c>
      <c r="AK23" s="518">
        <v>0</v>
      </c>
      <c r="AL23" s="518">
        <v>0</v>
      </c>
      <c r="AM23" s="518">
        <v>0</v>
      </c>
      <c r="AN23" s="518">
        <v>0</v>
      </c>
      <c r="AO23" s="518">
        <v>0</v>
      </c>
      <c r="AP23" s="518">
        <v>0</v>
      </c>
      <c r="AQ23" s="510">
        <v>0</v>
      </c>
      <c r="AR23" s="521" t="s">
        <v>1789</v>
      </c>
      <c r="AS23" s="505"/>
      <c r="AT23" s="505"/>
      <c r="AU23" s="506"/>
      <c r="AV23" s="514" t="s">
        <v>1790</v>
      </c>
      <c r="AW23" s="522"/>
      <c r="AX23" s="522"/>
      <c r="AY23" s="522"/>
      <c r="AZ23" s="522"/>
      <c r="BA23" s="522"/>
      <c r="BB23" s="522"/>
      <c r="BC23" s="522"/>
      <c r="BD23" s="522"/>
      <c r="BE23" s="522"/>
      <c r="BF23" s="516"/>
      <c r="BH23" s="523" t="s">
        <v>1779</v>
      </c>
    </row>
    <row r="24" spans="3:60" ht="12" customHeight="1">
      <c r="C24" s="502" t="s">
        <v>1752</v>
      </c>
      <c r="D24" s="503"/>
      <c r="E24" s="504"/>
      <c r="F24" s="502" t="s">
        <v>1752</v>
      </c>
      <c r="G24" s="505"/>
      <c r="H24" s="505"/>
      <c r="I24" s="506"/>
      <c r="J24" s="502" t="s">
        <v>1752</v>
      </c>
      <c r="K24" s="503"/>
      <c r="L24" s="504"/>
      <c r="M24" s="502" t="s">
        <v>1765</v>
      </c>
      <c r="N24" s="503"/>
      <c r="O24" s="503"/>
      <c r="P24" s="503"/>
      <c r="Q24" s="519" t="s">
        <v>1758</v>
      </c>
      <c r="R24" s="505"/>
      <c r="S24" s="506"/>
      <c r="T24" s="520">
        <v>0</v>
      </c>
      <c r="U24" s="508">
        <v>0</v>
      </c>
      <c r="V24" s="508">
        <v>0</v>
      </c>
      <c r="W24" s="509">
        <v>0</v>
      </c>
      <c r="X24" s="509">
        <v>0</v>
      </c>
      <c r="Y24" s="524">
        <v>0</v>
      </c>
      <c r="Z24" s="518">
        <v>0</v>
      </c>
      <c r="AA24" s="526">
        <v>1</v>
      </c>
      <c r="AB24" s="526">
        <v>1</v>
      </c>
      <c r="AC24" s="518">
        <v>0</v>
      </c>
      <c r="AD24" s="518">
        <v>0</v>
      </c>
      <c r="AE24" s="518">
        <v>0</v>
      </c>
      <c r="AF24" s="518">
        <v>0</v>
      </c>
      <c r="AG24" s="518">
        <v>0</v>
      </c>
      <c r="AH24" s="518">
        <v>0</v>
      </c>
      <c r="AI24" s="518">
        <v>0</v>
      </c>
      <c r="AJ24" s="518">
        <v>0</v>
      </c>
      <c r="AK24" s="518">
        <v>0</v>
      </c>
      <c r="AL24" s="518">
        <v>0</v>
      </c>
      <c r="AM24" s="518">
        <v>0</v>
      </c>
      <c r="AN24" s="518">
        <v>0</v>
      </c>
      <c r="AO24" s="518">
        <v>0</v>
      </c>
      <c r="AP24" s="518">
        <v>0</v>
      </c>
      <c r="AQ24" s="510">
        <v>0</v>
      </c>
      <c r="AR24" s="521" t="s">
        <v>1791</v>
      </c>
      <c r="AS24" s="505"/>
      <c r="AT24" s="505"/>
      <c r="AU24" s="506"/>
      <c r="AV24" s="514" t="s">
        <v>1792</v>
      </c>
      <c r="AW24" s="522"/>
      <c r="AX24" s="522"/>
      <c r="AY24" s="522"/>
      <c r="AZ24" s="522"/>
      <c r="BA24" s="522"/>
      <c r="BB24" s="522"/>
      <c r="BC24" s="522"/>
      <c r="BD24" s="522"/>
      <c r="BE24" s="522"/>
      <c r="BF24" s="516"/>
      <c r="BH24" s="523" t="s">
        <v>1779</v>
      </c>
    </row>
    <row r="25" spans="3:60" ht="12" customHeight="1">
      <c r="C25" s="502" t="s">
        <v>1752</v>
      </c>
      <c r="D25" s="503"/>
      <c r="E25" s="504"/>
      <c r="F25" s="502" t="s">
        <v>1752</v>
      </c>
      <c r="G25" s="442"/>
      <c r="H25" s="442"/>
      <c r="I25" s="443"/>
      <c r="J25" s="502" t="s">
        <v>1752</v>
      </c>
      <c r="K25" s="503"/>
      <c r="L25" s="504"/>
      <c r="M25" s="502" t="s">
        <v>1752</v>
      </c>
      <c r="N25" s="503"/>
      <c r="O25" s="503"/>
      <c r="P25" s="503"/>
      <c r="Q25" s="502" t="s">
        <v>1752</v>
      </c>
      <c r="R25" s="503"/>
      <c r="S25" s="504"/>
      <c r="T25" s="507">
        <v>0</v>
      </c>
      <c r="U25" s="508">
        <v>0</v>
      </c>
      <c r="V25" s="508">
        <v>0</v>
      </c>
      <c r="W25" s="509">
        <v>0</v>
      </c>
      <c r="X25" s="509">
        <v>0</v>
      </c>
      <c r="Y25" s="524">
        <v>0</v>
      </c>
      <c r="Z25" s="517">
        <v>1</v>
      </c>
      <c r="AA25" s="518">
        <v>0</v>
      </c>
      <c r="AB25" s="518">
        <v>0</v>
      </c>
      <c r="AC25" s="518">
        <v>0</v>
      </c>
      <c r="AD25" s="518">
        <v>0</v>
      </c>
      <c r="AE25" s="518">
        <v>0</v>
      </c>
      <c r="AF25" s="518">
        <v>0</v>
      </c>
      <c r="AG25" s="518">
        <v>0</v>
      </c>
      <c r="AH25" s="518">
        <v>0</v>
      </c>
      <c r="AI25" s="518">
        <v>0</v>
      </c>
      <c r="AJ25" s="518">
        <v>0</v>
      </c>
      <c r="AK25" s="518">
        <v>0</v>
      </c>
      <c r="AL25" s="518">
        <v>0</v>
      </c>
      <c r="AM25" s="518">
        <v>0</v>
      </c>
      <c r="AN25" s="518">
        <v>0</v>
      </c>
      <c r="AO25" s="518">
        <v>0</v>
      </c>
      <c r="AP25" s="518">
        <v>0</v>
      </c>
      <c r="AQ25" s="510">
        <v>0</v>
      </c>
      <c r="AR25" s="527" t="s">
        <v>1793</v>
      </c>
      <c r="AS25" s="505"/>
      <c r="AT25" s="505"/>
      <c r="AU25" s="506"/>
      <c r="AV25" s="528" t="s">
        <v>1794</v>
      </c>
      <c r="AW25" s="522"/>
      <c r="AX25" s="522"/>
      <c r="AY25" s="522"/>
      <c r="AZ25" s="522"/>
      <c r="BA25" s="522"/>
      <c r="BB25" s="522"/>
      <c r="BC25" s="522"/>
      <c r="BD25" s="522"/>
      <c r="BE25" s="522"/>
      <c r="BF25" s="516"/>
    </row>
    <row r="26" spans="3:60" ht="12" customHeight="1">
      <c r="C26" s="502" t="s">
        <v>1752</v>
      </c>
      <c r="D26" s="503"/>
      <c r="E26" s="504"/>
      <c r="F26" s="502" t="s">
        <v>1752</v>
      </c>
      <c r="G26" s="442"/>
      <c r="H26" s="442"/>
      <c r="I26" s="443"/>
      <c r="J26" s="502" t="s">
        <v>1752</v>
      </c>
      <c r="K26" s="503"/>
      <c r="L26" s="504"/>
      <c r="M26" s="502" t="s">
        <v>1752</v>
      </c>
      <c r="N26" s="503"/>
      <c r="O26" s="503"/>
      <c r="P26" s="503"/>
      <c r="Q26" s="502" t="s">
        <v>1752</v>
      </c>
      <c r="R26" s="503"/>
      <c r="S26" s="504"/>
      <c r="T26" s="507">
        <v>0</v>
      </c>
      <c r="U26" s="508">
        <v>0</v>
      </c>
      <c r="V26" s="508">
        <v>0</v>
      </c>
      <c r="W26" s="509">
        <v>0</v>
      </c>
      <c r="X26" s="509">
        <v>0</v>
      </c>
      <c r="Y26" s="529">
        <v>1</v>
      </c>
      <c r="Z26" s="518">
        <v>0</v>
      </c>
      <c r="AA26" s="518">
        <v>0</v>
      </c>
      <c r="AB26" s="518">
        <v>0</v>
      </c>
      <c r="AC26" s="518">
        <v>0</v>
      </c>
      <c r="AD26" s="518">
        <v>0</v>
      </c>
      <c r="AE26" s="518">
        <v>0</v>
      </c>
      <c r="AF26" s="518">
        <v>0</v>
      </c>
      <c r="AG26" s="518">
        <v>0</v>
      </c>
      <c r="AH26" s="518">
        <v>0</v>
      </c>
      <c r="AI26" s="518">
        <v>0</v>
      </c>
      <c r="AJ26" s="518">
        <v>0</v>
      </c>
      <c r="AK26" s="518">
        <v>0</v>
      </c>
      <c r="AL26" s="518">
        <v>0</v>
      </c>
      <c r="AM26" s="518">
        <v>0</v>
      </c>
      <c r="AN26" s="518">
        <v>0</v>
      </c>
      <c r="AO26" s="518">
        <v>0</v>
      </c>
      <c r="AP26" s="518">
        <v>0</v>
      </c>
      <c r="AQ26" s="510">
        <v>0</v>
      </c>
      <c r="AR26" s="527" t="s">
        <v>196</v>
      </c>
      <c r="AS26" s="505"/>
      <c r="AT26" s="505"/>
      <c r="AU26" s="506"/>
      <c r="AV26" s="528" t="s">
        <v>1795</v>
      </c>
      <c r="AW26" s="522"/>
      <c r="AX26" s="522"/>
      <c r="AY26" s="522"/>
      <c r="AZ26" s="522"/>
      <c r="BA26" s="522"/>
      <c r="BB26" s="522"/>
      <c r="BC26" s="522"/>
      <c r="BD26" s="522"/>
      <c r="BE26" s="522"/>
      <c r="BF26" s="516"/>
    </row>
    <row r="27" spans="3:60" ht="12" customHeight="1">
      <c r="C27" s="502" t="s">
        <v>1752</v>
      </c>
      <c r="D27" s="503"/>
      <c r="E27" s="504"/>
      <c r="F27" s="502" t="s">
        <v>1752</v>
      </c>
      <c r="G27" s="442"/>
      <c r="H27" s="442"/>
      <c r="I27" s="443"/>
      <c r="J27" s="502" t="s">
        <v>1752</v>
      </c>
      <c r="K27" s="503"/>
      <c r="L27" s="504"/>
      <c r="M27" s="502" t="s">
        <v>1752</v>
      </c>
      <c r="N27" s="503"/>
      <c r="O27" s="503"/>
      <c r="P27" s="503"/>
      <c r="Q27" s="502" t="s">
        <v>1752</v>
      </c>
      <c r="R27" s="503"/>
      <c r="S27" s="504"/>
      <c r="T27" s="507">
        <v>0</v>
      </c>
      <c r="U27" s="508">
        <v>0</v>
      </c>
      <c r="V27" s="508">
        <v>0</v>
      </c>
      <c r="W27" s="530" t="s">
        <v>1796</v>
      </c>
      <c r="X27" s="531">
        <v>1</v>
      </c>
      <c r="Y27" s="524">
        <v>0</v>
      </c>
      <c r="Z27" s="508">
        <v>0</v>
      </c>
      <c r="AA27" s="508">
        <v>0</v>
      </c>
      <c r="AB27" s="508">
        <v>0</v>
      </c>
      <c r="AC27" s="508">
        <v>0</v>
      </c>
      <c r="AD27" s="508">
        <v>0</v>
      </c>
      <c r="AE27" s="508">
        <v>0</v>
      </c>
      <c r="AF27" s="508">
        <v>0</v>
      </c>
      <c r="AG27" s="508">
        <v>0</v>
      </c>
      <c r="AH27" s="508">
        <v>0</v>
      </c>
      <c r="AI27" s="508">
        <v>0</v>
      </c>
      <c r="AJ27" s="508">
        <v>0</v>
      </c>
      <c r="AK27" s="508">
        <v>0</v>
      </c>
      <c r="AL27" s="508">
        <v>0</v>
      </c>
      <c r="AM27" s="508">
        <v>0</v>
      </c>
      <c r="AN27" s="508">
        <v>0</v>
      </c>
      <c r="AO27" s="508">
        <v>0</v>
      </c>
      <c r="AP27" s="508">
        <v>0</v>
      </c>
      <c r="AQ27" s="532">
        <v>1</v>
      </c>
      <c r="AR27" s="527" t="s">
        <v>1797</v>
      </c>
      <c r="AS27" s="505"/>
      <c r="AT27" s="505"/>
      <c r="AU27" s="506"/>
      <c r="AV27" s="514" t="s">
        <v>1798</v>
      </c>
      <c r="AW27" s="522"/>
      <c r="AX27" s="522"/>
      <c r="AY27" s="522"/>
      <c r="AZ27" s="522"/>
      <c r="BA27" s="522"/>
      <c r="BB27" s="522"/>
      <c r="BC27" s="522"/>
      <c r="BD27" s="522"/>
      <c r="BE27" s="522"/>
      <c r="BF27" s="516"/>
      <c r="BH27" s="523" t="s">
        <v>1779</v>
      </c>
    </row>
    <row r="28" spans="3:60" ht="12" customHeight="1">
      <c r="C28" s="502" t="s">
        <v>1752</v>
      </c>
      <c r="D28" s="503"/>
      <c r="E28" s="504"/>
      <c r="F28" s="502" t="s">
        <v>1752</v>
      </c>
      <c r="G28" s="442"/>
      <c r="H28" s="442"/>
      <c r="I28" s="443"/>
      <c r="J28" s="502" t="s">
        <v>1752</v>
      </c>
      <c r="K28" s="503"/>
      <c r="L28" s="504"/>
      <c r="M28" s="502" t="s">
        <v>1752</v>
      </c>
      <c r="N28" s="503"/>
      <c r="O28" s="503"/>
      <c r="P28" s="503"/>
      <c r="Q28" s="502" t="s">
        <v>1752</v>
      </c>
      <c r="R28" s="503"/>
      <c r="S28" s="504"/>
      <c r="T28" s="507">
        <v>0</v>
      </c>
      <c r="U28" s="518">
        <v>0</v>
      </c>
      <c r="V28" s="518">
        <v>0</v>
      </c>
      <c r="W28" s="533">
        <v>1</v>
      </c>
      <c r="X28" s="534" t="s">
        <v>1796</v>
      </c>
      <c r="Y28" s="524">
        <v>0</v>
      </c>
      <c r="Z28" s="508">
        <v>0</v>
      </c>
      <c r="AA28" s="508">
        <v>0</v>
      </c>
      <c r="AB28" s="508">
        <v>0</v>
      </c>
      <c r="AC28" s="508">
        <v>0</v>
      </c>
      <c r="AD28" s="508">
        <v>0</v>
      </c>
      <c r="AE28" s="508">
        <v>0</v>
      </c>
      <c r="AF28" s="508">
        <v>0</v>
      </c>
      <c r="AG28" s="508">
        <v>0</v>
      </c>
      <c r="AH28" s="508">
        <v>0</v>
      </c>
      <c r="AI28" s="508">
        <v>0</v>
      </c>
      <c r="AJ28" s="508">
        <v>0</v>
      </c>
      <c r="AK28" s="508">
        <v>0</v>
      </c>
      <c r="AL28" s="508">
        <v>0</v>
      </c>
      <c r="AM28" s="508">
        <v>0</v>
      </c>
      <c r="AN28" s="508">
        <v>0</v>
      </c>
      <c r="AO28" s="508">
        <v>0</v>
      </c>
      <c r="AP28" s="508">
        <v>0</v>
      </c>
      <c r="AQ28" s="532">
        <v>1</v>
      </c>
      <c r="AR28" s="527" t="s">
        <v>1799</v>
      </c>
      <c r="AS28" s="505"/>
      <c r="AT28" s="505"/>
      <c r="AU28" s="506"/>
      <c r="AV28" s="514" t="s">
        <v>1800</v>
      </c>
      <c r="AW28" s="522"/>
      <c r="AX28" s="522"/>
      <c r="AY28" s="522"/>
      <c r="AZ28" s="522"/>
      <c r="BA28" s="522"/>
      <c r="BB28" s="522"/>
      <c r="BC28" s="522"/>
      <c r="BD28" s="522"/>
      <c r="BE28" s="522"/>
      <c r="BF28" s="516"/>
      <c r="BH28" s="523" t="s">
        <v>1779</v>
      </c>
    </row>
    <row r="29" spans="3:60" ht="12" customHeight="1">
      <c r="C29" s="502" t="s">
        <v>1801</v>
      </c>
      <c r="D29" s="503"/>
      <c r="E29" s="504"/>
      <c r="F29" s="502" t="s">
        <v>1752</v>
      </c>
      <c r="G29" s="442"/>
      <c r="H29" s="442"/>
      <c r="I29" s="443"/>
      <c r="J29" s="502" t="s">
        <v>1752</v>
      </c>
      <c r="K29" s="503"/>
      <c r="L29" s="504"/>
      <c r="M29" s="502" t="s">
        <v>1752</v>
      </c>
      <c r="N29" s="503"/>
      <c r="O29" s="503"/>
      <c r="P29" s="503"/>
      <c r="Q29" s="502" t="s">
        <v>1752</v>
      </c>
      <c r="R29" s="503"/>
      <c r="S29" s="504"/>
      <c r="T29" s="507">
        <v>0</v>
      </c>
      <c r="U29" s="530" t="s">
        <v>1796</v>
      </c>
      <c r="V29" s="533">
        <v>1</v>
      </c>
      <c r="W29" s="535">
        <v>0</v>
      </c>
      <c r="X29" s="535">
        <v>0</v>
      </c>
      <c r="Y29" s="536">
        <v>0</v>
      </c>
      <c r="Z29" s="518">
        <v>0</v>
      </c>
      <c r="AA29" s="518">
        <v>0</v>
      </c>
      <c r="AB29" s="518">
        <v>0</v>
      </c>
      <c r="AC29" s="518">
        <v>0</v>
      </c>
      <c r="AD29" s="518">
        <v>0</v>
      </c>
      <c r="AE29" s="518">
        <v>0</v>
      </c>
      <c r="AF29" s="518">
        <v>0</v>
      </c>
      <c r="AG29" s="518">
        <v>0</v>
      </c>
      <c r="AH29" s="518">
        <v>0</v>
      </c>
      <c r="AI29" s="518">
        <v>0</v>
      </c>
      <c r="AJ29" s="518">
        <v>0</v>
      </c>
      <c r="AK29" s="518">
        <v>0</v>
      </c>
      <c r="AL29" s="518">
        <v>0</v>
      </c>
      <c r="AM29" s="518">
        <v>0</v>
      </c>
      <c r="AN29" s="518">
        <v>0</v>
      </c>
      <c r="AO29" s="518">
        <v>0</v>
      </c>
      <c r="AP29" s="518">
        <v>0</v>
      </c>
      <c r="AQ29" s="532">
        <v>1</v>
      </c>
      <c r="AR29" s="503" t="s">
        <v>1802</v>
      </c>
      <c r="AS29" s="503"/>
      <c r="AT29" s="503"/>
      <c r="AU29" s="504"/>
      <c r="AV29" s="514" t="s">
        <v>1803</v>
      </c>
      <c r="AW29" s="515"/>
      <c r="AX29" s="515"/>
      <c r="AY29" s="515"/>
      <c r="AZ29" s="515"/>
      <c r="BA29" s="515"/>
      <c r="BB29" s="515"/>
      <c r="BC29" s="515"/>
      <c r="BD29" s="515"/>
      <c r="BE29" s="515"/>
      <c r="BF29" s="516"/>
      <c r="BH29" s="523" t="s">
        <v>1779</v>
      </c>
    </row>
    <row r="30" spans="3:60" ht="12" customHeight="1">
      <c r="C30" s="502" t="s">
        <v>1804</v>
      </c>
      <c r="D30" s="503"/>
      <c r="E30" s="504"/>
      <c r="F30" s="502" t="s">
        <v>1752</v>
      </c>
      <c r="G30" s="442"/>
      <c r="H30" s="442"/>
      <c r="I30" s="443"/>
      <c r="J30" s="502" t="s">
        <v>1752</v>
      </c>
      <c r="K30" s="503"/>
      <c r="L30" s="504"/>
      <c r="M30" s="502" t="s">
        <v>1752</v>
      </c>
      <c r="N30" s="503"/>
      <c r="O30" s="503"/>
      <c r="P30" s="503"/>
      <c r="Q30" s="502" t="s">
        <v>1752</v>
      </c>
      <c r="R30" s="503"/>
      <c r="S30" s="504"/>
      <c r="T30" s="507">
        <v>0</v>
      </c>
      <c r="U30" s="533">
        <v>1</v>
      </c>
      <c r="V30" s="530" t="s">
        <v>1796</v>
      </c>
      <c r="W30" s="535">
        <v>0</v>
      </c>
      <c r="X30" s="535">
        <v>0</v>
      </c>
      <c r="Y30" s="536">
        <v>0</v>
      </c>
      <c r="Z30" s="518">
        <v>0</v>
      </c>
      <c r="AA30" s="518">
        <v>0</v>
      </c>
      <c r="AB30" s="518">
        <v>0</v>
      </c>
      <c r="AC30" s="518">
        <v>0</v>
      </c>
      <c r="AD30" s="518">
        <v>0</v>
      </c>
      <c r="AE30" s="518">
        <v>0</v>
      </c>
      <c r="AF30" s="518">
        <v>0</v>
      </c>
      <c r="AG30" s="518">
        <v>0</v>
      </c>
      <c r="AH30" s="518">
        <v>0</v>
      </c>
      <c r="AI30" s="518">
        <v>0</v>
      </c>
      <c r="AJ30" s="518">
        <v>0</v>
      </c>
      <c r="AK30" s="518">
        <v>0</v>
      </c>
      <c r="AL30" s="518">
        <v>0</v>
      </c>
      <c r="AM30" s="518">
        <v>0</v>
      </c>
      <c r="AN30" s="518">
        <v>0</v>
      </c>
      <c r="AO30" s="518">
        <v>0</v>
      </c>
      <c r="AP30" s="518">
        <v>0</v>
      </c>
      <c r="AQ30" s="532">
        <v>1</v>
      </c>
      <c r="AR30" s="503" t="s">
        <v>1805</v>
      </c>
      <c r="AS30" s="503"/>
      <c r="AT30" s="503"/>
      <c r="AU30" s="504"/>
      <c r="AV30" s="537" t="s">
        <v>1806</v>
      </c>
      <c r="AW30" s="538"/>
      <c r="AX30" s="538"/>
      <c r="AY30" s="538"/>
      <c r="AZ30" s="538"/>
      <c r="BA30" s="538"/>
      <c r="BB30" s="538"/>
      <c r="BC30" s="538"/>
      <c r="BD30" s="538"/>
      <c r="BE30" s="538"/>
      <c r="BF30" s="539"/>
      <c r="BH30" s="523" t="s">
        <v>1779</v>
      </c>
    </row>
    <row r="31" spans="3:60" ht="12" customHeight="1">
      <c r="C31" s="502"/>
      <c r="D31" s="503"/>
      <c r="E31" s="504"/>
      <c r="F31" s="502" t="s">
        <v>1752</v>
      </c>
      <c r="G31" s="442"/>
      <c r="H31" s="442"/>
      <c r="I31" s="443"/>
      <c r="J31" s="502" t="s">
        <v>1752</v>
      </c>
      <c r="K31" s="503"/>
      <c r="L31" s="504"/>
      <c r="M31" s="502" t="s">
        <v>1752</v>
      </c>
      <c r="N31" s="503"/>
      <c r="O31" s="503"/>
      <c r="P31" s="503"/>
      <c r="Q31" s="502" t="s">
        <v>1752</v>
      </c>
      <c r="R31" s="503"/>
      <c r="S31" s="504"/>
      <c r="T31" s="540">
        <v>1</v>
      </c>
      <c r="U31" s="541">
        <v>0</v>
      </c>
      <c r="V31" s="541">
        <v>0</v>
      </c>
      <c r="W31" s="542">
        <v>0</v>
      </c>
      <c r="X31" s="542">
        <v>0</v>
      </c>
      <c r="Y31" s="543">
        <v>0</v>
      </c>
      <c r="Z31" s="541">
        <v>0</v>
      </c>
      <c r="AA31" s="541">
        <v>0</v>
      </c>
      <c r="AB31" s="541">
        <v>0</v>
      </c>
      <c r="AC31" s="541">
        <v>0</v>
      </c>
      <c r="AD31" s="541">
        <v>0</v>
      </c>
      <c r="AE31" s="541">
        <v>0</v>
      </c>
      <c r="AF31" s="541">
        <v>0</v>
      </c>
      <c r="AG31" s="541">
        <v>0</v>
      </c>
      <c r="AH31" s="541">
        <v>0</v>
      </c>
      <c r="AI31" s="541">
        <v>0</v>
      </c>
      <c r="AJ31" s="541">
        <v>0</v>
      </c>
      <c r="AK31" s="541">
        <v>0</v>
      </c>
      <c r="AL31" s="541">
        <v>0</v>
      </c>
      <c r="AM31" s="541">
        <v>0</v>
      </c>
      <c r="AN31" s="541">
        <v>0</v>
      </c>
      <c r="AO31" s="541">
        <v>0</v>
      </c>
      <c r="AP31" s="541">
        <v>0</v>
      </c>
      <c r="AQ31" s="544">
        <v>0</v>
      </c>
      <c r="AR31" s="545" t="s">
        <v>1807</v>
      </c>
      <c r="AS31" s="546"/>
      <c r="AT31" s="546"/>
      <c r="AU31" s="547"/>
      <c r="AV31" s="537"/>
      <c r="AW31" s="538"/>
      <c r="AX31" s="538"/>
      <c r="AY31" s="538"/>
      <c r="AZ31" s="538"/>
      <c r="BA31" s="538"/>
      <c r="BB31" s="538"/>
      <c r="BC31" s="538"/>
      <c r="BD31" s="538"/>
      <c r="BE31" s="538"/>
      <c r="BF31" s="548"/>
      <c r="BH31" s="523" t="s">
        <v>1808</v>
      </c>
    </row>
    <row r="33" spans="2:46" ht="12" customHeight="1">
      <c r="B33" s="549"/>
      <c r="C33" s="550" t="s">
        <v>1809</v>
      </c>
      <c r="D33" s="551"/>
      <c r="E33" s="552" t="s">
        <v>1810</v>
      </c>
      <c r="F33" s="553"/>
      <c r="G33" s="553"/>
      <c r="H33" s="553"/>
      <c r="I33" s="553"/>
      <c r="J33" s="553"/>
      <c r="K33" s="553"/>
      <c r="L33" s="553"/>
      <c r="M33" s="553"/>
      <c r="N33" s="553"/>
      <c r="O33" s="553"/>
      <c r="P33" s="554"/>
      <c r="Q33" s="549"/>
      <c r="R33" s="549"/>
      <c r="S33" s="549"/>
      <c r="T33" s="549"/>
      <c r="U33" s="549"/>
      <c r="V33" s="549"/>
    </row>
    <row r="34" spans="2:46" ht="12" customHeight="1">
      <c r="B34" s="549"/>
      <c r="C34" s="550" t="s">
        <v>1811</v>
      </c>
      <c r="D34" s="551"/>
      <c r="E34" s="552"/>
      <c r="F34" s="553"/>
      <c r="G34" s="553"/>
      <c r="H34" s="553"/>
      <c r="I34" s="553"/>
      <c r="J34" s="553"/>
      <c r="K34" s="553"/>
      <c r="L34" s="553"/>
      <c r="M34" s="553"/>
      <c r="N34" s="553"/>
      <c r="O34" s="553"/>
      <c r="P34" s="554"/>
      <c r="Q34" s="549"/>
      <c r="R34" s="549"/>
      <c r="S34" s="549"/>
      <c r="T34" s="549"/>
      <c r="U34" s="549"/>
      <c r="V34" s="549"/>
    </row>
    <row r="35" spans="2:46" ht="12" customHeight="1" thickBot="1">
      <c r="B35" s="549" t="s">
        <v>1812</v>
      </c>
      <c r="C35" s="555" t="s">
        <v>1813</v>
      </c>
      <c r="D35" s="556" t="s">
        <v>1814</v>
      </c>
      <c r="E35" s="552"/>
      <c r="F35" s="553"/>
      <c r="G35" s="553"/>
      <c r="H35" s="553"/>
      <c r="I35" s="553"/>
      <c r="J35" s="553"/>
      <c r="K35" s="553"/>
      <c r="L35" s="553"/>
      <c r="M35" s="553"/>
      <c r="N35" s="553"/>
      <c r="O35" s="553"/>
      <c r="P35" s="554"/>
      <c r="Q35" s="549"/>
      <c r="R35" s="549"/>
      <c r="S35" s="549"/>
      <c r="T35" s="549"/>
      <c r="U35" s="549"/>
      <c r="V35" s="549"/>
    </row>
    <row r="36" spans="2:46" ht="12" customHeight="1" thickTop="1" thickBot="1">
      <c r="B36" s="549" t="s">
        <v>1735</v>
      </c>
      <c r="C36" s="557" t="s">
        <v>1815</v>
      </c>
      <c r="D36" s="558" t="s">
        <v>1816</v>
      </c>
      <c r="E36" s="552"/>
      <c r="F36" s="553"/>
      <c r="G36" s="553"/>
      <c r="H36" s="553"/>
      <c r="I36" s="553"/>
      <c r="J36" s="553"/>
      <c r="K36" s="553"/>
      <c r="L36" s="553"/>
      <c r="M36" s="553"/>
      <c r="N36" s="553"/>
      <c r="O36" s="553"/>
      <c r="P36" s="554"/>
      <c r="Q36" s="549"/>
      <c r="R36" s="549"/>
      <c r="S36" s="549"/>
      <c r="T36" s="549"/>
      <c r="U36" s="549"/>
      <c r="V36" s="549"/>
    </row>
    <row r="37" spans="2:46" ht="12" customHeight="1" thickTop="1" thickBot="1">
      <c r="B37" s="549" t="s">
        <v>1817</v>
      </c>
      <c r="C37" s="559" t="s">
        <v>1818</v>
      </c>
      <c r="D37" s="560" t="s">
        <v>1819</v>
      </c>
      <c r="E37" s="552"/>
      <c r="F37" s="553"/>
      <c r="G37" s="553"/>
      <c r="H37" s="553"/>
      <c r="I37" s="553"/>
      <c r="J37" s="553"/>
      <c r="K37" s="553"/>
      <c r="L37" s="553"/>
      <c r="M37" s="553"/>
      <c r="N37" s="553"/>
      <c r="O37" s="553"/>
      <c r="P37" s="554"/>
      <c r="Q37" s="549"/>
      <c r="R37" s="549"/>
      <c r="S37" s="549"/>
      <c r="T37" s="549"/>
      <c r="U37" s="549"/>
      <c r="V37" s="549"/>
    </row>
    <row r="38" spans="2:46" ht="12" customHeight="1" thickTop="1">
      <c r="B38" s="549"/>
      <c r="C38" s="561">
        <v>0</v>
      </c>
      <c r="D38" s="562">
        <v>1</v>
      </c>
      <c r="E38" s="563" t="s">
        <v>1820</v>
      </c>
      <c r="F38" s="564"/>
      <c r="G38" s="564"/>
      <c r="H38" s="564"/>
      <c r="I38" s="564"/>
      <c r="J38" s="564"/>
      <c r="K38" s="564"/>
      <c r="L38" s="564"/>
      <c r="M38" s="564"/>
      <c r="N38" s="564"/>
      <c r="O38" s="564"/>
      <c r="P38" s="565"/>
      <c r="Q38" s="549"/>
      <c r="R38" s="549"/>
      <c r="S38" s="549"/>
      <c r="T38" s="549"/>
      <c r="U38" s="549"/>
      <c r="V38" s="549"/>
    </row>
    <row r="39" spans="2:46" ht="12" customHeight="1">
      <c r="B39" s="549"/>
      <c r="C39" s="566">
        <v>1</v>
      </c>
      <c r="D39" s="567">
        <v>0</v>
      </c>
      <c r="E39" s="563" t="s">
        <v>1821</v>
      </c>
      <c r="F39" s="564"/>
      <c r="G39" s="564"/>
      <c r="H39" s="564"/>
      <c r="I39" s="564"/>
      <c r="J39" s="564"/>
      <c r="K39" s="564"/>
      <c r="L39" s="564"/>
      <c r="M39" s="564"/>
      <c r="N39" s="564"/>
      <c r="O39" s="564"/>
      <c r="P39" s="565"/>
      <c r="Q39" s="549"/>
      <c r="R39" s="549"/>
      <c r="S39" s="549"/>
      <c r="T39" s="549"/>
      <c r="U39" s="549"/>
      <c r="V39" s="549"/>
    </row>
    <row r="40" spans="2:46" ht="12" customHeight="1">
      <c r="B40" s="549"/>
      <c r="C40" s="566">
        <v>1</v>
      </c>
      <c r="D40" s="567">
        <v>1</v>
      </c>
      <c r="E40" s="563" t="s">
        <v>1822</v>
      </c>
      <c r="F40" s="564"/>
      <c r="G40" s="564"/>
      <c r="H40" s="564"/>
      <c r="I40" s="564"/>
      <c r="J40" s="564"/>
      <c r="K40" s="564"/>
      <c r="L40" s="564"/>
      <c r="M40" s="564"/>
      <c r="N40" s="564"/>
      <c r="O40" s="564"/>
      <c r="P40" s="565"/>
      <c r="Q40" s="549"/>
      <c r="R40" s="549"/>
      <c r="S40" s="549"/>
      <c r="T40" s="549"/>
      <c r="U40" s="549"/>
      <c r="V40" s="549"/>
      <c r="AH40" s="568"/>
      <c r="AI40" s="568"/>
      <c r="AJ40" s="569"/>
      <c r="AK40" s="569"/>
      <c r="AL40" s="569"/>
      <c r="AM40" s="569"/>
      <c r="AN40" s="569"/>
      <c r="AO40" s="569"/>
      <c r="AP40" s="569"/>
      <c r="AQ40" s="569"/>
      <c r="AR40" s="569"/>
      <c r="AS40" s="570"/>
      <c r="AT40" s="570"/>
    </row>
    <row r="41" spans="2:46" ht="12" customHeight="1">
      <c r="B41" s="549"/>
      <c r="C41" s="571"/>
      <c r="D41" s="571"/>
      <c r="E41" s="572"/>
      <c r="F41" s="572"/>
      <c r="G41" s="572"/>
      <c r="H41" s="572"/>
      <c r="I41" s="572"/>
      <c r="J41" s="572"/>
      <c r="K41" s="572"/>
      <c r="L41" s="573"/>
      <c r="M41" s="573"/>
      <c r="N41" s="573"/>
      <c r="O41" s="549"/>
      <c r="P41" s="549"/>
      <c r="Q41" s="549"/>
      <c r="R41" s="549"/>
      <c r="S41" s="549"/>
      <c r="T41" s="549"/>
      <c r="U41" s="549"/>
      <c r="V41" s="549"/>
      <c r="AH41" s="568"/>
      <c r="AI41" s="568"/>
      <c r="AJ41" s="568"/>
      <c r="AK41" s="568"/>
      <c r="AL41" s="568"/>
      <c r="AM41" s="570"/>
      <c r="AN41" s="570"/>
      <c r="AO41" s="570"/>
      <c r="AP41" s="570"/>
      <c r="AQ41" s="570"/>
      <c r="AR41" s="570"/>
      <c r="AS41" s="570"/>
      <c r="AT41" s="570"/>
    </row>
    <row r="42" spans="2:46" ht="12" customHeight="1">
      <c r="B42" s="549"/>
      <c r="C42" s="550" t="s">
        <v>1701</v>
      </c>
      <c r="D42" s="574"/>
      <c r="E42" s="575"/>
      <c r="F42" s="576" t="s">
        <v>1823</v>
      </c>
      <c r="G42" s="576"/>
      <c r="H42" s="577"/>
      <c r="I42" s="578" t="s">
        <v>1810</v>
      </c>
      <c r="J42" s="579"/>
      <c r="K42" s="579"/>
      <c r="L42" s="579"/>
      <c r="M42" s="579"/>
      <c r="N42" s="579"/>
      <c r="O42" s="579"/>
      <c r="P42" s="580"/>
      <c r="Q42" s="549"/>
      <c r="R42" s="549"/>
      <c r="S42" s="549"/>
      <c r="T42" s="549"/>
      <c r="U42" s="549"/>
      <c r="V42" s="549"/>
      <c r="AH42" s="568"/>
      <c r="AI42" s="568"/>
      <c r="AJ42" s="568"/>
      <c r="AK42" s="568"/>
      <c r="AL42" s="568"/>
      <c r="AM42" s="570"/>
      <c r="AN42" s="570"/>
      <c r="AO42" s="570"/>
      <c r="AP42" s="570"/>
      <c r="AQ42" s="570"/>
      <c r="AR42" s="570"/>
      <c r="AS42" s="570"/>
      <c r="AT42" s="570"/>
    </row>
    <row r="43" spans="2:46" ht="12" customHeight="1">
      <c r="B43" s="549"/>
      <c r="C43" s="550" t="s">
        <v>1824</v>
      </c>
      <c r="D43" s="574"/>
      <c r="E43" s="575"/>
      <c r="F43" s="581"/>
      <c r="G43" s="581"/>
      <c r="H43" s="582"/>
      <c r="I43" s="583"/>
      <c r="J43" s="584"/>
      <c r="K43" s="584"/>
      <c r="L43" s="584"/>
      <c r="M43" s="584"/>
      <c r="N43" s="584"/>
      <c r="O43" s="584"/>
      <c r="P43" s="585"/>
      <c r="Q43" s="549"/>
      <c r="R43" s="549"/>
      <c r="S43" s="549"/>
      <c r="T43" s="549"/>
      <c r="U43" s="549"/>
      <c r="V43" s="549"/>
      <c r="AH43" s="568"/>
      <c r="AI43" s="568"/>
      <c r="AJ43" s="568"/>
      <c r="AK43" s="568"/>
      <c r="AL43" s="568"/>
      <c r="AM43" s="570"/>
      <c r="AN43" s="570"/>
      <c r="AO43" s="570"/>
      <c r="AP43" s="570"/>
      <c r="AQ43" s="570"/>
      <c r="AR43" s="570"/>
      <c r="AS43" s="570"/>
      <c r="AT43" s="570"/>
    </row>
    <row r="44" spans="2:46" ht="12" customHeight="1" thickBot="1">
      <c r="B44" s="549" t="s">
        <v>1710</v>
      </c>
      <c r="C44" s="586" t="s">
        <v>1825</v>
      </c>
      <c r="D44" s="587"/>
      <c r="E44" s="588"/>
      <c r="F44" s="581"/>
      <c r="G44" s="581"/>
      <c r="H44" s="582"/>
      <c r="I44" s="583"/>
      <c r="J44" s="584"/>
      <c r="K44" s="584"/>
      <c r="L44" s="584"/>
      <c r="M44" s="584"/>
      <c r="N44" s="584"/>
      <c r="O44" s="584"/>
      <c r="P44" s="585"/>
      <c r="Q44" s="549"/>
      <c r="R44" s="549"/>
      <c r="S44" s="549"/>
      <c r="T44" s="549"/>
      <c r="U44" s="549"/>
      <c r="V44" s="549"/>
      <c r="AH44" s="568"/>
      <c r="AI44" s="568"/>
      <c r="AJ44" s="568"/>
      <c r="AK44" s="568"/>
      <c r="AL44" s="568"/>
      <c r="AM44" s="570"/>
      <c r="AN44" s="570"/>
      <c r="AO44" s="570"/>
      <c r="AP44" s="570"/>
      <c r="AQ44" s="570"/>
      <c r="AR44" s="570"/>
      <c r="AS44" s="570"/>
      <c r="AT44" s="570"/>
    </row>
    <row r="45" spans="2:46" ht="12" customHeight="1" thickTop="1" thickBot="1">
      <c r="B45" s="549" t="s">
        <v>1735</v>
      </c>
      <c r="C45" s="589" t="s">
        <v>1826</v>
      </c>
      <c r="D45" s="590"/>
      <c r="E45" s="591"/>
      <c r="F45" s="581"/>
      <c r="G45" s="581"/>
      <c r="H45" s="582"/>
      <c r="I45" s="583"/>
      <c r="J45" s="584"/>
      <c r="K45" s="584"/>
      <c r="L45" s="584"/>
      <c r="M45" s="584"/>
      <c r="N45" s="584"/>
      <c r="O45" s="584"/>
      <c r="P45" s="585"/>
      <c r="Q45" s="549"/>
      <c r="R45" s="549"/>
      <c r="S45" s="549"/>
      <c r="T45" s="549"/>
      <c r="U45" s="549"/>
      <c r="V45" s="549"/>
      <c r="AH45" s="568"/>
      <c r="AI45" s="568"/>
      <c r="AJ45" s="568"/>
      <c r="AK45" s="568"/>
      <c r="AL45" s="568"/>
      <c r="AM45" s="570"/>
      <c r="AN45" s="570"/>
      <c r="AO45" s="570"/>
      <c r="AP45" s="570"/>
      <c r="AQ45" s="570"/>
      <c r="AR45" s="570"/>
      <c r="AS45" s="570"/>
      <c r="AT45" s="570"/>
    </row>
    <row r="46" spans="2:46" ht="12" customHeight="1" thickTop="1" thickBot="1">
      <c r="B46" s="549" t="s">
        <v>1743</v>
      </c>
      <c r="C46" s="592" t="s">
        <v>1827</v>
      </c>
      <c r="D46" s="593"/>
      <c r="E46" s="594"/>
      <c r="F46" s="595"/>
      <c r="G46" s="595"/>
      <c r="H46" s="596"/>
      <c r="I46" s="597"/>
      <c r="J46" s="598"/>
      <c r="K46" s="598"/>
      <c r="L46" s="598"/>
      <c r="M46" s="598"/>
      <c r="N46" s="598"/>
      <c r="O46" s="598"/>
      <c r="P46" s="599"/>
      <c r="Q46" s="549"/>
      <c r="R46" s="549"/>
      <c r="S46" s="549"/>
      <c r="T46" s="549"/>
      <c r="U46" s="549"/>
      <c r="V46" s="549"/>
      <c r="AH46" s="568"/>
      <c r="AI46" s="568"/>
      <c r="AJ46" s="568"/>
      <c r="AK46" s="568"/>
      <c r="AL46" s="568"/>
      <c r="AM46" s="570"/>
      <c r="AN46" s="570"/>
      <c r="AO46" s="570"/>
      <c r="AP46" s="570"/>
      <c r="AQ46" s="570"/>
      <c r="AR46" s="570"/>
      <c r="AS46" s="570"/>
      <c r="AT46" s="570"/>
    </row>
    <row r="47" spans="2:46" ht="12" customHeight="1" thickTop="1">
      <c r="B47" s="549"/>
      <c r="C47" s="600">
        <v>0</v>
      </c>
      <c r="D47" s="601"/>
      <c r="E47" s="602"/>
      <c r="F47" s="601" t="s">
        <v>1752</v>
      </c>
      <c r="G47" s="601"/>
      <c r="H47" s="603"/>
      <c r="I47" s="604" t="s">
        <v>1828</v>
      </c>
      <c r="J47" s="605"/>
      <c r="K47" s="605"/>
      <c r="L47" s="605"/>
      <c r="M47" s="605"/>
      <c r="N47" s="605"/>
      <c r="O47" s="605"/>
      <c r="P47" s="606"/>
      <c r="Q47" s="549"/>
      <c r="R47" s="549"/>
      <c r="S47" s="549"/>
      <c r="T47" s="549"/>
      <c r="U47" s="549"/>
      <c r="V47" s="549"/>
      <c r="AH47" s="568"/>
      <c r="AI47" s="568"/>
      <c r="AJ47" s="568"/>
      <c r="AK47" s="568"/>
      <c r="AL47" s="568"/>
      <c r="AM47" s="570"/>
      <c r="AN47" s="570"/>
      <c r="AO47" s="570"/>
      <c r="AP47" s="570"/>
      <c r="AQ47" s="570"/>
      <c r="AR47" s="570"/>
      <c r="AS47" s="570"/>
      <c r="AT47" s="570"/>
    </row>
    <row r="48" spans="2:46" ht="12" customHeight="1">
      <c r="B48" s="549"/>
      <c r="C48" s="607">
        <v>1</v>
      </c>
      <c r="D48" s="608"/>
      <c r="E48" s="609"/>
      <c r="F48" s="608" t="s">
        <v>1829</v>
      </c>
      <c r="G48" s="608"/>
      <c r="H48" s="610"/>
      <c r="I48" s="611" t="s">
        <v>1830</v>
      </c>
      <c r="J48" s="612"/>
      <c r="K48" s="612"/>
      <c r="L48" s="612"/>
      <c r="M48" s="612"/>
      <c r="N48" s="612"/>
      <c r="O48" s="612"/>
      <c r="P48" s="613"/>
      <c r="Q48" s="549"/>
      <c r="R48" s="549"/>
      <c r="S48" s="549"/>
      <c r="T48" s="549"/>
      <c r="U48" s="549"/>
      <c r="V48" s="549"/>
      <c r="AH48" s="568"/>
      <c r="AI48" s="568"/>
      <c r="AJ48" s="568"/>
      <c r="AK48" s="568"/>
      <c r="AL48" s="568"/>
      <c r="AM48" s="570"/>
      <c r="AN48" s="570"/>
      <c r="AO48" s="570"/>
      <c r="AP48" s="570"/>
      <c r="AQ48" s="570"/>
      <c r="AR48" s="570"/>
      <c r="AS48" s="570"/>
      <c r="AT48" s="570"/>
    </row>
    <row r="49" spans="2:46" ht="12" customHeight="1">
      <c r="B49" s="549"/>
      <c r="C49" s="614"/>
      <c r="D49" s="614"/>
      <c r="E49" s="572"/>
      <c r="F49" s="572"/>
      <c r="G49" s="572"/>
      <c r="H49" s="572"/>
      <c r="I49" s="572"/>
      <c r="J49" s="572"/>
      <c r="K49" s="572"/>
      <c r="L49" s="573"/>
      <c r="M49" s="573"/>
      <c r="N49" s="573"/>
      <c r="O49" s="549"/>
      <c r="P49" s="549"/>
      <c r="Q49" s="549"/>
      <c r="R49" s="549"/>
      <c r="S49" s="549"/>
      <c r="T49" s="549"/>
      <c r="U49" s="549"/>
      <c r="V49" s="549"/>
      <c r="AH49" s="568"/>
      <c r="AI49" s="568"/>
      <c r="AJ49" s="568"/>
      <c r="AK49" s="568"/>
      <c r="AL49" s="568"/>
      <c r="AM49" s="570"/>
      <c r="AN49" s="570"/>
      <c r="AO49" s="570"/>
      <c r="AP49" s="570"/>
      <c r="AQ49" s="570"/>
      <c r="AR49" s="570"/>
      <c r="AS49" s="570"/>
      <c r="AT49" s="570"/>
    </row>
    <row r="50" spans="2:46" ht="12" customHeight="1">
      <c r="B50" s="549"/>
      <c r="C50" s="550" t="s">
        <v>1701</v>
      </c>
      <c r="D50" s="551"/>
      <c r="E50" s="576" t="s">
        <v>1823</v>
      </c>
      <c r="F50" s="576"/>
      <c r="G50" s="577"/>
      <c r="H50" s="579" t="s">
        <v>1831</v>
      </c>
      <c r="I50" s="579"/>
      <c r="J50" s="579"/>
      <c r="K50" s="579"/>
      <c r="L50" s="579"/>
      <c r="M50" s="579"/>
      <c r="N50" s="615"/>
      <c r="O50" s="616"/>
      <c r="P50" s="549"/>
      <c r="Q50" s="549"/>
      <c r="R50" s="549"/>
      <c r="S50" s="549"/>
      <c r="T50" s="549"/>
      <c r="U50" s="549"/>
      <c r="V50" s="549"/>
      <c r="AH50" s="568"/>
      <c r="AI50" s="568"/>
      <c r="AJ50" s="568"/>
      <c r="AK50" s="568"/>
      <c r="AL50" s="568"/>
      <c r="AM50" s="570"/>
      <c r="AN50" s="570"/>
      <c r="AO50" s="570"/>
      <c r="AP50" s="570"/>
      <c r="AQ50" s="570"/>
      <c r="AR50" s="570"/>
      <c r="AS50" s="570"/>
      <c r="AT50" s="570"/>
    </row>
    <row r="51" spans="2:46" ht="12" customHeight="1">
      <c r="B51" s="549"/>
      <c r="C51" s="550" t="s">
        <v>1832</v>
      </c>
      <c r="D51" s="551"/>
      <c r="E51" s="617"/>
      <c r="F51" s="617"/>
      <c r="G51" s="618"/>
      <c r="H51" s="584"/>
      <c r="I51" s="584"/>
      <c r="J51" s="584"/>
      <c r="K51" s="584"/>
      <c r="L51" s="584"/>
      <c r="M51" s="584"/>
      <c r="N51" s="619"/>
      <c r="O51" s="620"/>
      <c r="P51" s="549"/>
      <c r="Q51" s="549"/>
      <c r="R51" s="549"/>
      <c r="S51" s="549"/>
      <c r="T51" s="549"/>
      <c r="U51" s="549"/>
      <c r="V51" s="549"/>
      <c r="AH51" s="568"/>
      <c r="AI51" s="568"/>
      <c r="AJ51" s="568"/>
      <c r="AK51" s="568"/>
      <c r="AL51" s="568"/>
      <c r="AM51" s="570"/>
      <c r="AN51" s="570"/>
      <c r="AO51" s="570"/>
      <c r="AP51" s="570"/>
      <c r="AQ51" s="570"/>
      <c r="AR51" s="570"/>
      <c r="AS51" s="570"/>
      <c r="AT51" s="570"/>
    </row>
    <row r="52" spans="2:46" ht="12" customHeight="1" thickBot="1">
      <c r="B52" s="549" t="s">
        <v>1710</v>
      </c>
      <c r="C52" s="555" t="s">
        <v>1833</v>
      </c>
      <c r="D52" s="556" t="s">
        <v>1834</v>
      </c>
      <c r="E52" s="617"/>
      <c r="F52" s="617"/>
      <c r="G52" s="618"/>
      <c r="H52" s="584"/>
      <c r="I52" s="584"/>
      <c r="J52" s="584"/>
      <c r="K52" s="584"/>
      <c r="L52" s="584"/>
      <c r="M52" s="584"/>
      <c r="N52" s="619"/>
      <c r="O52" s="620"/>
      <c r="P52" s="549"/>
      <c r="Q52" s="549"/>
      <c r="R52" s="549"/>
      <c r="S52" s="549"/>
      <c r="T52" s="549"/>
      <c r="U52" s="549"/>
      <c r="V52" s="549"/>
      <c r="AH52" s="568"/>
      <c r="AI52" s="568"/>
      <c r="AJ52" s="568"/>
      <c r="AK52" s="568"/>
      <c r="AL52" s="568"/>
      <c r="AM52" s="570"/>
      <c r="AN52" s="570"/>
      <c r="AO52" s="570"/>
      <c r="AP52" s="570"/>
      <c r="AQ52" s="570"/>
      <c r="AR52" s="570"/>
      <c r="AS52" s="570"/>
      <c r="AT52" s="570"/>
    </row>
    <row r="53" spans="2:46" ht="12" customHeight="1" thickTop="1" thickBot="1">
      <c r="B53" s="549" t="s">
        <v>1735</v>
      </c>
      <c r="C53" s="557" t="s">
        <v>1835</v>
      </c>
      <c r="D53" s="558" t="s">
        <v>263</v>
      </c>
      <c r="E53" s="617"/>
      <c r="F53" s="617"/>
      <c r="G53" s="618"/>
      <c r="H53" s="584"/>
      <c r="I53" s="584"/>
      <c r="J53" s="584"/>
      <c r="K53" s="584"/>
      <c r="L53" s="584"/>
      <c r="M53" s="584"/>
      <c r="N53" s="619"/>
      <c r="O53" s="620"/>
      <c r="P53" s="549"/>
      <c r="Q53" s="549"/>
      <c r="R53" s="549"/>
      <c r="S53" s="549"/>
      <c r="T53" s="549"/>
      <c r="U53" s="549"/>
      <c r="V53" s="549"/>
      <c r="AH53" s="568"/>
      <c r="AI53" s="568"/>
      <c r="AJ53" s="568"/>
      <c r="AK53" s="568"/>
      <c r="AL53" s="568"/>
      <c r="AM53" s="570"/>
      <c r="AN53" s="570"/>
      <c r="AO53" s="570"/>
      <c r="AP53" s="570"/>
      <c r="AQ53" s="570"/>
      <c r="AR53" s="570"/>
      <c r="AS53" s="570"/>
      <c r="AT53" s="570"/>
    </row>
    <row r="54" spans="2:46" ht="12" customHeight="1" thickTop="1" thickBot="1">
      <c r="B54" s="549" t="s">
        <v>1743</v>
      </c>
      <c r="C54" s="559" t="s">
        <v>1836</v>
      </c>
      <c r="D54" s="560" t="s">
        <v>1837</v>
      </c>
      <c r="E54" s="621"/>
      <c r="F54" s="621"/>
      <c r="G54" s="622"/>
      <c r="H54" s="621"/>
      <c r="I54" s="621"/>
      <c r="J54" s="621"/>
      <c r="K54" s="621"/>
      <c r="L54" s="621"/>
      <c r="M54" s="621"/>
      <c r="N54" s="621"/>
      <c r="O54" s="622"/>
      <c r="P54" s="549"/>
      <c r="Q54" s="623" t="s">
        <v>1779</v>
      </c>
      <c r="R54" s="549"/>
      <c r="S54" s="549"/>
      <c r="T54" s="549"/>
      <c r="U54" s="549"/>
      <c r="V54" s="549"/>
      <c r="AH54" s="568"/>
      <c r="AI54" s="568"/>
      <c r="AJ54" s="568"/>
      <c r="AK54" s="568"/>
      <c r="AL54" s="568"/>
      <c r="AM54" s="570"/>
      <c r="AN54" s="570"/>
      <c r="AO54" s="570"/>
      <c r="AP54" s="570"/>
      <c r="AQ54" s="570"/>
      <c r="AR54" s="570"/>
      <c r="AS54" s="570"/>
      <c r="AT54" s="570"/>
    </row>
    <row r="55" spans="2:46" ht="12" customHeight="1" thickTop="1">
      <c r="B55" s="549"/>
      <c r="C55" s="561">
        <v>0</v>
      </c>
      <c r="D55" s="562">
        <v>1</v>
      </c>
      <c r="E55" s="601" t="s">
        <v>1838</v>
      </c>
      <c r="F55" s="601"/>
      <c r="G55" s="603"/>
      <c r="H55" s="604" t="s">
        <v>1839</v>
      </c>
      <c r="I55" s="605"/>
      <c r="J55" s="605"/>
      <c r="K55" s="605"/>
      <c r="L55" s="605"/>
      <c r="M55" s="605"/>
      <c r="N55" s="605"/>
      <c r="O55" s="606"/>
      <c r="P55" s="549"/>
      <c r="Q55" s="549"/>
      <c r="R55" s="549"/>
      <c r="S55" s="549"/>
      <c r="T55" s="549"/>
      <c r="U55" s="549"/>
      <c r="V55" s="549"/>
      <c r="AH55" s="568"/>
      <c r="AI55" s="568"/>
      <c r="AJ55" s="568"/>
      <c r="AK55" s="568"/>
      <c r="AL55" s="568"/>
      <c r="AM55" s="570"/>
      <c r="AN55" s="570"/>
      <c r="AO55" s="570"/>
      <c r="AP55" s="570"/>
      <c r="AQ55" s="570"/>
      <c r="AR55" s="570"/>
      <c r="AS55" s="570"/>
      <c r="AT55" s="570"/>
    </row>
    <row r="56" spans="2:46" ht="12" customHeight="1">
      <c r="B56" s="549"/>
      <c r="C56" s="566">
        <v>1</v>
      </c>
      <c r="D56" s="567">
        <v>0</v>
      </c>
      <c r="E56" s="608" t="s">
        <v>1840</v>
      </c>
      <c r="F56" s="608"/>
      <c r="G56" s="610"/>
      <c r="H56" s="611" t="s">
        <v>1841</v>
      </c>
      <c r="I56" s="612"/>
      <c r="J56" s="612"/>
      <c r="K56" s="612"/>
      <c r="L56" s="612"/>
      <c r="M56" s="612"/>
      <c r="N56" s="612"/>
      <c r="O56" s="613"/>
      <c r="P56" s="549"/>
      <c r="Q56" s="549"/>
      <c r="R56" s="549"/>
      <c r="S56" s="549"/>
      <c r="T56" s="549"/>
      <c r="U56" s="549"/>
      <c r="V56" s="549"/>
      <c r="AH56" s="568"/>
      <c r="AI56" s="568"/>
      <c r="AJ56" s="568"/>
      <c r="AK56" s="568"/>
      <c r="AL56" s="568"/>
      <c r="AM56" s="570"/>
      <c r="AN56" s="570"/>
      <c r="AO56" s="570"/>
      <c r="AP56" s="570"/>
      <c r="AQ56" s="570"/>
      <c r="AR56" s="570"/>
      <c r="AS56" s="570"/>
      <c r="AT56" s="570"/>
    </row>
    <row r="58" spans="2:46" ht="12" customHeight="1">
      <c r="C58" s="434" t="s">
        <v>1701</v>
      </c>
      <c r="D58" s="435"/>
      <c r="E58" s="436"/>
      <c r="F58" s="438" t="s">
        <v>1842</v>
      </c>
      <c r="G58" s="438"/>
      <c r="H58" s="439"/>
      <c r="I58" s="624" t="s">
        <v>1843</v>
      </c>
      <c r="J58" s="625"/>
      <c r="K58" s="625"/>
      <c r="L58" s="625"/>
      <c r="M58" s="625"/>
      <c r="N58" s="625"/>
      <c r="O58" s="626"/>
      <c r="P58" s="627"/>
      <c r="Q58" s="628" t="s">
        <v>1844</v>
      </c>
      <c r="R58" s="629"/>
      <c r="S58" s="568"/>
      <c r="T58" s="568"/>
      <c r="U58" s="568"/>
      <c r="V58" s="568"/>
      <c r="W58" s="568"/>
      <c r="X58" s="569"/>
      <c r="Y58" s="569"/>
      <c r="Z58" s="569"/>
      <c r="AA58" s="569"/>
      <c r="AB58" s="569"/>
      <c r="AC58" s="569"/>
      <c r="AD58" s="570"/>
      <c r="AE58" s="570"/>
      <c r="AG58" s="568"/>
      <c r="AH58" s="630"/>
      <c r="AI58" s="630"/>
      <c r="AJ58" s="630"/>
      <c r="AK58" s="630"/>
      <c r="AL58" s="630"/>
    </row>
    <row r="59" spans="2:46" ht="12" customHeight="1" thickBot="1">
      <c r="B59" s="433" t="s">
        <v>1710</v>
      </c>
      <c r="C59" s="451" t="s">
        <v>1845</v>
      </c>
      <c r="D59" s="457"/>
      <c r="E59" s="631"/>
      <c r="F59" s="445"/>
      <c r="G59" s="445"/>
      <c r="H59" s="446"/>
      <c r="I59" s="632"/>
      <c r="J59" s="633"/>
      <c r="K59" s="633"/>
      <c r="L59" s="633"/>
      <c r="M59" s="633"/>
      <c r="N59" s="633"/>
      <c r="O59" s="634"/>
      <c r="P59" s="635"/>
      <c r="Q59" s="636"/>
      <c r="R59" s="637"/>
      <c r="S59" s="568"/>
      <c r="T59" s="568"/>
      <c r="U59" s="568"/>
      <c r="V59" s="568"/>
      <c r="W59" s="568"/>
      <c r="X59" s="569"/>
      <c r="Y59" s="569"/>
      <c r="Z59" s="569"/>
      <c r="AA59" s="569"/>
      <c r="AB59" s="569"/>
      <c r="AC59" s="569"/>
      <c r="AD59" s="570"/>
      <c r="AE59" s="570"/>
      <c r="AG59" s="568"/>
      <c r="AH59" s="630"/>
      <c r="AI59" s="630"/>
      <c r="AJ59" s="630"/>
      <c r="AK59" s="630"/>
      <c r="AL59" s="630"/>
    </row>
    <row r="60" spans="2:46" ht="12" customHeight="1" thickTop="1" thickBot="1">
      <c r="B60" s="433" t="s">
        <v>1735</v>
      </c>
      <c r="C60" s="467" t="s">
        <v>1846</v>
      </c>
      <c r="D60" s="470"/>
      <c r="E60" s="638"/>
      <c r="F60" s="445"/>
      <c r="G60" s="445"/>
      <c r="H60" s="446"/>
      <c r="I60" s="632"/>
      <c r="J60" s="633"/>
      <c r="K60" s="633"/>
      <c r="L60" s="633"/>
      <c r="M60" s="633"/>
      <c r="N60" s="633"/>
      <c r="O60" s="634"/>
      <c r="P60" s="635"/>
      <c r="Q60" s="636"/>
      <c r="R60" s="637"/>
      <c r="S60" s="568"/>
      <c r="T60" s="568"/>
      <c r="U60" s="568"/>
      <c r="V60" s="568"/>
      <c r="W60" s="568"/>
      <c r="X60" s="569"/>
      <c r="Y60" s="569"/>
      <c r="Z60" s="569"/>
      <c r="AA60" s="569"/>
      <c r="AB60" s="569"/>
      <c r="AC60" s="569"/>
      <c r="AD60" s="570"/>
      <c r="AE60" s="570"/>
      <c r="AG60" s="568"/>
      <c r="AH60" s="630"/>
      <c r="AI60" s="630"/>
      <c r="AJ60" s="630"/>
      <c r="AK60" s="630"/>
      <c r="AL60" s="630"/>
    </row>
    <row r="61" spans="2:46" ht="12" customHeight="1" thickTop="1" thickBot="1">
      <c r="B61" s="433" t="s">
        <v>1817</v>
      </c>
      <c r="C61" s="477" t="s">
        <v>1847</v>
      </c>
      <c r="D61" s="480"/>
      <c r="E61" s="639"/>
      <c r="F61" s="640"/>
      <c r="G61" s="640"/>
      <c r="H61" s="641"/>
      <c r="I61" s="642"/>
      <c r="J61" s="643"/>
      <c r="K61" s="643"/>
      <c r="L61" s="643"/>
      <c r="M61" s="643"/>
      <c r="N61" s="643"/>
      <c r="O61" s="644"/>
      <c r="P61" s="645"/>
      <c r="Q61" s="636"/>
      <c r="R61" s="637"/>
      <c r="S61" s="568"/>
      <c r="T61" s="568"/>
      <c r="U61" s="569"/>
      <c r="V61" s="569"/>
      <c r="W61" s="569"/>
      <c r="X61" s="569"/>
      <c r="Y61" s="569"/>
      <c r="Z61" s="569"/>
      <c r="AA61" s="569"/>
      <c r="AB61" s="569"/>
      <c r="AC61" s="569"/>
      <c r="AD61" s="570"/>
      <c r="AE61" s="570"/>
      <c r="AG61" s="568"/>
      <c r="AH61" s="630"/>
      <c r="AI61" s="630"/>
      <c r="AJ61" s="630"/>
      <c r="AK61" s="630"/>
      <c r="AL61" s="630"/>
    </row>
    <row r="62" spans="2:46" ht="12" customHeight="1" thickTop="1">
      <c r="C62" s="519">
        <v>0</v>
      </c>
      <c r="D62" s="512"/>
      <c r="E62" s="646"/>
      <c r="F62" s="512" t="s">
        <v>1752</v>
      </c>
      <c r="G62" s="512"/>
      <c r="H62" s="513"/>
      <c r="I62" s="647" t="s">
        <v>1848</v>
      </c>
      <c r="J62" s="648"/>
      <c r="K62" s="648"/>
      <c r="L62" s="648"/>
      <c r="M62" s="648"/>
      <c r="N62" s="648"/>
      <c r="O62" s="648"/>
      <c r="P62" s="649"/>
      <c r="Q62" s="650"/>
      <c r="R62" s="651"/>
      <c r="S62" s="568"/>
      <c r="T62" s="568"/>
      <c r="U62" s="568"/>
      <c r="V62" s="568"/>
      <c r="W62" s="568"/>
      <c r="X62" s="570"/>
      <c r="Y62" s="570"/>
      <c r="Z62" s="570"/>
      <c r="AA62" s="570"/>
      <c r="AB62" s="570"/>
      <c r="AC62" s="570"/>
      <c r="AD62" s="570"/>
      <c r="AE62" s="570"/>
      <c r="AG62" s="568"/>
      <c r="AH62" s="630"/>
      <c r="AI62" s="630"/>
      <c r="AJ62" s="630"/>
      <c r="AK62" s="630"/>
      <c r="AL62" s="630"/>
    </row>
    <row r="63" spans="2:46" ht="12" customHeight="1">
      <c r="C63" s="519">
        <v>1</v>
      </c>
      <c r="D63" s="512"/>
      <c r="E63" s="646"/>
      <c r="F63" s="512" t="s">
        <v>1849</v>
      </c>
      <c r="G63" s="512"/>
      <c r="H63" s="513"/>
      <c r="I63" s="652" t="s">
        <v>1850</v>
      </c>
      <c r="J63" s="626"/>
      <c r="K63" s="626"/>
      <c r="L63" s="626"/>
      <c r="M63" s="626"/>
      <c r="N63" s="626"/>
      <c r="O63" s="626"/>
      <c r="P63" s="627"/>
      <c r="Q63" s="653" t="s">
        <v>1851</v>
      </c>
      <c r="R63" s="654"/>
      <c r="S63" s="568"/>
      <c r="T63" s="568"/>
      <c r="U63" s="568"/>
      <c r="V63" s="568"/>
      <c r="W63" s="568"/>
      <c r="X63" s="570"/>
      <c r="Y63" s="570"/>
      <c r="Z63" s="570"/>
      <c r="AA63" s="570"/>
      <c r="AB63" s="570"/>
      <c r="AC63" s="570"/>
      <c r="AD63" s="570"/>
      <c r="AE63" s="570"/>
      <c r="AG63" s="568"/>
      <c r="AH63" s="630"/>
      <c r="AI63" s="630"/>
      <c r="AJ63" s="630"/>
      <c r="AK63" s="630"/>
      <c r="AL63" s="630"/>
    </row>
    <row r="65" spans="2:42" s="549" customFormat="1" ht="12" customHeight="1">
      <c r="C65" s="550" t="s">
        <v>1809</v>
      </c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5"/>
      <c r="P65" s="576" t="s">
        <v>1702</v>
      </c>
      <c r="Q65" s="576"/>
      <c r="R65" s="576"/>
      <c r="S65" s="577"/>
      <c r="T65" s="655" t="s">
        <v>1810</v>
      </c>
      <c r="U65" s="656"/>
      <c r="V65" s="656"/>
      <c r="W65" s="656"/>
      <c r="X65" s="656"/>
      <c r="Y65" s="656"/>
      <c r="Z65" s="656"/>
      <c r="AA65" s="656"/>
      <c r="AB65" s="656"/>
      <c r="AC65" s="657"/>
      <c r="AD65" s="658"/>
      <c r="AE65" s="658"/>
    </row>
    <row r="66" spans="2:42" s="549" customFormat="1" ht="12" customHeight="1">
      <c r="C66" s="550" t="s">
        <v>1852</v>
      </c>
      <c r="D66" s="574"/>
      <c r="E66" s="659"/>
      <c r="F66" s="550" t="s">
        <v>1853</v>
      </c>
      <c r="G66" s="660"/>
      <c r="H66" s="550" t="s">
        <v>1854</v>
      </c>
      <c r="I66" s="661"/>
      <c r="J66" s="662"/>
      <c r="K66" s="550" t="s">
        <v>1855</v>
      </c>
      <c r="L66" s="660"/>
      <c r="M66" s="663" t="s">
        <v>1856</v>
      </c>
      <c r="N66" s="664"/>
      <c r="O66" s="665"/>
      <c r="P66" s="581"/>
      <c r="Q66" s="581"/>
      <c r="R66" s="581"/>
      <c r="S66" s="582"/>
      <c r="T66" s="666"/>
      <c r="U66" s="667"/>
      <c r="V66" s="667"/>
      <c r="W66" s="667"/>
      <c r="X66" s="667"/>
      <c r="Y66" s="667"/>
      <c r="Z66" s="667"/>
      <c r="AA66" s="667"/>
      <c r="AB66" s="667"/>
      <c r="AC66" s="668"/>
      <c r="AD66" s="658"/>
      <c r="AE66" s="658"/>
    </row>
    <row r="67" spans="2:42" s="549" customFormat="1" ht="12" customHeight="1" thickBot="1">
      <c r="B67" s="549" t="s">
        <v>1710</v>
      </c>
      <c r="C67" s="669" t="s">
        <v>1857</v>
      </c>
      <c r="D67" s="670"/>
      <c r="E67" s="671"/>
      <c r="F67" s="672" t="s">
        <v>1858</v>
      </c>
      <c r="G67" s="673" t="s">
        <v>1859</v>
      </c>
      <c r="H67" s="669" t="s">
        <v>1860</v>
      </c>
      <c r="I67" s="674"/>
      <c r="J67" s="675"/>
      <c r="K67" s="669" t="s">
        <v>1861</v>
      </c>
      <c r="L67" s="676"/>
      <c r="M67" s="677" t="s">
        <v>1862</v>
      </c>
      <c r="N67" s="677" t="s">
        <v>1863</v>
      </c>
      <c r="O67" s="678" t="s">
        <v>1864</v>
      </c>
      <c r="P67" s="581"/>
      <c r="Q67" s="581"/>
      <c r="R67" s="581"/>
      <c r="S67" s="582"/>
      <c r="T67" s="666"/>
      <c r="U67" s="667"/>
      <c r="V67" s="667"/>
      <c r="W67" s="667"/>
      <c r="X67" s="667"/>
      <c r="Y67" s="667"/>
      <c r="Z67" s="667"/>
      <c r="AA67" s="667"/>
      <c r="AB67" s="667"/>
      <c r="AC67" s="668"/>
      <c r="AD67" s="658"/>
      <c r="AE67" s="658"/>
    </row>
    <row r="68" spans="2:42" s="549" customFormat="1" ht="12" customHeight="1" thickTop="1" thickBot="1">
      <c r="B68" s="549" t="s">
        <v>1865</v>
      </c>
      <c r="C68" s="669" t="s">
        <v>1866</v>
      </c>
      <c r="D68" s="670"/>
      <c r="E68" s="671"/>
      <c r="F68" s="672" t="s">
        <v>1867</v>
      </c>
      <c r="G68" s="673" t="s">
        <v>1868</v>
      </c>
      <c r="H68" s="669" t="s">
        <v>1869</v>
      </c>
      <c r="I68" s="674"/>
      <c r="J68" s="675"/>
      <c r="K68" s="669" t="s">
        <v>1870</v>
      </c>
      <c r="L68" s="676"/>
      <c r="M68" s="677" t="s">
        <v>1871</v>
      </c>
      <c r="N68" s="677" t="s">
        <v>1863</v>
      </c>
      <c r="O68" s="678" t="s">
        <v>1864</v>
      </c>
      <c r="P68" s="581"/>
      <c r="Q68" s="581"/>
      <c r="R68" s="581"/>
      <c r="S68" s="582"/>
      <c r="T68" s="666"/>
      <c r="U68" s="667"/>
      <c r="V68" s="667"/>
      <c r="W68" s="667"/>
      <c r="X68" s="667"/>
      <c r="Y68" s="667"/>
      <c r="Z68" s="667"/>
      <c r="AA68" s="667"/>
      <c r="AB68" s="667"/>
      <c r="AC68" s="668"/>
      <c r="AD68" s="658"/>
      <c r="AE68" s="658"/>
    </row>
    <row r="69" spans="2:42" s="549" customFormat="1" ht="12" customHeight="1" thickTop="1" thickBot="1">
      <c r="B69" s="549" t="s">
        <v>1743</v>
      </c>
      <c r="C69" s="669" t="s">
        <v>1872</v>
      </c>
      <c r="D69" s="670"/>
      <c r="E69" s="671"/>
      <c r="F69" s="672" t="s">
        <v>1858</v>
      </c>
      <c r="G69" s="673" t="s">
        <v>1868</v>
      </c>
      <c r="H69" s="669" t="s">
        <v>1873</v>
      </c>
      <c r="I69" s="674"/>
      <c r="J69" s="675"/>
      <c r="K69" s="669" t="s">
        <v>1861</v>
      </c>
      <c r="L69" s="676"/>
      <c r="M69" s="677" t="s">
        <v>1871</v>
      </c>
      <c r="N69" s="677" t="s">
        <v>1863</v>
      </c>
      <c r="O69" s="678" t="s">
        <v>1864</v>
      </c>
      <c r="P69" s="595"/>
      <c r="Q69" s="595"/>
      <c r="R69" s="595"/>
      <c r="S69" s="596"/>
      <c r="T69" s="679"/>
      <c r="U69" s="680"/>
      <c r="V69" s="680"/>
      <c r="W69" s="680"/>
      <c r="X69" s="680"/>
      <c r="Y69" s="680"/>
      <c r="Z69" s="680"/>
      <c r="AA69" s="680"/>
      <c r="AB69" s="680"/>
      <c r="AC69" s="681"/>
      <c r="AD69" s="658"/>
      <c r="AE69" s="658"/>
    </row>
    <row r="70" spans="2:42" s="549" customFormat="1" ht="12" customHeight="1" thickTop="1">
      <c r="C70" s="607" t="s">
        <v>1874</v>
      </c>
      <c r="D70" s="608"/>
      <c r="E70" s="610"/>
      <c r="F70" s="682">
        <v>0</v>
      </c>
      <c r="G70" s="683">
        <v>0</v>
      </c>
      <c r="H70" s="684" t="s">
        <v>1752</v>
      </c>
      <c r="I70" s="685"/>
      <c r="J70" s="686"/>
      <c r="K70" s="684" t="s">
        <v>1752</v>
      </c>
      <c r="L70" s="687"/>
      <c r="M70" s="688">
        <v>0</v>
      </c>
      <c r="N70" s="688">
        <v>0</v>
      </c>
      <c r="O70" s="689">
        <v>1</v>
      </c>
      <c r="P70" s="608" t="s">
        <v>1875</v>
      </c>
      <c r="Q70" s="608"/>
      <c r="R70" s="608"/>
      <c r="S70" s="610"/>
      <c r="T70" s="690" t="s">
        <v>1876</v>
      </c>
      <c r="U70" s="691"/>
      <c r="V70" s="691"/>
      <c r="W70" s="691"/>
      <c r="X70" s="691"/>
      <c r="Y70" s="691"/>
      <c r="Z70" s="691"/>
      <c r="AA70" s="691"/>
      <c r="AB70" s="691"/>
      <c r="AC70" s="692"/>
      <c r="AD70" s="658"/>
      <c r="AE70" s="658"/>
    </row>
    <row r="71" spans="2:42" s="549" customFormat="1" ht="12" customHeight="1">
      <c r="C71" s="607" t="s">
        <v>1874</v>
      </c>
      <c r="D71" s="608"/>
      <c r="E71" s="610"/>
      <c r="F71" s="693">
        <v>0</v>
      </c>
      <c r="G71" s="694">
        <v>1</v>
      </c>
      <c r="H71" s="600" t="s">
        <v>1752</v>
      </c>
      <c r="I71" s="695"/>
      <c r="J71" s="696"/>
      <c r="K71" s="607" t="s">
        <v>1752</v>
      </c>
      <c r="L71" s="610"/>
      <c r="M71" s="688">
        <v>0</v>
      </c>
      <c r="N71" s="688">
        <v>0</v>
      </c>
      <c r="O71" s="689">
        <v>1</v>
      </c>
      <c r="P71" s="608" t="s">
        <v>1877</v>
      </c>
      <c r="Q71" s="697"/>
      <c r="R71" s="697"/>
      <c r="S71" s="660"/>
      <c r="T71" s="698" t="s">
        <v>1878</v>
      </c>
      <c r="U71" s="699"/>
      <c r="V71" s="699"/>
      <c r="W71" s="699"/>
      <c r="X71" s="699"/>
      <c r="Y71" s="699"/>
      <c r="Z71" s="699"/>
      <c r="AA71" s="699"/>
      <c r="AB71" s="699"/>
      <c r="AC71" s="613"/>
      <c r="AD71" s="658"/>
      <c r="AE71" s="658"/>
    </row>
    <row r="72" spans="2:42" s="549" customFormat="1" ht="12" customHeight="1">
      <c r="C72" s="607" t="s">
        <v>1874</v>
      </c>
      <c r="D72" s="608"/>
      <c r="E72" s="610"/>
      <c r="F72" s="700">
        <v>1</v>
      </c>
      <c r="G72" s="701">
        <v>0</v>
      </c>
      <c r="H72" s="607" t="s">
        <v>1752</v>
      </c>
      <c r="I72" s="661"/>
      <c r="J72" s="662"/>
      <c r="K72" s="607" t="s">
        <v>1752</v>
      </c>
      <c r="L72" s="610"/>
      <c r="M72" s="688">
        <v>0</v>
      </c>
      <c r="N72" s="688">
        <v>0</v>
      </c>
      <c r="O72" s="689">
        <v>1</v>
      </c>
      <c r="P72" s="608" t="s">
        <v>1879</v>
      </c>
      <c r="Q72" s="608"/>
      <c r="R72" s="608"/>
      <c r="S72" s="610"/>
      <c r="T72" s="698" t="s">
        <v>1880</v>
      </c>
      <c r="U72" s="699"/>
      <c r="V72" s="699"/>
      <c r="W72" s="699"/>
      <c r="X72" s="699"/>
      <c r="Y72" s="699"/>
      <c r="Z72" s="699"/>
      <c r="AA72" s="699"/>
      <c r="AB72" s="699"/>
      <c r="AC72" s="613"/>
      <c r="AD72" s="658"/>
      <c r="AE72" s="658"/>
    </row>
    <row r="73" spans="2:42" s="549" customFormat="1" ht="12" customHeight="1">
      <c r="C73" s="702" t="s">
        <v>1874</v>
      </c>
      <c r="D73" s="703"/>
      <c r="E73" s="704"/>
      <c r="F73" s="705">
        <v>1</v>
      </c>
      <c r="G73" s="705">
        <v>1</v>
      </c>
      <c r="H73" s="706" t="s">
        <v>1752</v>
      </c>
      <c r="I73" s="707"/>
      <c r="J73" s="708"/>
      <c r="K73" s="702" t="s">
        <v>1752</v>
      </c>
      <c r="L73" s="704"/>
      <c r="M73" s="709">
        <v>0</v>
      </c>
      <c r="N73" s="709">
        <v>0</v>
      </c>
      <c r="O73" s="710">
        <v>1</v>
      </c>
      <c r="P73" s="703" t="s">
        <v>1881</v>
      </c>
      <c r="Q73" s="703"/>
      <c r="R73" s="703"/>
      <c r="S73" s="704"/>
      <c r="T73" s="711" t="s">
        <v>1882</v>
      </c>
      <c r="U73" s="712"/>
      <c r="V73" s="712"/>
      <c r="W73" s="712"/>
      <c r="X73" s="712"/>
      <c r="Y73" s="712"/>
      <c r="Z73" s="712"/>
      <c r="AA73" s="712"/>
      <c r="AB73" s="712"/>
      <c r="AC73" s="713"/>
      <c r="AD73" s="658"/>
      <c r="AE73" s="658"/>
      <c r="AF73" s="714"/>
      <c r="AG73" s="714"/>
      <c r="AH73" s="714"/>
      <c r="AI73" s="714"/>
      <c r="AJ73" s="714"/>
      <c r="AK73" s="714"/>
      <c r="AL73" s="714"/>
    </row>
    <row r="74" spans="2:42" s="549" customFormat="1" ht="12" customHeight="1">
      <c r="C74" s="607" t="s">
        <v>1752</v>
      </c>
      <c r="D74" s="608"/>
      <c r="E74" s="610"/>
      <c r="F74" s="701">
        <v>0</v>
      </c>
      <c r="G74" s="700">
        <v>0</v>
      </c>
      <c r="H74" s="607" t="s">
        <v>1883</v>
      </c>
      <c r="I74" s="661"/>
      <c r="J74" s="662"/>
      <c r="K74" s="607" t="s">
        <v>1782</v>
      </c>
      <c r="L74" s="660"/>
      <c r="M74" s="688">
        <v>0</v>
      </c>
      <c r="N74" s="700">
        <v>1</v>
      </c>
      <c r="O74" s="715">
        <v>0</v>
      </c>
      <c r="P74" s="608" t="s">
        <v>1884</v>
      </c>
      <c r="Q74" s="608"/>
      <c r="R74" s="608"/>
      <c r="S74" s="610"/>
      <c r="T74" s="698" t="s">
        <v>1885</v>
      </c>
      <c r="U74" s="699"/>
      <c r="V74" s="699"/>
      <c r="W74" s="699"/>
      <c r="X74" s="699"/>
      <c r="Y74" s="699"/>
      <c r="Z74" s="699"/>
      <c r="AA74" s="699"/>
      <c r="AB74" s="699"/>
      <c r="AC74" s="613"/>
      <c r="AD74" s="658"/>
      <c r="AE74" s="658"/>
      <c r="AF74" s="714"/>
      <c r="AG74" s="714"/>
      <c r="AH74" s="714"/>
      <c r="AI74" s="714"/>
      <c r="AJ74" s="714"/>
      <c r="AK74" s="714"/>
      <c r="AL74" s="714"/>
    </row>
    <row r="75" spans="2:42" s="549" customFormat="1" ht="12" customHeight="1">
      <c r="C75" s="607" t="s">
        <v>1752</v>
      </c>
      <c r="D75" s="608"/>
      <c r="E75" s="610"/>
      <c r="F75" s="701">
        <v>0</v>
      </c>
      <c r="G75" s="700">
        <v>1</v>
      </c>
      <c r="H75" s="607" t="s">
        <v>1883</v>
      </c>
      <c r="I75" s="661"/>
      <c r="J75" s="662"/>
      <c r="K75" s="607" t="s">
        <v>1886</v>
      </c>
      <c r="L75" s="660"/>
      <c r="M75" s="688">
        <v>0</v>
      </c>
      <c r="N75" s="700">
        <v>1</v>
      </c>
      <c r="O75" s="715">
        <v>0</v>
      </c>
      <c r="P75" s="608" t="s">
        <v>1887</v>
      </c>
      <c r="Q75" s="608"/>
      <c r="R75" s="608"/>
      <c r="S75" s="610"/>
      <c r="T75" s="698" t="s">
        <v>1888</v>
      </c>
      <c r="U75" s="699"/>
      <c r="V75" s="699"/>
      <c r="W75" s="699"/>
      <c r="X75" s="699"/>
      <c r="Y75" s="699"/>
      <c r="Z75" s="699"/>
      <c r="AA75" s="699"/>
      <c r="AB75" s="699"/>
      <c r="AC75" s="613"/>
      <c r="AD75" s="658"/>
      <c r="AE75" s="658"/>
      <c r="AF75" s="714"/>
      <c r="AG75" s="714"/>
      <c r="AH75" s="714"/>
      <c r="AI75" s="714"/>
      <c r="AJ75" s="714"/>
      <c r="AK75" s="714"/>
      <c r="AL75" s="714"/>
    </row>
    <row r="76" spans="2:42" s="549" customFormat="1" ht="12" customHeight="1">
      <c r="C76" s="702" t="s">
        <v>1752</v>
      </c>
      <c r="D76" s="703"/>
      <c r="E76" s="704"/>
      <c r="F76" s="705">
        <v>1</v>
      </c>
      <c r="G76" s="716">
        <v>0</v>
      </c>
      <c r="H76" s="702" t="s">
        <v>1889</v>
      </c>
      <c r="I76" s="717"/>
      <c r="J76" s="718"/>
      <c r="K76" s="702" t="s">
        <v>1758</v>
      </c>
      <c r="L76" s="719"/>
      <c r="M76" s="709">
        <v>0</v>
      </c>
      <c r="N76" s="705">
        <v>1</v>
      </c>
      <c r="O76" s="720">
        <v>0</v>
      </c>
      <c r="P76" s="703" t="s">
        <v>1890</v>
      </c>
      <c r="Q76" s="703"/>
      <c r="R76" s="703"/>
      <c r="S76" s="704"/>
      <c r="T76" s="711" t="s">
        <v>1891</v>
      </c>
      <c r="U76" s="712"/>
      <c r="V76" s="712"/>
      <c r="W76" s="712"/>
      <c r="X76" s="712"/>
      <c r="Y76" s="712"/>
      <c r="Z76" s="712"/>
      <c r="AA76" s="712"/>
      <c r="AB76" s="712"/>
      <c r="AC76" s="713"/>
      <c r="AD76" s="658"/>
      <c r="AE76" s="658"/>
      <c r="AF76" s="714"/>
      <c r="AG76" s="714"/>
      <c r="AH76" s="714"/>
      <c r="AI76" s="714"/>
      <c r="AJ76" s="714"/>
      <c r="AK76" s="714"/>
      <c r="AL76" s="714"/>
    </row>
    <row r="77" spans="2:42" s="549" customFormat="1" ht="12" customHeight="1">
      <c r="C77" s="702" t="s">
        <v>1752</v>
      </c>
      <c r="D77" s="703"/>
      <c r="E77" s="704"/>
      <c r="F77" s="705">
        <v>1</v>
      </c>
      <c r="G77" s="705">
        <v>1</v>
      </c>
      <c r="H77" s="702" t="s">
        <v>1889</v>
      </c>
      <c r="I77" s="717"/>
      <c r="J77" s="718"/>
      <c r="K77" s="702" t="s">
        <v>1758</v>
      </c>
      <c r="L77" s="719"/>
      <c r="M77" s="709">
        <v>0</v>
      </c>
      <c r="N77" s="705">
        <v>1</v>
      </c>
      <c r="O77" s="720">
        <v>0</v>
      </c>
      <c r="P77" s="703" t="s">
        <v>1892</v>
      </c>
      <c r="Q77" s="703"/>
      <c r="R77" s="703"/>
      <c r="S77" s="704"/>
      <c r="T77" s="711" t="s">
        <v>1893</v>
      </c>
      <c r="U77" s="712"/>
      <c r="V77" s="712"/>
      <c r="W77" s="712"/>
      <c r="X77" s="712"/>
      <c r="Y77" s="712"/>
      <c r="Z77" s="712"/>
      <c r="AA77" s="712"/>
      <c r="AB77" s="712"/>
      <c r="AC77" s="713"/>
      <c r="AD77" s="658"/>
      <c r="AE77" s="658"/>
      <c r="AF77" s="714"/>
      <c r="AG77" s="714"/>
      <c r="AH77" s="714"/>
      <c r="AI77" s="714"/>
      <c r="AJ77" s="714"/>
      <c r="AK77" s="714"/>
      <c r="AL77" s="714"/>
    </row>
    <row r="78" spans="2:42" s="549" customFormat="1" ht="12" customHeight="1">
      <c r="C78" s="607" t="s">
        <v>1894</v>
      </c>
      <c r="D78" s="608"/>
      <c r="E78" s="610"/>
      <c r="F78" s="607" t="s">
        <v>1752</v>
      </c>
      <c r="G78" s="660"/>
      <c r="H78" s="607" t="s">
        <v>1889</v>
      </c>
      <c r="I78" s="661"/>
      <c r="J78" s="662"/>
      <c r="K78" s="607" t="s">
        <v>1758</v>
      </c>
      <c r="L78" s="660"/>
      <c r="M78" s="700">
        <v>1</v>
      </c>
      <c r="N78" s="701">
        <v>0</v>
      </c>
      <c r="O78" s="715">
        <v>0</v>
      </c>
      <c r="P78" s="608" t="s">
        <v>1895</v>
      </c>
      <c r="Q78" s="608"/>
      <c r="R78" s="608"/>
      <c r="S78" s="610"/>
      <c r="T78" s="698" t="s">
        <v>1896</v>
      </c>
      <c r="U78" s="699"/>
      <c r="V78" s="699"/>
      <c r="W78" s="699"/>
      <c r="X78" s="699"/>
      <c r="Y78" s="699"/>
      <c r="Z78" s="699"/>
      <c r="AA78" s="699"/>
      <c r="AB78" s="699"/>
      <c r="AC78" s="613"/>
      <c r="AD78" s="658"/>
      <c r="AE78" s="658"/>
      <c r="AF78" s="714"/>
      <c r="AG78" s="714"/>
      <c r="AH78" s="714"/>
      <c r="AI78" s="714"/>
      <c r="AJ78" s="714"/>
      <c r="AK78" s="714"/>
      <c r="AL78" s="714"/>
    </row>
    <row r="79" spans="2:42" ht="12" customHeight="1">
      <c r="D79" s="721"/>
      <c r="E79" s="721"/>
      <c r="F79" s="721"/>
      <c r="G79" s="721"/>
      <c r="H79" s="721"/>
      <c r="I79" s="721"/>
      <c r="J79" s="721"/>
      <c r="K79" s="721"/>
      <c r="L79" s="721"/>
      <c r="M79" s="721"/>
      <c r="N79" s="721"/>
      <c r="O79" s="721"/>
      <c r="P79" s="721"/>
      <c r="Q79" s="721"/>
      <c r="R79" s="721"/>
      <c r="S79" s="721"/>
      <c r="T79" s="721"/>
      <c r="U79" s="721"/>
      <c r="V79" s="721"/>
      <c r="W79" s="721"/>
      <c r="X79" s="722"/>
      <c r="Y79" s="722"/>
      <c r="Z79" s="722"/>
      <c r="AA79" s="722"/>
      <c r="AB79" s="722"/>
      <c r="AC79" s="722"/>
      <c r="AD79" s="722"/>
      <c r="AE79" s="722"/>
      <c r="AF79" s="722"/>
    </row>
    <row r="80" spans="2:42" ht="12" customHeight="1">
      <c r="C80" s="434" t="s">
        <v>1701</v>
      </c>
      <c r="D80" s="435"/>
      <c r="E80" s="435"/>
      <c r="F80" s="435"/>
      <c r="G80" s="435"/>
      <c r="H80" s="435"/>
      <c r="I80" s="435"/>
      <c r="J80" s="435"/>
      <c r="K80" s="435"/>
      <c r="L80" s="435"/>
      <c r="M80" s="435"/>
      <c r="N80" s="435"/>
      <c r="O80" s="435"/>
      <c r="P80" s="435"/>
      <c r="Q80" s="436"/>
      <c r="R80" s="438" t="s">
        <v>1842</v>
      </c>
      <c r="S80" s="438"/>
      <c r="T80" s="438"/>
      <c r="U80" s="439"/>
      <c r="V80" s="440" t="s">
        <v>1831</v>
      </c>
      <c r="W80" s="438"/>
      <c r="X80" s="438"/>
      <c r="Y80" s="438"/>
      <c r="Z80" s="438"/>
      <c r="AA80" s="438"/>
      <c r="AB80" s="438"/>
      <c r="AC80" s="438"/>
      <c r="AD80" s="439"/>
      <c r="AE80" s="723" t="s">
        <v>1734</v>
      </c>
      <c r="AF80" s="724"/>
      <c r="AG80" s="568"/>
      <c r="AH80" s="568"/>
      <c r="AI80" s="568"/>
      <c r="AJ80" s="568"/>
      <c r="AK80" s="568"/>
      <c r="AL80" s="568"/>
      <c r="AM80" s="568"/>
      <c r="AN80" s="568"/>
      <c r="AO80" s="568"/>
      <c r="AP80" s="568"/>
    </row>
    <row r="81" spans="2:46" ht="12" customHeight="1">
      <c r="C81" s="434" t="s">
        <v>1897</v>
      </c>
      <c r="D81" s="435"/>
      <c r="E81" s="441"/>
      <c r="F81" s="434" t="s">
        <v>1898</v>
      </c>
      <c r="G81" s="435"/>
      <c r="H81" s="435"/>
      <c r="I81" s="435"/>
      <c r="J81" s="434" t="s">
        <v>1899</v>
      </c>
      <c r="K81" s="435"/>
      <c r="L81" s="435"/>
      <c r="M81" s="435"/>
      <c r="N81" s="441"/>
      <c r="O81" s="725" t="s">
        <v>1809</v>
      </c>
      <c r="P81" s="726"/>
      <c r="Q81" s="727"/>
      <c r="R81" s="445"/>
      <c r="S81" s="445"/>
      <c r="T81" s="445"/>
      <c r="U81" s="446"/>
      <c r="V81" s="447"/>
      <c r="W81" s="445"/>
      <c r="X81" s="445"/>
      <c r="Y81" s="445"/>
      <c r="Z81" s="445"/>
      <c r="AA81" s="445"/>
      <c r="AB81" s="445"/>
      <c r="AC81" s="445"/>
      <c r="AD81" s="446"/>
      <c r="AE81" s="728"/>
      <c r="AF81" s="729"/>
      <c r="AG81" s="568"/>
      <c r="AH81" s="568"/>
      <c r="AI81" s="568"/>
      <c r="AJ81" s="568"/>
      <c r="AK81" s="568"/>
      <c r="AL81" s="568"/>
      <c r="AM81" s="568"/>
      <c r="AN81" s="568"/>
      <c r="AO81" s="568"/>
      <c r="AP81" s="568"/>
    </row>
    <row r="82" spans="2:46" ht="12" customHeight="1" thickBot="1">
      <c r="B82" s="433" t="s">
        <v>1710</v>
      </c>
      <c r="C82" s="451" t="s">
        <v>1900</v>
      </c>
      <c r="D82" s="457"/>
      <c r="E82" s="730"/>
      <c r="F82" s="451" t="s">
        <v>1712</v>
      </c>
      <c r="G82" s="452"/>
      <c r="H82" s="452"/>
      <c r="I82" s="453"/>
      <c r="J82" s="451" t="s">
        <v>1901</v>
      </c>
      <c r="K82" s="452"/>
      <c r="L82" s="452"/>
      <c r="M82" s="452"/>
      <c r="N82" s="453"/>
      <c r="O82" s="731" t="s">
        <v>1902</v>
      </c>
      <c r="P82" s="732" t="s">
        <v>1903</v>
      </c>
      <c r="Q82" s="733" t="s">
        <v>1904</v>
      </c>
      <c r="R82" s="445"/>
      <c r="S82" s="445"/>
      <c r="T82" s="445"/>
      <c r="U82" s="446"/>
      <c r="V82" s="447"/>
      <c r="W82" s="445"/>
      <c r="X82" s="445"/>
      <c r="Y82" s="445"/>
      <c r="Z82" s="445"/>
      <c r="AA82" s="445"/>
      <c r="AB82" s="445"/>
      <c r="AC82" s="445"/>
      <c r="AD82" s="446"/>
      <c r="AE82" s="728"/>
      <c r="AF82" s="729"/>
      <c r="AG82" s="568"/>
      <c r="AH82" s="568"/>
      <c r="AI82" s="568"/>
      <c r="AJ82" s="568"/>
      <c r="AK82" s="568"/>
      <c r="AL82" s="568"/>
      <c r="AM82" s="568"/>
      <c r="AN82" s="568"/>
      <c r="AO82" s="568"/>
      <c r="AP82" s="568"/>
    </row>
    <row r="83" spans="2:46" ht="12" customHeight="1" thickTop="1" thickBot="1">
      <c r="B83" s="433" t="s">
        <v>1735</v>
      </c>
      <c r="C83" s="467" t="s">
        <v>1905</v>
      </c>
      <c r="D83" s="470"/>
      <c r="E83" s="734"/>
      <c r="F83" s="467" t="s">
        <v>1736</v>
      </c>
      <c r="G83" s="468"/>
      <c r="H83" s="468"/>
      <c r="I83" s="469"/>
      <c r="J83" s="467" t="s">
        <v>1906</v>
      </c>
      <c r="K83" s="468"/>
      <c r="L83" s="468"/>
      <c r="M83" s="468"/>
      <c r="N83" s="469"/>
      <c r="O83" s="735" t="s">
        <v>1907</v>
      </c>
      <c r="P83" s="736" t="s">
        <v>1908</v>
      </c>
      <c r="Q83" s="737" t="s">
        <v>1909</v>
      </c>
      <c r="R83" s="445"/>
      <c r="S83" s="445"/>
      <c r="T83" s="445"/>
      <c r="U83" s="446"/>
      <c r="V83" s="447"/>
      <c r="W83" s="445"/>
      <c r="X83" s="445"/>
      <c r="Y83" s="445"/>
      <c r="Z83" s="445"/>
      <c r="AA83" s="445"/>
      <c r="AB83" s="445"/>
      <c r="AC83" s="445"/>
      <c r="AD83" s="446"/>
      <c r="AE83" s="728"/>
      <c r="AF83" s="729"/>
      <c r="AG83" s="568"/>
      <c r="AH83" s="568"/>
      <c r="AI83" s="568"/>
      <c r="AJ83" s="568"/>
      <c r="AK83" s="568"/>
      <c r="AL83" s="568"/>
      <c r="AM83" s="568"/>
      <c r="AN83" s="568"/>
      <c r="AO83" s="568"/>
      <c r="AP83" s="568"/>
    </row>
    <row r="84" spans="2:46" ht="12" customHeight="1" thickTop="1" thickBot="1">
      <c r="B84" s="433" t="s">
        <v>1743</v>
      </c>
      <c r="C84" s="477" t="s">
        <v>1910</v>
      </c>
      <c r="D84" s="480"/>
      <c r="E84" s="738"/>
      <c r="F84" s="477" t="s">
        <v>1911</v>
      </c>
      <c r="G84" s="478"/>
      <c r="H84" s="478"/>
      <c r="I84" s="479"/>
      <c r="J84" s="477" t="s">
        <v>1912</v>
      </c>
      <c r="K84" s="478"/>
      <c r="L84" s="478"/>
      <c r="M84" s="478"/>
      <c r="N84" s="479"/>
      <c r="O84" s="739" t="s">
        <v>1913</v>
      </c>
      <c r="P84" s="740" t="s">
        <v>1914</v>
      </c>
      <c r="Q84" s="741" t="s">
        <v>1915</v>
      </c>
      <c r="R84" s="488"/>
      <c r="S84" s="488"/>
      <c r="T84" s="488"/>
      <c r="U84" s="489"/>
      <c r="V84" s="490"/>
      <c r="W84" s="488"/>
      <c r="X84" s="488"/>
      <c r="Y84" s="488"/>
      <c r="Z84" s="488"/>
      <c r="AA84" s="488"/>
      <c r="AB84" s="488"/>
      <c r="AC84" s="488"/>
      <c r="AD84" s="489"/>
      <c r="AE84" s="742"/>
      <c r="AF84" s="743"/>
      <c r="AG84" s="569"/>
      <c r="AH84" s="568"/>
      <c r="AI84" s="568"/>
      <c r="AJ84" s="568"/>
      <c r="AK84" s="568"/>
      <c r="AL84" s="568"/>
      <c r="AM84" s="568"/>
      <c r="AN84" s="568"/>
      <c r="AO84" s="568"/>
      <c r="AP84" s="568"/>
    </row>
    <row r="85" spans="2:46" ht="12" customHeight="1" thickTop="1">
      <c r="C85" s="519" t="s">
        <v>1752</v>
      </c>
      <c r="D85" s="512"/>
      <c r="E85" s="513"/>
      <c r="F85" s="519" t="s">
        <v>1916</v>
      </c>
      <c r="G85" s="744"/>
      <c r="H85" s="744"/>
      <c r="I85" s="744"/>
      <c r="J85" s="519" t="s">
        <v>1917</v>
      </c>
      <c r="K85" s="745"/>
      <c r="L85" s="745"/>
      <c r="M85" s="745"/>
      <c r="N85" s="746"/>
      <c r="O85" s="518">
        <v>0</v>
      </c>
      <c r="P85" s="518">
        <v>0</v>
      </c>
      <c r="Q85" s="532">
        <v>1</v>
      </c>
      <c r="R85" s="744" t="s">
        <v>1918</v>
      </c>
      <c r="S85" s="512"/>
      <c r="T85" s="512"/>
      <c r="U85" s="513"/>
      <c r="V85" s="514" t="s">
        <v>1919</v>
      </c>
      <c r="W85" s="515"/>
      <c r="X85" s="515"/>
      <c r="Y85" s="515"/>
      <c r="Z85" s="515"/>
      <c r="AA85" s="515"/>
      <c r="AB85" s="515"/>
      <c r="AC85" s="515"/>
      <c r="AD85" s="747"/>
      <c r="AE85" s="748" t="s">
        <v>1920</v>
      </c>
      <c r="AF85" s="749"/>
    </row>
    <row r="86" spans="2:46" ht="12" customHeight="1">
      <c r="C86" s="519" t="s">
        <v>1765</v>
      </c>
      <c r="D86" s="512"/>
      <c r="E86" s="513"/>
      <c r="F86" s="519" t="s">
        <v>1752</v>
      </c>
      <c r="G86" s="512"/>
      <c r="H86" s="512"/>
      <c r="I86" s="512"/>
      <c r="J86" s="519" t="s">
        <v>1921</v>
      </c>
      <c r="K86" s="745"/>
      <c r="L86" s="745"/>
      <c r="M86" s="745"/>
      <c r="N86" s="746"/>
      <c r="O86" s="518">
        <v>0</v>
      </c>
      <c r="P86" s="518">
        <v>1</v>
      </c>
      <c r="Q86" s="532">
        <v>0</v>
      </c>
      <c r="R86" s="512" t="s">
        <v>1922</v>
      </c>
      <c r="S86" s="512"/>
      <c r="T86" s="512"/>
      <c r="U86" s="513"/>
      <c r="V86" s="514" t="s">
        <v>1923</v>
      </c>
      <c r="W86" s="515"/>
      <c r="X86" s="515"/>
      <c r="Y86" s="515"/>
      <c r="Z86" s="515"/>
      <c r="AA86" s="515"/>
      <c r="AB86" s="515"/>
      <c r="AC86" s="515"/>
      <c r="AD86" s="747"/>
      <c r="AE86" s="750" t="s">
        <v>1920</v>
      </c>
      <c r="AF86" s="749"/>
      <c r="AH86" s="751"/>
    </row>
    <row r="87" spans="2:46" ht="12" customHeight="1">
      <c r="C87" s="519" t="s">
        <v>1924</v>
      </c>
      <c r="D87" s="512"/>
      <c r="E87" s="513"/>
      <c r="F87" s="752" t="s">
        <v>1925</v>
      </c>
      <c r="G87" s="744"/>
      <c r="H87" s="744"/>
      <c r="I87" s="744"/>
      <c r="J87" s="519" t="s">
        <v>1752</v>
      </c>
      <c r="K87" s="745"/>
      <c r="L87" s="745"/>
      <c r="M87" s="745"/>
      <c r="N87" s="746"/>
      <c r="O87" s="518">
        <v>0</v>
      </c>
      <c r="P87" s="518">
        <v>1</v>
      </c>
      <c r="Q87" s="532">
        <v>1</v>
      </c>
      <c r="R87" s="512" t="s">
        <v>1926</v>
      </c>
      <c r="S87" s="512"/>
      <c r="T87" s="512"/>
      <c r="U87" s="513"/>
      <c r="V87" s="514" t="s">
        <v>1927</v>
      </c>
      <c r="W87" s="515"/>
      <c r="X87" s="515"/>
      <c r="Y87" s="515"/>
      <c r="Z87" s="515"/>
      <c r="AA87" s="515"/>
      <c r="AB87" s="515"/>
      <c r="AC87" s="515"/>
      <c r="AD87" s="747"/>
      <c r="AE87" s="750" t="s">
        <v>1920</v>
      </c>
      <c r="AF87" s="749"/>
      <c r="AH87" s="523"/>
    </row>
    <row r="88" spans="2:46" ht="12" customHeight="1">
      <c r="C88" s="519"/>
      <c r="D88" s="512"/>
      <c r="E88" s="513"/>
      <c r="F88" s="752"/>
      <c r="G88" s="744"/>
      <c r="H88" s="744"/>
      <c r="I88" s="744"/>
      <c r="J88" s="753" t="s">
        <v>1928</v>
      </c>
      <c r="K88" s="754"/>
      <c r="L88" s="754"/>
      <c r="M88" s="754"/>
      <c r="N88" s="755"/>
      <c r="O88" s="756">
        <v>1</v>
      </c>
      <c r="P88" s="757">
        <v>0</v>
      </c>
      <c r="Q88" s="758">
        <v>0</v>
      </c>
      <c r="R88" s="545" t="s">
        <v>1929</v>
      </c>
      <c r="S88" s="546"/>
      <c r="T88" s="546"/>
      <c r="U88" s="547"/>
      <c r="V88" s="759" t="s">
        <v>1930</v>
      </c>
      <c r="W88" s="760"/>
      <c r="X88" s="760"/>
      <c r="Y88" s="760"/>
      <c r="Z88" s="760"/>
      <c r="AA88" s="760"/>
      <c r="AB88" s="760"/>
      <c r="AC88" s="760"/>
      <c r="AD88" s="761"/>
      <c r="AE88" s="750" t="s">
        <v>1920</v>
      </c>
      <c r="AF88" s="749"/>
    </row>
    <row r="89" spans="2:46" ht="12" customHeight="1">
      <c r="C89" s="568"/>
      <c r="D89" s="568"/>
      <c r="E89" s="568"/>
      <c r="F89" s="568"/>
      <c r="G89" s="568"/>
      <c r="H89" s="568"/>
      <c r="I89" s="570"/>
      <c r="J89" s="762"/>
      <c r="K89" s="762"/>
      <c r="L89" s="570"/>
      <c r="M89" s="570"/>
      <c r="N89" s="570"/>
      <c r="O89" s="570"/>
      <c r="P89" s="570"/>
      <c r="R89" s="568"/>
      <c r="S89" s="568"/>
      <c r="T89" s="568"/>
      <c r="U89" s="568"/>
      <c r="V89" s="568"/>
      <c r="W89" s="568"/>
      <c r="X89" s="570"/>
      <c r="Y89" s="570"/>
      <c r="Z89" s="570"/>
      <c r="AA89" s="570"/>
      <c r="AB89" s="570"/>
      <c r="AC89" s="570"/>
      <c r="AD89" s="570"/>
      <c r="AE89" s="570"/>
      <c r="AF89" s="570"/>
      <c r="AG89" s="568"/>
      <c r="AH89" s="568"/>
      <c r="AI89" s="568"/>
      <c r="AJ89" s="568"/>
      <c r="AK89" s="568"/>
      <c r="AL89" s="568"/>
      <c r="AM89" s="570"/>
      <c r="AN89" s="570"/>
      <c r="AO89" s="570"/>
      <c r="AP89" s="570"/>
      <c r="AQ89" s="570"/>
      <c r="AR89" s="570"/>
      <c r="AS89" s="570"/>
      <c r="AT89" s="570"/>
    </row>
    <row r="90" spans="2:46" ht="12" customHeight="1">
      <c r="C90" s="568"/>
      <c r="D90" s="568"/>
      <c r="E90" s="568"/>
      <c r="F90" s="568"/>
      <c r="G90" s="568"/>
      <c r="H90" s="568"/>
      <c r="I90" s="570"/>
      <c r="J90" s="570"/>
      <c r="K90" s="570"/>
      <c r="L90" s="570"/>
      <c r="M90" s="570"/>
      <c r="N90" s="570"/>
      <c r="O90" s="570"/>
      <c r="P90" s="570"/>
      <c r="R90" s="568"/>
      <c r="S90" s="568"/>
      <c r="T90" s="568"/>
      <c r="U90" s="568"/>
      <c r="V90" s="568"/>
      <c r="W90" s="568"/>
      <c r="X90" s="570"/>
      <c r="Y90" s="570"/>
      <c r="Z90" s="570"/>
      <c r="AA90" s="570"/>
      <c r="AB90" s="570"/>
      <c r="AC90" s="570"/>
      <c r="AD90" s="570"/>
      <c r="AE90" s="570"/>
      <c r="AF90" s="570"/>
      <c r="AG90" s="568"/>
      <c r="AH90" s="568"/>
      <c r="AI90" s="568"/>
      <c r="AJ90" s="568"/>
      <c r="AK90" s="568"/>
      <c r="AL90" s="568"/>
      <c r="AM90" s="570"/>
      <c r="AN90" s="570"/>
      <c r="AO90" s="570"/>
      <c r="AP90" s="570"/>
      <c r="AQ90" s="570"/>
      <c r="AR90" s="570"/>
      <c r="AS90" s="570"/>
      <c r="AT90" s="570"/>
    </row>
    <row r="91" spans="2:46" ht="12" customHeight="1">
      <c r="C91" s="725" t="s">
        <v>1931</v>
      </c>
      <c r="D91" s="726"/>
      <c r="E91" s="763"/>
      <c r="F91" s="764"/>
      <c r="G91" s="765" t="s">
        <v>1702</v>
      </c>
      <c r="H91" s="766"/>
      <c r="I91" s="767" t="s">
        <v>1703</v>
      </c>
      <c r="J91" s="765"/>
      <c r="K91" s="765"/>
      <c r="L91" s="765"/>
      <c r="M91" s="765"/>
      <c r="N91" s="766"/>
    </row>
    <row r="92" spans="2:46" ht="12" customHeight="1">
      <c r="C92" s="725" t="s">
        <v>1897</v>
      </c>
      <c r="D92" s="726"/>
      <c r="E92" s="763"/>
      <c r="F92" s="764"/>
      <c r="G92" s="768"/>
      <c r="H92" s="769"/>
      <c r="I92" s="770"/>
      <c r="J92" s="768"/>
      <c r="K92" s="768"/>
      <c r="L92" s="768"/>
      <c r="M92" s="768"/>
      <c r="N92" s="769"/>
    </row>
    <row r="93" spans="2:46" ht="12" customHeight="1" thickBot="1">
      <c r="B93" s="433" t="s">
        <v>1932</v>
      </c>
      <c r="C93" s="451" t="s">
        <v>1933</v>
      </c>
      <c r="D93" s="457"/>
      <c r="E93" s="457"/>
      <c r="F93" s="631"/>
      <c r="G93" s="768"/>
      <c r="H93" s="769"/>
      <c r="I93" s="770"/>
      <c r="J93" s="768"/>
      <c r="K93" s="768"/>
      <c r="L93" s="768"/>
      <c r="M93" s="768"/>
      <c r="N93" s="769"/>
    </row>
    <row r="94" spans="2:46" ht="12" customHeight="1" thickTop="1" thickBot="1">
      <c r="B94" s="433" t="s">
        <v>1934</v>
      </c>
      <c r="C94" s="467" t="s">
        <v>1935</v>
      </c>
      <c r="D94" s="470"/>
      <c r="E94" s="470"/>
      <c r="F94" s="638"/>
      <c r="G94" s="768"/>
      <c r="H94" s="769"/>
      <c r="I94" s="770"/>
      <c r="J94" s="768"/>
      <c r="K94" s="768"/>
      <c r="L94" s="768"/>
      <c r="M94" s="768"/>
      <c r="N94" s="769"/>
    </row>
    <row r="95" spans="2:46" ht="12" customHeight="1" thickTop="1" thickBot="1">
      <c r="B95" s="433" t="s">
        <v>1743</v>
      </c>
      <c r="C95" s="477" t="s">
        <v>1746</v>
      </c>
      <c r="D95" s="480"/>
      <c r="E95" s="480"/>
      <c r="F95" s="639"/>
      <c r="G95" s="771"/>
      <c r="H95" s="772"/>
      <c r="I95" s="773"/>
      <c r="J95" s="771"/>
      <c r="K95" s="771"/>
      <c r="L95" s="771"/>
      <c r="M95" s="771"/>
      <c r="N95" s="772"/>
    </row>
    <row r="96" spans="2:46" ht="12" customHeight="1" thickTop="1">
      <c r="C96" s="774">
        <v>0</v>
      </c>
      <c r="D96" s="774">
        <v>0</v>
      </c>
      <c r="E96" s="775">
        <v>0</v>
      </c>
      <c r="F96" s="776">
        <v>0</v>
      </c>
      <c r="G96" s="777" t="s">
        <v>1936</v>
      </c>
      <c r="H96" s="778"/>
      <c r="I96" s="779" t="s">
        <v>1937</v>
      </c>
      <c r="J96" s="780"/>
      <c r="K96" s="780"/>
      <c r="L96" s="780"/>
      <c r="M96" s="780"/>
      <c r="N96" s="781"/>
    </row>
    <row r="97" spans="3:60" ht="12" customHeight="1">
      <c r="C97" s="774">
        <v>0</v>
      </c>
      <c r="D97" s="774">
        <v>0</v>
      </c>
      <c r="E97" s="775">
        <v>0</v>
      </c>
      <c r="F97" s="776">
        <v>1</v>
      </c>
      <c r="G97" s="777" t="s">
        <v>1938</v>
      </c>
      <c r="H97" s="778"/>
      <c r="I97" s="779" t="s">
        <v>1939</v>
      </c>
      <c r="J97" s="780"/>
      <c r="K97" s="780"/>
      <c r="L97" s="780"/>
      <c r="M97" s="780"/>
      <c r="N97" s="781"/>
    </row>
    <row r="98" spans="3:60" ht="12" customHeight="1">
      <c r="C98" s="774">
        <v>0</v>
      </c>
      <c r="D98" s="774">
        <v>0</v>
      </c>
      <c r="E98" s="775">
        <v>1</v>
      </c>
      <c r="F98" s="776">
        <v>0</v>
      </c>
      <c r="G98" s="777" t="s">
        <v>1940</v>
      </c>
      <c r="H98" s="778"/>
      <c r="I98" s="779" t="s">
        <v>1941</v>
      </c>
      <c r="J98" s="780"/>
      <c r="K98" s="780"/>
      <c r="L98" s="780"/>
      <c r="M98" s="780"/>
      <c r="N98" s="781"/>
    </row>
    <row r="99" spans="3:60" ht="12" customHeight="1">
      <c r="C99" s="774">
        <v>0</v>
      </c>
      <c r="D99" s="774">
        <v>0</v>
      </c>
      <c r="E99" s="775">
        <v>1</v>
      </c>
      <c r="F99" s="776">
        <v>1</v>
      </c>
      <c r="G99" s="777" t="s">
        <v>1942</v>
      </c>
      <c r="H99" s="778"/>
      <c r="I99" s="779" t="s">
        <v>1943</v>
      </c>
      <c r="J99" s="780"/>
      <c r="K99" s="780"/>
      <c r="L99" s="780"/>
      <c r="M99" s="780"/>
      <c r="N99" s="781"/>
    </row>
    <row r="100" spans="3:60" ht="12" customHeight="1">
      <c r="C100" s="774">
        <v>0</v>
      </c>
      <c r="D100" s="774">
        <v>1</v>
      </c>
      <c r="E100" s="775">
        <v>0</v>
      </c>
      <c r="F100" s="776">
        <v>0</v>
      </c>
      <c r="G100" s="777" t="s">
        <v>1944</v>
      </c>
      <c r="H100" s="778"/>
      <c r="I100" s="779" t="s">
        <v>1945</v>
      </c>
      <c r="J100" s="780"/>
      <c r="K100" s="780"/>
      <c r="L100" s="780"/>
      <c r="M100" s="780"/>
      <c r="N100" s="781"/>
    </row>
    <row r="101" spans="3:60" ht="12" customHeight="1">
      <c r="C101" s="774">
        <v>0</v>
      </c>
      <c r="D101" s="774">
        <v>1</v>
      </c>
      <c r="E101" s="775">
        <v>0</v>
      </c>
      <c r="F101" s="776">
        <v>1</v>
      </c>
      <c r="G101" s="777" t="s">
        <v>1946</v>
      </c>
      <c r="H101" s="778"/>
      <c r="I101" s="779" t="s">
        <v>1947</v>
      </c>
      <c r="J101" s="780"/>
      <c r="K101" s="780"/>
      <c r="L101" s="780"/>
      <c r="M101" s="780"/>
      <c r="N101" s="781"/>
    </row>
    <row r="102" spans="3:60" ht="12" customHeight="1">
      <c r="C102" s="774">
        <v>0</v>
      </c>
      <c r="D102" s="774">
        <v>1</v>
      </c>
      <c r="E102" s="775">
        <v>1</v>
      </c>
      <c r="F102" s="776">
        <v>0</v>
      </c>
      <c r="G102" s="777" t="s">
        <v>1948</v>
      </c>
      <c r="H102" s="778"/>
      <c r="I102" s="779" t="s">
        <v>1949</v>
      </c>
      <c r="J102" s="780"/>
      <c r="K102" s="780"/>
      <c r="L102" s="780"/>
      <c r="M102" s="780"/>
      <c r="N102" s="781"/>
    </row>
    <row r="103" spans="3:60" ht="12" customHeight="1">
      <c r="C103" s="774">
        <v>0</v>
      </c>
      <c r="D103" s="774">
        <v>1</v>
      </c>
      <c r="E103" s="775">
        <v>1</v>
      </c>
      <c r="F103" s="776">
        <v>1</v>
      </c>
      <c r="G103" s="777" t="s">
        <v>1950</v>
      </c>
      <c r="H103" s="778"/>
      <c r="I103" s="779" t="s">
        <v>1951</v>
      </c>
      <c r="J103" s="780"/>
      <c r="K103" s="780"/>
      <c r="L103" s="780"/>
      <c r="M103" s="780"/>
      <c r="N103" s="781"/>
    </row>
    <row r="104" spans="3:60" ht="12" customHeight="1">
      <c r="C104" s="774">
        <v>1</v>
      </c>
      <c r="D104" s="774">
        <v>0</v>
      </c>
      <c r="E104" s="775">
        <v>0</v>
      </c>
      <c r="F104" s="776">
        <v>0</v>
      </c>
      <c r="G104" s="777" t="s">
        <v>1952</v>
      </c>
      <c r="H104" s="778"/>
      <c r="I104" s="782" t="s">
        <v>1953</v>
      </c>
      <c r="J104" s="783"/>
      <c r="K104" s="783"/>
      <c r="L104" s="783"/>
      <c r="M104" s="783"/>
      <c r="N104" s="784"/>
      <c r="AW104" s="568"/>
      <c r="AX104" s="568"/>
      <c r="AY104" s="568"/>
      <c r="AZ104" s="568"/>
      <c r="BA104" s="568"/>
      <c r="BB104" s="568"/>
      <c r="BC104" s="568"/>
      <c r="BD104" s="568"/>
      <c r="BE104" s="568"/>
      <c r="BF104" s="568"/>
      <c r="BG104" s="568"/>
      <c r="BH104" s="568"/>
    </row>
    <row r="105" spans="3:60" ht="12" customHeight="1">
      <c r="C105" s="774">
        <v>1</v>
      </c>
      <c r="D105" s="774">
        <v>0</v>
      </c>
      <c r="E105" s="775">
        <v>0</v>
      </c>
      <c r="F105" s="776">
        <v>1</v>
      </c>
      <c r="G105" s="777" t="s">
        <v>1954</v>
      </c>
      <c r="H105" s="778"/>
      <c r="I105" s="785" t="s">
        <v>1955</v>
      </c>
      <c r="J105" s="783"/>
      <c r="K105" s="783"/>
      <c r="L105" s="783"/>
      <c r="M105" s="783"/>
      <c r="N105" s="784"/>
      <c r="AW105" s="568"/>
      <c r="AX105" s="568"/>
      <c r="AY105" s="568"/>
      <c r="AZ105" s="568"/>
      <c r="BA105" s="568"/>
      <c r="BB105" s="568"/>
      <c r="BC105" s="568"/>
      <c r="BD105" s="568"/>
      <c r="BE105" s="568"/>
      <c r="BF105" s="568"/>
      <c r="BG105" s="568"/>
      <c r="BH105" s="568"/>
    </row>
    <row r="106" spans="3:60" ht="12" customHeight="1">
      <c r="C106" s="774">
        <v>1</v>
      </c>
      <c r="D106" s="774">
        <v>0</v>
      </c>
      <c r="E106" s="775">
        <v>1</v>
      </c>
      <c r="F106" s="776">
        <v>0</v>
      </c>
      <c r="G106" s="777" t="s">
        <v>1956</v>
      </c>
      <c r="H106" s="778"/>
      <c r="I106" s="785" t="s">
        <v>1957</v>
      </c>
      <c r="J106" s="783"/>
      <c r="K106" s="783"/>
      <c r="L106" s="783"/>
      <c r="M106" s="783"/>
      <c r="N106" s="784"/>
      <c r="AW106" s="568"/>
      <c r="AX106" s="568"/>
      <c r="AY106" s="568"/>
      <c r="AZ106" s="568"/>
      <c r="BA106" s="568"/>
      <c r="BB106" s="568"/>
      <c r="BC106" s="568"/>
      <c r="BD106" s="568"/>
      <c r="BE106" s="568"/>
      <c r="BF106" s="568"/>
      <c r="BG106" s="568"/>
      <c r="BH106" s="568"/>
    </row>
    <row r="107" spans="3:60" ht="12" customHeight="1">
      <c r="C107" s="774">
        <v>1</v>
      </c>
      <c r="D107" s="774">
        <v>0</v>
      </c>
      <c r="E107" s="775">
        <v>1</v>
      </c>
      <c r="F107" s="776">
        <v>1</v>
      </c>
      <c r="G107" s="777" t="s">
        <v>1958</v>
      </c>
      <c r="H107" s="778"/>
      <c r="I107" s="785" t="s">
        <v>1959</v>
      </c>
      <c r="J107" s="783"/>
      <c r="K107" s="783"/>
      <c r="L107" s="783"/>
      <c r="M107" s="783"/>
      <c r="N107" s="784"/>
      <c r="AW107" s="568"/>
      <c r="AX107" s="568"/>
      <c r="AY107" s="568"/>
      <c r="AZ107" s="786"/>
      <c r="BA107" s="786"/>
      <c r="BB107" s="786"/>
      <c r="BC107" s="786"/>
      <c r="BD107" s="786"/>
      <c r="BE107" s="786"/>
      <c r="BF107" s="786"/>
      <c r="BG107" s="786"/>
      <c r="BH107" s="786"/>
    </row>
    <row r="108" spans="3:60" ht="12" customHeight="1">
      <c r="C108" s="774">
        <v>1</v>
      </c>
      <c r="D108" s="774">
        <v>1</v>
      </c>
      <c r="E108" s="775">
        <v>0</v>
      </c>
      <c r="F108" s="776">
        <v>0</v>
      </c>
      <c r="G108" s="777" t="s">
        <v>1960</v>
      </c>
      <c r="H108" s="778"/>
      <c r="I108" s="785" t="s">
        <v>1961</v>
      </c>
      <c r="J108" s="783"/>
      <c r="K108" s="783"/>
      <c r="L108" s="783"/>
      <c r="M108" s="783"/>
      <c r="N108" s="784"/>
      <c r="AW108" s="568"/>
      <c r="AX108" s="568"/>
      <c r="AY108" s="568"/>
      <c r="AZ108" s="786"/>
      <c r="BA108" s="786"/>
      <c r="BB108" s="786"/>
      <c r="BC108" s="786"/>
      <c r="BD108" s="786"/>
      <c r="BE108" s="786"/>
      <c r="BF108" s="786"/>
      <c r="BG108" s="786"/>
      <c r="BH108" s="786"/>
    </row>
    <row r="109" spans="3:60" ht="12" customHeight="1">
      <c r="C109" s="774">
        <v>1</v>
      </c>
      <c r="D109" s="774">
        <v>1</v>
      </c>
      <c r="E109" s="775">
        <v>0</v>
      </c>
      <c r="F109" s="776">
        <v>1</v>
      </c>
      <c r="G109" s="777" t="s">
        <v>1962</v>
      </c>
      <c r="H109" s="778"/>
      <c r="I109" s="785" t="s">
        <v>1963</v>
      </c>
      <c r="J109" s="783"/>
      <c r="K109" s="783"/>
      <c r="L109" s="783"/>
      <c r="M109" s="783"/>
      <c r="N109" s="784"/>
      <c r="AW109" s="568"/>
      <c r="AX109" s="568"/>
      <c r="AY109" s="568"/>
      <c r="AZ109" s="786"/>
      <c r="BA109" s="786"/>
      <c r="BB109" s="786"/>
      <c r="BC109" s="786"/>
      <c r="BD109" s="786"/>
      <c r="BE109" s="786"/>
      <c r="BF109" s="786"/>
      <c r="BG109" s="786"/>
      <c r="BH109" s="786"/>
    </row>
    <row r="110" spans="3:60" ht="12" customHeight="1">
      <c r="C110" s="774">
        <v>1</v>
      </c>
      <c r="D110" s="774">
        <v>1</v>
      </c>
      <c r="E110" s="775">
        <v>1</v>
      </c>
      <c r="F110" s="776">
        <v>0</v>
      </c>
      <c r="G110" s="777" t="s">
        <v>1964</v>
      </c>
      <c r="H110" s="778"/>
      <c r="I110" s="785" t="s">
        <v>1965</v>
      </c>
      <c r="J110" s="783"/>
      <c r="K110" s="783"/>
      <c r="L110" s="783"/>
      <c r="M110" s="783"/>
      <c r="N110" s="784"/>
      <c r="AW110" s="568"/>
      <c r="AX110" s="568"/>
      <c r="AY110" s="568"/>
      <c r="AZ110" s="786"/>
      <c r="BA110" s="786"/>
      <c r="BB110" s="786"/>
      <c r="BC110" s="786"/>
      <c r="BD110" s="786"/>
      <c r="BE110" s="786"/>
      <c r="BF110" s="786"/>
      <c r="BG110" s="786"/>
      <c r="BH110" s="786"/>
    </row>
    <row r="111" spans="3:60" ht="12" customHeight="1">
      <c r="C111" s="774">
        <v>1</v>
      </c>
      <c r="D111" s="774">
        <v>1</v>
      </c>
      <c r="E111" s="775">
        <v>1</v>
      </c>
      <c r="F111" s="776">
        <v>1</v>
      </c>
      <c r="G111" s="777" t="s">
        <v>1966</v>
      </c>
      <c r="H111" s="778"/>
      <c r="I111" s="785" t="s">
        <v>1967</v>
      </c>
      <c r="J111" s="783"/>
      <c r="K111" s="783"/>
      <c r="L111" s="783"/>
      <c r="M111" s="783"/>
      <c r="N111" s="784"/>
      <c r="AU111" s="568"/>
      <c r="AV111" s="568"/>
      <c r="AW111" s="568"/>
      <c r="AX111" s="786"/>
      <c r="AY111" s="786"/>
      <c r="AZ111" s="786"/>
      <c r="BA111" s="786"/>
      <c r="BB111" s="786"/>
      <c r="BC111" s="786"/>
      <c r="BD111" s="786"/>
      <c r="BE111" s="786"/>
      <c r="BF111" s="786"/>
    </row>
    <row r="112" spans="3:60" ht="12" customHeight="1">
      <c r="AU112" s="568"/>
      <c r="AV112" s="568"/>
      <c r="AW112" s="568"/>
      <c r="AX112" s="786"/>
      <c r="AY112" s="786"/>
      <c r="AZ112" s="786"/>
      <c r="BA112" s="786"/>
      <c r="BB112" s="786"/>
      <c r="BC112" s="786"/>
      <c r="BD112" s="786"/>
      <c r="BE112" s="786"/>
      <c r="BF112" s="786"/>
    </row>
    <row r="113" spans="2:58" ht="12" customHeight="1">
      <c r="C113" s="434" t="s">
        <v>1968</v>
      </c>
      <c r="D113" s="442"/>
      <c r="E113" s="442"/>
      <c r="F113" s="442"/>
      <c r="G113" s="787"/>
      <c r="H113" s="765" t="s">
        <v>1810</v>
      </c>
      <c r="I113" s="765"/>
      <c r="J113" s="765"/>
      <c r="K113" s="765"/>
      <c r="L113" s="765"/>
      <c r="M113" s="765"/>
      <c r="N113" s="766"/>
      <c r="AU113" s="568"/>
      <c r="AV113" s="568"/>
      <c r="AW113" s="568"/>
      <c r="AX113" s="786"/>
      <c r="AY113" s="786"/>
      <c r="AZ113" s="786"/>
      <c r="BA113" s="786"/>
      <c r="BB113" s="786"/>
      <c r="BC113" s="786"/>
      <c r="BD113" s="786"/>
      <c r="BE113" s="786"/>
      <c r="BF113" s="786"/>
    </row>
    <row r="114" spans="2:58" ht="12" customHeight="1">
      <c r="C114" s="434" t="s">
        <v>1969</v>
      </c>
      <c r="D114" s="442"/>
      <c r="E114" s="442"/>
      <c r="F114" s="442"/>
      <c r="G114" s="787"/>
      <c r="H114" s="768"/>
      <c r="I114" s="768"/>
      <c r="J114" s="768"/>
      <c r="K114" s="768"/>
      <c r="L114" s="768"/>
      <c r="M114" s="768"/>
      <c r="N114" s="769"/>
      <c r="AU114" s="568"/>
      <c r="AV114" s="568"/>
      <c r="AW114" s="568"/>
      <c r="AX114" s="786"/>
      <c r="AY114" s="786"/>
      <c r="AZ114" s="786"/>
      <c r="BA114" s="786"/>
      <c r="BB114" s="786"/>
      <c r="BC114" s="786"/>
      <c r="BD114" s="786"/>
      <c r="BE114" s="786"/>
      <c r="BF114" s="786"/>
    </row>
    <row r="115" spans="2:58" ht="12" customHeight="1" thickBot="1">
      <c r="B115" s="433" t="s">
        <v>1932</v>
      </c>
      <c r="C115" s="451" t="s">
        <v>1901</v>
      </c>
      <c r="D115" s="452"/>
      <c r="E115" s="452"/>
      <c r="F115" s="452"/>
      <c r="G115" s="788"/>
      <c r="H115" s="768"/>
      <c r="I115" s="768"/>
      <c r="J115" s="768"/>
      <c r="K115" s="768"/>
      <c r="L115" s="768"/>
      <c r="M115" s="768"/>
      <c r="N115" s="769"/>
      <c r="AU115" s="568"/>
      <c r="AV115" s="568"/>
      <c r="AW115" s="568"/>
      <c r="AX115" s="786"/>
      <c r="AY115" s="786"/>
      <c r="AZ115" s="786"/>
      <c r="BA115" s="786"/>
      <c r="BB115" s="786"/>
      <c r="BC115" s="786"/>
      <c r="BD115" s="786"/>
      <c r="BE115" s="786"/>
      <c r="BF115" s="786"/>
    </row>
    <row r="116" spans="2:58" ht="12" customHeight="1" thickTop="1" thickBot="1">
      <c r="B116" s="433" t="s">
        <v>1735</v>
      </c>
      <c r="C116" s="467" t="s">
        <v>1970</v>
      </c>
      <c r="D116" s="468"/>
      <c r="E116" s="468"/>
      <c r="F116" s="468"/>
      <c r="G116" s="789"/>
      <c r="H116" s="768"/>
      <c r="I116" s="768"/>
      <c r="J116" s="768"/>
      <c r="K116" s="768"/>
      <c r="L116" s="768"/>
      <c r="M116" s="768"/>
      <c r="N116" s="769"/>
      <c r="AU116" s="568"/>
      <c r="AV116" s="568"/>
      <c r="AW116" s="568"/>
      <c r="AX116" s="786"/>
      <c r="AY116" s="786"/>
      <c r="AZ116" s="786"/>
      <c r="BA116" s="786"/>
      <c r="BB116" s="786"/>
      <c r="BC116" s="786"/>
      <c r="BD116" s="786"/>
      <c r="BE116" s="786"/>
      <c r="BF116" s="786"/>
    </row>
    <row r="117" spans="2:58" ht="12" customHeight="1" thickTop="1" thickBot="1">
      <c r="B117" s="433" t="s">
        <v>1743</v>
      </c>
      <c r="C117" s="477" t="s">
        <v>1971</v>
      </c>
      <c r="D117" s="478"/>
      <c r="E117" s="478"/>
      <c r="F117" s="478"/>
      <c r="G117" s="790"/>
      <c r="H117" s="771"/>
      <c r="I117" s="771"/>
      <c r="J117" s="771"/>
      <c r="K117" s="771"/>
      <c r="L117" s="771"/>
      <c r="M117" s="771"/>
      <c r="N117" s="772"/>
      <c r="AU117" s="568"/>
      <c r="AV117" s="568"/>
      <c r="AW117" s="568"/>
      <c r="AX117" s="786"/>
      <c r="AY117" s="786"/>
      <c r="AZ117" s="786"/>
      <c r="BA117" s="786"/>
      <c r="BB117" s="786"/>
      <c r="BC117" s="786"/>
      <c r="BD117" s="786"/>
      <c r="BE117" s="786"/>
      <c r="BF117" s="786"/>
    </row>
    <row r="118" spans="2:58" ht="12" customHeight="1" thickTop="1">
      <c r="C118" s="774">
        <v>0</v>
      </c>
      <c r="D118" s="774">
        <v>0</v>
      </c>
      <c r="E118" s="774">
        <v>0</v>
      </c>
      <c r="F118" s="774">
        <v>0</v>
      </c>
      <c r="G118" s="791">
        <v>0</v>
      </c>
      <c r="H118" s="792" t="s">
        <v>1972</v>
      </c>
      <c r="I118" s="792"/>
      <c r="J118" s="792"/>
      <c r="K118" s="792"/>
      <c r="L118" s="792"/>
      <c r="M118" s="792"/>
      <c r="N118" s="793"/>
      <c r="AU118" s="568"/>
      <c r="AV118" s="568"/>
      <c r="AW118" s="568"/>
      <c r="AX118" s="786"/>
      <c r="AY118" s="786"/>
      <c r="AZ118" s="786"/>
      <c r="BA118" s="786"/>
      <c r="BB118" s="786"/>
      <c r="BC118" s="786"/>
      <c r="BD118" s="786"/>
      <c r="BE118" s="786"/>
      <c r="BF118" s="786"/>
    </row>
    <row r="119" spans="2:58" ht="12" customHeight="1">
      <c r="C119" s="794">
        <v>0</v>
      </c>
      <c r="D119" s="794">
        <v>0</v>
      </c>
      <c r="E119" s="794">
        <v>0</v>
      </c>
      <c r="F119" s="794">
        <v>0</v>
      </c>
      <c r="G119" s="795">
        <v>1</v>
      </c>
      <c r="H119" s="796" t="s">
        <v>1973</v>
      </c>
      <c r="I119" s="796"/>
      <c r="J119" s="796"/>
      <c r="K119" s="796"/>
      <c r="L119" s="796"/>
      <c r="M119" s="796"/>
      <c r="N119" s="797"/>
      <c r="AU119" s="568"/>
      <c r="AV119" s="568"/>
      <c r="AW119" s="568"/>
      <c r="AX119" s="786"/>
      <c r="AY119" s="786"/>
      <c r="AZ119" s="786"/>
      <c r="BA119" s="786"/>
      <c r="BB119" s="786"/>
      <c r="BC119" s="786"/>
      <c r="BD119" s="786"/>
      <c r="BE119" s="786"/>
      <c r="BF119" s="786"/>
    </row>
    <row r="120" spans="2:58" ht="12" customHeight="1">
      <c r="C120" s="794">
        <v>0</v>
      </c>
      <c r="D120" s="794">
        <v>0</v>
      </c>
      <c r="E120" s="794">
        <v>0</v>
      </c>
      <c r="F120" s="794">
        <v>1</v>
      </c>
      <c r="G120" s="795">
        <v>0</v>
      </c>
      <c r="H120" s="792" t="s">
        <v>1974</v>
      </c>
      <c r="I120" s="792"/>
      <c r="J120" s="792"/>
      <c r="K120" s="792"/>
      <c r="L120" s="792"/>
      <c r="M120" s="792"/>
      <c r="N120" s="793"/>
      <c r="AU120" s="568"/>
      <c r="AV120" s="568"/>
      <c r="AW120" s="568"/>
      <c r="AX120" s="786"/>
      <c r="AY120" s="786"/>
      <c r="AZ120" s="786"/>
      <c r="BA120" s="786"/>
      <c r="BB120" s="786"/>
      <c r="BC120" s="786"/>
      <c r="BD120" s="786"/>
      <c r="BE120" s="786"/>
      <c r="BF120" s="786"/>
    </row>
    <row r="121" spans="2:58" ht="12" customHeight="1">
      <c r="C121" s="794">
        <v>0</v>
      </c>
      <c r="D121" s="794">
        <v>0</v>
      </c>
      <c r="E121" s="794">
        <v>0</v>
      </c>
      <c r="F121" s="794">
        <v>1</v>
      </c>
      <c r="G121" s="795">
        <v>1</v>
      </c>
      <c r="H121" s="796" t="s">
        <v>1975</v>
      </c>
      <c r="I121" s="796"/>
      <c r="J121" s="796"/>
      <c r="K121" s="796"/>
      <c r="L121" s="796"/>
      <c r="M121" s="796"/>
      <c r="N121" s="797"/>
      <c r="AU121" s="568"/>
      <c r="AV121" s="568"/>
      <c r="AW121" s="568"/>
      <c r="AX121" s="786"/>
      <c r="AY121" s="786"/>
      <c r="AZ121" s="786"/>
      <c r="BA121" s="786"/>
      <c r="BB121" s="786"/>
      <c r="BC121" s="786"/>
      <c r="BD121" s="786"/>
      <c r="BE121" s="786"/>
      <c r="BF121" s="786"/>
    </row>
    <row r="122" spans="2:58" ht="12" customHeight="1">
      <c r="C122" s="794">
        <v>0</v>
      </c>
      <c r="D122" s="794">
        <v>0</v>
      </c>
      <c r="E122" s="794">
        <v>1</v>
      </c>
      <c r="F122" s="794">
        <v>0</v>
      </c>
      <c r="G122" s="795">
        <v>0</v>
      </c>
      <c r="H122" s="792" t="s">
        <v>1976</v>
      </c>
      <c r="I122" s="792"/>
      <c r="J122" s="792"/>
      <c r="K122" s="792"/>
      <c r="L122" s="792"/>
      <c r="M122" s="792"/>
      <c r="N122" s="793"/>
      <c r="AU122" s="568"/>
      <c r="AV122" s="568"/>
      <c r="AW122" s="568"/>
      <c r="AX122" s="786"/>
      <c r="AY122" s="786"/>
      <c r="AZ122" s="786"/>
      <c r="BA122" s="786"/>
      <c r="BB122" s="786"/>
      <c r="BC122" s="786"/>
      <c r="BD122" s="786"/>
      <c r="BE122" s="786"/>
      <c r="BF122" s="786"/>
    </row>
    <row r="123" spans="2:58" ht="12" customHeight="1">
      <c r="C123" s="794">
        <v>0</v>
      </c>
      <c r="D123" s="794">
        <v>0</v>
      </c>
      <c r="E123" s="794">
        <v>1</v>
      </c>
      <c r="F123" s="794">
        <v>0</v>
      </c>
      <c r="G123" s="795">
        <v>1</v>
      </c>
      <c r="H123" s="796" t="s">
        <v>1977</v>
      </c>
      <c r="I123" s="796"/>
      <c r="J123" s="796"/>
      <c r="K123" s="796"/>
      <c r="L123" s="796"/>
      <c r="M123" s="796"/>
      <c r="N123" s="797"/>
      <c r="AU123" s="568"/>
      <c r="AV123" s="568"/>
      <c r="AW123" s="568"/>
      <c r="AX123" s="786"/>
      <c r="AY123" s="786"/>
      <c r="AZ123" s="786"/>
      <c r="BA123" s="786"/>
      <c r="BB123" s="786"/>
      <c r="BC123" s="786"/>
      <c r="BD123" s="786"/>
      <c r="BE123" s="786"/>
      <c r="BF123" s="786"/>
    </row>
    <row r="124" spans="2:58" ht="12" customHeight="1">
      <c r="C124" s="794">
        <v>0</v>
      </c>
      <c r="D124" s="794">
        <v>0</v>
      </c>
      <c r="E124" s="794">
        <v>1</v>
      </c>
      <c r="F124" s="794">
        <v>1</v>
      </c>
      <c r="G124" s="795">
        <v>0</v>
      </c>
      <c r="H124" s="792" t="s">
        <v>1978</v>
      </c>
      <c r="I124" s="792"/>
      <c r="J124" s="792"/>
      <c r="K124" s="792"/>
      <c r="L124" s="792"/>
      <c r="M124" s="792"/>
      <c r="N124" s="793"/>
      <c r="AU124" s="568"/>
      <c r="AV124" s="568"/>
      <c r="AW124" s="568"/>
      <c r="AX124" s="786"/>
      <c r="AY124" s="786"/>
      <c r="AZ124" s="786"/>
      <c r="BA124" s="786"/>
      <c r="BB124" s="786"/>
      <c r="BC124" s="786"/>
      <c r="BD124" s="786"/>
      <c r="BE124" s="786"/>
      <c r="BF124" s="786"/>
    </row>
    <row r="125" spans="2:58" ht="12" customHeight="1">
      <c r="C125" s="794">
        <v>0</v>
      </c>
      <c r="D125" s="794">
        <v>0</v>
      </c>
      <c r="E125" s="794">
        <v>1</v>
      </c>
      <c r="F125" s="794">
        <v>1</v>
      </c>
      <c r="G125" s="795">
        <v>1</v>
      </c>
      <c r="H125" s="796" t="s">
        <v>1979</v>
      </c>
      <c r="I125" s="796"/>
      <c r="J125" s="796"/>
      <c r="K125" s="796"/>
      <c r="L125" s="796"/>
      <c r="M125" s="796"/>
      <c r="N125" s="797"/>
      <c r="AU125" s="568"/>
      <c r="AV125" s="568"/>
      <c r="AW125" s="568"/>
      <c r="AX125" s="786"/>
      <c r="AY125" s="786"/>
      <c r="AZ125" s="786"/>
      <c r="BA125" s="786"/>
      <c r="BB125" s="786"/>
      <c r="BC125" s="786"/>
      <c r="BD125" s="786"/>
      <c r="BE125" s="786"/>
      <c r="BF125" s="786"/>
    </row>
    <row r="126" spans="2:58" ht="12" customHeight="1">
      <c r="C126" s="794">
        <v>0</v>
      </c>
      <c r="D126" s="794">
        <v>1</v>
      </c>
      <c r="E126" s="794">
        <v>0</v>
      </c>
      <c r="F126" s="794">
        <v>0</v>
      </c>
      <c r="G126" s="795">
        <v>0</v>
      </c>
      <c r="H126" s="792" t="s">
        <v>1980</v>
      </c>
      <c r="I126" s="792"/>
      <c r="J126" s="792"/>
      <c r="K126" s="792"/>
      <c r="L126" s="792"/>
      <c r="M126" s="792"/>
      <c r="N126" s="793"/>
      <c r="AU126" s="568"/>
      <c r="AV126" s="568"/>
      <c r="AW126" s="568"/>
      <c r="AX126" s="786"/>
      <c r="AY126" s="786"/>
      <c r="AZ126" s="786"/>
      <c r="BA126" s="786"/>
      <c r="BB126" s="786"/>
      <c r="BC126" s="786"/>
      <c r="BD126" s="786"/>
      <c r="BE126" s="786"/>
      <c r="BF126" s="786"/>
    </row>
    <row r="127" spans="2:58" ht="12" customHeight="1">
      <c r="C127" s="794">
        <v>0</v>
      </c>
      <c r="D127" s="794">
        <v>1</v>
      </c>
      <c r="E127" s="794">
        <v>0</v>
      </c>
      <c r="F127" s="794">
        <v>0</v>
      </c>
      <c r="G127" s="795">
        <v>1</v>
      </c>
      <c r="H127" s="796" t="s">
        <v>1981</v>
      </c>
      <c r="I127" s="796"/>
      <c r="J127" s="796"/>
      <c r="K127" s="796"/>
      <c r="L127" s="796"/>
      <c r="M127" s="796"/>
      <c r="N127" s="797"/>
      <c r="AU127" s="568"/>
      <c r="AV127" s="568"/>
      <c r="AW127" s="568"/>
      <c r="AX127" s="786"/>
      <c r="AY127" s="786"/>
      <c r="AZ127" s="786"/>
      <c r="BA127" s="786"/>
      <c r="BB127" s="786"/>
      <c r="BC127" s="786"/>
      <c r="BD127" s="786"/>
      <c r="BE127" s="786"/>
      <c r="BF127" s="786"/>
    </row>
    <row r="128" spans="2:58" ht="12" customHeight="1">
      <c r="C128" s="794">
        <v>0</v>
      </c>
      <c r="D128" s="794">
        <v>1</v>
      </c>
      <c r="E128" s="794">
        <v>0</v>
      </c>
      <c r="F128" s="794">
        <v>1</v>
      </c>
      <c r="G128" s="795">
        <v>0</v>
      </c>
      <c r="H128" s="792" t="s">
        <v>1982</v>
      </c>
      <c r="I128" s="792"/>
      <c r="J128" s="792"/>
      <c r="K128" s="792"/>
      <c r="L128" s="792"/>
      <c r="M128" s="792"/>
      <c r="N128" s="793"/>
      <c r="AU128" s="568"/>
      <c r="AV128" s="568"/>
      <c r="AW128" s="568"/>
      <c r="AX128" s="786"/>
      <c r="AY128" s="786"/>
      <c r="AZ128" s="786"/>
      <c r="BA128" s="786"/>
      <c r="BB128" s="786"/>
      <c r="BC128" s="786"/>
      <c r="BD128" s="786"/>
      <c r="BE128" s="786"/>
      <c r="BF128" s="786"/>
    </row>
    <row r="129" spans="3:58" ht="12" customHeight="1">
      <c r="C129" s="794">
        <v>0</v>
      </c>
      <c r="D129" s="794">
        <v>1</v>
      </c>
      <c r="E129" s="794">
        <v>0</v>
      </c>
      <c r="F129" s="794">
        <v>1</v>
      </c>
      <c r="G129" s="795">
        <v>1</v>
      </c>
      <c r="H129" s="796" t="s">
        <v>1983</v>
      </c>
      <c r="I129" s="796"/>
      <c r="J129" s="796"/>
      <c r="K129" s="796"/>
      <c r="L129" s="796"/>
      <c r="M129" s="796"/>
      <c r="N129" s="797"/>
      <c r="AU129" s="568"/>
      <c r="AV129" s="568"/>
      <c r="AW129" s="568"/>
      <c r="AX129" s="786"/>
      <c r="AY129" s="786"/>
      <c r="AZ129" s="786"/>
      <c r="BA129" s="786"/>
      <c r="BB129" s="786"/>
      <c r="BC129" s="786"/>
      <c r="BD129" s="786"/>
      <c r="BE129" s="786"/>
      <c r="BF129" s="786"/>
    </row>
    <row r="130" spans="3:58" ht="12" customHeight="1">
      <c r="C130" s="794">
        <v>0</v>
      </c>
      <c r="D130" s="794">
        <v>1</v>
      </c>
      <c r="E130" s="794">
        <v>1</v>
      </c>
      <c r="F130" s="794">
        <v>0</v>
      </c>
      <c r="G130" s="795">
        <v>0</v>
      </c>
      <c r="H130" s="792" t="s">
        <v>1984</v>
      </c>
      <c r="I130" s="792"/>
      <c r="J130" s="792"/>
      <c r="K130" s="792"/>
      <c r="L130" s="792"/>
      <c r="M130" s="792"/>
      <c r="N130" s="793"/>
      <c r="AU130" s="568"/>
      <c r="AV130" s="568"/>
      <c r="AW130" s="568"/>
      <c r="AX130" s="786"/>
      <c r="AY130" s="786"/>
      <c r="AZ130" s="786"/>
      <c r="BA130" s="786"/>
      <c r="BB130" s="786"/>
      <c r="BC130" s="786"/>
      <c r="BD130" s="786"/>
      <c r="BE130" s="786"/>
      <c r="BF130" s="786"/>
    </row>
    <row r="131" spans="3:58" ht="12" customHeight="1">
      <c r="C131" s="794">
        <v>0</v>
      </c>
      <c r="D131" s="794">
        <v>1</v>
      </c>
      <c r="E131" s="794">
        <v>1</v>
      </c>
      <c r="F131" s="794">
        <v>0</v>
      </c>
      <c r="G131" s="795">
        <v>1</v>
      </c>
      <c r="H131" s="796" t="s">
        <v>1985</v>
      </c>
      <c r="I131" s="796"/>
      <c r="J131" s="796"/>
      <c r="K131" s="796"/>
      <c r="L131" s="796"/>
      <c r="M131" s="796"/>
      <c r="N131" s="797"/>
      <c r="AU131" s="568"/>
      <c r="AV131" s="568"/>
      <c r="AW131" s="568"/>
      <c r="AX131" s="786"/>
      <c r="AY131" s="786"/>
      <c r="AZ131" s="786"/>
      <c r="BA131" s="786"/>
      <c r="BB131" s="786"/>
      <c r="BC131" s="786"/>
      <c r="BD131" s="786"/>
      <c r="BE131" s="786"/>
      <c r="BF131" s="786"/>
    </row>
    <row r="132" spans="3:58" ht="12" customHeight="1">
      <c r="C132" s="794">
        <v>0</v>
      </c>
      <c r="D132" s="794">
        <v>1</v>
      </c>
      <c r="E132" s="794">
        <v>1</v>
      </c>
      <c r="F132" s="794">
        <v>1</v>
      </c>
      <c r="G132" s="795">
        <v>0</v>
      </c>
      <c r="H132" s="792" t="s">
        <v>1986</v>
      </c>
      <c r="I132" s="792"/>
      <c r="J132" s="792"/>
      <c r="K132" s="792"/>
      <c r="L132" s="792"/>
      <c r="M132" s="792"/>
      <c r="N132" s="793"/>
      <c r="P132" s="798"/>
      <c r="Q132" s="798"/>
      <c r="R132" s="798"/>
      <c r="S132" s="798"/>
      <c r="T132" s="798"/>
      <c r="U132" s="798"/>
      <c r="V132" s="798"/>
      <c r="AU132" s="568"/>
      <c r="AV132" s="568"/>
      <c r="AW132" s="568"/>
      <c r="AX132" s="786"/>
      <c r="AY132" s="786"/>
      <c r="AZ132" s="786"/>
      <c r="BA132" s="786"/>
      <c r="BB132" s="786"/>
      <c r="BC132" s="786"/>
      <c r="BD132" s="786"/>
      <c r="BE132" s="786"/>
      <c r="BF132" s="786"/>
    </row>
    <row r="133" spans="3:58" ht="12" customHeight="1">
      <c r="C133" s="794">
        <v>0</v>
      </c>
      <c r="D133" s="794">
        <v>1</v>
      </c>
      <c r="E133" s="794">
        <v>1</v>
      </c>
      <c r="F133" s="794">
        <v>1</v>
      </c>
      <c r="G133" s="795">
        <v>1</v>
      </c>
      <c r="H133" s="796" t="s">
        <v>1987</v>
      </c>
      <c r="I133" s="796"/>
      <c r="J133" s="796"/>
      <c r="K133" s="796"/>
      <c r="L133" s="796"/>
      <c r="M133" s="796"/>
      <c r="N133" s="797"/>
      <c r="P133" s="798"/>
      <c r="Q133" s="798"/>
      <c r="R133" s="798"/>
      <c r="S133" s="798"/>
      <c r="T133" s="798"/>
      <c r="U133" s="798"/>
      <c r="V133" s="798"/>
      <c r="AU133" s="568"/>
      <c r="AV133" s="568"/>
      <c r="AW133" s="568"/>
      <c r="AX133" s="786"/>
      <c r="AY133" s="786"/>
      <c r="AZ133" s="786"/>
      <c r="BA133" s="786"/>
      <c r="BB133" s="786"/>
      <c r="BC133" s="786"/>
      <c r="BD133" s="786"/>
      <c r="BE133" s="786"/>
      <c r="BF133" s="786"/>
    </row>
    <row r="134" spans="3:58" s="549" customFormat="1" ht="12" customHeight="1">
      <c r="C134" s="566">
        <v>1</v>
      </c>
      <c r="D134" s="566">
        <v>1</v>
      </c>
      <c r="E134" s="566">
        <v>1</v>
      </c>
      <c r="F134" s="566">
        <v>1</v>
      </c>
      <c r="G134" s="567">
        <v>1</v>
      </c>
      <c r="H134" s="799" t="s">
        <v>1988</v>
      </c>
      <c r="I134" s="564"/>
      <c r="J134" s="564"/>
      <c r="K134" s="564"/>
      <c r="L134" s="564"/>
      <c r="M134" s="564"/>
      <c r="N134" s="565"/>
      <c r="P134" s="798"/>
      <c r="Q134" s="798"/>
      <c r="R134" s="798"/>
      <c r="S134" s="798"/>
      <c r="T134" s="798"/>
      <c r="U134" s="798"/>
      <c r="V134" s="798"/>
      <c r="AU134" s="658"/>
      <c r="AV134" s="658"/>
      <c r="AW134" s="658"/>
      <c r="AX134" s="800"/>
      <c r="AY134" s="800"/>
      <c r="AZ134" s="800"/>
      <c r="BA134" s="800"/>
      <c r="BB134" s="800"/>
      <c r="BC134" s="800"/>
      <c r="BD134" s="800"/>
      <c r="BE134" s="800"/>
      <c r="BF134" s="800"/>
    </row>
    <row r="135" spans="3:58" s="549" customFormat="1" ht="12" customHeight="1">
      <c r="C135" s="566">
        <v>1</v>
      </c>
      <c r="D135" s="566">
        <v>1</v>
      </c>
      <c r="E135" s="566">
        <v>1</v>
      </c>
      <c r="F135" s="566">
        <v>1</v>
      </c>
      <c r="G135" s="567">
        <v>1</v>
      </c>
      <c r="H135" s="564" t="s">
        <v>1989</v>
      </c>
      <c r="I135" s="564"/>
      <c r="J135" s="564"/>
      <c r="K135" s="564"/>
      <c r="L135" s="564"/>
      <c r="M135" s="564"/>
      <c r="N135" s="565"/>
      <c r="P135" s="798"/>
      <c r="Q135" s="798"/>
      <c r="R135" s="798"/>
      <c r="S135" s="798"/>
      <c r="T135" s="798"/>
      <c r="U135" s="798"/>
      <c r="V135" s="798"/>
      <c r="AU135" s="658"/>
      <c r="AV135" s="658"/>
      <c r="AW135" s="658"/>
      <c r="AX135" s="800"/>
      <c r="AY135" s="800"/>
      <c r="AZ135" s="800"/>
      <c r="BA135" s="800"/>
      <c r="BB135" s="800"/>
      <c r="BC135" s="800"/>
      <c r="BD135" s="800"/>
      <c r="BE135" s="800"/>
      <c r="BF135" s="800"/>
    </row>
    <row r="136" spans="3:58" s="549" customFormat="1" ht="12" customHeight="1">
      <c r="C136" s="566">
        <v>1</v>
      </c>
      <c r="D136" s="566">
        <v>1</v>
      </c>
      <c r="E136" s="566">
        <v>1</v>
      </c>
      <c r="F136" s="566">
        <v>1</v>
      </c>
      <c r="G136" s="567">
        <v>1</v>
      </c>
      <c r="H136" s="564" t="s">
        <v>1990</v>
      </c>
      <c r="I136" s="564"/>
      <c r="J136" s="564"/>
      <c r="K136" s="564"/>
      <c r="L136" s="564"/>
      <c r="M136" s="564"/>
      <c r="N136" s="565"/>
      <c r="P136" s="798"/>
      <c r="Q136" s="798"/>
      <c r="R136" s="798"/>
      <c r="S136" s="798"/>
      <c r="T136" s="798"/>
      <c r="U136" s="798"/>
      <c r="V136" s="798"/>
      <c r="AU136" s="658"/>
      <c r="AV136" s="658"/>
      <c r="AW136" s="658"/>
      <c r="AX136" s="800"/>
      <c r="AY136" s="800"/>
      <c r="AZ136" s="800"/>
      <c r="BA136" s="800"/>
      <c r="BB136" s="800"/>
      <c r="BC136" s="800"/>
      <c r="BD136" s="800"/>
      <c r="BE136" s="800"/>
      <c r="BF136" s="800"/>
    </row>
    <row r="137" spans="3:58" s="549" customFormat="1" ht="12" customHeight="1">
      <c r="C137" s="566">
        <v>1</v>
      </c>
      <c r="D137" s="566">
        <v>1</v>
      </c>
      <c r="E137" s="566">
        <v>1</v>
      </c>
      <c r="F137" s="566">
        <v>1</v>
      </c>
      <c r="G137" s="567">
        <v>1</v>
      </c>
      <c r="H137" s="564" t="s">
        <v>1991</v>
      </c>
      <c r="I137" s="564"/>
      <c r="J137" s="564"/>
      <c r="K137" s="564"/>
      <c r="L137" s="564"/>
      <c r="M137" s="564"/>
      <c r="N137" s="565"/>
      <c r="P137" s="798"/>
      <c r="Q137" s="798"/>
      <c r="R137" s="798"/>
      <c r="S137" s="798"/>
      <c r="T137" s="798"/>
      <c r="U137" s="798"/>
      <c r="V137" s="798"/>
      <c r="AU137" s="658"/>
      <c r="AV137" s="658"/>
      <c r="AW137" s="658"/>
      <c r="AX137" s="800"/>
      <c r="AY137" s="800"/>
      <c r="AZ137" s="800"/>
      <c r="BA137" s="800"/>
      <c r="BB137" s="800"/>
      <c r="BC137" s="800"/>
      <c r="BD137" s="800"/>
      <c r="BE137" s="800"/>
      <c r="BF137" s="800"/>
    </row>
    <row r="138" spans="3:58" s="549" customFormat="1" ht="12" customHeight="1">
      <c r="C138" s="566">
        <v>1</v>
      </c>
      <c r="D138" s="566">
        <v>1</v>
      </c>
      <c r="E138" s="566">
        <v>1</v>
      </c>
      <c r="F138" s="566">
        <v>1</v>
      </c>
      <c r="G138" s="567">
        <v>1</v>
      </c>
      <c r="H138" s="564" t="s">
        <v>1992</v>
      </c>
      <c r="I138" s="564"/>
      <c r="J138" s="564"/>
      <c r="K138" s="564"/>
      <c r="L138" s="564"/>
      <c r="M138" s="564"/>
      <c r="N138" s="565"/>
      <c r="P138" s="798"/>
      <c r="Q138" s="798"/>
      <c r="R138" s="798"/>
      <c r="S138" s="798"/>
      <c r="T138" s="798"/>
      <c r="U138" s="798"/>
      <c r="V138" s="798"/>
      <c r="AU138" s="658"/>
      <c r="AV138" s="658"/>
      <c r="AW138" s="658"/>
      <c r="AX138" s="800"/>
      <c r="AY138" s="800"/>
      <c r="AZ138" s="800"/>
      <c r="BA138" s="800"/>
      <c r="BB138" s="800"/>
      <c r="BC138" s="800"/>
      <c r="BD138" s="800"/>
      <c r="BE138" s="800"/>
      <c r="BF138" s="800"/>
    </row>
    <row r="139" spans="3:58" s="549" customFormat="1" ht="12" customHeight="1">
      <c r="C139" s="566">
        <v>1</v>
      </c>
      <c r="D139" s="566">
        <v>1</v>
      </c>
      <c r="E139" s="566">
        <v>1</v>
      </c>
      <c r="F139" s="566">
        <v>1</v>
      </c>
      <c r="G139" s="567">
        <v>1</v>
      </c>
      <c r="H139" s="564" t="s">
        <v>1993</v>
      </c>
      <c r="I139" s="564"/>
      <c r="J139" s="564"/>
      <c r="K139" s="564"/>
      <c r="L139" s="564"/>
      <c r="M139" s="564"/>
      <c r="N139" s="565"/>
      <c r="P139" s="798"/>
      <c r="Q139" s="798"/>
      <c r="R139" s="798"/>
      <c r="S139" s="798"/>
      <c r="T139" s="798"/>
      <c r="U139" s="798"/>
      <c r="V139" s="798"/>
      <c r="AU139" s="658"/>
      <c r="AV139" s="658"/>
      <c r="AW139" s="658"/>
      <c r="AX139" s="800"/>
      <c r="AY139" s="800"/>
      <c r="AZ139" s="800"/>
      <c r="BA139" s="800"/>
      <c r="BB139" s="800"/>
      <c r="BC139" s="800"/>
      <c r="BD139" s="800"/>
      <c r="BE139" s="800"/>
      <c r="BF139" s="800"/>
    </row>
    <row r="140" spans="3:58" s="549" customFormat="1" ht="12" customHeight="1">
      <c r="C140" s="566">
        <v>1</v>
      </c>
      <c r="D140" s="566">
        <v>1</v>
      </c>
      <c r="E140" s="566">
        <v>1</v>
      </c>
      <c r="F140" s="566">
        <v>1</v>
      </c>
      <c r="G140" s="567">
        <v>1</v>
      </c>
      <c r="H140" s="564" t="s">
        <v>1994</v>
      </c>
      <c r="I140" s="564"/>
      <c r="J140" s="564"/>
      <c r="K140" s="564"/>
      <c r="L140" s="564"/>
      <c r="M140" s="564"/>
      <c r="N140" s="565"/>
      <c r="P140" s="798"/>
      <c r="Q140" s="798"/>
      <c r="R140" s="798"/>
      <c r="S140" s="798"/>
      <c r="T140" s="798"/>
      <c r="U140" s="798"/>
      <c r="V140" s="798"/>
      <c r="AU140" s="658"/>
      <c r="AV140" s="658"/>
      <c r="AW140" s="658"/>
      <c r="AX140" s="800"/>
      <c r="AY140" s="800"/>
      <c r="AZ140" s="800"/>
      <c r="BA140" s="800"/>
      <c r="BB140" s="800"/>
      <c r="BC140" s="800"/>
      <c r="BD140" s="800"/>
      <c r="BE140" s="800"/>
      <c r="BF140" s="800"/>
    </row>
    <row r="141" spans="3:58" s="549" customFormat="1" ht="12" customHeight="1">
      <c r="C141" s="566">
        <v>1</v>
      </c>
      <c r="D141" s="566">
        <v>1</v>
      </c>
      <c r="E141" s="566">
        <v>1</v>
      </c>
      <c r="F141" s="566">
        <v>1</v>
      </c>
      <c r="G141" s="567">
        <v>1</v>
      </c>
      <c r="H141" s="564" t="s">
        <v>1995</v>
      </c>
      <c r="I141" s="564"/>
      <c r="J141" s="564"/>
      <c r="K141" s="564"/>
      <c r="L141" s="564"/>
      <c r="M141" s="564"/>
      <c r="N141" s="565"/>
      <c r="P141" s="798"/>
      <c r="Q141" s="798"/>
      <c r="R141" s="798"/>
      <c r="S141" s="798"/>
      <c r="T141" s="798"/>
      <c r="U141" s="798"/>
      <c r="V141" s="798"/>
      <c r="AU141" s="658"/>
      <c r="AV141" s="658"/>
      <c r="AW141" s="658"/>
      <c r="AX141" s="800"/>
      <c r="AY141" s="800"/>
      <c r="AZ141" s="800"/>
      <c r="BA141" s="800"/>
      <c r="BB141" s="800"/>
      <c r="BC141" s="800"/>
      <c r="BD141" s="800"/>
      <c r="BE141" s="800"/>
      <c r="BF141" s="800"/>
    </row>
    <row r="142" spans="3:58" s="549" customFormat="1" ht="12" customHeight="1">
      <c r="C142" s="566">
        <v>1</v>
      </c>
      <c r="D142" s="566">
        <v>1</v>
      </c>
      <c r="E142" s="566">
        <v>1</v>
      </c>
      <c r="F142" s="566">
        <v>1</v>
      </c>
      <c r="G142" s="567">
        <v>1</v>
      </c>
      <c r="H142" s="564" t="s">
        <v>1996</v>
      </c>
      <c r="I142" s="564"/>
      <c r="J142" s="564"/>
      <c r="K142" s="564"/>
      <c r="L142" s="564"/>
      <c r="M142" s="564"/>
      <c r="N142" s="565"/>
      <c r="P142" s="798"/>
      <c r="Q142" s="798"/>
      <c r="R142" s="798"/>
      <c r="S142" s="798"/>
      <c r="T142" s="798"/>
      <c r="U142" s="798"/>
      <c r="V142" s="798"/>
      <c r="AU142" s="658"/>
      <c r="AV142" s="658"/>
      <c r="AW142" s="658"/>
      <c r="AX142" s="800"/>
      <c r="AY142" s="800"/>
      <c r="AZ142" s="800"/>
      <c r="BA142" s="800"/>
      <c r="BB142" s="800"/>
      <c r="BC142" s="800"/>
      <c r="BD142" s="800"/>
      <c r="BE142" s="800"/>
      <c r="BF142" s="800"/>
    </row>
    <row r="143" spans="3:58" s="549" customFormat="1" ht="12" customHeight="1">
      <c r="C143" s="566">
        <v>1</v>
      </c>
      <c r="D143" s="566">
        <v>1</v>
      </c>
      <c r="E143" s="566">
        <v>1</v>
      </c>
      <c r="F143" s="566">
        <v>1</v>
      </c>
      <c r="G143" s="567">
        <v>1</v>
      </c>
      <c r="H143" s="564" t="s">
        <v>1997</v>
      </c>
      <c r="I143" s="564"/>
      <c r="J143" s="564"/>
      <c r="K143" s="564"/>
      <c r="L143" s="564"/>
      <c r="M143" s="564"/>
      <c r="N143" s="565"/>
      <c r="P143" s="798"/>
      <c r="Q143" s="798"/>
      <c r="R143" s="798"/>
      <c r="S143" s="798"/>
      <c r="T143" s="798"/>
      <c r="U143" s="798"/>
      <c r="V143" s="798"/>
      <c r="AU143" s="658"/>
      <c r="AV143" s="658"/>
      <c r="AW143" s="658"/>
      <c r="AX143" s="800"/>
      <c r="AY143" s="800"/>
      <c r="AZ143" s="800"/>
      <c r="BA143" s="800"/>
      <c r="BB143" s="800"/>
      <c r="BC143" s="800"/>
      <c r="BD143" s="800"/>
      <c r="BE143" s="800"/>
      <c r="BF143" s="800"/>
    </row>
    <row r="144" spans="3:58" s="549" customFormat="1" ht="12" customHeight="1">
      <c r="C144" s="566">
        <v>1</v>
      </c>
      <c r="D144" s="566">
        <v>1</v>
      </c>
      <c r="E144" s="566">
        <v>1</v>
      </c>
      <c r="F144" s="566">
        <v>1</v>
      </c>
      <c r="G144" s="567">
        <v>1</v>
      </c>
      <c r="H144" s="564" t="s">
        <v>1998</v>
      </c>
      <c r="I144" s="564"/>
      <c r="J144" s="564"/>
      <c r="K144" s="564"/>
      <c r="L144" s="564"/>
      <c r="M144" s="564"/>
      <c r="N144" s="565"/>
      <c r="P144" s="798"/>
      <c r="Q144" s="798"/>
      <c r="R144" s="798"/>
      <c r="S144" s="798"/>
      <c r="T144" s="798"/>
      <c r="U144" s="798"/>
      <c r="V144" s="798"/>
      <c r="AU144" s="658"/>
      <c r="AV144" s="658"/>
      <c r="AW144" s="658"/>
      <c r="AX144" s="800"/>
      <c r="AY144" s="800"/>
      <c r="AZ144" s="800"/>
      <c r="BA144" s="800"/>
      <c r="BB144" s="800"/>
      <c r="BC144" s="800"/>
      <c r="BD144" s="800"/>
      <c r="BE144" s="800"/>
      <c r="BF144" s="800"/>
    </row>
    <row r="145" spans="2:58" s="549" customFormat="1" ht="12" customHeight="1">
      <c r="C145" s="566">
        <v>1</v>
      </c>
      <c r="D145" s="566">
        <v>1</v>
      </c>
      <c r="E145" s="566">
        <v>1</v>
      </c>
      <c r="F145" s="566">
        <v>1</v>
      </c>
      <c r="G145" s="567">
        <v>1</v>
      </c>
      <c r="H145" s="564" t="s">
        <v>1999</v>
      </c>
      <c r="I145" s="564"/>
      <c r="J145" s="564"/>
      <c r="K145" s="564"/>
      <c r="L145" s="564"/>
      <c r="M145" s="564"/>
      <c r="N145" s="565"/>
      <c r="P145" s="798"/>
      <c r="Q145" s="798"/>
      <c r="R145" s="798"/>
      <c r="S145" s="798"/>
      <c r="T145" s="798"/>
      <c r="U145" s="798"/>
      <c r="V145" s="798"/>
      <c r="AU145" s="658"/>
      <c r="AV145" s="658"/>
      <c r="AW145" s="658"/>
      <c r="AX145" s="800"/>
      <c r="AY145" s="800"/>
      <c r="AZ145" s="800"/>
      <c r="BA145" s="800"/>
      <c r="BB145" s="800"/>
      <c r="BC145" s="800"/>
      <c r="BD145" s="800"/>
      <c r="BE145" s="800"/>
      <c r="BF145" s="800"/>
    </row>
    <row r="146" spans="2:58" s="549" customFormat="1" ht="12" customHeight="1">
      <c r="C146" s="566">
        <v>1</v>
      </c>
      <c r="D146" s="566">
        <v>1</v>
      </c>
      <c r="E146" s="566">
        <v>1</v>
      </c>
      <c r="F146" s="566">
        <v>1</v>
      </c>
      <c r="G146" s="567">
        <v>1</v>
      </c>
      <c r="H146" s="564" t="s">
        <v>2000</v>
      </c>
      <c r="I146" s="564"/>
      <c r="J146" s="564"/>
      <c r="K146" s="564"/>
      <c r="L146" s="564"/>
      <c r="M146" s="564"/>
      <c r="N146" s="565"/>
      <c r="P146" s="798"/>
      <c r="Q146" s="798"/>
      <c r="R146" s="798"/>
      <c r="S146" s="798"/>
      <c r="T146" s="798"/>
      <c r="U146" s="798"/>
      <c r="V146" s="798"/>
      <c r="AU146" s="658"/>
      <c r="AV146" s="658"/>
      <c r="AW146" s="658"/>
      <c r="AX146" s="800"/>
      <c r="AY146" s="800"/>
      <c r="AZ146" s="800"/>
      <c r="BA146" s="800"/>
      <c r="BB146" s="800"/>
      <c r="BC146" s="800"/>
      <c r="BD146" s="800"/>
      <c r="BE146" s="800"/>
      <c r="BF146" s="800"/>
    </row>
    <row r="147" spans="2:58" s="549" customFormat="1" ht="12" customHeight="1">
      <c r="C147" s="566">
        <v>1</v>
      </c>
      <c r="D147" s="566">
        <v>1</v>
      </c>
      <c r="E147" s="566">
        <v>1</v>
      </c>
      <c r="F147" s="566">
        <v>1</v>
      </c>
      <c r="G147" s="567">
        <v>1</v>
      </c>
      <c r="H147" s="564" t="s">
        <v>2001</v>
      </c>
      <c r="I147" s="564"/>
      <c r="J147" s="564"/>
      <c r="K147" s="564"/>
      <c r="L147" s="564"/>
      <c r="M147" s="564"/>
      <c r="N147" s="565"/>
      <c r="P147" s="798"/>
      <c r="Q147" s="798"/>
      <c r="R147" s="798"/>
      <c r="S147" s="798"/>
      <c r="T147" s="798"/>
      <c r="U147" s="798"/>
      <c r="V147" s="798"/>
      <c r="AU147" s="658"/>
      <c r="AV147" s="658"/>
      <c r="AW147" s="658"/>
      <c r="AX147" s="800"/>
      <c r="AY147" s="800"/>
      <c r="AZ147" s="800"/>
      <c r="BA147" s="800"/>
      <c r="BB147" s="800"/>
      <c r="BC147" s="800"/>
      <c r="BD147" s="800"/>
      <c r="BE147" s="800"/>
      <c r="BF147" s="800"/>
    </row>
    <row r="148" spans="2:58" s="549" customFormat="1" ht="12" customHeight="1">
      <c r="C148" s="566">
        <v>1</v>
      </c>
      <c r="D148" s="566">
        <v>1</v>
      </c>
      <c r="E148" s="566">
        <v>1</v>
      </c>
      <c r="F148" s="566">
        <v>1</v>
      </c>
      <c r="G148" s="567">
        <v>1</v>
      </c>
      <c r="H148" s="564" t="s">
        <v>2002</v>
      </c>
      <c r="I148" s="564"/>
      <c r="J148" s="564"/>
      <c r="K148" s="564"/>
      <c r="L148" s="564"/>
      <c r="M148" s="564"/>
      <c r="N148" s="565"/>
      <c r="P148" s="798"/>
      <c r="Q148" s="798"/>
      <c r="R148" s="798"/>
      <c r="S148" s="798"/>
      <c r="T148" s="798"/>
      <c r="U148" s="798"/>
      <c r="V148" s="798"/>
      <c r="AU148" s="658"/>
      <c r="AV148" s="658"/>
      <c r="AW148" s="658"/>
      <c r="AX148" s="800"/>
      <c r="AY148" s="800"/>
      <c r="AZ148" s="800"/>
      <c r="BA148" s="800"/>
      <c r="BB148" s="800"/>
      <c r="BC148" s="800"/>
      <c r="BD148" s="800"/>
      <c r="BE148" s="800"/>
      <c r="BF148" s="800"/>
    </row>
    <row r="149" spans="2:58" s="549" customFormat="1" ht="12" customHeight="1">
      <c r="C149" s="566">
        <v>1</v>
      </c>
      <c r="D149" s="566">
        <v>1</v>
      </c>
      <c r="E149" s="566">
        <v>1</v>
      </c>
      <c r="F149" s="566">
        <v>1</v>
      </c>
      <c r="G149" s="567">
        <v>1</v>
      </c>
      <c r="H149" s="564" t="s">
        <v>2003</v>
      </c>
      <c r="I149" s="564"/>
      <c r="J149" s="564"/>
      <c r="K149" s="564"/>
      <c r="L149" s="564"/>
      <c r="M149" s="564"/>
      <c r="N149" s="565"/>
      <c r="P149" s="798"/>
      <c r="Q149" s="798"/>
      <c r="R149" s="798"/>
      <c r="S149" s="798"/>
      <c r="T149" s="798"/>
      <c r="U149" s="798"/>
      <c r="V149" s="798"/>
      <c r="AU149" s="658"/>
      <c r="AV149" s="658"/>
      <c r="AW149" s="658"/>
      <c r="AX149" s="800"/>
      <c r="AY149" s="800"/>
      <c r="AZ149" s="800"/>
      <c r="BA149" s="800"/>
      <c r="BB149" s="800"/>
      <c r="BC149" s="800"/>
      <c r="BD149" s="800"/>
      <c r="BE149" s="800"/>
      <c r="BF149" s="800"/>
    </row>
    <row r="150" spans="2:58" ht="12" customHeight="1">
      <c r="AU150" s="568"/>
      <c r="AV150" s="568"/>
      <c r="AW150" s="568"/>
      <c r="AX150" s="786"/>
      <c r="AY150" s="786"/>
      <c r="AZ150" s="786"/>
      <c r="BA150" s="786"/>
      <c r="BB150" s="786"/>
      <c r="BC150" s="786"/>
      <c r="BD150" s="786"/>
      <c r="BE150" s="786"/>
      <c r="BF150" s="786"/>
    </row>
    <row r="151" spans="2:58" ht="12" customHeight="1">
      <c r="C151" s="434" t="s">
        <v>2004</v>
      </c>
      <c r="D151" s="442"/>
      <c r="E151" s="442"/>
      <c r="F151" s="787"/>
      <c r="G151" s="765" t="s">
        <v>2005</v>
      </c>
      <c r="H151" s="765"/>
      <c r="I151" s="765"/>
      <c r="J151" s="765"/>
      <c r="K151" s="765"/>
      <c r="L151" s="765"/>
      <c r="M151" s="766"/>
      <c r="AU151" s="568"/>
      <c r="AV151" s="568"/>
      <c r="AW151" s="568"/>
      <c r="AX151" s="786"/>
      <c r="AY151" s="786"/>
      <c r="AZ151" s="786"/>
      <c r="BA151" s="786"/>
      <c r="BB151" s="786"/>
      <c r="BC151" s="786"/>
      <c r="BD151" s="786"/>
      <c r="BE151" s="786"/>
      <c r="BF151" s="786"/>
    </row>
    <row r="152" spans="2:58" ht="12" customHeight="1">
      <c r="C152" s="434" t="s">
        <v>2006</v>
      </c>
      <c r="D152" s="442"/>
      <c r="E152" s="442"/>
      <c r="F152" s="787"/>
      <c r="G152" s="768"/>
      <c r="H152" s="768"/>
      <c r="I152" s="768"/>
      <c r="J152" s="768"/>
      <c r="K152" s="768"/>
      <c r="L152" s="768"/>
      <c r="M152" s="769"/>
      <c r="AU152" s="568"/>
      <c r="AV152" s="568"/>
      <c r="AW152" s="568"/>
      <c r="AX152" s="786"/>
      <c r="AY152" s="786"/>
      <c r="AZ152" s="786"/>
      <c r="BA152" s="786"/>
      <c r="BB152" s="786"/>
      <c r="BC152" s="786"/>
      <c r="BD152" s="786"/>
      <c r="BE152" s="786"/>
      <c r="BF152" s="786"/>
    </row>
    <row r="153" spans="2:58" ht="12" customHeight="1">
      <c r="B153" s="433" t="s">
        <v>1812</v>
      </c>
      <c r="C153" s="801" t="s">
        <v>1713</v>
      </c>
      <c r="D153" s="802"/>
      <c r="E153" s="802"/>
      <c r="F153" s="803"/>
      <c r="G153" s="768"/>
      <c r="H153" s="768"/>
      <c r="I153" s="768"/>
      <c r="J153" s="768"/>
      <c r="K153" s="768"/>
      <c r="L153" s="768"/>
      <c r="M153" s="769"/>
      <c r="AU153" s="568"/>
      <c r="AV153" s="568"/>
      <c r="AW153" s="568"/>
      <c r="AX153" s="786"/>
      <c r="AY153" s="786"/>
      <c r="AZ153" s="786"/>
      <c r="BA153" s="786"/>
      <c r="BB153" s="786"/>
      <c r="BC153" s="786"/>
      <c r="BD153" s="786"/>
      <c r="BE153" s="786"/>
      <c r="BF153" s="786"/>
    </row>
    <row r="154" spans="2:58" ht="12" customHeight="1">
      <c r="B154" s="433" t="s">
        <v>1735</v>
      </c>
      <c r="C154" s="801" t="s">
        <v>2007</v>
      </c>
      <c r="D154" s="802"/>
      <c r="E154" s="802"/>
      <c r="F154" s="803"/>
      <c r="G154" s="768"/>
      <c r="H154" s="768"/>
      <c r="I154" s="768"/>
      <c r="J154" s="768"/>
      <c r="K154" s="768"/>
      <c r="L154" s="768"/>
      <c r="M154" s="769"/>
      <c r="AU154" s="568"/>
      <c r="AV154" s="568"/>
      <c r="AW154" s="568"/>
      <c r="AX154" s="786"/>
      <c r="AY154" s="786"/>
      <c r="AZ154" s="786"/>
      <c r="BA154" s="786"/>
      <c r="BB154" s="786"/>
      <c r="BC154" s="786"/>
      <c r="BD154" s="786"/>
      <c r="BE154" s="786"/>
      <c r="BF154" s="786"/>
    </row>
    <row r="155" spans="2:58" ht="12" customHeight="1" thickBot="1">
      <c r="B155" s="433" t="s">
        <v>1817</v>
      </c>
      <c r="C155" s="454" t="s">
        <v>1745</v>
      </c>
      <c r="D155" s="804"/>
      <c r="E155" s="804"/>
      <c r="F155" s="805"/>
      <c r="G155" s="771"/>
      <c r="H155" s="771"/>
      <c r="I155" s="771"/>
      <c r="J155" s="771"/>
      <c r="K155" s="771"/>
      <c r="L155" s="771"/>
      <c r="M155" s="772"/>
      <c r="AU155" s="568"/>
      <c r="AV155" s="568"/>
      <c r="AW155" s="568"/>
      <c r="AX155" s="786"/>
      <c r="AY155" s="786"/>
      <c r="AZ155" s="786"/>
      <c r="BA155" s="786"/>
      <c r="BB155" s="786"/>
      <c r="BC155" s="786"/>
      <c r="BD155" s="786"/>
      <c r="BE155" s="786"/>
      <c r="BF155" s="786"/>
    </row>
    <row r="156" spans="2:58" ht="12" customHeight="1" thickTop="1">
      <c r="C156" s="774">
        <v>0</v>
      </c>
      <c r="D156" s="774">
        <v>0</v>
      </c>
      <c r="E156" s="774">
        <v>0</v>
      </c>
      <c r="F156" s="791">
        <v>0</v>
      </c>
      <c r="G156" s="792" t="s">
        <v>2008</v>
      </c>
      <c r="H156" s="792"/>
      <c r="I156" s="792"/>
      <c r="J156" s="792"/>
      <c r="K156" s="792"/>
      <c r="L156" s="792"/>
      <c r="M156" s="793"/>
      <c r="AU156" s="568"/>
      <c r="AV156" s="568"/>
      <c r="AW156" s="568"/>
      <c r="AX156" s="786"/>
      <c r="AY156" s="786"/>
      <c r="AZ156" s="786"/>
      <c r="BA156" s="786"/>
      <c r="BB156" s="786"/>
      <c r="BC156" s="786"/>
      <c r="BD156" s="786"/>
      <c r="BE156" s="786"/>
      <c r="BF156" s="786"/>
    </row>
    <row r="157" spans="2:58" ht="12" customHeight="1">
      <c r="C157" s="794">
        <v>0</v>
      </c>
      <c r="D157" s="794">
        <v>0</v>
      </c>
      <c r="E157" s="794">
        <v>0</v>
      </c>
      <c r="F157" s="795">
        <v>1</v>
      </c>
      <c r="G157" s="796" t="s">
        <v>2009</v>
      </c>
      <c r="H157" s="796"/>
      <c r="I157" s="796"/>
      <c r="J157" s="796"/>
      <c r="K157" s="796"/>
      <c r="L157" s="796"/>
      <c r="M157" s="797"/>
      <c r="AU157" s="568"/>
      <c r="AV157" s="568"/>
      <c r="AW157" s="568"/>
      <c r="AX157" s="786"/>
      <c r="AY157" s="786"/>
      <c r="AZ157" s="786"/>
      <c r="BA157" s="786"/>
      <c r="BB157" s="786"/>
      <c r="BC157" s="786"/>
      <c r="BD157" s="786"/>
      <c r="BE157" s="786"/>
      <c r="BF157" s="786"/>
    </row>
    <row r="158" spans="2:58" ht="12" customHeight="1">
      <c r="C158" s="794">
        <v>0</v>
      </c>
      <c r="D158" s="794">
        <v>0</v>
      </c>
      <c r="E158" s="794">
        <v>1</v>
      </c>
      <c r="F158" s="795">
        <v>0</v>
      </c>
      <c r="G158" s="792" t="s">
        <v>2010</v>
      </c>
      <c r="H158" s="792"/>
      <c r="I158" s="792"/>
      <c r="J158" s="792"/>
      <c r="K158" s="792"/>
      <c r="L158" s="792"/>
      <c r="M158" s="793"/>
      <c r="AU158" s="568"/>
      <c r="AV158" s="568"/>
      <c r="AW158" s="568"/>
      <c r="AX158" s="786"/>
      <c r="AY158" s="786"/>
      <c r="AZ158" s="786"/>
      <c r="BA158" s="786"/>
      <c r="BB158" s="786"/>
      <c r="BC158" s="786"/>
      <c r="BD158" s="786"/>
      <c r="BE158" s="786"/>
      <c r="BF158" s="786"/>
    </row>
    <row r="159" spans="2:58" ht="12" customHeight="1">
      <c r="C159" s="794">
        <v>0</v>
      </c>
      <c r="D159" s="794">
        <v>0</v>
      </c>
      <c r="E159" s="794">
        <v>1</v>
      </c>
      <c r="F159" s="795">
        <v>1</v>
      </c>
      <c r="G159" s="792" t="s">
        <v>2011</v>
      </c>
      <c r="H159" s="792"/>
      <c r="I159" s="792"/>
      <c r="J159" s="792"/>
      <c r="K159" s="792"/>
      <c r="L159" s="792"/>
      <c r="M159" s="793"/>
      <c r="AU159" s="568"/>
      <c r="AV159" s="568"/>
      <c r="AW159" s="568"/>
      <c r="AX159" s="786"/>
      <c r="AY159" s="786"/>
      <c r="AZ159" s="786"/>
      <c r="BA159" s="786"/>
      <c r="BB159" s="786"/>
      <c r="BC159" s="786"/>
      <c r="BD159" s="786"/>
      <c r="BE159" s="786"/>
      <c r="BF159" s="786"/>
    </row>
    <row r="160" spans="2:58" ht="12" customHeight="1">
      <c r="C160" s="794">
        <v>0</v>
      </c>
      <c r="D160" s="794">
        <v>1</v>
      </c>
      <c r="E160" s="794">
        <v>0</v>
      </c>
      <c r="F160" s="795">
        <v>0</v>
      </c>
      <c r="G160" s="796" t="s">
        <v>2012</v>
      </c>
      <c r="H160" s="796"/>
      <c r="I160" s="796"/>
      <c r="J160" s="796"/>
      <c r="K160" s="796"/>
      <c r="L160" s="796"/>
      <c r="M160" s="797"/>
      <c r="AU160" s="568"/>
      <c r="AV160" s="568"/>
      <c r="AW160" s="568"/>
      <c r="AX160" s="786"/>
      <c r="AY160" s="786"/>
      <c r="AZ160" s="786"/>
      <c r="BA160" s="786"/>
      <c r="BB160" s="786"/>
      <c r="BC160" s="786"/>
      <c r="BD160" s="786"/>
      <c r="BE160" s="786"/>
      <c r="BF160" s="786"/>
    </row>
    <row r="161" spans="2:58" ht="12" customHeight="1">
      <c r="C161" s="794">
        <v>0</v>
      </c>
      <c r="D161" s="794">
        <v>1</v>
      </c>
      <c r="E161" s="794">
        <v>0</v>
      </c>
      <c r="F161" s="795">
        <v>1</v>
      </c>
      <c r="G161" s="792" t="s">
        <v>2013</v>
      </c>
      <c r="H161" s="792"/>
      <c r="I161" s="792"/>
      <c r="J161" s="792"/>
      <c r="K161" s="792"/>
      <c r="L161" s="792"/>
      <c r="M161" s="793"/>
      <c r="AU161" s="568"/>
      <c r="AV161" s="568"/>
      <c r="AW161" s="568"/>
      <c r="AX161" s="786"/>
      <c r="AY161" s="786"/>
      <c r="AZ161" s="786"/>
      <c r="BA161" s="786"/>
      <c r="BB161" s="786"/>
      <c r="BC161" s="786"/>
      <c r="BD161" s="786"/>
      <c r="BE161" s="786"/>
      <c r="BF161" s="786"/>
    </row>
    <row r="162" spans="2:58" ht="12" customHeight="1">
      <c r="C162" s="794">
        <v>0</v>
      </c>
      <c r="D162" s="794">
        <v>1</v>
      </c>
      <c r="E162" s="794">
        <v>1</v>
      </c>
      <c r="F162" s="795">
        <v>0</v>
      </c>
      <c r="G162" s="792" t="s">
        <v>2014</v>
      </c>
      <c r="H162" s="792"/>
      <c r="I162" s="792"/>
      <c r="J162" s="792"/>
      <c r="K162" s="792"/>
      <c r="L162" s="792"/>
      <c r="M162" s="793"/>
      <c r="AU162" s="568"/>
      <c r="AV162" s="568"/>
      <c r="AW162" s="568"/>
      <c r="AX162" s="786"/>
      <c r="AY162" s="786"/>
      <c r="AZ162" s="786"/>
      <c r="BA162" s="786"/>
      <c r="BB162" s="786"/>
      <c r="BC162" s="786"/>
      <c r="BD162" s="786"/>
      <c r="BE162" s="786"/>
      <c r="BF162" s="786"/>
    </row>
    <row r="163" spans="2:58" ht="12" customHeight="1">
      <c r="C163" s="794">
        <v>0</v>
      </c>
      <c r="D163" s="794">
        <v>1</v>
      </c>
      <c r="E163" s="794">
        <v>1</v>
      </c>
      <c r="F163" s="795">
        <v>1</v>
      </c>
      <c r="G163" s="796" t="s">
        <v>2015</v>
      </c>
      <c r="H163" s="796"/>
      <c r="I163" s="796"/>
      <c r="J163" s="796"/>
      <c r="K163" s="796"/>
      <c r="L163" s="796"/>
      <c r="M163" s="797"/>
      <c r="AU163" s="568"/>
      <c r="AV163" s="568"/>
      <c r="AW163" s="568"/>
      <c r="AX163" s="786"/>
      <c r="AY163" s="786"/>
      <c r="AZ163" s="786"/>
      <c r="BA163" s="786"/>
      <c r="BB163" s="786"/>
      <c r="BC163" s="786"/>
      <c r="BD163" s="786"/>
      <c r="BE163" s="786"/>
      <c r="BF163" s="786"/>
    </row>
    <row r="164" spans="2:58" ht="12" customHeight="1">
      <c r="C164" s="794">
        <v>1</v>
      </c>
      <c r="D164" s="794">
        <v>0</v>
      </c>
      <c r="E164" s="794">
        <v>0</v>
      </c>
      <c r="F164" s="795">
        <v>0</v>
      </c>
      <c r="G164" s="792" t="s">
        <v>2016</v>
      </c>
      <c r="H164" s="792"/>
      <c r="I164" s="792"/>
      <c r="J164" s="792"/>
      <c r="K164" s="792"/>
      <c r="L164" s="792"/>
      <c r="M164" s="793"/>
      <c r="AU164" s="568"/>
      <c r="AV164" s="568"/>
      <c r="AW164" s="568"/>
      <c r="AX164" s="786"/>
      <c r="AY164" s="786"/>
      <c r="AZ164" s="786"/>
      <c r="BA164" s="786"/>
      <c r="BB164" s="786"/>
      <c r="BC164" s="786"/>
      <c r="BD164" s="786"/>
      <c r="BE164" s="786"/>
      <c r="BF164" s="786"/>
    </row>
    <row r="165" spans="2:58" ht="12" customHeight="1">
      <c r="C165" s="794">
        <v>1</v>
      </c>
      <c r="D165" s="794">
        <v>0</v>
      </c>
      <c r="E165" s="794">
        <v>0</v>
      </c>
      <c r="F165" s="795">
        <v>1</v>
      </c>
      <c r="G165" s="792" t="s">
        <v>2017</v>
      </c>
      <c r="H165" s="792"/>
      <c r="I165" s="792"/>
      <c r="J165" s="792"/>
      <c r="K165" s="792"/>
      <c r="L165" s="792"/>
      <c r="M165" s="793"/>
      <c r="AU165" s="568"/>
      <c r="AV165" s="568"/>
      <c r="AW165" s="568"/>
      <c r="AX165" s="786"/>
      <c r="AY165" s="786"/>
      <c r="AZ165" s="786"/>
      <c r="BA165" s="786"/>
      <c r="BB165" s="786"/>
      <c r="BC165" s="786"/>
      <c r="BD165" s="786"/>
      <c r="BE165" s="786"/>
      <c r="BF165" s="786"/>
    </row>
    <row r="166" spans="2:58" ht="12" customHeight="1">
      <c r="C166" s="794">
        <v>1</v>
      </c>
      <c r="D166" s="794">
        <v>0</v>
      </c>
      <c r="E166" s="794">
        <v>1</v>
      </c>
      <c r="F166" s="795">
        <v>0</v>
      </c>
      <c r="G166" s="796" t="s">
        <v>2018</v>
      </c>
      <c r="H166" s="796"/>
      <c r="I166" s="796"/>
      <c r="J166" s="796"/>
      <c r="K166" s="796"/>
      <c r="L166" s="796"/>
      <c r="M166" s="797"/>
      <c r="AU166" s="568"/>
      <c r="AV166" s="568"/>
      <c r="AW166" s="568"/>
      <c r="AX166" s="786"/>
      <c r="AY166" s="786"/>
      <c r="AZ166" s="786"/>
      <c r="BA166" s="786"/>
      <c r="BB166" s="786"/>
      <c r="BC166" s="786"/>
      <c r="BD166" s="786"/>
      <c r="BE166" s="786"/>
      <c r="BF166" s="786"/>
    </row>
    <row r="167" spans="2:58" ht="12" customHeight="1">
      <c r="C167" s="794">
        <v>1</v>
      </c>
      <c r="D167" s="794">
        <v>0</v>
      </c>
      <c r="E167" s="794">
        <v>1</v>
      </c>
      <c r="F167" s="795">
        <v>1</v>
      </c>
      <c r="G167" s="792" t="s">
        <v>2019</v>
      </c>
      <c r="H167" s="792"/>
      <c r="I167" s="792"/>
      <c r="J167" s="792"/>
      <c r="K167" s="792"/>
      <c r="L167" s="792"/>
      <c r="M167" s="793"/>
      <c r="AU167" s="568"/>
      <c r="AV167" s="568"/>
      <c r="AW167" s="568"/>
      <c r="AX167" s="786"/>
      <c r="AY167" s="786"/>
      <c r="AZ167" s="786"/>
      <c r="BA167" s="786"/>
      <c r="BB167" s="786"/>
      <c r="BC167" s="786"/>
      <c r="BD167" s="786"/>
      <c r="BE167" s="786"/>
      <c r="BF167" s="786"/>
    </row>
    <row r="168" spans="2:58" ht="12" customHeight="1">
      <c r="C168" s="794">
        <v>1</v>
      </c>
      <c r="D168" s="794">
        <v>1</v>
      </c>
      <c r="E168" s="794">
        <v>0</v>
      </c>
      <c r="F168" s="795">
        <v>0</v>
      </c>
      <c r="G168" s="792" t="s">
        <v>2020</v>
      </c>
      <c r="H168" s="792"/>
      <c r="I168" s="792"/>
      <c r="J168" s="792"/>
      <c r="K168" s="792"/>
      <c r="L168" s="792"/>
      <c r="M168" s="793"/>
      <c r="AU168" s="568"/>
      <c r="AV168" s="568"/>
      <c r="AW168" s="568"/>
      <c r="AX168" s="786"/>
      <c r="AY168" s="786"/>
      <c r="AZ168" s="786"/>
      <c r="BA168" s="786"/>
      <c r="BB168" s="786"/>
      <c r="BC168" s="786"/>
      <c r="BD168" s="786"/>
      <c r="BE168" s="786"/>
      <c r="BF168" s="786"/>
    </row>
    <row r="169" spans="2:58" ht="12" customHeight="1">
      <c r="C169" s="794">
        <v>1</v>
      </c>
      <c r="D169" s="794">
        <v>1</v>
      </c>
      <c r="E169" s="794">
        <v>0</v>
      </c>
      <c r="F169" s="795">
        <v>1</v>
      </c>
      <c r="G169" s="796" t="s">
        <v>2021</v>
      </c>
      <c r="H169" s="796"/>
      <c r="I169" s="796"/>
      <c r="J169" s="796"/>
      <c r="K169" s="796"/>
      <c r="L169" s="796"/>
      <c r="M169" s="797"/>
      <c r="AU169" s="568"/>
      <c r="AV169" s="568"/>
      <c r="AW169" s="568"/>
      <c r="AX169" s="786"/>
      <c r="AY169" s="786"/>
      <c r="AZ169" s="786"/>
      <c r="BA169" s="786"/>
      <c r="BB169" s="786"/>
      <c r="BC169" s="786"/>
      <c r="BD169" s="786"/>
      <c r="BE169" s="786"/>
      <c r="BF169" s="786"/>
    </row>
    <row r="170" spans="2:58" ht="12" customHeight="1">
      <c r="C170" s="794">
        <v>1</v>
      </c>
      <c r="D170" s="794">
        <v>1</v>
      </c>
      <c r="E170" s="794">
        <v>1</v>
      </c>
      <c r="F170" s="795">
        <v>0</v>
      </c>
      <c r="G170" s="792" t="s">
        <v>2022</v>
      </c>
      <c r="H170" s="792"/>
      <c r="I170" s="792"/>
      <c r="J170" s="792"/>
      <c r="K170" s="792"/>
      <c r="L170" s="792"/>
      <c r="M170" s="793"/>
      <c r="AU170" s="568"/>
      <c r="AV170" s="568"/>
      <c r="AW170" s="568"/>
      <c r="AX170" s="786"/>
      <c r="AY170" s="786"/>
      <c r="AZ170" s="786"/>
      <c r="BA170" s="786"/>
      <c r="BB170" s="786"/>
      <c r="BC170" s="786"/>
      <c r="BD170" s="786"/>
      <c r="BE170" s="786"/>
      <c r="BF170" s="786"/>
    </row>
    <row r="171" spans="2:58" ht="12" customHeight="1">
      <c r="C171" s="794">
        <v>1</v>
      </c>
      <c r="D171" s="794">
        <v>1</v>
      </c>
      <c r="E171" s="794">
        <v>1</v>
      </c>
      <c r="F171" s="795">
        <v>1</v>
      </c>
      <c r="G171" s="792" t="s">
        <v>2023</v>
      </c>
      <c r="H171" s="792"/>
      <c r="I171" s="792"/>
      <c r="J171" s="792"/>
      <c r="K171" s="792"/>
      <c r="L171" s="792"/>
      <c r="M171" s="793"/>
      <c r="AU171" s="568"/>
      <c r="AV171" s="568"/>
      <c r="AW171" s="568"/>
      <c r="AX171" s="786"/>
      <c r="AY171" s="786"/>
      <c r="AZ171" s="786"/>
      <c r="BA171" s="786"/>
      <c r="BB171" s="786"/>
      <c r="BC171" s="786"/>
      <c r="BD171" s="786"/>
      <c r="BE171" s="786"/>
      <c r="BF171" s="786"/>
    </row>
    <row r="172" spans="2:58" ht="12" customHeight="1">
      <c r="AU172" s="568"/>
      <c r="AV172" s="568"/>
      <c r="AW172" s="568"/>
      <c r="AX172" s="786"/>
      <c r="AY172" s="786"/>
      <c r="AZ172" s="786"/>
      <c r="BA172" s="786"/>
      <c r="BB172" s="786"/>
      <c r="BC172" s="786"/>
      <c r="BD172" s="786"/>
      <c r="BE172" s="786"/>
      <c r="BF172" s="786"/>
    </row>
    <row r="173" spans="2:58" ht="12" customHeight="1">
      <c r="C173" s="725" t="s">
        <v>2024</v>
      </c>
      <c r="D173" s="726"/>
      <c r="E173" s="727"/>
      <c r="F173" s="765" t="s">
        <v>1831</v>
      </c>
      <c r="G173" s="765"/>
      <c r="H173" s="765"/>
      <c r="I173" s="765"/>
      <c r="J173" s="765"/>
      <c r="K173" s="765"/>
      <c r="L173" s="765"/>
      <c r="M173" s="765"/>
      <c r="N173" s="766"/>
      <c r="AU173" s="568"/>
      <c r="AV173" s="568"/>
      <c r="AW173" s="568"/>
      <c r="AX173" s="786"/>
      <c r="AY173" s="786"/>
      <c r="AZ173" s="786"/>
      <c r="BA173" s="786"/>
      <c r="BB173" s="786"/>
      <c r="BC173" s="786"/>
      <c r="BD173" s="786"/>
      <c r="BE173" s="786"/>
      <c r="BF173" s="786"/>
    </row>
    <row r="174" spans="2:58" ht="12" customHeight="1">
      <c r="C174" s="434" t="s">
        <v>1854</v>
      </c>
      <c r="D174" s="435"/>
      <c r="E174" s="436"/>
      <c r="F174" s="768"/>
      <c r="G174" s="768"/>
      <c r="H174" s="768"/>
      <c r="I174" s="768"/>
      <c r="J174" s="768"/>
      <c r="K174" s="768"/>
      <c r="L174" s="768"/>
      <c r="M174" s="768"/>
      <c r="N174" s="769"/>
      <c r="AD174" s="568"/>
      <c r="AE174" s="568"/>
      <c r="AF174" s="568"/>
      <c r="AG174" s="568"/>
      <c r="AH174" s="568"/>
      <c r="AI174" s="568"/>
      <c r="AJ174" s="568"/>
      <c r="AK174" s="568"/>
      <c r="AL174" s="568"/>
      <c r="AM174" s="568"/>
      <c r="AN174" s="568"/>
      <c r="AO174" s="568"/>
      <c r="AP174" s="568"/>
      <c r="AU174" s="568"/>
      <c r="AV174" s="568"/>
      <c r="AW174" s="568"/>
      <c r="AX174" s="786"/>
      <c r="AY174" s="786"/>
      <c r="AZ174" s="786"/>
      <c r="BA174" s="786"/>
      <c r="BB174" s="786"/>
      <c r="BC174" s="786"/>
      <c r="BD174" s="786"/>
      <c r="BE174" s="786"/>
      <c r="BF174" s="786"/>
    </row>
    <row r="175" spans="2:58" ht="12" customHeight="1" thickBot="1">
      <c r="B175" s="433" t="s">
        <v>1710</v>
      </c>
      <c r="C175" s="448" t="s">
        <v>2025</v>
      </c>
      <c r="D175" s="806"/>
      <c r="E175" s="807"/>
      <c r="F175" s="768"/>
      <c r="G175" s="768"/>
      <c r="H175" s="768"/>
      <c r="I175" s="768"/>
      <c r="J175" s="768"/>
      <c r="K175" s="768"/>
      <c r="L175" s="768"/>
      <c r="M175" s="768"/>
      <c r="N175" s="769"/>
      <c r="AD175" s="568"/>
      <c r="AE175" s="568"/>
      <c r="AF175" s="568"/>
      <c r="AG175" s="568"/>
      <c r="AH175" s="568"/>
      <c r="AI175" s="568"/>
      <c r="AJ175" s="568"/>
      <c r="AK175" s="568"/>
      <c r="AL175" s="568"/>
      <c r="AM175" s="568"/>
      <c r="AN175" s="568"/>
      <c r="AO175" s="568"/>
      <c r="AP175" s="568"/>
      <c r="AU175" s="568"/>
      <c r="AV175" s="568"/>
      <c r="AW175" s="568"/>
      <c r="AX175" s="786"/>
      <c r="AY175" s="786"/>
      <c r="AZ175" s="786"/>
      <c r="BA175" s="786"/>
      <c r="BB175" s="786"/>
      <c r="BC175" s="786"/>
      <c r="BD175" s="786"/>
      <c r="BE175" s="786"/>
      <c r="BF175" s="786"/>
    </row>
    <row r="176" spans="2:58" ht="12" customHeight="1" thickTop="1" thickBot="1">
      <c r="B176" s="433" t="s">
        <v>1735</v>
      </c>
      <c r="C176" s="448" t="s">
        <v>1869</v>
      </c>
      <c r="D176" s="806"/>
      <c r="E176" s="807"/>
      <c r="F176" s="768"/>
      <c r="G176" s="768"/>
      <c r="H176" s="768"/>
      <c r="I176" s="768"/>
      <c r="J176" s="768"/>
      <c r="K176" s="768"/>
      <c r="L176" s="768"/>
      <c r="M176" s="768"/>
      <c r="N176" s="769"/>
      <c r="AD176" s="568"/>
      <c r="AE176" s="568"/>
      <c r="AF176" s="568"/>
      <c r="AG176" s="568"/>
      <c r="AH176" s="568"/>
      <c r="AI176" s="568"/>
      <c r="AJ176" s="568"/>
      <c r="AK176" s="568"/>
      <c r="AL176" s="568"/>
      <c r="AM176" s="568"/>
      <c r="AN176" s="568"/>
      <c r="AO176" s="568"/>
      <c r="AP176" s="568"/>
      <c r="AU176" s="568"/>
      <c r="AV176" s="568"/>
      <c r="AW176" s="568"/>
      <c r="AX176" s="786"/>
      <c r="AY176" s="786"/>
      <c r="AZ176" s="786"/>
      <c r="BA176" s="786"/>
      <c r="BB176" s="786"/>
      <c r="BC176" s="786"/>
      <c r="BD176" s="786"/>
      <c r="BE176" s="786"/>
      <c r="BF176" s="786"/>
    </row>
    <row r="177" spans="2:58" ht="12" customHeight="1" thickTop="1" thickBot="1">
      <c r="B177" s="433" t="s">
        <v>1817</v>
      </c>
      <c r="C177" s="448" t="s">
        <v>1873</v>
      </c>
      <c r="D177" s="806"/>
      <c r="E177" s="807"/>
      <c r="F177" s="771"/>
      <c r="G177" s="771"/>
      <c r="H177" s="771"/>
      <c r="I177" s="771"/>
      <c r="J177" s="771"/>
      <c r="K177" s="771"/>
      <c r="L177" s="771"/>
      <c r="M177" s="771"/>
      <c r="N177" s="772"/>
      <c r="AD177" s="722"/>
      <c r="AE177" s="722"/>
      <c r="AF177" s="722"/>
      <c r="AG177" s="722"/>
      <c r="AH177" s="722"/>
      <c r="AI177" s="722"/>
      <c r="AJ177" s="568"/>
      <c r="AK177" s="568"/>
      <c r="AL177" s="568"/>
      <c r="AM177" s="568"/>
      <c r="AN177" s="568"/>
      <c r="AO177" s="568"/>
      <c r="AP177" s="568"/>
      <c r="AU177" s="568"/>
      <c r="AV177" s="568"/>
      <c r="AW177" s="568"/>
      <c r="AX177" s="786"/>
      <c r="AY177" s="786"/>
      <c r="AZ177" s="786"/>
      <c r="BA177" s="786"/>
      <c r="BB177" s="786"/>
      <c r="BC177" s="786"/>
      <c r="BD177" s="786"/>
      <c r="BE177" s="786"/>
      <c r="BF177" s="786"/>
    </row>
    <row r="178" spans="2:58" ht="12" customHeight="1" thickTop="1">
      <c r="C178" s="774">
        <v>0</v>
      </c>
      <c r="D178" s="775">
        <v>0</v>
      </c>
      <c r="E178" s="776">
        <v>0</v>
      </c>
      <c r="F178" s="808" t="s">
        <v>2026</v>
      </c>
      <c r="G178" s="808"/>
      <c r="H178" s="808"/>
      <c r="I178" s="808"/>
      <c r="J178" s="808"/>
      <c r="K178" s="808"/>
      <c r="L178" s="808"/>
      <c r="M178" s="808"/>
      <c r="N178" s="809"/>
      <c r="AD178" s="568"/>
      <c r="AE178" s="568"/>
      <c r="AF178" s="568"/>
      <c r="AG178" s="568"/>
      <c r="AH178" s="568"/>
      <c r="AI178" s="568"/>
      <c r="AJ178" s="568"/>
      <c r="AK178" s="568"/>
      <c r="AL178" s="568"/>
      <c r="AM178" s="568"/>
      <c r="AN178" s="568"/>
      <c r="AO178" s="568"/>
      <c r="AP178" s="568"/>
      <c r="AU178" s="810"/>
      <c r="AV178" s="810"/>
      <c r="AW178" s="810"/>
      <c r="AX178" s="810"/>
      <c r="AY178" s="810"/>
      <c r="AZ178" s="810"/>
      <c r="BA178" s="810"/>
      <c r="BB178" s="810"/>
      <c r="BC178" s="810"/>
      <c r="BD178" s="810"/>
      <c r="BE178" s="810"/>
      <c r="BF178" s="810"/>
    </row>
    <row r="179" spans="2:58" ht="12" customHeight="1">
      <c r="C179" s="774">
        <v>0</v>
      </c>
      <c r="D179" s="775">
        <v>0</v>
      </c>
      <c r="E179" s="776">
        <v>1</v>
      </c>
      <c r="F179" s="796" t="s">
        <v>2027</v>
      </c>
      <c r="G179" s="796"/>
      <c r="H179" s="796"/>
      <c r="I179" s="796"/>
      <c r="J179" s="796"/>
      <c r="K179" s="796"/>
      <c r="L179" s="796"/>
      <c r="M179" s="796"/>
      <c r="N179" s="797"/>
      <c r="AD179" s="568"/>
      <c r="AE179" s="568"/>
      <c r="AF179" s="568"/>
      <c r="AG179" s="568"/>
      <c r="AH179" s="568"/>
      <c r="AI179" s="568"/>
      <c r="AJ179" s="786"/>
      <c r="AK179" s="786"/>
      <c r="AL179" s="786"/>
      <c r="AM179" s="786"/>
      <c r="AN179" s="786"/>
      <c r="AO179" s="786"/>
      <c r="AP179" s="786"/>
      <c r="AU179" s="810"/>
      <c r="AV179" s="810"/>
      <c r="AW179" s="810"/>
      <c r="AX179" s="810"/>
      <c r="AY179" s="810"/>
      <c r="AZ179" s="810"/>
      <c r="BA179" s="810"/>
      <c r="BB179" s="810"/>
      <c r="BC179" s="810"/>
      <c r="BD179" s="810"/>
      <c r="BE179" s="810"/>
      <c r="BF179" s="810"/>
    </row>
    <row r="180" spans="2:58" ht="12" customHeight="1">
      <c r="C180" s="774">
        <v>0</v>
      </c>
      <c r="D180" s="775">
        <v>1</v>
      </c>
      <c r="E180" s="776">
        <v>0</v>
      </c>
      <c r="F180" s="796" t="s">
        <v>2028</v>
      </c>
      <c r="G180" s="796"/>
      <c r="H180" s="796"/>
      <c r="I180" s="796"/>
      <c r="J180" s="796"/>
      <c r="K180" s="796"/>
      <c r="L180" s="796"/>
      <c r="M180" s="796"/>
      <c r="N180" s="797"/>
      <c r="O180" s="811"/>
      <c r="AD180" s="568"/>
      <c r="AE180" s="568"/>
      <c r="AF180" s="568"/>
      <c r="AG180" s="568"/>
      <c r="AH180" s="568"/>
      <c r="AI180" s="568"/>
      <c r="AJ180" s="786"/>
      <c r="AK180" s="786"/>
      <c r="AL180" s="786"/>
      <c r="AM180" s="786"/>
      <c r="AN180" s="786"/>
      <c r="AO180" s="786"/>
      <c r="AP180" s="786"/>
    </row>
    <row r="181" spans="2:58" ht="12" customHeight="1">
      <c r="C181" s="774">
        <v>0</v>
      </c>
      <c r="D181" s="775">
        <v>1</v>
      </c>
      <c r="E181" s="776">
        <v>1</v>
      </c>
      <c r="F181" s="796" t="s">
        <v>2029</v>
      </c>
      <c r="G181" s="796"/>
      <c r="H181" s="796"/>
      <c r="I181" s="796"/>
      <c r="J181" s="796"/>
      <c r="K181" s="796"/>
      <c r="L181" s="796"/>
      <c r="M181" s="796"/>
      <c r="N181" s="797"/>
      <c r="O181" s="811"/>
      <c r="AD181" s="568"/>
      <c r="AE181" s="568"/>
      <c r="AF181" s="568"/>
      <c r="AG181" s="568"/>
      <c r="AH181" s="568"/>
      <c r="AI181" s="568"/>
      <c r="AJ181" s="786"/>
      <c r="AK181" s="786"/>
      <c r="AL181" s="786"/>
      <c r="AM181" s="786"/>
      <c r="AN181" s="786"/>
      <c r="AO181" s="786"/>
      <c r="AP181" s="786"/>
    </row>
    <row r="182" spans="2:58" ht="12" customHeight="1">
      <c r="C182" s="774">
        <v>1</v>
      </c>
      <c r="D182" s="775">
        <v>0</v>
      </c>
      <c r="E182" s="776">
        <v>0</v>
      </c>
      <c r="F182" s="796" t="s">
        <v>2030</v>
      </c>
      <c r="G182" s="796"/>
      <c r="H182" s="796"/>
      <c r="I182" s="796"/>
      <c r="J182" s="796"/>
      <c r="K182" s="796"/>
      <c r="L182" s="796"/>
      <c r="M182" s="796"/>
      <c r="N182" s="797"/>
      <c r="O182" s="811"/>
      <c r="AD182" s="568"/>
      <c r="AE182" s="568"/>
      <c r="AF182" s="568"/>
      <c r="AG182" s="568"/>
      <c r="AH182" s="568"/>
      <c r="AI182" s="568"/>
      <c r="AJ182" s="786"/>
      <c r="AK182" s="786"/>
      <c r="AL182" s="786"/>
      <c r="AM182" s="786"/>
      <c r="AN182" s="786"/>
      <c r="AO182" s="786"/>
      <c r="AP182" s="786"/>
    </row>
    <row r="183" spans="2:58" ht="12" customHeight="1">
      <c r="C183" s="774">
        <v>1</v>
      </c>
      <c r="D183" s="775">
        <v>0</v>
      </c>
      <c r="E183" s="776">
        <v>1</v>
      </c>
      <c r="F183" s="796" t="s">
        <v>2031</v>
      </c>
      <c r="G183" s="796"/>
      <c r="H183" s="796"/>
      <c r="I183" s="796"/>
      <c r="J183" s="796"/>
      <c r="K183" s="796"/>
      <c r="L183" s="796"/>
      <c r="M183" s="796"/>
      <c r="N183" s="797"/>
      <c r="O183" s="812"/>
      <c r="AD183" s="568"/>
      <c r="AE183" s="568"/>
      <c r="AF183" s="568"/>
      <c r="AG183" s="568"/>
      <c r="AH183" s="568"/>
      <c r="AI183" s="568"/>
      <c r="AJ183" s="786"/>
      <c r="AK183" s="786"/>
      <c r="AL183" s="786"/>
      <c r="AM183" s="786"/>
      <c r="AN183" s="786"/>
      <c r="AO183" s="786"/>
      <c r="AP183" s="786"/>
    </row>
    <row r="184" spans="2:58" ht="12" customHeight="1">
      <c r="C184" s="774">
        <v>1</v>
      </c>
      <c r="D184" s="775">
        <v>1</v>
      </c>
      <c r="E184" s="776">
        <v>0</v>
      </c>
      <c r="F184" s="796" t="s">
        <v>2032</v>
      </c>
      <c r="G184" s="796"/>
      <c r="H184" s="796"/>
      <c r="I184" s="796"/>
      <c r="J184" s="796"/>
      <c r="K184" s="796"/>
      <c r="L184" s="796"/>
      <c r="M184" s="796"/>
      <c r="N184" s="797"/>
      <c r="O184" s="812"/>
      <c r="AD184" s="568"/>
      <c r="AE184" s="568"/>
      <c r="AF184" s="568"/>
      <c r="AG184" s="568"/>
      <c r="AH184" s="568"/>
      <c r="AI184" s="568"/>
      <c r="AJ184" s="786"/>
      <c r="AK184" s="786"/>
      <c r="AL184" s="786"/>
      <c r="AM184" s="786"/>
      <c r="AN184" s="786"/>
      <c r="AO184" s="786"/>
      <c r="AP184" s="786"/>
    </row>
    <row r="185" spans="2:58" ht="12" customHeight="1">
      <c r="C185" s="774">
        <v>1</v>
      </c>
      <c r="D185" s="775">
        <v>1</v>
      </c>
      <c r="E185" s="776">
        <v>1</v>
      </c>
      <c r="F185" s="796" t="s">
        <v>2033</v>
      </c>
      <c r="G185" s="796"/>
      <c r="H185" s="796"/>
      <c r="I185" s="796"/>
      <c r="J185" s="796"/>
      <c r="K185" s="796"/>
      <c r="L185" s="796"/>
      <c r="M185" s="796"/>
      <c r="N185" s="797"/>
      <c r="O185" s="812"/>
      <c r="AD185" s="568"/>
      <c r="AE185" s="568"/>
      <c r="AF185" s="568"/>
      <c r="AG185" s="568"/>
      <c r="AH185" s="568"/>
      <c r="AI185" s="568"/>
      <c r="AJ185" s="786"/>
      <c r="AK185" s="786"/>
      <c r="AL185" s="786"/>
      <c r="AM185" s="786"/>
      <c r="AN185" s="786"/>
      <c r="AO185" s="786"/>
      <c r="AP185" s="786"/>
    </row>
    <row r="186" spans="2:58" ht="12" customHeight="1">
      <c r="C186" s="568"/>
      <c r="D186" s="568"/>
      <c r="E186" s="568"/>
      <c r="F186" s="786"/>
      <c r="G186" s="786"/>
      <c r="H186" s="786"/>
      <c r="I186" s="786"/>
      <c r="J186" s="786"/>
      <c r="K186" s="786"/>
      <c r="L186" s="786"/>
      <c r="M186" s="786"/>
      <c r="N186" s="786"/>
      <c r="AD186" s="568"/>
      <c r="AE186" s="568"/>
      <c r="AF186" s="568"/>
      <c r="AG186" s="568"/>
      <c r="AH186" s="568"/>
      <c r="AI186" s="568"/>
      <c r="AJ186" s="786"/>
      <c r="AK186" s="786"/>
      <c r="AL186" s="786"/>
      <c r="AM186" s="786"/>
      <c r="AN186" s="786"/>
      <c r="AO186" s="786"/>
      <c r="AP186" s="786"/>
    </row>
    <row r="187" spans="2:58" s="549" customFormat="1" ht="12" customHeight="1" thickBot="1">
      <c r="C187" s="663" t="s">
        <v>2034</v>
      </c>
      <c r="D187" s="553"/>
      <c r="E187" s="553"/>
      <c r="F187" s="553"/>
      <c r="G187" s="553"/>
      <c r="H187" s="813"/>
      <c r="I187" s="814" t="s">
        <v>1703</v>
      </c>
      <c r="J187" s="656"/>
      <c r="K187" s="656"/>
      <c r="L187" s="656"/>
      <c r="M187" s="657"/>
      <c r="N187" s="815" t="s">
        <v>1734</v>
      </c>
      <c r="O187" s="816"/>
      <c r="AD187" s="658"/>
      <c r="AE187" s="658"/>
      <c r="AF187" s="658"/>
      <c r="AG187" s="658"/>
      <c r="AH187" s="658"/>
      <c r="AI187" s="658"/>
      <c r="AJ187" s="800"/>
      <c r="AK187" s="800"/>
      <c r="AL187" s="800"/>
      <c r="AM187" s="800"/>
      <c r="AN187" s="800"/>
      <c r="AO187" s="800"/>
      <c r="AP187" s="800"/>
    </row>
    <row r="188" spans="2:58" s="549" customFormat="1" ht="12" customHeight="1" thickTop="1" thickBot="1">
      <c r="C188" s="550" t="s">
        <v>2035</v>
      </c>
      <c r="D188" s="574"/>
      <c r="E188" s="574"/>
      <c r="F188" s="574"/>
      <c r="G188" s="574"/>
      <c r="H188" s="575"/>
      <c r="I188" s="817"/>
      <c r="J188" s="818"/>
      <c r="K188" s="818"/>
      <c r="L188" s="818"/>
      <c r="M188" s="668"/>
      <c r="N188" s="819"/>
      <c r="O188" s="820"/>
      <c r="AD188" s="658"/>
      <c r="AE188" s="658"/>
      <c r="AF188" s="658"/>
      <c r="AG188" s="658"/>
      <c r="AH188" s="658"/>
      <c r="AI188" s="658"/>
      <c r="AJ188" s="800"/>
      <c r="AK188" s="800"/>
      <c r="AL188" s="800"/>
      <c r="AM188" s="800"/>
      <c r="AN188" s="800"/>
      <c r="AO188" s="800"/>
      <c r="AP188" s="800"/>
    </row>
    <row r="189" spans="2:58" s="549" customFormat="1" ht="12" customHeight="1" thickTop="1" thickBot="1">
      <c r="B189" s="549" t="s">
        <v>1710</v>
      </c>
      <c r="C189" s="669" t="s">
        <v>1711</v>
      </c>
      <c r="D189" s="670"/>
      <c r="E189" s="670"/>
      <c r="F189" s="670"/>
      <c r="G189" s="670"/>
      <c r="H189" s="821"/>
      <c r="I189" s="817"/>
      <c r="J189" s="818"/>
      <c r="K189" s="818"/>
      <c r="L189" s="818"/>
      <c r="M189" s="668"/>
      <c r="N189" s="819"/>
      <c r="O189" s="820"/>
      <c r="P189" s="614"/>
      <c r="Q189" s="614"/>
      <c r="R189" s="614"/>
      <c r="S189" s="614"/>
      <c r="T189" s="614"/>
      <c r="U189" s="614"/>
      <c r="V189" s="572"/>
      <c r="W189" s="822"/>
      <c r="X189" s="822"/>
      <c r="Y189" s="822"/>
      <c r="Z189" s="822"/>
      <c r="AA189" s="823"/>
      <c r="AB189" s="823"/>
      <c r="AD189" s="658"/>
      <c r="AE189" s="658"/>
      <c r="AF189" s="658"/>
      <c r="AG189" s="658"/>
      <c r="AH189" s="658"/>
      <c r="AI189" s="658"/>
      <c r="AJ189" s="800"/>
      <c r="AK189" s="800"/>
      <c r="AL189" s="800"/>
      <c r="AM189" s="800"/>
      <c r="AN189" s="800"/>
      <c r="AO189" s="800"/>
      <c r="AP189" s="800"/>
    </row>
    <row r="190" spans="2:58" s="549" customFormat="1" ht="12" customHeight="1" thickTop="1" thickBot="1">
      <c r="B190" s="549" t="s">
        <v>2036</v>
      </c>
      <c r="C190" s="824" t="s">
        <v>1711</v>
      </c>
      <c r="D190" s="825"/>
      <c r="E190" s="825"/>
      <c r="F190" s="825"/>
      <c r="G190" s="825"/>
      <c r="H190" s="826"/>
      <c r="I190" s="817"/>
      <c r="J190" s="818"/>
      <c r="K190" s="818"/>
      <c r="L190" s="818"/>
      <c r="M190" s="668"/>
      <c r="N190" s="819"/>
      <c r="O190" s="820"/>
      <c r="P190" s="614"/>
      <c r="Q190" s="614"/>
      <c r="R190" s="614"/>
      <c r="S190" s="614"/>
      <c r="T190" s="614"/>
      <c r="U190" s="614"/>
      <c r="V190" s="572"/>
      <c r="W190" s="822"/>
      <c r="X190" s="822"/>
      <c r="Y190" s="822"/>
      <c r="Z190" s="822"/>
      <c r="AA190" s="823"/>
      <c r="AB190" s="823"/>
      <c r="AD190" s="658"/>
      <c r="AE190" s="658"/>
      <c r="AF190" s="658"/>
      <c r="AG190" s="658"/>
      <c r="AH190" s="658"/>
      <c r="AI190" s="658"/>
      <c r="AJ190" s="800"/>
      <c r="AK190" s="800"/>
      <c r="AL190" s="800"/>
      <c r="AM190" s="800"/>
      <c r="AN190" s="800"/>
      <c r="AO190" s="800"/>
      <c r="AP190" s="800"/>
    </row>
    <row r="191" spans="2:58" s="549" customFormat="1" ht="12" customHeight="1" thickTop="1" thickBot="1">
      <c r="B191" s="549" t="s">
        <v>1817</v>
      </c>
      <c r="C191" s="827" t="s">
        <v>1711</v>
      </c>
      <c r="D191" s="595"/>
      <c r="E191" s="595"/>
      <c r="F191" s="595"/>
      <c r="G191" s="595"/>
      <c r="H191" s="828"/>
      <c r="I191" s="829"/>
      <c r="J191" s="680"/>
      <c r="K191" s="680"/>
      <c r="L191" s="680"/>
      <c r="M191" s="681"/>
      <c r="N191" s="819"/>
      <c r="O191" s="820"/>
      <c r="P191" s="614"/>
      <c r="Q191" s="623" t="s">
        <v>1779</v>
      </c>
      <c r="R191" s="614"/>
      <c r="S191" s="614"/>
      <c r="T191" s="614"/>
      <c r="U191" s="614"/>
      <c r="V191" s="572"/>
      <c r="W191" s="822"/>
      <c r="X191" s="822"/>
      <c r="Y191" s="822"/>
      <c r="Z191" s="822"/>
      <c r="AA191" s="823"/>
      <c r="AB191" s="823"/>
      <c r="AD191" s="658"/>
      <c r="AE191" s="658"/>
      <c r="AF191" s="658"/>
      <c r="AG191" s="658"/>
      <c r="AH191" s="658"/>
      <c r="AI191" s="658"/>
    </row>
    <row r="192" spans="2:58" s="549" customFormat="1" ht="12" customHeight="1" thickTop="1">
      <c r="C192" s="561">
        <v>0</v>
      </c>
      <c r="D192" s="561">
        <v>0</v>
      </c>
      <c r="E192" s="561">
        <v>0</v>
      </c>
      <c r="F192" s="561">
        <v>0</v>
      </c>
      <c r="G192" s="561">
        <v>0</v>
      </c>
      <c r="H192" s="562">
        <v>0</v>
      </c>
      <c r="I192" s="830" t="s">
        <v>2037</v>
      </c>
      <c r="J192" s="831"/>
      <c r="K192" s="831"/>
      <c r="L192" s="831"/>
      <c r="M192" s="832"/>
      <c r="N192" s="833" t="s">
        <v>1920</v>
      </c>
      <c r="O192" s="834"/>
      <c r="P192" s="614"/>
      <c r="Q192" s="614"/>
      <c r="R192" s="614"/>
      <c r="S192" s="614"/>
      <c r="T192" s="614"/>
      <c r="U192" s="614"/>
      <c r="V192" s="572"/>
      <c r="W192" s="822"/>
      <c r="X192" s="822"/>
      <c r="Y192" s="822"/>
      <c r="Z192" s="822"/>
      <c r="AA192" s="823"/>
      <c r="AB192" s="823"/>
      <c r="AD192" s="658"/>
      <c r="AE192" s="658"/>
      <c r="AF192" s="658"/>
      <c r="AG192" s="658"/>
      <c r="AH192" s="658"/>
      <c r="AI192" s="658"/>
    </row>
    <row r="193" spans="2:40" s="549" customFormat="1" ht="12" customHeight="1">
      <c r="C193" s="561">
        <v>0</v>
      </c>
      <c r="D193" s="561">
        <v>0</v>
      </c>
      <c r="E193" s="561">
        <v>0</v>
      </c>
      <c r="F193" s="561">
        <v>0</v>
      </c>
      <c r="G193" s="561">
        <v>0</v>
      </c>
      <c r="H193" s="562">
        <v>1</v>
      </c>
      <c r="I193" s="835" t="s">
        <v>2038</v>
      </c>
      <c r="J193" s="799"/>
      <c r="K193" s="799"/>
      <c r="L193" s="799"/>
      <c r="M193" s="836"/>
      <c r="N193" s="833" t="s">
        <v>1851</v>
      </c>
      <c r="O193" s="834"/>
      <c r="P193" s="614"/>
      <c r="Q193" s="614"/>
      <c r="R193" s="614"/>
      <c r="S193" s="614"/>
      <c r="T193" s="614"/>
      <c r="U193" s="614"/>
      <c r="V193" s="572"/>
      <c r="W193" s="822"/>
      <c r="X193" s="822"/>
      <c r="Y193" s="822"/>
      <c r="Z193" s="822"/>
      <c r="AA193" s="823"/>
      <c r="AB193" s="823"/>
      <c r="AD193" s="658"/>
      <c r="AE193" s="658"/>
      <c r="AF193" s="658"/>
      <c r="AG193" s="658"/>
      <c r="AH193" s="658"/>
      <c r="AI193" s="658"/>
    </row>
    <row r="194" spans="2:40" s="549" customFormat="1" ht="12" customHeight="1">
      <c r="C194" s="561">
        <v>0</v>
      </c>
      <c r="D194" s="561">
        <v>0</v>
      </c>
      <c r="E194" s="561">
        <v>0</v>
      </c>
      <c r="F194" s="561">
        <v>0</v>
      </c>
      <c r="G194" s="561">
        <v>1</v>
      </c>
      <c r="H194" s="562">
        <v>0</v>
      </c>
      <c r="I194" s="835" t="s">
        <v>2039</v>
      </c>
      <c r="J194" s="837"/>
      <c r="K194" s="837"/>
      <c r="L194" s="837"/>
      <c r="M194" s="838"/>
      <c r="N194" s="833" t="s">
        <v>1851</v>
      </c>
      <c r="O194" s="834"/>
      <c r="P194" s="614"/>
      <c r="Q194" s="614"/>
      <c r="R194" s="614"/>
      <c r="S194" s="614"/>
      <c r="T194" s="614"/>
      <c r="U194" s="614"/>
      <c r="V194" s="572"/>
      <c r="W194" s="822"/>
      <c r="X194" s="822"/>
      <c r="Y194" s="822"/>
      <c r="Z194" s="822"/>
      <c r="AA194" s="823"/>
      <c r="AB194" s="823"/>
      <c r="AD194" s="658"/>
      <c r="AE194" s="658"/>
      <c r="AF194" s="658"/>
      <c r="AG194" s="658"/>
      <c r="AH194" s="658"/>
      <c r="AI194" s="658"/>
    </row>
    <row r="195" spans="2:40" s="549" customFormat="1" ht="12" customHeight="1">
      <c r="C195" s="561">
        <v>0</v>
      </c>
      <c r="D195" s="561">
        <v>0</v>
      </c>
      <c r="E195" s="561">
        <v>0</v>
      </c>
      <c r="F195" s="561">
        <v>0</v>
      </c>
      <c r="G195" s="561">
        <v>1</v>
      </c>
      <c r="H195" s="562">
        <v>1</v>
      </c>
      <c r="I195" s="835" t="s">
        <v>2040</v>
      </c>
      <c r="J195" s="837"/>
      <c r="K195" s="837"/>
      <c r="L195" s="837"/>
      <c r="M195" s="838"/>
      <c r="N195" s="833" t="s">
        <v>1851</v>
      </c>
      <c r="O195" s="834"/>
      <c r="P195" s="614"/>
      <c r="Q195" s="614"/>
      <c r="R195" s="614"/>
      <c r="S195" s="614"/>
      <c r="T195" s="614"/>
      <c r="U195" s="614"/>
      <c r="V195" s="572"/>
      <c r="W195" s="822"/>
      <c r="X195" s="822"/>
      <c r="Y195" s="822"/>
      <c r="Z195" s="822"/>
      <c r="AA195" s="823"/>
      <c r="AB195" s="823"/>
      <c r="AD195" s="658"/>
      <c r="AE195" s="658"/>
      <c r="AF195" s="658"/>
      <c r="AG195" s="658"/>
      <c r="AH195" s="658"/>
      <c r="AI195" s="658"/>
    </row>
    <row r="196" spans="2:40" s="549" customFormat="1" ht="12" customHeight="1">
      <c r="C196" s="561"/>
      <c r="D196" s="561"/>
      <c r="E196" s="561"/>
      <c r="F196" s="561"/>
      <c r="G196" s="561"/>
      <c r="H196" s="562"/>
      <c r="I196" s="835"/>
      <c r="J196" s="837"/>
      <c r="K196" s="837"/>
      <c r="L196" s="837"/>
      <c r="M196" s="838"/>
      <c r="N196" s="839"/>
      <c r="O196" s="839"/>
      <c r="P196" s="614"/>
      <c r="Q196" s="614"/>
      <c r="R196" s="614"/>
      <c r="S196" s="614"/>
      <c r="T196" s="614"/>
      <c r="U196" s="614"/>
      <c r="V196" s="572"/>
      <c r="W196" s="822"/>
      <c r="X196" s="822"/>
      <c r="Y196" s="822"/>
      <c r="Z196" s="822"/>
      <c r="AA196" s="823"/>
      <c r="AB196" s="823"/>
      <c r="AD196" s="658"/>
      <c r="AE196" s="658"/>
      <c r="AF196" s="658"/>
      <c r="AG196" s="658"/>
      <c r="AH196" s="658"/>
      <c r="AI196" s="658"/>
    </row>
    <row r="197" spans="2:40" s="549" customFormat="1" ht="12" customHeight="1">
      <c r="C197" s="561">
        <v>1</v>
      </c>
      <c r="D197" s="561">
        <v>1</v>
      </c>
      <c r="E197" s="561">
        <v>1</v>
      </c>
      <c r="F197" s="561">
        <v>1</v>
      </c>
      <c r="G197" s="561">
        <v>0</v>
      </c>
      <c r="H197" s="562">
        <v>0</v>
      </c>
      <c r="I197" s="835" t="s">
        <v>2041</v>
      </c>
      <c r="J197" s="837"/>
      <c r="K197" s="837"/>
      <c r="L197" s="837"/>
      <c r="M197" s="838"/>
      <c r="N197" s="833" t="s">
        <v>1851</v>
      </c>
      <c r="O197" s="834"/>
      <c r="P197" s="614"/>
      <c r="Q197" s="614"/>
      <c r="R197" s="614"/>
      <c r="S197" s="614"/>
      <c r="T197" s="614"/>
      <c r="U197" s="614"/>
      <c r="V197" s="572"/>
      <c r="W197" s="822"/>
      <c r="X197" s="822"/>
      <c r="Y197" s="822"/>
      <c r="Z197" s="822"/>
      <c r="AA197" s="823"/>
      <c r="AB197" s="823"/>
      <c r="AD197" s="658"/>
      <c r="AE197" s="658"/>
      <c r="AF197" s="658"/>
      <c r="AG197" s="658"/>
      <c r="AH197" s="658"/>
      <c r="AI197" s="658"/>
    </row>
    <row r="198" spans="2:40" s="549" customFormat="1" ht="12" customHeight="1">
      <c r="C198" s="561">
        <v>1</v>
      </c>
      <c r="D198" s="561">
        <v>1</v>
      </c>
      <c r="E198" s="561">
        <v>1</v>
      </c>
      <c r="F198" s="561">
        <v>1</v>
      </c>
      <c r="G198" s="561">
        <v>0</v>
      </c>
      <c r="H198" s="562">
        <v>1</v>
      </c>
      <c r="I198" s="835" t="s">
        <v>2042</v>
      </c>
      <c r="J198" s="837"/>
      <c r="K198" s="837"/>
      <c r="L198" s="837"/>
      <c r="M198" s="838"/>
      <c r="N198" s="833" t="s">
        <v>1851</v>
      </c>
      <c r="O198" s="834"/>
      <c r="P198" s="614"/>
      <c r="Q198" s="614"/>
      <c r="R198" s="614"/>
      <c r="S198" s="614"/>
      <c r="T198" s="614"/>
      <c r="U198" s="614"/>
      <c r="V198" s="572"/>
      <c r="W198" s="822"/>
      <c r="X198" s="822"/>
      <c r="Y198" s="822"/>
      <c r="Z198" s="822"/>
      <c r="AA198" s="823"/>
      <c r="AB198" s="823"/>
      <c r="AD198" s="658"/>
      <c r="AE198" s="658"/>
      <c r="AF198" s="658"/>
      <c r="AG198" s="658"/>
      <c r="AH198" s="658"/>
      <c r="AI198" s="658"/>
    </row>
    <row r="199" spans="2:40" s="549" customFormat="1" ht="12" customHeight="1">
      <c r="C199" s="561">
        <v>1</v>
      </c>
      <c r="D199" s="561">
        <v>1</v>
      </c>
      <c r="E199" s="561">
        <v>1</v>
      </c>
      <c r="F199" s="561">
        <v>1</v>
      </c>
      <c r="G199" s="561">
        <v>1</v>
      </c>
      <c r="H199" s="562">
        <v>0</v>
      </c>
      <c r="I199" s="835" t="s">
        <v>2043</v>
      </c>
      <c r="J199" s="837"/>
      <c r="K199" s="837"/>
      <c r="L199" s="837"/>
      <c r="M199" s="838"/>
      <c r="N199" s="833" t="s">
        <v>1851</v>
      </c>
      <c r="O199" s="834"/>
      <c r="P199" s="614"/>
      <c r="Q199" s="614"/>
      <c r="R199" s="614"/>
      <c r="S199" s="614"/>
      <c r="T199" s="614"/>
      <c r="U199" s="614"/>
      <c r="V199" s="572"/>
      <c r="W199" s="822"/>
      <c r="X199" s="822"/>
      <c r="Y199" s="822"/>
      <c r="Z199" s="822"/>
      <c r="AA199" s="823"/>
      <c r="AB199" s="823"/>
      <c r="AD199" s="658"/>
      <c r="AE199" s="658"/>
      <c r="AF199" s="658"/>
      <c r="AG199" s="658"/>
      <c r="AH199" s="658"/>
      <c r="AI199" s="658"/>
    </row>
    <row r="200" spans="2:40" s="549" customFormat="1" ht="12" customHeight="1">
      <c r="C200" s="561">
        <v>1</v>
      </c>
      <c r="D200" s="561">
        <v>1</v>
      </c>
      <c r="E200" s="561">
        <v>1</v>
      </c>
      <c r="F200" s="561">
        <v>1</v>
      </c>
      <c r="G200" s="561">
        <v>1</v>
      </c>
      <c r="H200" s="562">
        <v>1</v>
      </c>
      <c r="I200" s="835" t="s">
        <v>2044</v>
      </c>
      <c r="J200" s="837"/>
      <c r="K200" s="837"/>
      <c r="L200" s="837"/>
      <c r="M200" s="838"/>
      <c r="N200" s="833" t="s">
        <v>1920</v>
      </c>
      <c r="O200" s="834"/>
      <c r="P200" s="614"/>
      <c r="Q200" s="614"/>
      <c r="R200" s="614"/>
      <c r="S200" s="614"/>
      <c r="T200" s="614"/>
      <c r="U200" s="614"/>
      <c r="V200" s="572"/>
      <c r="W200" s="822"/>
      <c r="X200" s="822"/>
      <c r="Y200" s="822"/>
      <c r="Z200" s="822"/>
      <c r="AA200" s="823"/>
      <c r="AB200" s="823"/>
      <c r="AD200" s="658"/>
      <c r="AE200" s="658"/>
      <c r="AF200" s="658"/>
      <c r="AG200" s="658"/>
      <c r="AH200" s="658"/>
      <c r="AI200" s="658"/>
    </row>
    <row r="201" spans="2:40" s="549" customFormat="1" ht="12" customHeight="1">
      <c r="C201" s="658"/>
      <c r="D201" s="658"/>
      <c r="E201" s="658"/>
      <c r="F201" s="800"/>
      <c r="G201" s="800"/>
      <c r="H201" s="800"/>
      <c r="I201" s="800"/>
      <c r="J201" s="800"/>
      <c r="K201" s="800"/>
      <c r="L201" s="800"/>
      <c r="M201" s="800"/>
      <c r="N201" s="800"/>
      <c r="O201" s="800"/>
      <c r="P201" s="614"/>
      <c r="Q201" s="614"/>
      <c r="R201" s="614"/>
      <c r="S201" s="614"/>
      <c r="T201" s="614"/>
      <c r="U201" s="614"/>
      <c r="V201" s="572"/>
      <c r="W201" s="822"/>
      <c r="X201" s="822"/>
      <c r="Y201" s="822"/>
      <c r="Z201" s="822"/>
      <c r="AA201" s="823"/>
      <c r="AB201" s="823"/>
      <c r="AD201" s="658"/>
      <c r="AE201" s="658"/>
      <c r="AF201" s="658"/>
      <c r="AG201" s="658"/>
      <c r="AH201" s="658"/>
      <c r="AI201" s="658"/>
    </row>
    <row r="202" spans="2:40" s="549" customFormat="1" ht="12" customHeight="1">
      <c r="C202" s="663" t="s">
        <v>2045</v>
      </c>
      <c r="D202" s="813"/>
      <c r="E202" s="840" t="s">
        <v>1702</v>
      </c>
      <c r="F202" s="840"/>
      <c r="G202" s="840"/>
      <c r="H202" s="841"/>
      <c r="I202" s="842" t="s">
        <v>1831</v>
      </c>
      <c r="J202" s="656"/>
      <c r="K202" s="656"/>
      <c r="L202" s="656"/>
      <c r="M202" s="656"/>
      <c r="N202" s="657"/>
      <c r="AD202" s="658"/>
      <c r="AE202" s="658"/>
      <c r="AF202" s="658"/>
      <c r="AG202" s="658"/>
      <c r="AH202" s="658"/>
      <c r="AI202" s="658"/>
    </row>
    <row r="203" spans="2:40" s="549" customFormat="1" ht="12" customHeight="1">
      <c r="C203" s="550" t="s">
        <v>2046</v>
      </c>
      <c r="D203" s="575"/>
      <c r="E203" s="843"/>
      <c r="F203" s="843"/>
      <c r="G203" s="843"/>
      <c r="H203" s="844"/>
      <c r="I203" s="666"/>
      <c r="J203" s="818"/>
      <c r="K203" s="818"/>
      <c r="L203" s="818"/>
      <c r="M203" s="818"/>
      <c r="N203" s="668"/>
      <c r="AD203" s="658"/>
      <c r="AE203" s="658"/>
      <c r="AF203" s="658"/>
      <c r="AG203" s="658"/>
      <c r="AH203" s="658"/>
      <c r="AI203" s="658"/>
    </row>
    <row r="204" spans="2:40" s="549" customFormat="1" ht="12" customHeight="1" thickBot="1">
      <c r="B204" s="549" t="s">
        <v>1710</v>
      </c>
      <c r="C204" s="845" t="s">
        <v>2047</v>
      </c>
      <c r="D204" s="846" t="s">
        <v>2048</v>
      </c>
      <c r="E204" s="843"/>
      <c r="F204" s="843"/>
      <c r="G204" s="843"/>
      <c r="H204" s="844"/>
      <c r="I204" s="666"/>
      <c r="J204" s="818"/>
      <c r="K204" s="818"/>
      <c r="L204" s="818"/>
      <c r="M204" s="818"/>
      <c r="N204" s="668"/>
      <c r="AD204" s="658"/>
      <c r="AE204" s="658"/>
      <c r="AF204" s="658"/>
      <c r="AG204" s="658"/>
      <c r="AH204" s="658"/>
      <c r="AI204" s="658"/>
    </row>
    <row r="205" spans="2:40" s="549" customFormat="1" ht="12" customHeight="1" thickTop="1" thickBot="1">
      <c r="B205" s="549" t="s">
        <v>2036</v>
      </c>
      <c r="C205" s="845" t="s">
        <v>2047</v>
      </c>
      <c r="D205" s="846" t="s">
        <v>2049</v>
      </c>
      <c r="E205" s="843"/>
      <c r="F205" s="843"/>
      <c r="G205" s="843"/>
      <c r="H205" s="844"/>
      <c r="I205" s="666"/>
      <c r="J205" s="818"/>
      <c r="K205" s="818"/>
      <c r="L205" s="818"/>
      <c r="M205" s="818"/>
      <c r="N205" s="668"/>
      <c r="AD205" s="658"/>
      <c r="AE205" s="658"/>
      <c r="AF205" s="658"/>
      <c r="AG205" s="658"/>
      <c r="AH205" s="658"/>
      <c r="AI205" s="658"/>
      <c r="AJ205" s="800"/>
      <c r="AK205" s="800"/>
      <c r="AL205" s="800"/>
      <c r="AM205" s="800"/>
      <c r="AN205" s="800"/>
    </row>
    <row r="206" spans="2:40" s="549" customFormat="1" ht="12" customHeight="1" thickTop="1" thickBot="1">
      <c r="B206" s="549" t="s">
        <v>1743</v>
      </c>
      <c r="C206" s="845" t="s">
        <v>2050</v>
      </c>
      <c r="D206" s="846" t="s">
        <v>2048</v>
      </c>
      <c r="E206" s="847"/>
      <c r="F206" s="847"/>
      <c r="G206" s="847"/>
      <c r="H206" s="848"/>
      <c r="I206" s="679"/>
      <c r="J206" s="680"/>
      <c r="K206" s="680"/>
      <c r="L206" s="680"/>
      <c r="M206" s="680"/>
      <c r="N206" s="681"/>
      <c r="Q206" s="623" t="s">
        <v>2051</v>
      </c>
      <c r="AB206" s="658"/>
      <c r="AD206" s="658"/>
      <c r="AE206" s="658"/>
      <c r="AF206" s="658"/>
      <c r="AG206" s="658"/>
    </row>
    <row r="207" spans="2:40" s="549" customFormat="1" ht="12" customHeight="1" thickTop="1">
      <c r="C207" s="561">
        <v>0</v>
      </c>
      <c r="D207" s="849">
        <v>0</v>
      </c>
      <c r="E207" s="850" t="s">
        <v>2052</v>
      </c>
      <c r="F207" s="850"/>
      <c r="G207" s="850"/>
      <c r="H207" s="851"/>
      <c r="I207" s="852" t="s">
        <v>2053</v>
      </c>
      <c r="J207" s="831"/>
      <c r="K207" s="831"/>
      <c r="L207" s="831"/>
      <c r="M207" s="831"/>
      <c r="N207" s="832"/>
      <c r="AB207" s="658"/>
      <c r="AD207" s="658"/>
      <c r="AE207" s="658"/>
      <c r="AF207" s="658"/>
      <c r="AG207" s="658"/>
    </row>
    <row r="208" spans="2:40" s="549" customFormat="1" ht="12" customHeight="1">
      <c r="C208" s="561">
        <v>0</v>
      </c>
      <c r="D208" s="849">
        <v>1</v>
      </c>
      <c r="E208" s="853" t="s">
        <v>2054</v>
      </c>
      <c r="F208" s="853"/>
      <c r="G208" s="853"/>
      <c r="H208" s="854"/>
      <c r="I208" s="855" t="s">
        <v>2055</v>
      </c>
      <c r="J208" s="799"/>
      <c r="K208" s="799"/>
      <c r="L208" s="799"/>
      <c r="M208" s="799"/>
      <c r="N208" s="836"/>
      <c r="AB208" s="658"/>
      <c r="AD208" s="658"/>
      <c r="AE208" s="658"/>
      <c r="AF208" s="658"/>
      <c r="AG208" s="658"/>
    </row>
    <row r="209" spans="2:33" s="549" customFormat="1" ht="12" customHeight="1">
      <c r="C209" s="561">
        <v>1</v>
      </c>
      <c r="D209" s="849">
        <v>0</v>
      </c>
      <c r="E209" s="853" t="s">
        <v>2056</v>
      </c>
      <c r="F209" s="853"/>
      <c r="G209" s="853"/>
      <c r="H209" s="854"/>
      <c r="I209" s="855" t="s">
        <v>2057</v>
      </c>
      <c r="J209" s="799"/>
      <c r="K209" s="799"/>
      <c r="L209" s="799"/>
      <c r="M209" s="799"/>
      <c r="N209" s="836"/>
      <c r="AB209" s="800"/>
      <c r="AD209" s="658"/>
      <c r="AE209" s="658"/>
      <c r="AF209" s="658"/>
      <c r="AG209" s="658"/>
    </row>
    <row r="210" spans="2:33" s="549" customFormat="1" ht="12" customHeight="1">
      <c r="C210" s="561">
        <v>1</v>
      </c>
      <c r="D210" s="849">
        <v>1</v>
      </c>
      <c r="E210" s="853" t="s">
        <v>2058</v>
      </c>
      <c r="F210" s="853"/>
      <c r="G210" s="853"/>
      <c r="H210" s="854"/>
      <c r="I210" s="855" t="s">
        <v>2059</v>
      </c>
      <c r="J210" s="799"/>
      <c r="K210" s="799"/>
      <c r="L210" s="799"/>
      <c r="M210" s="799"/>
      <c r="N210" s="836"/>
      <c r="AB210" s="800"/>
      <c r="AD210" s="658"/>
      <c r="AE210" s="658"/>
      <c r="AF210" s="658"/>
      <c r="AG210" s="658"/>
    </row>
    <row r="211" spans="2:33" ht="12" customHeight="1">
      <c r="AB211" s="786"/>
      <c r="AD211" s="568"/>
      <c r="AE211" s="568"/>
      <c r="AF211" s="568"/>
      <c r="AG211" s="568"/>
    </row>
    <row r="212" spans="2:33" ht="12" customHeight="1">
      <c r="C212" s="434" t="s">
        <v>1809</v>
      </c>
      <c r="D212" s="435"/>
      <c r="E212" s="435"/>
      <c r="F212" s="435"/>
      <c r="G212" s="435"/>
      <c r="H212" s="435"/>
      <c r="I212" s="436"/>
      <c r="J212" s="765" t="s">
        <v>1810</v>
      </c>
      <c r="K212" s="765"/>
      <c r="L212" s="765"/>
      <c r="M212" s="765"/>
      <c r="N212" s="766"/>
      <c r="P212" s="550" t="s">
        <v>1701</v>
      </c>
      <c r="Q212" s="856"/>
      <c r="R212" s="856"/>
      <c r="S212" s="856"/>
      <c r="T212" s="856"/>
      <c r="U212" s="856"/>
      <c r="V212" s="857"/>
      <c r="W212" s="858" t="s">
        <v>1810</v>
      </c>
      <c r="X212" s="858"/>
      <c r="Y212" s="858"/>
      <c r="Z212" s="858"/>
      <c r="AA212" s="859"/>
      <c r="AB212" s="786"/>
    </row>
    <row r="213" spans="2:33" ht="12" customHeight="1">
      <c r="C213" s="434" t="s">
        <v>2060</v>
      </c>
      <c r="D213" s="435"/>
      <c r="E213" s="435"/>
      <c r="F213" s="435"/>
      <c r="G213" s="435"/>
      <c r="H213" s="435"/>
      <c r="I213" s="436"/>
      <c r="J213" s="768"/>
      <c r="K213" s="768"/>
      <c r="L213" s="768"/>
      <c r="M213" s="768"/>
      <c r="N213" s="769"/>
      <c r="P213" s="550" t="s">
        <v>2061</v>
      </c>
      <c r="Q213" s="856"/>
      <c r="R213" s="856"/>
      <c r="S213" s="856"/>
      <c r="T213" s="856"/>
      <c r="U213" s="856"/>
      <c r="V213" s="857"/>
      <c r="W213" s="860"/>
      <c r="X213" s="860"/>
      <c r="Y213" s="860"/>
      <c r="Z213" s="860"/>
      <c r="AA213" s="861"/>
      <c r="AB213" s="786"/>
    </row>
    <row r="214" spans="2:33" ht="12" customHeight="1" thickBot="1">
      <c r="B214" s="433" t="s">
        <v>1710</v>
      </c>
      <c r="C214" s="677" t="s">
        <v>462</v>
      </c>
      <c r="D214" s="862" t="s">
        <v>463</v>
      </c>
      <c r="E214" s="863" t="s">
        <v>464</v>
      </c>
      <c r="F214" s="863" t="s">
        <v>465</v>
      </c>
      <c r="G214" s="863" t="s">
        <v>2062</v>
      </c>
      <c r="H214" s="863" t="s">
        <v>2063</v>
      </c>
      <c r="I214" s="864" t="s">
        <v>2064</v>
      </c>
      <c r="J214" s="768"/>
      <c r="K214" s="768"/>
      <c r="L214" s="768"/>
      <c r="M214" s="768"/>
      <c r="N214" s="769"/>
      <c r="P214" s="862" t="s">
        <v>480</v>
      </c>
      <c r="Q214" s="862" t="s">
        <v>481</v>
      </c>
      <c r="R214" s="862" t="s">
        <v>482</v>
      </c>
      <c r="S214" s="862" t="s">
        <v>483</v>
      </c>
      <c r="T214" s="862" t="s">
        <v>2065</v>
      </c>
      <c r="U214" s="862" t="s">
        <v>2066</v>
      </c>
      <c r="V214" s="865" t="s">
        <v>2067</v>
      </c>
      <c r="W214" s="860"/>
      <c r="X214" s="860"/>
      <c r="Y214" s="860"/>
      <c r="Z214" s="860"/>
      <c r="AA214" s="861"/>
      <c r="AB214" s="786"/>
    </row>
    <row r="215" spans="2:33" ht="12" customHeight="1" thickTop="1" thickBot="1">
      <c r="B215" s="433" t="s">
        <v>2036</v>
      </c>
      <c r="C215" s="862" t="s">
        <v>462</v>
      </c>
      <c r="D215" s="862" t="s">
        <v>463</v>
      </c>
      <c r="E215" s="863" t="s">
        <v>464</v>
      </c>
      <c r="F215" s="863" t="s">
        <v>465</v>
      </c>
      <c r="G215" s="863" t="s">
        <v>2062</v>
      </c>
      <c r="H215" s="863" t="s">
        <v>2068</v>
      </c>
      <c r="I215" s="864" t="s">
        <v>2069</v>
      </c>
      <c r="J215" s="768"/>
      <c r="K215" s="768"/>
      <c r="L215" s="768"/>
      <c r="M215" s="768"/>
      <c r="N215" s="769"/>
      <c r="P215" s="862" t="s">
        <v>480</v>
      </c>
      <c r="Q215" s="862" t="s">
        <v>481</v>
      </c>
      <c r="R215" s="862" t="s">
        <v>482</v>
      </c>
      <c r="S215" s="862" t="s">
        <v>483</v>
      </c>
      <c r="T215" s="862" t="s">
        <v>2070</v>
      </c>
      <c r="U215" s="862" t="s">
        <v>2071</v>
      </c>
      <c r="V215" s="865" t="s">
        <v>2067</v>
      </c>
      <c r="W215" s="860"/>
      <c r="X215" s="860"/>
      <c r="Y215" s="860"/>
      <c r="Z215" s="860"/>
      <c r="AA215" s="861"/>
      <c r="AB215" s="786"/>
    </row>
    <row r="216" spans="2:33" ht="12" customHeight="1" thickTop="1" thickBot="1">
      <c r="B216" s="433" t="s">
        <v>1743</v>
      </c>
      <c r="C216" s="862" t="s">
        <v>462</v>
      </c>
      <c r="D216" s="862" t="s">
        <v>463</v>
      </c>
      <c r="E216" s="863" t="s">
        <v>464</v>
      </c>
      <c r="F216" s="863" t="s">
        <v>465</v>
      </c>
      <c r="G216" s="863" t="s">
        <v>2062</v>
      </c>
      <c r="H216" s="863" t="s">
        <v>2063</v>
      </c>
      <c r="I216" s="864" t="s">
        <v>2069</v>
      </c>
      <c r="J216" s="771"/>
      <c r="K216" s="771"/>
      <c r="L216" s="771"/>
      <c r="M216" s="771"/>
      <c r="N216" s="772"/>
      <c r="P216" s="862" t="s">
        <v>480</v>
      </c>
      <c r="Q216" s="862" t="s">
        <v>481</v>
      </c>
      <c r="R216" s="862" t="s">
        <v>482</v>
      </c>
      <c r="S216" s="862" t="s">
        <v>483</v>
      </c>
      <c r="T216" s="862" t="s">
        <v>2072</v>
      </c>
      <c r="U216" s="862" t="s">
        <v>2066</v>
      </c>
      <c r="V216" s="865" t="s">
        <v>2073</v>
      </c>
      <c r="W216" s="866"/>
      <c r="X216" s="866"/>
      <c r="Y216" s="866"/>
      <c r="Z216" s="866"/>
      <c r="AA216" s="867"/>
      <c r="AB216" s="786"/>
    </row>
    <row r="217" spans="2:33" ht="12" customHeight="1" thickTop="1">
      <c r="C217" s="868">
        <v>0</v>
      </c>
      <c r="D217" s="868">
        <v>0</v>
      </c>
      <c r="E217" s="774">
        <v>0</v>
      </c>
      <c r="F217" s="774">
        <v>0</v>
      </c>
      <c r="G217" s="774">
        <v>0</v>
      </c>
      <c r="H217" s="774">
        <v>0</v>
      </c>
      <c r="I217" s="791">
        <v>0</v>
      </c>
      <c r="J217" s="792" t="s">
        <v>2074</v>
      </c>
      <c r="K217" s="792"/>
      <c r="L217" s="792"/>
      <c r="M217" s="792"/>
      <c r="N217" s="793"/>
      <c r="P217" s="868">
        <v>0</v>
      </c>
      <c r="Q217" s="868">
        <v>0</v>
      </c>
      <c r="R217" s="868">
        <v>0</v>
      </c>
      <c r="S217" s="868">
        <v>0</v>
      </c>
      <c r="T217" s="868">
        <v>0</v>
      </c>
      <c r="U217" s="868">
        <v>0</v>
      </c>
      <c r="V217" s="869">
        <v>0</v>
      </c>
      <c r="W217" s="870" t="s">
        <v>2075</v>
      </c>
      <c r="X217" s="870"/>
      <c r="Y217" s="870"/>
      <c r="Z217" s="870"/>
      <c r="AA217" s="871"/>
    </row>
    <row r="218" spans="2:33" ht="12" customHeight="1">
      <c r="C218" s="872">
        <v>0</v>
      </c>
      <c r="D218" s="872">
        <v>0</v>
      </c>
      <c r="E218" s="794">
        <v>0</v>
      </c>
      <c r="F218" s="794">
        <v>0</v>
      </c>
      <c r="G218" s="794">
        <v>0</v>
      </c>
      <c r="H218" s="794">
        <v>0</v>
      </c>
      <c r="I218" s="795">
        <v>1</v>
      </c>
      <c r="J218" s="796" t="s">
        <v>2076</v>
      </c>
      <c r="K218" s="796"/>
      <c r="L218" s="796"/>
      <c r="M218" s="796"/>
      <c r="N218" s="797"/>
      <c r="P218" s="872">
        <v>0</v>
      </c>
      <c r="Q218" s="872">
        <v>0</v>
      </c>
      <c r="R218" s="872">
        <v>0</v>
      </c>
      <c r="S218" s="872">
        <v>0</v>
      </c>
      <c r="T218" s="872">
        <v>0</v>
      </c>
      <c r="U218" s="872">
        <v>0</v>
      </c>
      <c r="V218" s="873">
        <v>1</v>
      </c>
      <c r="W218" s="564" t="s">
        <v>2077</v>
      </c>
      <c r="X218" s="564"/>
      <c r="Y218" s="564"/>
      <c r="Z218" s="564"/>
      <c r="AA218" s="565"/>
    </row>
    <row r="219" spans="2:33" ht="12" customHeight="1">
      <c r="C219" s="872">
        <v>0</v>
      </c>
      <c r="D219" s="872">
        <v>0</v>
      </c>
      <c r="E219" s="794">
        <v>0</v>
      </c>
      <c r="F219" s="794">
        <v>0</v>
      </c>
      <c r="G219" s="794">
        <v>0</v>
      </c>
      <c r="H219" s="794">
        <v>1</v>
      </c>
      <c r="I219" s="795">
        <v>0</v>
      </c>
      <c r="J219" s="796" t="s">
        <v>2078</v>
      </c>
      <c r="K219" s="796"/>
      <c r="L219" s="796"/>
      <c r="M219" s="796"/>
      <c r="N219" s="797"/>
      <c r="P219" s="872">
        <v>0</v>
      </c>
      <c r="Q219" s="872">
        <v>0</v>
      </c>
      <c r="R219" s="872">
        <v>0</v>
      </c>
      <c r="S219" s="872">
        <v>0</v>
      </c>
      <c r="T219" s="872">
        <v>0</v>
      </c>
      <c r="U219" s="872">
        <v>1</v>
      </c>
      <c r="V219" s="873">
        <v>0</v>
      </c>
      <c r="W219" s="564" t="s">
        <v>2079</v>
      </c>
      <c r="X219" s="564"/>
      <c r="Y219" s="564"/>
      <c r="Z219" s="564"/>
      <c r="AA219" s="565"/>
    </row>
    <row r="220" spans="2:33" ht="12" customHeight="1">
      <c r="C220" s="872">
        <v>1</v>
      </c>
      <c r="D220" s="872">
        <v>1</v>
      </c>
      <c r="E220" s="794">
        <v>1</v>
      </c>
      <c r="F220" s="794">
        <v>1</v>
      </c>
      <c r="G220" s="794">
        <v>1</v>
      </c>
      <c r="H220" s="794">
        <v>1</v>
      </c>
      <c r="I220" s="795">
        <v>0</v>
      </c>
      <c r="J220" s="796" t="s">
        <v>2080</v>
      </c>
      <c r="K220" s="796"/>
      <c r="L220" s="796"/>
      <c r="M220" s="796"/>
      <c r="N220" s="797"/>
      <c r="P220" s="872">
        <v>1</v>
      </c>
      <c r="Q220" s="872">
        <v>1</v>
      </c>
      <c r="R220" s="872">
        <v>1</v>
      </c>
      <c r="S220" s="872">
        <v>1</v>
      </c>
      <c r="T220" s="872">
        <v>1</v>
      </c>
      <c r="U220" s="872">
        <v>1</v>
      </c>
      <c r="V220" s="873">
        <v>0</v>
      </c>
      <c r="W220" s="564" t="s">
        <v>2081</v>
      </c>
      <c r="X220" s="564"/>
      <c r="Y220" s="564"/>
      <c r="Z220" s="564"/>
      <c r="AA220" s="565"/>
    </row>
    <row r="221" spans="2:33" ht="12" customHeight="1">
      <c r="C221" s="872">
        <v>1</v>
      </c>
      <c r="D221" s="872">
        <v>1</v>
      </c>
      <c r="E221" s="794">
        <v>1</v>
      </c>
      <c r="F221" s="794">
        <v>1</v>
      </c>
      <c r="G221" s="794">
        <v>1</v>
      </c>
      <c r="H221" s="794">
        <v>1</v>
      </c>
      <c r="I221" s="795">
        <v>1</v>
      </c>
      <c r="J221" s="796" t="s">
        <v>2082</v>
      </c>
      <c r="K221" s="796"/>
      <c r="L221" s="796"/>
      <c r="M221" s="796"/>
      <c r="N221" s="797"/>
      <c r="P221" s="872">
        <v>1</v>
      </c>
      <c r="Q221" s="872">
        <v>1</v>
      </c>
      <c r="R221" s="872">
        <v>1</v>
      </c>
      <c r="S221" s="872">
        <v>1</v>
      </c>
      <c r="T221" s="872">
        <v>1</v>
      </c>
      <c r="U221" s="872">
        <v>1</v>
      </c>
      <c r="V221" s="873">
        <v>1</v>
      </c>
      <c r="W221" s="564" t="s">
        <v>2083</v>
      </c>
      <c r="X221" s="564"/>
      <c r="Y221" s="564"/>
      <c r="Z221" s="564"/>
      <c r="AA221" s="565"/>
    </row>
  </sheetData>
  <mergeCells count="512">
    <mergeCell ref="J220:N220"/>
    <mergeCell ref="W220:AA220"/>
    <mergeCell ref="J221:N221"/>
    <mergeCell ref="W221:AA221"/>
    <mergeCell ref="J217:N217"/>
    <mergeCell ref="W217:AA217"/>
    <mergeCell ref="J218:N218"/>
    <mergeCell ref="W218:AA218"/>
    <mergeCell ref="J219:N219"/>
    <mergeCell ref="W219:AA219"/>
    <mergeCell ref="C212:I212"/>
    <mergeCell ref="J212:N216"/>
    <mergeCell ref="P212:V212"/>
    <mergeCell ref="W212:AA216"/>
    <mergeCell ref="C213:I213"/>
    <mergeCell ref="P213:V213"/>
    <mergeCell ref="E208:H208"/>
    <mergeCell ref="I208:N208"/>
    <mergeCell ref="E209:H209"/>
    <mergeCell ref="I209:N209"/>
    <mergeCell ref="E210:H210"/>
    <mergeCell ref="I210:N210"/>
    <mergeCell ref="C202:D202"/>
    <mergeCell ref="E202:H206"/>
    <mergeCell ref="I202:N206"/>
    <mergeCell ref="C203:D203"/>
    <mergeCell ref="E207:H207"/>
    <mergeCell ref="I207:N207"/>
    <mergeCell ref="I198:M198"/>
    <mergeCell ref="N198:O198"/>
    <mergeCell ref="I199:M199"/>
    <mergeCell ref="N199:O199"/>
    <mergeCell ref="I200:M200"/>
    <mergeCell ref="N200:O200"/>
    <mergeCell ref="I195:M195"/>
    <mergeCell ref="N195:O195"/>
    <mergeCell ref="I196:M196"/>
    <mergeCell ref="N196:O196"/>
    <mergeCell ref="I197:M197"/>
    <mergeCell ref="N197:O197"/>
    <mergeCell ref="I192:M192"/>
    <mergeCell ref="N192:O192"/>
    <mergeCell ref="I193:M193"/>
    <mergeCell ref="N193:O193"/>
    <mergeCell ref="I194:M194"/>
    <mergeCell ref="N194:O194"/>
    <mergeCell ref="F184:N184"/>
    <mergeCell ref="F185:N185"/>
    <mergeCell ref="C187:H187"/>
    <mergeCell ref="I187:M191"/>
    <mergeCell ref="N187:O191"/>
    <mergeCell ref="C188:H188"/>
    <mergeCell ref="C189:H189"/>
    <mergeCell ref="C190:H190"/>
    <mergeCell ref="C191:H191"/>
    <mergeCell ref="F178:N178"/>
    <mergeCell ref="F179:N179"/>
    <mergeCell ref="F180:N180"/>
    <mergeCell ref="F181:N181"/>
    <mergeCell ref="F182:N182"/>
    <mergeCell ref="F183:N183"/>
    <mergeCell ref="G168:M168"/>
    <mergeCell ref="G169:M169"/>
    <mergeCell ref="G170:M170"/>
    <mergeCell ref="G171:M171"/>
    <mergeCell ref="C173:E173"/>
    <mergeCell ref="F173:N177"/>
    <mergeCell ref="C174:E174"/>
    <mergeCell ref="C175:E175"/>
    <mergeCell ref="C176:E176"/>
    <mergeCell ref="C177:E177"/>
    <mergeCell ref="G162:M162"/>
    <mergeCell ref="G163:M163"/>
    <mergeCell ref="G164:M164"/>
    <mergeCell ref="G165:M165"/>
    <mergeCell ref="G166:M166"/>
    <mergeCell ref="G167:M167"/>
    <mergeCell ref="G156:M156"/>
    <mergeCell ref="G157:M157"/>
    <mergeCell ref="G158:M158"/>
    <mergeCell ref="G159:M159"/>
    <mergeCell ref="G160:M160"/>
    <mergeCell ref="G161:M161"/>
    <mergeCell ref="H148:N148"/>
    <mergeCell ref="H149:N149"/>
    <mergeCell ref="C151:F151"/>
    <mergeCell ref="G151:M155"/>
    <mergeCell ref="C152:F152"/>
    <mergeCell ref="C153:F153"/>
    <mergeCell ref="C154:F154"/>
    <mergeCell ref="C155:F155"/>
    <mergeCell ref="H142:N142"/>
    <mergeCell ref="H143:N143"/>
    <mergeCell ref="H144:N144"/>
    <mergeCell ref="H145:N145"/>
    <mergeCell ref="H146:N146"/>
    <mergeCell ref="H147:N147"/>
    <mergeCell ref="H136:N136"/>
    <mergeCell ref="H137:N137"/>
    <mergeCell ref="H138:N138"/>
    <mergeCell ref="H139:N139"/>
    <mergeCell ref="H140:N140"/>
    <mergeCell ref="H141:N141"/>
    <mergeCell ref="H130:N130"/>
    <mergeCell ref="H131:N131"/>
    <mergeCell ref="H132:N132"/>
    <mergeCell ref="H133:N133"/>
    <mergeCell ref="H134:N134"/>
    <mergeCell ref="H135:N135"/>
    <mergeCell ref="H124:N124"/>
    <mergeCell ref="H125:N125"/>
    <mergeCell ref="H126:N126"/>
    <mergeCell ref="H127:N127"/>
    <mergeCell ref="H128:N128"/>
    <mergeCell ref="H129:N129"/>
    <mergeCell ref="H118:N118"/>
    <mergeCell ref="H119:N119"/>
    <mergeCell ref="H120:N120"/>
    <mergeCell ref="H121:N121"/>
    <mergeCell ref="H122:N122"/>
    <mergeCell ref="H123:N123"/>
    <mergeCell ref="G111:H111"/>
    <mergeCell ref="I111:N111"/>
    <mergeCell ref="C113:G113"/>
    <mergeCell ref="H113:N117"/>
    <mergeCell ref="C114:G114"/>
    <mergeCell ref="C115:G115"/>
    <mergeCell ref="C116:G116"/>
    <mergeCell ref="C117:G117"/>
    <mergeCell ref="G108:H108"/>
    <mergeCell ref="I108:N108"/>
    <mergeCell ref="G109:H109"/>
    <mergeCell ref="I109:N109"/>
    <mergeCell ref="G110:H110"/>
    <mergeCell ref="I110:N110"/>
    <mergeCell ref="G105:H105"/>
    <mergeCell ref="I105:N105"/>
    <mergeCell ref="G106:H106"/>
    <mergeCell ref="I106:N106"/>
    <mergeCell ref="G107:H107"/>
    <mergeCell ref="I107:N107"/>
    <mergeCell ref="G102:H102"/>
    <mergeCell ref="I102:N102"/>
    <mergeCell ref="G103:H103"/>
    <mergeCell ref="I103:N103"/>
    <mergeCell ref="G104:H104"/>
    <mergeCell ref="I104:N104"/>
    <mergeCell ref="G99:H99"/>
    <mergeCell ref="I99:N99"/>
    <mergeCell ref="G100:H100"/>
    <mergeCell ref="I100:N100"/>
    <mergeCell ref="G101:H101"/>
    <mergeCell ref="I101:N101"/>
    <mergeCell ref="G96:H96"/>
    <mergeCell ref="I96:N96"/>
    <mergeCell ref="G97:H97"/>
    <mergeCell ref="I97:N97"/>
    <mergeCell ref="G98:H98"/>
    <mergeCell ref="I98:N98"/>
    <mergeCell ref="J89:K89"/>
    <mergeCell ref="C91:F91"/>
    <mergeCell ref="G91:H95"/>
    <mergeCell ref="I91:N95"/>
    <mergeCell ref="C92:F92"/>
    <mergeCell ref="C93:F93"/>
    <mergeCell ref="C94:F94"/>
    <mergeCell ref="C95:F95"/>
    <mergeCell ref="C88:E88"/>
    <mergeCell ref="F88:I88"/>
    <mergeCell ref="J88:N88"/>
    <mergeCell ref="R88:U88"/>
    <mergeCell ref="V88:AD88"/>
    <mergeCell ref="AE88:AF88"/>
    <mergeCell ref="C87:E87"/>
    <mergeCell ref="F87:I87"/>
    <mergeCell ref="J87:N87"/>
    <mergeCell ref="R87:U87"/>
    <mergeCell ref="V87:AD87"/>
    <mergeCell ref="AE87:AF87"/>
    <mergeCell ref="C86:E86"/>
    <mergeCell ref="F86:I86"/>
    <mergeCell ref="J86:N86"/>
    <mergeCell ref="R86:U86"/>
    <mergeCell ref="V86:AD86"/>
    <mergeCell ref="AE86:AF86"/>
    <mergeCell ref="C85:E85"/>
    <mergeCell ref="F85:I85"/>
    <mergeCell ref="J85:N85"/>
    <mergeCell ref="R85:U85"/>
    <mergeCell ref="V85:AD85"/>
    <mergeCell ref="AE85:AF85"/>
    <mergeCell ref="J82:N82"/>
    <mergeCell ref="C83:E83"/>
    <mergeCell ref="F83:I83"/>
    <mergeCell ref="J83:N83"/>
    <mergeCell ref="C84:E84"/>
    <mergeCell ref="F84:I84"/>
    <mergeCell ref="J84:N84"/>
    <mergeCell ref="C80:Q80"/>
    <mergeCell ref="R80:U84"/>
    <mergeCell ref="V80:AD84"/>
    <mergeCell ref="AE80:AF84"/>
    <mergeCell ref="C81:E81"/>
    <mergeCell ref="F81:I81"/>
    <mergeCell ref="J81:N81"/>
    <mergeCell ref="O81:Q81"/>
    <mergeCell ref="C82:E82"/>
    <mergeCell ref="F82:I82"/>
    <mergeCell ref="C78:E78"/>
    <mergeCell ref="F78:G78"/>
    <mergeCell ref="H78:J78"/>
    <mergeCell ref="K78:L78"/>
    <mergeCell ref="P78:S78"/>
    <mergeCell ref="T78:AC78"/>
    <mergeCell ref="C76:E76"/>
    <mergeCell ref="H76:J76"/>
    <mergeCell ref="K76:L76"/>
    <mergeCell ref="P76:S76"/>
    <mergeCell ref="T76:AC76"/>
    <mergeCell ref="C77:E77"/>
    <mergeCell ref="H77:J77"/>
    <mergeCell ref="K77:L77"/>
    <mergeCell ref="P77:S77"/>
    <mergeCell ref="T77:AC77"/>
    <mergeCell ref="C74:E74"/>
    <mergeCell ref="H74:J74"/>
    <mergeCell ref="K74:L74"/>
    <mergeCell ref="P74:S74"/>
    <mergeCell ref="T74:AC74"/>
    <mergeCell ref="C75:E75"/>
    <mergeCell ref="H75:J75"/>
    <mergeCell ref="K75:L75"/>
    <mergeCell ref="P75:S75"/>
    <mergeCell ref="T75:AC75"/>
    <mergeCell ref="C72:E72"/>
    <mergeCell ref="H72:J72"/>
    <mergeCell ref="K72:L72"/>
    <mergeCell ref="P72:S72"/>
    <mergeCell ref="T72:AC72"/>
    <mergeCell ref="C73:E73"/>
    <mergeCell ref="H73:J73"/>
    <mergeCell ref="K73:L73"/>
    <mergeCell ref="P73:S73"/>
    <mergeCell ref="T73:AC73"/>
    <mergeCell ref="C70:E70"/>
    <mergeCell ref="H70:J70"/>
    <mergeCell ref="K70:L70"/>
    <mergeCell ref="P70:S70"/>
    <mergeCell ref="T70:AC70"/>
    <mergeCell ref="C71:E71"/>
    <mergeCell ref="H71:J71"/>
    <mergeCell ref="K71:L71"/>
    <mergeCell ref="P71:S71"/>
    <mergeCell ref="T71:AC71"/>
    <mergeCell ref="K67:L67"/>
    <mergeCell ref="C68:E68"/>
    <mergeCell ref="H68:J68"/>
    <mergeCell ref="K68:L68"/>
    <mergeCell ref="C69:E69"/>
    <mergeCell ref="H69:J69"/>
    <mergeCell ref="K69:L69"/>
    <mergeCell ref="C65:O65"/>
    <mergeCell ref="P65:S69"/>
    <mergeCell ref="T65:AC69"/>
    <mergeCell ref="C66:E66"/>
    <mergeCell ref="F66:G66"/>
    <mergeCell ref="H66:J66"/>
    <mergeCell ref="K66:L66"/>
    <mergeCell ref="M66:O66"/>
    <mergeCell ref="C67:E67"/>
    <mergeCell ref="H67:J67"/>
    <mergeCell ref="C62:E62"/>
    <mergeCell ref="F62:H62"/>
    <mergeCell ref="I62:P62"/>
    <mergeCell ref="Q62:R62"/>
    <mergeCell ref="C63:E63"/>
    <mergeCell ref="F63:H63"/>
    <mergeCell ref="I63:P63"/>
    <mergeCell ref="Q63:R63"/>
    <mergeCell ref="E56:G56"/>
    <mergeCell ref="H56:O56"/>
    <mergeCell ref="C58:E58"/>
    <mergeCell ref="F58:H61"/>
    <mergeCell ref="I58:P61"/>
    <mergeCell ref="Q58:R61"/>
    <mergeCell ref="C59:E59"/>
    <mergeCell ref="C60:E60"/>
    <mergeCell ref="C61:E61"/>
    <mergeCell ref="C50:D50"/>
    <mergeCell ref="E50:G54"/>
    <mergeCell ref="H50:O54"/>
    <mergeCell ref="C51:D51"/>
    <mergeCell ref="E55:G55"/>
    <mergeCell ref="H55:O55"/>
    <mergeCell ref="C47:E47"/>
    <mergeCell ref="F47:H47"/>
    <mergeCell ref="I47:P47"/>
    <mergeCell ref="C48:E48"/>
    <mergeCell ref="F48:H48"/>
    <mergeCell ref="I48:P48"/>
    <mergeCell ref="E40:P40"/>
    <mergeCell ref="C42:E42"/>
    <mergeCell ref="F42:H46"/>
    <mergeCell ref="I42:P46"/>
    <mergeCell ref="C43:E43"/>
    <mergeCell ref="C44:E44"/>
    <mergeCell ref="C45:E45"/>
    <mergeCell ref="C46:E46"/>
    <mergeCell ref="AV31:BF31"/>
    <mergeCell ref="C33:D33"/>
    <mergeCell ref="E33:P37"/>
    <mergeCell ref="C34:D34"/>
    <mergeCell ref="E38:P38"/>
    <mergeCell ref="E39:P39"/>
    <mergeCell ref="C31:E31"/>
    <mergeCell ref="F31:I31"/>
    <mergeCell ref="J31:L31"/>
    <mergeCell ref="M31:P31"/>
    <mergeCell ref="Q31:S31"/>
    <mergeCell ref="AR31:AU31"/>
    <mergeCell ref="AV29:BF29"/>
    <mergeCell ref="C30:E30"/>
    <mergeCell ref="F30:I30"/>
    <mergeCell ref="J30:L30"/>
    <mergeCell ref="M30:P30"/>
    <mergeCell ref="Q30:S30"/>
    <mergeCell ref="AR30:AU30"/>
    <mergeCell ref="AV30:BF30"/>
    <mergeCell ref="C29:E29"/>
    <mergeCell ref="F29:I29"/>
    <mergeCell ref="J29:L29"/>
    <mergeCell ref="M29:P29"/>
    <mergeCell ref="Q29:S29"/>
    <mergeCell ref="AR29:AU29"/>
    <mergeCell ref="AV27:BF27"/>
    <mergeCell ref="C28:E28"/>
    <mergeCell ref="F28:I28"/>
    <mergeCell ref="J28:L28"/>
    <mergeCell ref="M28:P28"/>
    <mergeCell ref="Q28:S28"/>
    <mergeCell ref="AR28:AU28"/>
    <mergeCell ref="AV28:BF28"/>
    <mergeCell ref="C27:E27"/>
    <mergeCell ref="F27:I27"/>
    <mergeCell ref="J27:L27"/>
    <mergeCell ref="M27:P27"/>
    <mergeCell ref="Q27:S27"/>
    <mergeCell ref="AR27:AU27"/>
    <mergeCell ref="AV25:BF25"/>
    <mergeCell ref="C26:E26"/>
    <mergeCell ref="F26:I26"/>
    <mergeCell ref="J26:L26"/>
    <mergeCell ref="M26:P26"/>
    <mergeCell ref="Q26:S26"/>
    <mergeCell ref="AR26:AU26"/>
    <mergeCell ref="AV26:BF26"/>
    <mergeCell ref="C25:E25"/>
    <mergeCell ref="F25:I25"/>
    <mergeCell ref="J25:L25"/>
    <mergeCell ref="M25:P25"/>
    <mergeCell ref="Q25:S25"/>
    <mergeCell ref="AR25:AU25"/>
    <mergeCell ref="AV23:BF23"/>
    <mergeCell ref="C24:E24"/>
    <mergeCell ref="F24:I24"/>
    <mergeCell ref="J24:L24"/>
    <mergeCell ref="M24:P24"/>
    <mergeCell ref="Q24:S24"/>
    <mergeCell ref="AR24:AU24"/>
    <mergeCell ref="AV24:BF24"/>
    <mergeCell ref="C23:E23"/>
    <mergeCell ref="F23:I23"/>
    <mergeCell ref="J23:L23"/>
    <mergeCell ref="M23:P23"/>
    <mergeCell ref="Q23:S23"/>
    <mergeCell ref="AR23:AU23"/>
    <mergeCell ref="AV21:BF21"/>
    <mergeCell ref="C22:E22"/>
    <mergeCell ref="F22:I22"/>
    <mergeCell ref="J22:L22"/>
    <mergeCell ref="M22:P22"/>
    <mergeCell ref="Q22:S22"/>
    <mergeCell ref="AR22:AU22"/>
    <mergeCell ref="AV22:BF22"/>
    <mergeCell ref="C21:E21"/>
    <mergeCell ref="F21:I21"/>
    <mergeCell ref="J21:L21"/>
    <mergeCell ref="M21:P21"/>
    <mergeCell ref="Q21:S21"/>
    <mergeCell ref="AR21:AU21"/>
    <mergeCell ref="AV19:BF19"/>
    <mergeCell ref="C20:E20"/>
    <mergeCell ref="F20:I20"/>
    <mergeCell ref="J20:L20"/>
    <mergeCell ref="M20:P20"/>
    <mergeCell ref="Q20:S20"/>
    <mergeCell ref="AR20:AU20"/>
    <mergeCell ref="AV20:BF20"/>
    <mergeCell ref="C19:E19"/>
    <mergeCell ref="F19:I19"/>
    <mergeCell ref="J19:L19"/>
    <mergeCell ref="M19:P19"/>
    <mergeCell ref="Q19:S19"/>
    <mergeCell ref="AR19:AU19"/>
    <mergeCell ref="AV17:BF17"/>
    <mergeCell ref="C18:E18"/>
    <mergeCell ref="F18:I18"/>
    <mergeCell ref="J18:L18"/>
    <mergeCell ref="M18:P18"/>
    <mergeCell ref="Q18:S18"/>
    <mergeCell ref="AR18:AU18"/>
    <mergeCell ref="AV18:BF18"/>
    <mergeCell ref="C17:E17"/>
    <mergeCell ref="F17:I17"/>
    <mergeCell ref="J17:L17"/>
    <mergeCell ref="M17:P17"/>
    <mergeCell ref="Q17:S17"/>
    <mergeCell ref="AR17:AU17"/>
    <mergeCell ref="AV15:BF15"/>
    <mergeCell ref="C16:E16"/>
    <mergeCell ref="F16:I16"/>
    <mergeCell ref="J16:L16"/>
    <mergeCell ref="M16:P16"/>
    <mergeCell ref="Q16:S16"/>
    <mergeCell ref="AR16:AU16"/>
    <mergeCell ref="AV16:BF16"/>
    <mergeCell ref="C15:E15"/>
    <mergeCell ref="F15:I15"/>
    <mergeCell ref="J15:L15"/>
    <mergeCell ref="M15:P15"/>
    <mergeCell ref="Q15:S15"/>
    <mergeCell ref="AR15:AU15"/>
    <mergeCell ref="AV13:BF13"/>
    <mergeCell ref="C14:E14"/>
    <mergeCell ref="F14:I14"/>
    <mergeCell ref="J14:L14"/>
    <mergeCell ref="M14:P14"/>
    <mergeCell ref="Q14:S14"/>
    <mergeCell ref="AR14:AU14"/>
    <mergeCell ref="AV14:BF14"/>
    <mergeCell ref="C13:E13"/>
    <mergeCell ref="F13:I13"/>
    <mergeCell ref="J13:L13"/>
    <mergeCell ref="M13:P13"/>
    <mergeCell ref="Q13:S13"/>
    <mergeCell ref="AR13:AU13"/>
    <mergeCell ref="AV11:BF11"/>
    <mergeCell ref="C12:E12"/>
    <mergeCell ref="F12:I12"/>
    <mergeCell ref="J12:L12"/>
    <mergeCell ref="M12:P12"/>
    <mergeCell ref="Q12:S12"/>
    <mergeCell ref="AR12:AU12"/>
    <mergeCell ref="AV12:BF12"/>
    <mergeCell ref="C11:E11"/>
    <mergeCell ref="F11:I11"/>
    <mergeCell ref="J11:L11"/>
    <mergeCell ref="M11:P11"/>
    <mergeCell ref="Q11:S11"/>
    <mergeCell ref="AR11:AU11"/>
    <mergeCell ref="AV9:BF9"/>
    <mergeCell ref="C10:E10"/>
    <mergeCell ref="F10:I10"/>
    <mergeCell ref="J10:L10"/>
    <mergeCell ref="M10:P10"/>
    <mergeCell ref="Q10:S10"/>
    <mergeCell ref="AR10:AU10"/>
    <mergeCell ref="AV10:BF10"/>
    <mergeCell ref="C9:E9"/>
    <mergeCell ref="F9:I9"/>
    <mergeCell ref="J9:L9"/>
    <mergeCell ref="M9:P9"/>
    <mergeCell ref="Q9:S9"/>
    <mergeCell ref="AR9:AU9"/>
    <mergeCell ref="AR7:AU7"/>
    <mergeCell ref="AV7:BF7"/>
    <mergeCell ref="C8:E8"/>
    <mergeCell ref="F8:I8"/>
    <mergeCell ref="J8:L8"/>
    <mergeCell ref="M8:P8"/>
    <mergeCell ref="Q8:S8"/>
    <mergeCell ref="AR8:AU8"/>
    <mergeCell ref="AV8:BF8"/>
    <mergeCell ref="C6:E6"/>
    <mergeCell ref="F6:I6"/>
    <mergeCell ref="J6:L6"/>
    <mergeCell ref="M6:P6"/>
    <mergeCell ref="Q6:S6"/>
    <mergeCell ref="C7:E7"/>
    <mergeCell ref="F7:I7"/>
    <mergeCell ref="J7:L7"/>
    <mergeCell ref="M7:P7"/>
    <mergeCell ref="Q7:S7"/>
    <mergeCell ref="F4:I4"/>
    <mergeCell ref="J4:L4"/>
    <mergeCell ref="M4:P4"/>
    <mergeCell ref="Q4:S4"/>
    <mergeCell ref="C5:E5"/>
    <mergeCell ref="F5:I5"/>
    <mergeCell ref="J5:L5"/>
    <mergeCell ref="M5:P5"/>
    <mergeCell ref="Q5:S5"/>
    <mergeCell ref="C2:AQ2"/>
    <mergeCell ref="AR2:AU6"/>
    <mergeCell ref="AV2:BF6"/>
    <mergeCell ref="C3:E3"/>
    <mergeCell ref="F3:I3"/>
    <mergeCell ref="J3:L3"/>
    <mergeCell ref="M3:P3"/>
    <mergeCell ref="Q3:S3"/>
    <mergeCell ref="T3:AQ3"/>
    <mergeCell ref="C4:E4"/>
  </mergeCells>
  <phoneticPr fontId="3" type="noConversion"/>
  <pageMargins left="0.19685039370078741" right="0.19685039370078741" top="0.35433070866141736" bottom="0.31496062992125984" header="0.23622047244094491" footer="0.19685039370078741"/>
  <pageSetup paperSize="9" scale="33" orientation="landscape" r:id="rId1"/>
  <headerFooter alignWithMargins="0">
    <oddHeader>&amp;L&amp;12Sirius Test System&amp;RMicroBit</oddHeader>
    <oddFooter>&amp;LVer. 1.0&amp;C- &amp;P -&amp;RHelix inc.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10"/>
  <sheetViews>
    <sheetView topLeftCell="A504" zoomScale="85" zoomScaleNormal="85" zoomScaleSheetLayoutView="115" workbookViewId="0">
      <selection activeCell="X28" sqref="X28"/>
    </sheetView>
  </sheetViews>
  <sheetFormatPr defaultColWidth="8.25" defaultRowHeight="12"/>
  <cols>
    <col min="1" max="1" width="4.25" style="876" customWidth="1"/>
    <col min="2" max="2" width="4.25" style="874" customWidth="1"/>
    <col min="3" max="3" width="4.25" style="875" customWidth="1"/>
    <col min="4" max="4" width="14.25" style="876" customWidth="1"/>
    <col min="5" max="10" width="6" style="877" customWidth="1"/>
    <col min="11" max="11" width="6" style="876" customWidth="1"/>
    <col min="12" max="12" width="6" style="877" customWidth="1"/>
    <col min="13" max="13" width="2.875" style="876" customWidth="1"/>
    <col min="14" max="15" width="6" style="876" customWidth="1"/>
    <col min="16" max="16" width="14.625" style="876" customWidth="1"/>
    <col min="17" max="21" width="6" style="876" customWidth="1"/>
    <col min="22" max="26" width="5.875" style="876" customWidth="1"/>
    <col min="27" max="27" width="17.625" style="876" customWidth="1"/>
    <col min="28" max="28" width="15" style="876" customWidth="1"/>
    <col min="29" max="32" width="5.875" style="876" customWidth="1"/>
    <col min="33" max="35" width="5.125" style="876" customWidth="1"/>
    <col min="36" max="16384" width="8.25" style="876"/>
  </cols>
  <sheetData>
    <row r="1" spans="2:40">
      <c r="K1" s="877"/>
      <c r="L1" s="876"/>
      <c r="M1" s="877"/>
    </row>
    <row r="2" spans="2:40" ht="13.5" customHeight="1">
      <c r="B2" s="876" t="s">
        <v>2084</v>
      </c>
      <c r="K2" s="877"/>
      <c r="L2" s="876"/>
      <c r="M2" s="877"/>
      <c r="N2" s="878" t="s">
        <v>2085</v>
      </c>
      <c r="O2" s="875"/>
      <c r="Q2" s="877"/>
      <c r="R2" s="877"/>
      <c r="S2" s="877"/>
      <c r="T2" s="877"/>
      <c r="U2" s="877"/>
      <c r="V2" s="877"/>
      <c r="W2" s="877"/>
      <c r="Z2" s="878" t="s">
        <v>2086</v>
      </c>
      <c r="AA2" s="875"/>
      <c r="AC2" s="877"/>
      <c r="AD2" s="877"/>
      <c r="AE2" s="877"/>
      <c r="AF2" s="877"/>
      <c r="AG2" s="877"/>
    </row>
    <row r="3" spans="2:40" s="884" customFormat="1" ht="13.5" customHeight="1">
      <c r="B3" s="879" t="s">
        <v>2087</v>
      </c>
      <c r="C3" s="880" t="s">
        <v>2088</v>
      </c>
      <c r="D3" s="881" t="s">
        <v>2089</v>
      </c>
      <c r="E3" s="882">
        <f>166+320</f>
        <v>486</v>
      </c>
      <c r="F3" s="882">
        <f>E3-1</f>
        <v>485</v>
      </c>
      <c r="G3" s="882">
        <f>F3-1</f>
        <v>484</v>
      </c>
      <c r="H3" s="882">
        <f t="shared" ref="H3:K4" si="0">G3-1</f>
        <v>483</v>
      </c>
      <c r="I3" s="882">
        <f t="shared" si="0"/>
        <v>482</v>
      </c>
      <c r="J3" s="882">
        <f t="shared" si="0"/>
        <v>481</v>
      </c>
      <c r="K3" s="883">
        <f t="shared" si="0"/>
        <v>480</v>
      </c>
      <c r="N3" s="879" t="s">
        <v>2090</v>
      </c>
      <c r="O3" s="880" t="s">
        <v>2088</v>
      </c>
      <c r="P3" s="881" t="s">
        <v>2091</v>
      </c>
      <c r="Q3" s="882">
        <f>230+320</f>
        <v>550</v>
      </c>
      <c r="R3" s="882">
        <f>Q3-1</f>
        <v>549</v>
      </c>
      <c r="S3" s="882">
        <f>R3-1</f>
        <v>548</v>
      </c>
      <c r="T3" s="882">
        <f t="shared" ref="S3:W4" si="1">S3-1</f>
        <v>547</v>
      </c>
      <c r="U3" s="882">
        <f t="shared" si="1"/>
        <v>546</v>
      </c>
      <c r="V3" s="882">
        <f t="shared" si="1"/>
        <v>545</v>
      </c>
      <c r="W3" s="883">
        <f t="shared" si="1"/>
        <v>544</v>
      </c>
      <c r="Z3" s="879" t="s">
        <v>2092</v>
      </c>
      <c r="AA3" s="880" t="s">
        <v>2088</v>
      </c>
      <c r="AB3" s="881" t="s">
        <v>2093</v>
      </c>
      <c r="AC3" s="882">
        <f>325+320</f>
        <v>645</v>
      </c>
      <c r="AD3" s="882">
        <f>AC3-1</f>
        <v>644</v>
      </c>
      <c r="AE3" s="882">
        <f t="shared" ref="AE3:AH4" si="2">AD3-1</f>
        <v>643</v>
      </c>
      <c r="AF3" s="882">
        <f t="shared" si="2"/>
        <v>642</v>
      </c>
      <c r="AG3" s="882">
        <f t="shared" si="2"/>
        <v>641</v>
      </c>
      <c r="AH3" s="883">
        <f t="shared" si="2"/>
        <v>640</v>
      </c>
      <c r="AJ3" s="876"/>
      <c r="AK3" s="876"/>
      <c r="AL3" s="876"/>
      <c r="AM3" s="876"/>
      <c r="AN3" s="876"/>
    </row>
    <row r="4" spans="2:40" s="884" customFormat="1" ht="13.5" customHeight="1">
      <c r="B4" s="879"/>
      <c r="C4" s="880"/>
      <c r="D4" s="881" t="s">
        <v>2094</v>
      </c>
      <c r="E4" s="882">
        <f>166+320+480</f>
        <v>966</v>
      </c>
      <c r="F4" s="882">
        <f>E4-1</f>
        <v>965</v>
      </c>
      <c r="G4" s="882">
        <f>F4-1</f>
        <v>964</v>
      </c>
      <c r="H4" s="882">
        <f t="shared" si="0"/>
        <v>963</v>
      </c>
      <c r="I4" s="882">
        <f t="shared" si="0"/>
        <v>962</v>
      </c>
      <c r="J4" s="882">
        <f t="shared" si="0"/>
        <v>961</v>
      </c>
      <c r="K4" s="883">
        <f t="shared" si="0"/>
        <v>960</v>
      </c>
      <c r="N4" s="885"/>
      <c r="O4" s="886"/>
      <c r="P4" s="887" t="s">
        <v>2095</v>
      </c>
      <c r="Q4" s="882">
        <f>230+320+480</f>
        <v>1030</v>
      </c>
      <c r="R4" s="882">
        <f>Q4-1</f>
        <v>1029</v>
      </c>
      <c r="S4" s="882">
        <f t="shared" si="1"/>
        <v>1028</v>
      </c>
      <c r="T4" s="882">
        <f t="shared" si="1"/>
        <v>1027</v>
      </c>
      <c r="U4" s="882">
        <f t="shared" si="1"/>
        <v>1026</v>
      </c>
      <c r="V4" s="882">
        <f t="shared" si="1"/>
        <v>1025</v>
      </c>
      <c r="W4" s="883">
        <f t="shared" si="1"/>
        <v>1024</v>
      </c>
      <c r="Z4" s="885"/>
      <c r="AA4" s="886"/>
      <c r="AB4" s="887" t="s">
        <v>2096</v>
      </c>
      <c r="AC4" s="882">
        <f>325+320+480</f>
        <v>1125</v>
      </c>
      <c r="AD4" s="882">
        <f>AC4-1</f>
        <v>1124</v>
      </c>
      <c r="AE4" s="882">
        <f t="shared" si="2"/>
        <v>1123</v>
      </c>
      <c r="AF4" s="882">
        <f t="shared" si="2"/>
        <v>1122</v>
      </c>
      <c r="AG4" s="882">
        <f t="shared" si="2"/>
        <v>1121</v>
      </c>
      <c r="AH4" s="883">
        <f t="shared" si="2"/>
        <v>1120</v>
      </c>
      <c r="AJ4" s="876"/>
      <c r="AK4" s="876"/>
      <c r="AL4" s="876"/>
      <c r="AM4" s="876"/>
      <c r="AN4" s="876"/>
    </row>
    <row r="5" spans="2:40">
      <c r="B5" s="888">
        <v>1</v>
      </c>
      <c r="C5" s="889" t="s">
        <v>2097</v>
      </c>
      <c r="D5" s="890" t="s">
        <v>2098</v>
      </c>
      <c r="E5" s="891">
        <v>0</v>
      </c>
      <c r="F5" s="891">
        <v>0</v>
      </c>
      <c r="G5" s="891">
        <v>0</v>
      </c>
      <c r="H5" s="891">
        <v>0</v>
      </c>
      <c r="I5" s="891">
        <v>0</v>
      </c>
      <c r="J5" s="891">
        <v>0</v>
      </c>
      <c r="K5" s="892">
        <v>0</v>
      </c>
      <c r="L5" s="876">
        <f t="shared" ref="L5:L26" si="3">J5+I5*2+H5*4+G5*8+F5*16+E5*32</f>
        <v>0</v>
      </c>
      <c r="M5" s="877"/>
      <c r="N5" s="893">
        <v>1</v>
      </c>
      <c r="O5" s="894" t="s">
        <v>2099</v>
      </c>
      <c r="P5" s="895" t="s">
        <v>2100</v>
      </c>
      <c r="Q5" s="896">
        <v>0</v>
      </c>
      <c r="R5" s="896">
        <v>0</v>
      </c>
      <c r="S5" s="896">
        <v>0</v>
      </c>
      <c r="T5" s="896">
        <v>0</v>
      </c>
      <c r="U5" s="896">
        <v>0</v>
      </c>
      <c r="V5" s="896">
        <v>0</v>
      </c>
      <c r="W5" s="897">
        <v>0</v>
      </c>
      <c r="X5" s="876">
        <f t="shared" ref="X5:X66" si="4">V5+U5*2+T5*4+S5*8+R5*16+Q5*32</f>
        <v>0</v>
      </c>
      <c r="Z5" s="898">
        <v>1</v>
      </c>
      <c r="AA5" s="894" t="s">
        <v>2101</v>
      </c>
      <c r="AB5" s="895" t="s">
        <v>2102</v>
      </c>
      <c r="AC5" s="896">
        <v>0</v>
      </c>
      <c r="AD5" s="896">
        <v>0</v>
      </c>
      <c r="AE5" s="896">
        <v>0</v>
      </c>
      <c r="AF5" s="896">
        <v>0</v>
      </c>
      <c r="AG5" s="896">
        <v>0</v>
      </c>
      <c r="AH5" s="897">
        <v>0</v>
      </c>
      <c r="AI5" s="876">
        <f t="shared" ref="AI5:AI36" si="5">AG5+AF5*2+AE5*4+AD5*8</f>
        <v>0</v>
      </c>
    </row>
    <row r="6" spans="2:40" ht="13.5">
      <c r="B6" s="899">
        <v>2</v>
      </c>
      <c r="C6" s="900" t="s">
        <v>2103</v>
      </c>
      <c r="D6" s="901" t="s">
        <v>2104</v>
      </c>
      <c r="E6" s="902">
        <v>0</v>
      </c>
      <c r="F6" s="902">
        <v>0</v>
      </c>
      <c r="G6" s="902">
        <v>0</v>
      </c>
      <c r="H6" s="902">
        <v>0</v>
      </c>
      <c r="I6" s="902">
        <v>1</v>
      </c>
      <c r="J6" s="902">
        <v>0</v>
      </c>
      <c r="K6" s="903" t="s">
        <v>2105</v>
      </c>
      <c r="L6" s="876">
        <f t="shared" si="3"/>
        <v>2</v>
      </c>
      <c r="M6" s="877"/>
      <c r="N6" s="904">
        <v>2</v>
      </c>
      <c r="O6" s="900" t="s">
        <v>2106</v>
      </c>
      <c r="P6" s="905" t="s">
        <v>2107</v>
      </c>
      <c r="Q6" s="902">
        <v>0</v>
      </c>
      <c r="R6" s="902">
        <v>0</v>
      </c>
      <c r="S6" s="902">
        <v>0</v>
      </c>
      <c r="T6" s="902">
        <v>0</v>
      </c>
      <c r="U6" s="902">
        <v>1</v>
      </c>
      <c r="V6" s="902">
        <v>0</v>
      </c>
      <c r="W6" s="903" t="s">
        <v>2108</v>
      </c>
      <c r="X6" s="876">
        <f t="shared" si="4"/>
        <v>2</v>
      </c>
      <c r="Z6" s="899">
        <v>2</v>
      </c>
      <c r="AA6" s="900" t="s">
        <v>2101</v>
      </c>
      <c r="AB6" s="905" t="s">
        <v>2109</v>
      </c>
      <c r="AC6" s="902">
        <v>0</v>
      </c>
      <c r="AD6" s="902">
        <v>0</v>
      </c>
      <c r="AE6" s="902">
        <v>0</v>
      </c>
      <c r="AF6" s="902">
        <v>1</v>
      </c>
      <c r="AG6" s="902">
        <v>0</v>
      </c>
      <c r="AH6" s="903" t="s">
        <v>2110</v>
      </c>
      <c r="AI6" s="876">
        <f t="shared" si="5"/>
        <v>2</v>
      </c>
    </row>
    <row r="7" spans="2:40" ht="13.5">
      <c r="B7" s="899">
        <v>3</v>
      </c>
      <c r="C7" s="900" t="s">
        <v>2111</v>
      </c>
      <c r="D7" s="901" t="s">
        <v>2112</v>
      </c>
      <c r="E7" s="902">
        <v>0</v>
      </c>
      <c r="F7" s="902">
        <v>0</v>
      </c>
      <c r="G7" s="902">
        <v>0</v>
      </c>
      <c r="H7" s="902">
        <v>0</v>
      </c>
      <c r="I7" s="902">
        <v>1</v>
      </c>
      <c r="J7" s="902">
        <v>1</v>
      </c>
      <c r="K7" s="903" t="s">
        <v>2113</v>
      </c>
      <c r="L7" s="876">
        <f t="shared" si="3"/>
        <v>3</v>
      </c>
      <c r="M7" s="877"/>
      <c r="N7" s="904">
        <v>3</v>
      </c>
      <c r="O7" s="900" t="s">
        <v>2106</v>
      </c>
      <c r="P7" s="905" t="s">
        <v>2114</v>
      </c>
      <c r="Q7" s="902">
        <v>0</v>
      </c>
      <c r="R7" s="902">
        <v>0</v>
      </c>
      <c r="S7" s="902">
        <v>0</v>
      </c>
      <c r="T7" s="902">
        <v>0</v>
      </c>
      <c r="U7" s="902">
        <v>1</v>
      </c>
      <c r="V7" s="902">
        <v>1</v>
      </c>
      <c r="W7" s="903" t="s">
        <v>2113</v>
      </c>
      <c r="X7" s="876">
        <f t="shared" si="4"/>
        <v>3</v>
      </c>
      <c r="Z7" s="899">
        <v>3</v>
      </c>
      <c r="AA7" s="900" t="s">
        <v>2101</v>
      </c>
      <c r="AB7" s="905" t="s">
        <v>2115</v>
      </c>
      <c r="AC7" s="902">
        <v>0</v>
      </c>
      <c r="AD7" s="902">
        <v>0</v>
      </c>
      <c r="AE7" s="902">
        <v>0</v>
      </c>
      <c r="AF7" s="902">
        <v>1</v>
      </c>
      <c r="AG7" s="902">
        <v>1</v>
      </c>
      <c r="AH7" s="903" t="s">
        <v>2110</v>
      </c>
      <c r="AI7" s="876">
        <f t="shared" si="5"/>
        <v>3</v>
      </c>
    </row>
    <row r="8" spans="2:40">
      <c r="B8" s="899">
        <v>4</v>
      </c>
      <c r="C8" s="900" t="s">
        <v>2116</v>
      </c>
      <c r="D8" s="901" t="s">
        <v>2117</v>
      </c>
      <c r="E8" s="902">
        <v>0</v>
      </c>
      <c r="F8" s="902">
        <v>0</v>
      </c>
      <c r="G8" s="902">
        <v>0</v>
      </c>
      <c r="H8" s="902">
        <v>0</v>
      </c>
      <c r="I8" s="902">
        <v>0</v>
      </c>
      <c r="J8" s="902">
        <v>1</v>
      </c>
      <c r="K8" s="903">
        <v>0</v>
      </c>
      <c r="L8" s="876">
        <f t="shared" si="3"/>
        <v>1</v>
      </c>
      <c r="M8" s="877"/>
      <c r="N8" s="904">
        <v>4</v>
      </c>
      <c r="O8" s="900" t="s">
        <v>2118</v>
      </c>
      <c r="P8" s="905" t="s">
        <v>2119</v>
      </c>
      <c r="Q8" s="902">
        <v>0</v>
      </c>
      <c r="R8" s="902">
        <v>0</v>
      </c>
      <c r="S8" s="902">
        <v>0</v>
      </c>
      <c r="T8" s="902">
        <v>0</v>
      </c>
      <c r="U8" s="902">
        <v>0</v>
      </c>
      <c r="V8" s="902">
        <v>1</v>
      </c>
      <c r="W8" s="903">
        <v>0</v>
      </c>
      <c r="X8" s="876">
        <f t="shared" si="4"/>
        <v>1</v>
      </c>
      <c r="Z8" s="899">
        <v>4</v>
      </c>
      <c r="AA8" s="900" t="s">
        <v>2101</v>
      </c>
      <c r="AB8" s="905" t="s">
        <v>2120</v>
      </c>
      <c r="AC8" s="902">
        <v>0</v>
      </c>
      <c r="AD8" s="902">
        <v>0</v>
      </c>
      <c r="AE8" s="902">
        <v>0</v>
      </c>
      <c r="AF8" s="902">
        <v>0</v>
      </c>
      <c r="AG8" s="902">
        <v>1</v>
      </c>
      <c r="AH8" s="903">
        <v>0</v>
      </c>
      <c r="AI8" s="876">
        <f t="shared" si="5"/>
        <v>1</v>
      </c>
    </row>
    <row r="9" spans="2:40">
      <c r="B9" s="899">
        <v>5</v>
      </c>
      <c r="C9" s="900" t="s">
        <v>2106</v>
      </c>
      <c r="D9" s="901" t="s">
        <v>2121</v>
      </c>
      <c r="E9" s="902">
        <v>0</v>
      </c>
      <c r="F9" s="902">
        <v>1</v>
      </c>
      <c r="G9" s="902">
        <v>0</v>
      </c>
      <c r="H9" s="902">
        <v>0</v>
      </c>
      <c r="I9" s="902">
        <v>0</v>
      </c>
      <c r="J9" s="902">
        <v>0</v>
      </c>
      <c r="K9" s="903">
        <v>0</v>
      </c>
      <c r="L9" s="876">
        <f t="shared" si="3"/>
        <v>16</v>
      </c>
      <c r="M9" s="877"/>
      <c r="N9" s="904">
        <v>5</v>
      </c>
      <c r="O9" s="900" t="s">
        <v>2106</v>
      </c>
      <c r="P9" s="905" t="s">
        <v>2122</v>
      </c>
      <c r="Q9" s="902">
        <v>0</v>
      </c>
      <c r="R9" s="902">
        <v>0</v>
      </c>
      <c r="S9" s="902">
        <v>0</v>
      </c>
      <c r="T9" s="902">
        <v>1</v>
      </c>
      <c r="U9" s="902">
        <v>0</v>
      </c>
      <c r="V9" s="902">
        <v>0</v>
      </c>
      <c r="W9" s="903">
        <v>0</v>
      </c>
      <c r="X9" s="876">
        <f t="shared" si="4"/>
        <v>4</v>
      </c>
      <c r="Z9" s="899">
        <v>5</v>
      </c>
      <c r="AA9" s="900" t="s">
        <v>2101</v>
      </c>
      <c r="AB9" s="905" t="s">
        <v>2123</v>
      </c>
      <c r="AC9" s="902">
        <v>0</v>
      </c>
      <c r="AD9" s="902">
        <v>0</v>
      </c>
      <c r="AE9" s="902">
        <v>1</v>
      </c>
      <c r="AF9" s="902">
        <v>0</v>
      </c>
      <c r="AG9" s="902">
        <v>0</v>
      </c>
      <c r="AH9" s="903">
        <v>0</v>
      </c>
      <c r="AI9" s="876">
        <f t="shared" si="5"/>
        <v>4</v>
      </c>
    </row>
    <row r="10" spans="2:40" ht="13.5">
      <c r="B10" s="899">
        <v>6</v>
      </c>
      <c r="C10" s="900" t="s">
        <v>2124</v>
      </c>
      <c r="D10" s="906" t="s">
        <v>2125</v>
      </c>
      <c r="E10" s="902">
        <v>0</v>
      </c>
      <c r="F10" s="902">
        <v>1</v>
      </c>
      <c r="G10" s="902">
        <v>1</v>
      </c>
      <c r="H10" s="902">
        <v>0</v>
      </c>
      <c r="I10" s="902">
        <v>0</v>
      </c>
      <c r="J10" s="902">
        <v>0</v>
      </c>
      <c r="K10" s="903">
        <v>0</v>
      </c>
      <c r="L10" s="876">
        <f t="shared" si="3"/>
        <v>24</v>
      </c>
      <c r="M10" s="877"/>
      <c r="N10" s="904">
        <v>6</v>
      </c>
      <c r="O10" s="900" t="s">
        <v>2124</v>
      </c>
      <c r="P10" s="905" t="s">
        <v>2126</v>
      </c>
      <c r="Q10" s="902">
        <v>0</v>
      </c>
      <c r="R10" s="902">
        <v>0</v>
      </c>
      <c r="S10" s="902">
        <v>0</v>
      </c>
      <c r="T10" s="902">
        <v>1</v>
      </c>
      <c r="U10" s="902">
        <v>0</v>
      </c>
      <c r="V10" s="902">
        <v>1</v>
      </c>
      <c r="W10" s="903">
        <v>0</v>
      </c>
      <c r="X10" s="876">
        <f t="shared" si="4"/>
        <v>5</v>
      </c>
      <c r="Z10" s="899">
        <v>6</v>
      </c>
      <c r="AA10" s="900" t="s">
        <v>2101</v>
      </c>
      <c r="AB10" s="905" t="s">
        <v>2127</v>
      </c>
      <c r="AC10" s="902">
        <v>0</v>
      </c>
      <c r="AD10" s="902">
        <v>0</v>
      </c>
      <c r="AE10" s="902">
        <v>1</v>
      </c>
      <c r="AF10" s="902">
        <v>0</v>
      </c>
      <c r="AG10" s="902">
        <v>1</v>
      </c>
      <c r="AH10" s="903">
        <v>0</v>
      </c>
      <c r="AI10" s="876">
        <f t="shared" si="5"/>
        <v>5</v>
      </c>
    </row>
    <row r="11" spans="2:40" ht="13.5">
      <c r="B11" s="899">
        <v>7</v>
      </c>
      <c r="C11" s="900" t="s">
        <v>2124</v>
      </c>
      <c r="D11" s="906" t="s">
        <v>2128</v>
      </c>
      <c r="E11" s="902">
        <v>0</v>
      </c>
      <c r="F11" s="902">
        <v>1</v>
      </c>
      <c r="G11" s="902">
        <v>0</v>
      </c>
      <c r="H11" s="902">
        <v>0</v>
      </c>
      <c r="I11" s="902">
        <v>1</v>
      </c>
      <c r="J11" s="902">
        <v>0</v>
      </c>
      <c r="K11" s="903" t="s">
        <v>2129</v>
      </c>
      <c r="L11" s="876">
        <f t="shared" si="3"/>
        <v>18</v>
      </c>
      <c r="M11" s="877"/>
      <c r="N11" s="904">
        <v>7</v>
      </c>
      <c r="O11" s="900" t="s">
        <v>2130</v>
      </c>
      <c r="P11" s="905" t="s">
        <v>2131</v>
      </c>
      <c r="Q11" s="902">
        <v>0</v>
      </c>
      <c r="R11" s="902">
        <v>0</v>
      </c>
      <c r="S11" s="902">
        <v>1</v>
      </c>
      <c r="T11" s="902">
        <v>1</v>
      </c>
      <c r="U11" s="902">
        <v>0</v>
      </c>
      <c r="V11" s="902">
        <v>0</v>
      </c>
      <c r="W11" s="903" t="s">
        <v>2105</v>
      </c>
      <c r="X11" s="876">
        <f t="shared" si="4"/>
        <v>12</v>
      </c>
      <c r="Z11" s="899">
        <v>7</v>
      </c>
      <c r="AA11" s="907" t="s">
        <v>2132</v>
      </c>
      <c r="AB11" s="908" t="s">
        <v>2133</v>
      </c>
      <c r="AC11" s="902">
        <v>0</v>
      </c>
      <c r="AD11" s="902">
        <v>1</v>
      </c>
      <c r="AE11" s="902">
        <v>1</v>
      </c>
      <c r="AF11" s="902">
        <v>0</v>
      </c>
      <c r="AG11" s="902">
        <v>0</v>
      </c>
      <c r="AH11" s="903" t="s">
        <v>2110</v>
      </c>
      <c r="AI11" s="876">
        <f t="shared" si="5"/>
        <v>12</v>
      </c>
    </row>
    <row r="12" spans="2:40" ht="13.5">
      <c r="B12" s="899">
        <v>8</v>
      </c>
      <c r="C12" s="900" t="s">
        <v>2111</v>
      </c>
      <c r="D12" s="906" t="s">
        <v>2134</v>
      </c>
      <c r="E12" s="902">
        <v>0</v>
      </c>
      <c r="F12" s="902">
        <v>1</v>
      </c>
      <c r="G12" s="902">
        <v>0</v>
      </c>
      <c r="H12" s="902">
        <v>0</v>
      </c>
      <c r="I12" s="902">
        <v>1</v>
      </c>
      <c r="J12" s="902">
        <v>1</v>
      </c>
      <c r="K12" s="903" t="s">
        <v>2135</v>
      </c>
      <c r="L12" s="876">
        <f t="shared" si="3"/>
        <v>19</v>
      </c>
      <c r="M12" s="877"/>
      <c r="N12" s="904">
        <v>8</v>
      </c>
      <c r="O12" s="900" t="s">
        <v>2136</v>
      </c>
      <c r="P12" s="905" t="s">
        <v>2137</v>
      </c>
      <c r="Q12" s="902">
        <v>0</v>
      </c>
      <c r="R12" s="902">
        <v>0</v>
      </c>
      <c r="S12" s="902">
        <v>1</v>
      </c>
      <c r="T12" s="902">
        <v>1</v>
      </c>
      <c r="U12" s="902">
        <v>0</v>
      </c>
      <c r="V12" s="902">
        <v>1</v>
      </c>
      <c r="W12" s="903" t="s">
        <v>2129</v>
      </c>
      <c r="X12" s="876">
        <f t="shared" si="4"/>
        <v>13</v>
      </c>
      <c r="Z12" s="899">
        <v>8</v>
      </c>
      <c r="AA12" s="907" t="s">
        <v>2138</v>
      </c>
      <c r="AB12" s="908" t="s">
        <v>2139</v>
      </c>
      <c r="AC12" s="902">
        <v>0</v>
      </c>
      <c r="AD12" s="902">
        <v>1</v>
      </c>
      <c r="AE12" s="902">
        <v>1</v>
      </c>
      <c r="AF12" s="902">
        <v>0</v>
      </c>
      <c r="AG12" s="902">
        <v>1</v>
      </c>
      <c r="AH12" s="903" t="s">
        <v>2110</v>
      </c>
      <c r="AI12" s="876">
        <f t="shared" si="5"/>
        <v>13</v>
      </c>
    </row>
    <row r="13" spans="2:40">
      <c r="B13" s="899">
        <v>9</v>
      </c>
      <c r="C13" s="909"/>
      <c r="D13" s="910" t="s">
        <v>2140</v>
      </c>
      <c r="E13" s="902">
        <v>0</v>
      </c>
      <c r="F13" s="902">
        <v>0</v>
      </c>
      <c r="G13" s="902">
        <v>1</v>
      </c>
      <c r="H13" s="902">
        <v>0</v>
      </c>
      <c r="I13" s="902">
        <v>0</v>
      </c>
      <c r="J13" s="902">
        <v>0</v>
      </c>
      <c r="K13" s="903">
        <v>0</v>
      </c>
      <c r="L13" s="876">
        <f t="shared" si="3"/>
        <v>8</v>
      </c>
      <c r="M13" s="877"/>
      <c r="N13" s="904">
        <v>9</v>
      </c>
      <c r="O13" s="900" t="s">
        <v>2141</v>
      </c>
      <c r="P13" s="905" t="s">
        <v>2142</v>
      </c>
      <c r="Q13" s="902">
        <v>0</v>
      </c>
      <c r="R13" s="902">
        <v>1</v>
      </c>
      <c r="S13" s="902">
        <v>0</v>
      </c>
      <c r="T13" s="902">
        <v>0</v>
      </c>
      <c r="U13" s="902">
        <v>0</v>
      </c>
      <c r="V13" s="902">
        <v>0</v>
      </c>
      <c r="W13" s="903">
        <v>0</v>
      </c>
      <c r="X13" s="876">
        <f t="shared" si="4"/>
        <v>16</v>
      </c>
      <c r="Z13" s="899">
        <v>9</v>
      </c>
      <c r="AA13" s="900" t="s">
        <v>2101</v>
      </c>
      <c r="AB13" s="905" t="s">
        <v>2143</v>
      </c>
      <c r="AC13" s="902">
        <v>1</v>
      </c>
      <c r="AD13" s="902">
        <v>0</v>
      </c>
      <c r="AE13" s="902">
        <v>0</v>
      </c>
      <c r="AF13" s="902">
        <v>0</v>
      </c>
      <c r="AG13" s="902">
        <v>0</v>
      </c>
      <c r="AH13" s="903">
        <v>0</v>
      </c>
      <c r="AI13" s="876">
        <f t="shared" si="5"/>
        <v>0</v>
      </c>
    </row>
    <row r="14" spans="2:40" ht="13.5">
      <c r="B14" s="899">
        <v>10</v>
      </c>
      <c r="C14" s="909"/>
      <c r="D14" s="910" t="s">
        <v>2144</v>
      </c>
      <c r="E14" s="902">
        <v>0</v>
      </c>
      <c r="F14" s="902">
        <v>0</v>
      </c>
      <c r="G14" s="902">
        <v>1</v>
      </c>
      <c r="H14" s="902">
        <v>0</v>
      </c>
      <c r="I14" s="902">
        <v>0</v>
      </c>
      <c r="J14" s="902">
        <v>1</v>
      </c>
      <c r="K14" s="903">
        <v>0</v>
      </c>
      <c r="L14" s="876">
        <f t="shared" si="3"/>
        <v>9</v>
      </c>
      <c r="M14" s="877"/>
      <c r="N14" s="904">
        <v>10</v>
      </c>
      <c r="O14" s="900" t="s">
        <v>2145</v>
      </c>
      <c r="P14" s="911" t="s">
        <v>2146</v>
      </c>
      <c r="Q14" s="902">
        <v>0</v>
      </c>
      <c r="R14" s="902">
        <v>1</v>
      </c>
      <c r="S14" s="902">
        <v>1</v>
      </c>
      <c r="T14" s="902">
        <v>0</v>
      </c>
      <c r="U14" s="902">
        <v>0</v>
      </c>
      <c r="V14" s="902">
        <v>0</v>
      </c>
      <c r="W14" s="903">
        <v>0</v>
      </c>
      <c r="X14" s="876">
        <f t="shared" si="4"/>
        <v>24</v>
      </c>
      <c r="Z14" s="899">
        <v>10</v>
      </c>
      <c r="AA14" s="900" t="s">
        <v>2101</v>
      </c>
      <c r="AB14" s="905" t="s">
        <v>2147</v>
      </c>
      <c r="AC14" s="902">
        <v>1</v>
      </c>
      <c r="AD14" s="902">
        <v>1</v>
      </c>
      <c r="AE14" s="902">
        <v>0</v>
      </c>
      <c r="AF14" s="902">
        <v>0</v>
      </c>
      <c r="AG14" s="902">
        <v>0</v>
      </c>
      <c r="AH14" s="903">
        <v>0</v>
      </c>
      <c r="AI14" s="876">
        <f t="shared" si="5"/>
        <v>8</v>
      </c>
    </row>
    <row r="15" spans="2:40" ht="13.5">
      <c r="B15" s="899">
        <v>11</v>
      </c>
      <c r="C15" s="909"/>
      <c r="D15" s="912" t="s">
        <v>2148</v>
      </c>
      <c r="E15" s="902">
        <v>0</v>
      </c>
      <c r="F15" s="902">
        <v>0</v>
      </c>
      <c r="G15" s="902">
        <v>1</v>
      </c>
      <c r="H15" s="902">
        <v>0</v>
      </c>
      <c r="I15" s="902">
        <v>1</v>
      </c>
      <c r="J15" s="902">
        <v>0</v>
      </c>
      <c r="K15" s="903">
        <v>0</v>
      </c>
      <c r="L15" s="876">
        <f t="shared" si="3"/>
        <v>10</v>
      </c>
      <c r="M15" s="877"/>
      <c r="N15" s="904">
        <v>11</v>
      </c>
      <c r="O15" s="900" t="s">
        <v>2124</v>
      </c>
      <c r="P15" s="911" t="s">
        <v>2149</v>
      </c>
      <c r="Q15" s="902">
        <v>0</v>
      </c>
      <c r="R15" s="902">
        <v>1</v>
      </c>
      <c r="S15" s="902">
        <v>0</v>
      </c>
      <c r="T15" s="902">
        <v>0</v>
      </c>
      <c r="U15" s="902">
        <v>1</v>
      </c>
      <c r="V15" s="902">
        <v>0</v>
      </c>
      <c r="W15" s="903" t="s">
        <v>2108</v>
      </c>
      <c r="X15" s="876">
        <f t="shared" si="4"/>
        <v>18</v>
      </c>
      <c r="Z15" s="899">
        <v>11</v>
      </c>
      <c r="AA15" s="900" t="s">
        <v>2101</v>
      </c>
      <c r="AB15" s="905" t="s">
        <v>2150</v>
      </c>
      <c r="AC15" s="902">
        <v>1</v>
      </c>
      <c r="AD15" s="902">
        <v>0</v>
      </c>
      <c r="AE15" s="902">
        <v>0</v>
      </c>
      <c r="AF15" s="902">
        <v>1</v>
      </c>
      <c r="AG15" s="902">
        <v>0</v>
      </c>
      <c r="AH15" s="903" t="s">
        <v>2110</v>
      </c>
      <c r="AI15" s="876">
        <f t="shared" si="5"/>
        <v>2</v>
      </c>
    </row>
    <row r="16" spans="2:40" ht="13.5">
      <c r="B16" s="899">
        <v>12</v>
      </c>
      <c r="C16" s="909"/>
      <c r="D16" s="912" t="s">
        <v>2151</v>
      </c>
      <c r="E16" s="902">
        <v>0</v>
      </c>
      <c r="F16" s="902">
        <v>0</v>
      </c>
      <c r="G16" s="902">
        <v>1</v>
      </c>
      <c r="H16" s="902">
        <v>0</v>
      </c>
      <c r="I16" s="902">
        <v>1</v>
      </c>
      <c r="J16" s="902">
        <v>1</v>
      </c>
      <c r="K16" s="903">
        <v>0</v>
      </c>
      <c r="L16" s="876">
        <f t="shared" si="3"/>
        <v>11</v>
      </c>
      <c r="M16" s="877"/>
      <c r="N16" s="904">
        <v>12</v>
      </c>
      <c r="O16" s="900" t="s">
        <v>2097</v>
      </c>
      <c r="P16" s="911" t="s">
        <v>2152</v>
      </c>
      <c r="Q16" s="902">
        <v>0</v>
      </c>
      <c r="R16" s="902">
        <v>1</v>
      </c>
      <c r="S16" s="902">
        <v>0</v>
      </c>
      <c r="T16" s="902">
        <v>0</v>
      </c>
      <c r="U16" s="902">
        <v>1</v>
      </c>
      <c r="V16" s="902">
        <v>1</v>
      </c>
      <c r="W16" s="903" t="s">
        <v>2129</v>
      </c>
      <c r="X16" s="876">
        <f t="shared" si="4"/>
        <v>19</v>
      </c>
      <c r="Z16" s="899">
        <v>12</v>
      </c>
      <c r="AA16" s="900" t="s">
        <v>2101</v>
      </c>
      <c r="AB16" s="905" t="s">
        <v>2153</v>
      </c>
      <c r="AC16" s="902">
        <v>1</v>
      </c>
      <c r="AD16" s="902">
        <v>0</v>
      </c>
      <c r="AE16" s="902">
        <v>0</v>
      </c>
      <c r="AF16" s="902">
        <v>1</v>
      </c>
      <c r="AG16" s="902">
        <v>1</v>
      </c>
      <c r="AH16" s="903" t="s">
        <v>2110</v>
      </c>
      <c r="AI16" s="876">
        <f t="shared" si="5"/>
        <v>3</v>
      </c>
    </row>
    <row r="17" spans="2:36" ht="13.5">
      <c r="B17" s="899">
        <v>13</v>
      </c>
      <c r="C17" s="909"/>
      <c r="D17" s="912" t="s">
        <v>2154</v>
      </c>
      <c r="E17" s="902">
        <v>0</v>
      </c>
      <c r="F17" s="902">
        <v>1</v>
      </c>
      <c r="G17" s="902">
        <v>1</v>
      </c>
      <c r="H17" s="902">
        <v>0</v>
      </c>
      <c r="I17" s="902">
        <v>1</v>
      </c>
      <c r="J17" s="902">
        <v>0</v>
      </c>
      <c r="K17" s="903">
        <v>0</v>
      </c>
      <c r="L17" s="876">
        <f t="shared" si="3"/>
        <v>26</v>
      </c>
      <c r="M17" s="877"/>
      <c r="N17" s="904">
        <v>13</v>
      </c>
      <c r="O17" s="900" t="s">
        <v>2155</v>
      </c>
      <c r="P17" s="911" t="s">
        <v>2156</v>
      </c>
      <c r="Q17" s="902">
        <v>0</v>
      </c>
      <c r="R17" s="902">
        <v>1</v>
      </c>
      <c r="S17" s="902">
        <v>0</v>
      </c>
      <c r="T17" s="902">
        <v>1</v>
      </c>
      <c r="U17" s="902">
        <v>0</v>
      </c>
      <c r="V17" s="902">
        <v>0</v>
      </c>
      <c r="W17" s="903">
        <v>0</v>
      </c>
      <c r="X17" s="876">
        <f t="shared" si="4"/>
        <v>20</v>
      </c>
      <c r="Z17" s="899">
        <v>13</v>
      </c>
      <c r="AA17" s="900" t="s">
        <v>2101</v>
      </c>
      <c r="AB17" s="913" t="s">
        <v>2157</v>
      </c>
      <c r="AC17" s="902">
        <v>1</v>
      </c>
      <c r="AD17" s="902">
        <v>0</v>
      </c>
      <c r="AE17" s="902">
        <v>1</v>
      </c>
      <c r="AF17" s="902">
        <v>0</v>
      </c>
      <c r="AG17" s="902">
        <v>0</v>
      </c>
      <c r="AH17" s="903">
        <v>0</v>
      </c>
      <c r="AI17" s="876">
        <f t="shared" si="5"/>
        <v>4</v>
      </c>
      <c r="AJ17" s="877"/>
    </row>
    <row r="18" spans="2:36" ht="13.5">
      <c r="B18" s="899">
        <v>14</v>
      </c>
      <c r="C18" s="909"/>
      <c r="D18" s="912" t="s">
        <v>2158</v>
      </c>
      <c r="E18" s="902">
        <v>0</v>
      </c>
      <c r="F18" s="902">
        <v>1</v>
      </c>
      <c r="G18" s="902">
        <v>0</v>
      </c>
      <c r="H18" s="902">
        <v>0</v>
      </c>
      <c r="I18" s="902">
        <v>0</v>
      </c>
      <c r="J18" s="902">
        <v>1</v>
      </c>
      <c r="K18" s="903">
        <v>0</v>
      </c>
      <c r="L18" s="876">
        <f t="shared" si="3"/>
        <v>17</v>
      </c>
      <c r="M18" s="877"/>
      <c r="N18" s="904">
        <v>14</v>
      </c>
      <c r="O18" s="900" t="s">
        <v>2124</v>
      </c>
      <c r="P18" s="911" t="s">
        <v>2159</v>
      </c>
      <c r="Q18" s="902">
        <v>0</v>
      </c>
      <c r="R18" s="902">
        <v>1</v>
      </c>
      <c r="S18" s="902">
        <v>0</v>
      </c>
      <c r="T18" s="902">
        <v>1</v>
      </c>
      <c r="U18" s="902">
        <v>0</v>
      </c>
      <c r="V18" s="902">
        <v>1</v>
      </c>
      <c r="W18" s="903">
        <v>0</v>
      </c>
      <c r="X18" s="876">
        <f t="shared" si="4"/>
        <v>21</v>
      </c>
      <c r="Z18" s="899">
        <v>14</v>
      </c>
      <c r="AA18" s="900" t="s">
        <v>2101</v>
      </c>
      <c r="AB18" s="913" t="s">
        <v>2160</v>
      </c>
      <c r="AC18" s="902">
        <v>1</v>
      </c>
      <c r="AD18" s="902">
        <v>0</v>
      </c>
      <c r="AE18" s="902">
        <v>1</v>
      </c>
      <c r="AF18" s="902">
        <v>0</v>
      </c>
      <c r="AG18" s="902">
        <v>1</v>
      </c>
      <c r="AH18" s="903">
        <v>0</v>
      </c>
      <c r="AI18" s="876">
        <f t="shared" si="5"/>
        <v>5</v>
      </c>
      <c r="AJ18" s="877"/>
    </row>
    <row r="19" spans="2:36" ht="13.5">
      <c r="B19" s="899">
        <v>15</v>
      </c>
      <c r="C19" s="909"/>
      <c r="D19" s="910" t="s">
        <v>2161</v>
      </c>
      <c r="E19" s="902">
        <v>0</v>
      </c>
      <c r="F19" s="902">
        <v>1</v>
      </c>
      <c r="G19" s="902">
        <v>1</v>
      </c>
      <c r="H19" s="902">
        <v>0</v>
      </c>
      <c r="I19" s="902">
        <v>0</v>
      </c>
      <c r="J19" s="902">
        <v>1</v>
      </c>
      <c r="K19" s="903" t="s">
        <v>2162</v>
      </c>
      <c r="L19" s="876">
        <f t="shared" si="3"/>
        <v>25</v>
      </c>
      <c r="M19" s="877"/>
      <c r="N19" s="904">
        <v>15</v>
      </c>
      <c r="O19" s="907" t="s">
        <v>2138</v>
      </c>
      <c r="P19" s="914" t="s">
        <v>2163</v>
      </c>
      <c r="Q19" s="902">
        <v>0</v>
      </c>
      <c r="R19" s="902">
        <v>1</v>
      </c>
      <c r="S19" s="902">
        <v>0</v>
      </c>
      <c r="T19" s="902">
        <v>1</v>
      </c>
      <c r="U19" s="902">
        <v>1</v>
      </c>
      <c r="V19" s="902">
        <v>0</v>
      </c>
      <c r="W19" s="903">
        <v>0</v>
      </c>
      <c r="X19" s="876">
        <f t="shared" si="4"/>
        <v>22</v>
      </c>
      <c r="Z19" s="899">
        <v>15</v>
      </c>
      <c r="AA19" s="900" t="s">
        <v>2101</v>
      </c>
      <c r="AB19" s="913" t="s">
        <v>2164</v>
      </c>
      <c r="AC19" s="902">
        <v>1</v>
      </c>
      <c r="AD19" s="902">
        <v>0</v>
      </c>
      <c r="AE19" s="902">
        <v>1</v>
      </c>
      <c r="AF19" s="902">
        <v>1</v>
      </c>
      <c r="AG19" s="902">
        <v>0</v>
      </c>
      <c r="AH19" s="903">
        <v>0</v>
      </c>
      <c r="AI19" s="876">
        <f t="shared" si="5"/>
        <v>6</v>
      </c>
      <c r="AJ19" s="877"/>
    </row>
    <row r="20" spans="2:36" ht="13.5">
      <c r="B20" s="915">
        <v>16</v>
      </c>
      <c r="C20" s="916"/>
      <c r="D20" s="917" t="s">
        <v>2165</v>
      </c>
      <c r="E20" s="918">
        <v>0</v>
      </c>
      <c r="F20" s="918">
        <v>1</v>
      </c>
      <c r="G20" s="918">
        <v>1</v>
      </c>
      <c r="H20" s="918">
        <v>0</v>
      </c>
      <c r="I20" s="918">
        <v>1</v>
      </c>
      <c r="J20" s="918">
        <v>1</v>
      </c>
      <c r="K20" s="919" t="s">
        <v>2166</v>
      </c>
      <c r="L20" s="876">
        <f t="shared" si="3"/>
        <v>27</v>
      </c>
      <c r="M20" s="877"/>
      <c r="N20" s="904">
        <v>16</v>
      </c>
      <c r="O20" s="907" t="s">
        <v>2167</v>
      </c>
      <c r="P20" s="914" t="s">
        <v>2168</v>
      </c>
      <c r="Q20" s="902">
        <v>0</v>
      </c>
      <c r="R20" s="902">
        <v>1</v>
      </c>
      <c r="S20" s="902">
        <v>0</v>
      </c>
      <c r="T20" s="902">
        <v>1</v>
      </c>
      <c r="U20" s="902">
        <v>1</v>
      </c>
      <c r="V20" s="902">
        <v>1</v>
      </c>
      <c r="W20" s="903">
        <v>0</v>
      </c>
      <c r="X20" s="876">
        <f t="shared" si="4"/>
        <v>23</v>
      </c>
      <c r="Z20" s="899">
        <v>16</v>
      </c>
      <c r="AA20" s="900" t="s">
        <v>2101</v>
      </c>
      <c r="AB20" s="913" t="s">
        <v>2169</v>
      </c>
      <c r="AC20" s="902">
        <v>1</v>
      </c>
      <c r="AD20" s="902">
        <v>0</v>
      </c>
      <c r="AE20" s="902">
        <v>1</v>
      </c>
      <c r="AF20" s="902">
        <v>1</v>
      </c>
      <c r="AG20" s="902">
        <v>1</v>
      </c>
      <c r="AH20" s="903">
        <v>0</v>
      </c>
      <c r="AI20" s="876">
        <f t="shared" si="5"/>
        <v>7</v>
      </c>
      <c r="AJ20" s="877"/>
    </row>
    <row r="21" spans="2:36" ht="13.5">
      <c r="B21" s="920">
        <v>17</v>
      </c>
      <c r="C21" s="921" t="s">
        <v>2097</v>
      </c>
      <c r="D21" s="912" t="s">
        <v>2170</v>
      </c>
      <c r="E21" s="922">
        <v>1</v>
      </c>
      <c r="F21" s="922">
        <v>0</v>
      </c>
      <c r="G21" s="922">
        <v>0</v>
      </c>
      <c r="H21" s="922">
        <v>0</v>
      </c>
      <c r="I21" s="922">
        <v>0</v>
      </c>
      <c r="J21" s="922">
        <v>0</v>
      </c>
      <c r="K21" s="923" t="s">
        <v>2171</v>
      </c>
      <c r="L21" s="876">
        <f t="shared" si="3"/>
        <v>32</v>
      </c>
      <c r="M21" s="877"/>
      <c r="N21" s="904">
        <v>17</v>
      </c>
      <c r="O21" s="900" t="s">
        <v>2124</v>
      </c>
      <c r="P21" s="911" t="s">
        <v>2172</v>
      </c>
      <c r="Q21" s="902">
        <v>0</v>
      </c>
      <c r="R21" s="902">
        <v>1</v>
      </c>
      <c r="S21" s="902">
        <v>1</v>
      </c>
      <c r="T21" s="902">
        <v>1</v>
      </c>
      <c r="U21" s="902">
        <v>0</v>
      </c>
      <c r="V21" s="902">
        <v>0</v>
      </c>
      <c r="W21" s="903" t="s">
        <v>2173</v>
      </c>
      <c r="X21" s="876">
        <f t="shared" si="4"/>
        <v>28</v>
      </c>
      <c r="Z21" s="899">
        <v>17</v>
      </c>
      <c r="AA21" s="907" t="s">
        <v>2138</v>
      </c>
      <c r="AB21" s="908" t="s">
        <v>2174</v>
      </c>
      <c r="AC21" s="902">
        <v>1</v>
      </c>
      <c r="AD21" s="902">
        <v>1</v>
      </c>
      <c r="AE21" s="902">
        <v>1</v>
      </c>
      <c r="AF21" s="902">
        <v>0</v>
      </c>
      <c r="AG21" s="902">
        <v>0</v>
      </c>
      <c r="AH21" s="903" t="s">
        <v>2110</v>
      </c>
      <c r="AI21" s="876">
        <f t="shared" si="5"/>
        <v>12</v>
      </c>
      <c r="AJ21" s="877"/>
    </row>
    <row r="22" spans="2:36" ht="13.5">
      <c r="B22" s="920">
        <v>18</v>
      </c>
      <c r="C22" s="921" t="s">
        <v>2124</v>
      </c>
      <c r="D22" s="912" t="s">
        <v>2175</v>
      </c>
      <c r="E22" s="922">
        <v>1</v>
      </c>
      <c r="F22" s="922">
        <v>0</v>
      </c>
      <c r="G22" s="922">
        <v>0</v>
      </c>
      <c r="H22" s="922">
        <v>0</v>
      </c>
      <c r="I22" s="922">
        <v>0</v>
      </c>
      <c r="J22" s="922">
        <v>1</v>
      </c>
      <c r="K22" s="923" t="s">
        <v>2171</v>
      </c>
      <c r="L22" s="876">
        <f t="shared" si="3"/>
        <v>33</v>
      </c>
      <c r="M22" s="877"/>
      <c r="N22" s="904">
        <v>18</v>
      </c>
      <c r="O22" s="900" t="s">
        <v>2124</v>
      </c>
      <c r="P22" s="911" t="s">
        <v>2176</v>
      </c>
      <c r="Q22" s="902">
        <v>0</v>
      </c>
      <c r="R22" s="902">
        <v>1</v>
      </c>
      <c r="S22" s="902">
        <v>1</v>
      </c>
      <c r="T22" s="902">
        <v>1</v>
      </c>
      <c r="U22" s="902">
        <v>0</v>
      </c>
      <c r="V22" s="902">
        <v>1</v>
      </c>
      <c r="W22" s="903" t="s">
        <v>2129</v>
      </c>
      <c r="X22" s="876">
        <f t="shared" si="4"/>
        <v>29</v>
      </c>
      <c r="Z22" s="899">
        <v>18</v>
      </c>
      <c r="AA22" s="907" t="s">
        <v>2177</v>
      </c>
      <c r="AB22" s="908" t="s">
        <v>2178</v>
      </c>
      <c r="AC22" s="902">
        <v>1</v>
      </c>
      <c r="AD22" s="902">
        <v>1</v>
      </c>
      <c r="AE22" s="902">
        <v>1</v>
      </c>
      <c r="AF22" s="902">
        <v>0</v>
      </c>
      <c r="AG22" s="902">
        <v>1</v>
      </c>
      <c r="AH22" s="903" t="s">
        <v>2110</v>
      </c>
      <c r="AI22" s="876">
        <f t="shared" si="5"/>
        <v>13</v>
      </c>
      <c r="AJ22" s="877"/>
    </row>
    <row r="23" spans="2:36" ht="13.5">
      <c r="B23" s="920">
        <v>19</v>
      </c>
      <c r="C23" s="921" t="s">
        <v>2124</v>
      </c>
      <c r="D23" s="912" t="s">
        <v>2179</v>
      </c>
      <c r="E23" s="922">
        <v>1</v>
      </c>
      <c r="F23" s="922">
        <v>0</v>
      </c>
      <c r="G23" s="922">
        <v>1</v>
      </c>
      <c r="H23" s="922">
        <v>0</v>
      </c>
      <c r="I23" s="922">
        <v>1</v>
      </c>
      <c r="J23" s="922">
        <v>0</v>
      </c>
      <c r="K23" s="923" t="s">
        <v>2171</v>
      </c>
      <c r="L23" s="876">
        <f t="shared" si="3"/>
        <v>42</v>
      </c>
      <c r="M23" s="877"/>
      <c r="N23" s="904">
        <v>19</v>
      </c>
      <c r="O23" s="907" t="s">
        <v>2138</v>
      </c>
      <c r="P23" s="908" t="s">
        <v>2180</v>
      </c>
      <c r="Q23" s="902">
        <v>0</v>
      </c>
      <c r="R23" s="902">
        <v>0</v>
      </c>
      <c r="S23" s="902">
        <v>0</v>
      </c>
      <c r="T23" s="902">
        <v>1</v>
      </c>
      <c r="U23" s="902">
        <v>1</v>
      </c>
      <c r="V23" s="902">
        <v>0</v>
      </c>
      <c r="W23" s="903">
        <v>0</v>
      </c>
      <c r="X23" s="876">
        <f t="shared" si="4"/>
        <v>6</v>
      </c>
      <c r="Z23" s="899">
        <v>19</v>
      </c>
      <c r="AA23" s="900" t="s">
        <v>2101</v>
      </c>
      <c r="AB23" s="905" t="s">
        <v>2181</v>
      </c>
      <c r="AC23" s="902">
        <v>0</v>
      </c>
      <c r="AD23" s="902">
        <v>0</v>
      </c>
      <c r="AE23" s="902">
        <v>1</v>
      </c>
      <c r="AF23" s="902">
        <v>1</v>
      </c>
      <c r="AG23" s="902">
        <v>0</v>
      </c>
      <c r="AH23" s="903">
        <v>0</v>
      </c>
      <c r="AI23" s="876">
        <f t="shared" si="5"/>
        <v>6</v>
      </c>
      <c r="AJ23" s="877"/>
    </row>
    <row r="24" spans="2:36" ht="13.5">
      <c r="B24" s="920">
        <v>20</v>
      </c>
      <c r="C24" s="921" t="s">
        <v>2124</v>
      </c>
      <c r="D24" s="912" t="s">
        <v>2182</v>
      </c>
      <c r="E24" s="922">
        <v>1</v>
      </c>
      <c r="F24" s="922">
        <v>0</v>
      </c>
      <c r="G24" s="922">
        <v>1</v>
      </c>
      <c r="H24" s="922">
        <v>0</v>
      </c>
      <c r="I24" s="922">
        <v>1</v>
      </c>
      <c r="J24" s="922">
        <v>1</v>
      </c>
      <c r="K24" s="923" t="s">
        <v>2183</v>
      </c>
      <c r="L24" s="876">
        <f t="shared" si="3"/>
        <v>43</v>
      </c>
      <c r="M24" s="877"/>
      <c r="N24" s="904">
        <v>20</v>
      </c>
      <c r="O24" s="907" t="s">
        <v>2138</v>
      </c>
      <c r="P24" s="908" t="s">
        <v>2184</v>
      </c>
      <c r="Q24" s="902">
        <v>0</v>
      </c>
      <c r="R24" s="902">
        <v>0</v>
      </c>
      <c r="S24" s="902">
        <v>0</v>
      </c>
      <c r="T24" s="902">
        <v>1</v>
      </c>
      <c r="U24" s="902">
        <v>1</v>
      </c>
      <c r="V24" s="902">
        <v>1</v>
      </c>
      <c r="W24" s="903">
        <v>0</v>
      </c>
      <c r="X24" s="876">
        <f t="shared" si="4"/>
        <v>7</v>
      </c>
      <c r="Z24" s="899">
        <v>20</v>
      </c>
      <c r="AA24" s="900" t="s">
        <v>2101</v>
      </c>
      <c r="AB24" s="905" t="s">
        <v>2185</v>
      </c>
      <c r="AC24" s="902">
        <v>0</v>
      </c>
      <c r="AD24" s="902">
        <v>0</v>
      </c>
      <c r="AE24" s="902">
        <v>1</v>
      </c>
      <c r="AF24" s="902">
        <v>1</v>
      </c>
      <c r="AG24" s="902">
        <v>1</v>
      </c>
      <c r="AH24" s="903">
        <v>0</v>
      </c>
      <c r="AI24" s="876">
        <f t="shared" si="5"/>
        <v>7</v>
      </c>
      <c r="AJ24" s="877"/>
    </row>
    <row r="25" spans="2:36" ht="13.5">
      <c r="B25" s="920">
        <v>21</v>
      </c>
      <c r="C25" s="921" t="s">
        <v>2130</v>
      </c>
      <c r="D25" s="912" t="s">
        <v>2186</v>
      </c>
      <c r="E25" s="922">
        <v>1</v>
      </c>
      <c r="F25" s="922">
        <v>1</v>
      </c>
      <c r="G25" s="922">
        <v>0</v>
      </c>
      <c r="H25" s="922">
        <v>1</v>
      </c>
      <c r="I25" s="922">
        <v>0</v>
      </c>
      <c r="J25" s="922">
        <v>0</v>
      </c>
      <c r="K25" s="923" t="s">
        <v>2187</v>
      </c>
      <c r="L25" s="876">
        <f t="shared" si="3"/>
        <v>52</v>
      </c>
      <c r="M25" s="877"/>
      <c r="N25" s="899">
        <v>21</v>
      </c>
      <c r="O25" s="907" t="s">
        <v>2188</v>
      </c>
      <c r="P25" s="908" t="s">
        <v>2189</v>
      </c>
      <c r="Q25" s="902">
        <v>0</v>
      </c>
      <c r="R25" s="902">
        <v>0</v>
      </c>
      <c r="S25" s="902">
        <v>1</v>
      </c>
      <c r="T25" s="902">
        <v>0</v>
      </c>
      <c r="U25" s="902">
        <v>0</v>
      </c>
      <c r="V25" s="902">
        <v>0</v>
      </c>
      <c r="W25" s="903">
        <v>0</v>
      </c>
      <c r="X25" s="876">
        <f t="shared" si="4"/>
        <v>8</v>
      </c>
      <c r="Z25" s="899">
        <v>21</v>
      </c>
      <c r="AA25" s="907" t="s">
        <v>2101</v>
      </c>
      <c r="AB25" s="905" t="s">
        <v>2190</v>
      </c>
      <c r="AC25" s="902">
        <v>0</v>
      </c>
      <c r="AD25" s="902">
        <v>1</v>
      </c>
      <c r="AE25" s="902">
        <v>0</v>
      </c>
      <c r="AF25" s="902">
        <v>0</v>
      </c>
      <c r="AG25" s="902">
        <v>0</v>
      </c>
      <c r="AH25" s="903">
        <v>0</v>
      </c>
      <c r="AI25" s="876">
        <f t="shared" si="5"/>
        <v>8</v>
      </c>
      <c r="AJ25" s="877"/>
    </row>
    <row r="26" spans="2:36" ht="13.5">
      <c r="B26" s="924">
        <v>22</v>
      </c>
      <c r="C26" s="925" t="s">
        <v>2097</v>
      </c>
      <c r="D26" s="926" t="s">
        <v>2191</v>
      </c>
      <c r="E26" s="927">
        <v>1</v>
      </c>
      <c r="F26" s="927">
        <v>1</v>
      </c>
      <c r="G26" s="927">
        <v>0</v>
      </c>
      <c r="H26" s="927">
        <v>1</v>
      </c>
      <c r="I26" s="927">
        <v>0</v>
      </c>
      <c r="J26" s="927">
        <v>1</v>
      </c>
      <c r="K26" s="928" t="s">
        <v>2192</v>
      </c>
      <c r="L26" s="876">
        <f t="shared" si="3"/>
        <v>53</v>
      </c>
      <c r="M26" s="877"/>
      <c r="N26" s="899">
        <v>22</v>
      </c>
      <c r="O26" s="907" t="s">
        <v>2193</v>
      </c>
      <c r="P26" s="913" t="s">
        <v>2194</v>
      </c>
      <c r="Q26" s="902">
        <v>0</v>
      </c>
      <c r="R26" s="902">
        <v>0</v>
      </c>
      <c r="S26" s="902">
        <v>1</v>
      </c>
      <c r="T26" s="902">
        <v>0</v>
      </c>
      <c r="U26" s="902">
        <v>0</v>
      </c>
      <c r="V26" s="902">
        <v>1</v>
      </c>
      <c r="W26" s="903">
        <v>0</v>
      </c>
      <c r="X26" s="876">
        <f t="shared" si="4"/>
        <v>9</v>
      </c>
      <c r="Z26" s="899">
        <v>22</v>
      </c>
      <c r="AA26" s="907" t="s">
        <v>2195</v>
      </c>
      <c r="AB26" s="905" t="s">
        <v>2196</v>
      </c>
      <c r="AC26" s="902">
        <v>0</v>
      </c>
      <c r="AD26" s="902">
        <v>1</v>
      </c>
      <c r="AE26" s="902">
        <v>0</v>
      </c>
      <c r="AF26" s="902">
        <v>0</v>
      </c>
      <c r="AG26" s="902">
        <v>1</v>
      </c>
      <c r="AH26" s="903">
        <v>0</v>
      </c>
      <c r="AI26" s="876">
        <f t="shared" si="5"/>
        <v>9</v>
      </c>
      <c r="AJ26" s="877"/>
    </row>
    <row r="27" spans="2:36" ht="13.5">
      <c r="D27" s="878"/>
      <c r="K27" s="877"/>
      <c r="L27" s="876"/>
      <c r="M27" s="877"/>
      <c r="N27" s="899">
        <v>23</v>
      </c>
      <c r="O27" s="907" t="s">
        <v>2197</v>
      </c>
      <c r="P27" s="914" t="s">
        <v>2198</v>
      </c>
      <c r="Q27" s="902">
        <v>0</v>
      </c>
      <c r="R27" s="902">
        <v>0</v>
      </c>
      <c r="S27" s="902">
        <v>1</v>
      </c>
      <c r="T27" s="902">
        <v>0</v>
      </c>
      <c r="U27" s="902">
        <v>1</v>
      </c>
      <c r="V27" s="902">
        <v>0</v>
      </c>
      <c r="W27" s="903">
        <v>0</v>
      </c>
      <c r="X27" s="876">
        <f t="shared" si="4"/>
        <v>10</v>
      </c>
      <c r="Z27" s="899">
        <v>23</v>
      </c>
      <c r="AA27" s="907" t="s">
        <v>2199</v>
      </c>
      <c r="AB27" s="905" t="s">
        <v>2200</v>
      </c>
      <c r="AC27" s="902">
        <v>0</v>
      </c>
      <c r="AD27" s="902">
        <v>1</v>
      </c>
      <c r="AE27" s="902">
        <v>0</v>
      </c>
      <c r="AF27" s="902">
        <v>1</v>
      </c>
      <c r="AG27" s="902">
        <v>0</v>
      </c>
      <c r="AH27" s="903">
        <v>0</v>
      </c>
      <c r="AI27" s="876">
        <f t="shared" si="5"/>
        <v>10</v>
      </c>
      <c r="AJ27" s="877"/>
    </row>
    <row r="28" spans="2:36" ht="13.5">
      <c r="D28" s="929"/>
      <c r="K28" s="877"/>
      <c r="L28" s="876"/>
      <c r="M28" s="877"/>
      <c r="N28" s="899">
        <v>24</v>
      </c>
      <c r="O28" s="907" t="s">
        <v>2193</v>
      </c>
      <c r="P28" s="914" t="s">
        <v>2201</v>
      </c>
      <c r="Q28" s="902">
        <v>0</v>
      </c>
      <c r="R28" s="902">
        <v>0</v>
      </c>
      <c r="S28" s="902">
        <v>1</v>
      </c>
      <c r="T28" s="902">
        <v>0</v>
      </c>
      <c r="U28" s="902">
        <v>1</v>
      </c>
      <c r="V28" s="902">
        <v>1</v>
      </c>
      <c r="W28" s="903">
        <v>0</v>
      </c>
      <c r="X28" s="876">
        <f t="shared" si="4"/>
        <v>11</v>
      </c>
      <c r="Z28" s="899">
        <v>24</v>
      </c>
      <c r="AA28" s="907" t="s">
        <v>2197</v>
      </c>
      <c r="AB28" s="905" t="s">
        <v>2202</v>
      </c>
      <c r="AC28" s="902">
        <v>0</v>
      </c>
      <c r="AD28" s="902">
        <v>1</v>
      </c>
      <c r="AE28" s="902">
        <v>0</v>
      </c>
      <c r="AF28" s="902">
        <v>1</v>
      </c>
      <c r="AG28" s="902">
        <v>1</v>
      </c>
      <c r="AH28" s="903">
        <v>0</v>
      </c>
      <c r="AI28" s="876">
        <f t="shared" si="5"/>
        <v>11</v>
      </c>
      <c r="AJ28" s="877"/>
    </row>
    <row r="29" spans="2:36" ht="13.5">
      <c r="K29" s="877"/>
      <c r="L29" s="876"/>
      <c r="M29" s="877"/>
      <c r="N29" s="899">
        <v>25</v>
      </c>
      <c r="O29" s="907" t="s">
        <v>2197</v>
      </c>
      <c r="P29" s="914" t="s">
        <v>2203</v>
      </c>
      <c r="Q29" s="902">
        <v>0</v>
      </c>
      <c r="R29" s="902">
        <v>1</v>
      </c>
      <c r="S29" s="902">
        <v>1</v>
      </c>
      <c r="T29" s="902">
        <v>0</v>
      </c>
      <c r="U29" s="902">
        <v>1</v>
      </c>
      <c r="V29" s="902">
        <v>0</v>
      </c>
      <c r="W29" s="903">
        <v>0</v>
      </c>
      <c r="X29" s="876">
        <f t="shared" si="4"/>
        <v>26</v>
      </c>
      <c r="Z29" s="899">
        <v>25</v>
      </c>
      <c r="AA29" s="907" t="s">
        <v>2204</v>
      </c>
      <c r="AB29" s="905" t="s">
        <v>2205</v>
      </c>
      <c r="AC29" s="902">
        <v>1</v>
      </c>
      <c r="AD29" s="902">
        <v>1</v>
      </c>
      <c r="AE29" s="902">
        <v>0</v>
      </c>
      <c r="AF29" s="902">
        <v>1</v>
      </c>
      <c r="AG29" s="902">
        <v>0</v>
      </c>
      <c r="AH29" s="903">
        <v>0</v>
      </c>
      <c r="AI29" s="876">
        <f t="shared" si="5"/>
        <v>10</v>
      </c>
      <c r="AJ29" s="877"/>
    </row>
    <row r="30" spans="2:36" ht="13.5">
      <c r="K30" s="877"/>
      <c r="L30" s="876"/>
      <c r="M30" s="877"/>
      <c r="N30" s="899">
        <v>26</v>
      </c>
      <c r="O30" s="907" t="s">
        <v>2193</v>
      </c>
      <c r="P30" s="914" t="s">
        <v>2206</v>
      </c>
      <c r="Q30" s="902">
        <v>0</v>
      </c>
      <c r="R30" s="902">
        <v>1</v>
      </c>
      <c r="S30" s="902">
        <v>0</v>
      </c>
      <c r="T30" s="902">
        <v>0</v>
      </c>
      <c r="U30" s="902">
        <v>0</v>
      </c>
      <c r="V30" s="902">
        <v>1</v>
      </c>
      <c r="W30" s="903">
        <v>0</v>
      </c>
      <c r="X30" s="876">
        <f t="shared" si="4"/>
        <v>17</v>
      </c>
      <c r="Z30" s="899">
        <v>26</v>
      </c>
      <c r="AA30" s="907" t="s">
        <v>2197</v>
      </c>
      <c r="AB30" s="905" t="s">
        <v>2207</v>
      </c>
      <c r="AC30" s="902">
        <v>1</v>
      </c>
      <c r="AD30" s="902">
        <v>0</v>
      </c>
      <c r="AE30" s="902">
        <v>0</v>
      </c>
      <c r="AF30" s="902">
        <v>0</v>
      </c>
      <c r="AG30" s="902">
        <v>1</v>
      </c>
      <c r="AH30" s="903">
        <v>0</v>
      </c>
      <c r="AI30" s="876">
        <f t="shared" si="5"/>
        <v>1</v>
      </c>
      <c r="AJ30" s="877"/>
    </row>
    <row r="31" spans="2:36" ht="13.5">
      <c r="K31" s="877"/>
      <c r="L31" s="876"/>
      <c r="M31" s="877"/>
      <c r="N31" s="899">
        <v>27</v>
      </c>
      <c r="O31" s="907" t="s">
        <v>2193</v>
      </c>
      <c r="P31" s="913" t="s">
        <v>2208</v>
      </c>
      <c r="Q31" s="902">
        <v>0</v>
      </c>
      <c r="R31" s="902">
        <v>1</v>
      </c>
      <c r="S31" s="902">
        <v>1</v>
      </c>
      <c r="T31" s="902">
        <v>0</v>
      </c>
      <c r="U31" s="902">
        <v>0</v>
      </c>
      <c r="V31" s="902">
        <v>1</v>
      </c>
      <c r="W31" s="903" t="s">
        <v>2105</v>
      </c>
      <c r="X31" s="876">
        <f t="shared" si="4"/>
        <v>25</v>
      </c>
      <c r="Z31" s="899">
        <v>27</v>
      </c>
      <c r="AA31" s="907" t="s">
        <v>2197</v>
      </c>
      <c r="AB31" s="913" t="s">
        <v>2209</v>
      </c>
      <c r="AC31" s="902">
        <v>1</v>
      </c>
      <c r="AD31" s="902">
        <v>1</v>
      </c>
      <c r="AE31" s="902">
        <v>0</v>
      </c>
      <c r="AF31" s="902">
        <v>0</v>
      </c>
      <c r="AG31" s="902">
        <v>1</v>
      </c>
      <c r="AH31" s="903">
        <v>0</v>
      </c>
      <c r="AI31" s="876">
        <f t="shared" si="5"/>
        <v>9</v>
      </c>
      <c r="AJ31" s="877"/>
    </row>
    <row r="32" spans="2:36" ht="13.5">
      <c r="D32" s="930"/>
      <c r="K32" s="877"/>
      <c r="L32" s="876"/>
      <c r="M32" s="877"/>
      <c r="N32" s="899">
        <v>28</v>
      </c>
      <c r="O32" s="907" t="s">
        <v>2197</v>
      </c>
      <c r="P32" s="913" t="s">
        <v>2210</v>
      </c>
      <c r="Q32" s="902">
        <v>0</v>
      </c>
      <c r="R32" s="902">
        <v>1</v>
      </c>
      <c r="S32" s="902">
        <v>1</v>
      </c>
      <c r="T32" s="902">
        <v>0</v>
      </c>
      <c r="U32" s="902">
        <v>1</v>
      </c>
      <c r="V32" s="902">
        <v>1</v>
      </c>
      <c r="W32" s="903" t="s">
        <v>2129</v>
      </c>
      <c r="X32" s="876">
        <f t="shared" si="4"/>
        <v>27</v>
      </c>
      <c r="Z32" s="899">
        <v>28</v>
      </c>
      <c r="AA32" s="907" t="s">
        <v>2101</v>
      </c>
      <c r="AB32" s="905" t="s">
        <v>2211</v>
      </c>
      <c r="AC32" s="902">
        <v>1</v>
      </c>
      <c r="AD32" s="902">
        <v>1</v>
      </c>
      <c r="AE32" s="902">
        <v>0</v>
      </c>
      <c r="AF32" s="902">
        <v>1</v>
      </c>
      <c r="AG32" s="902">
        <v>1</v>
      </c>
      <c r="AH32" s="903" t="s">
        <v>2110</v>
      </c>
      <c r="AI32" s="876">
        <f t="shared" si="5"/>
        <v>11</v>
      </c>
      <c r="AJ32" s="877"/>
    </row>
    <row r="33" spans="4:36" ht="13.5">
      <c r="D33" s="929"/>
      <c r="K33" s="877"/>
      <c r="L33" s="876"/>
      <c r="M33" s="877"/>
      <c r="N33" s="899">
        <v>29</v>
      </c>
      <c r="O33" s="907" t="s">
        <v>2132</v>
      </c>
      <c r="P33" s="913" t="s">
        <v>2212</v>
      </c>
      <c r="Q33" s="902">
        <v>0</v>
      </c>
      <c r="R33" s="902">
        <v>0</v>
      </c>
      <c r="S33" s="902">
        <v>1</v>
      </c>
      <c r="T33" s="902">
        <v>1</v>
      </c>
      <c r="U33" s="902">
        <v>1</v>
      </c>
      <c r="V33" s="902">
        <v>0</v>
      </c>
      <c r="W33" s="903" t="s">
        <v>2129</v>
      </c>
      <c r="X33" s="876">
        <f t="shared" si="4"/>
        <v>14</v>
      </c>
      <c r="Z33" s="899">
        <v>29</v>
      </c>
      <c r="AA33" s="907" t="s">
        <v>2138</v>
      </c>
      <c r="AB33" s="913" t="s">
        <v>2213</v>
      </c>
      <c r="AC33" s="902">
        <v>0</v>
      </c>
      <c r="AD33" s="902">
        <v>1</v>
      </c>
      <c r="AE33" s="902">
        <v>1</v>
      </c>
      <c r="AF33" s="902">
        <v>1</v>
      </c>
      <c r="AG33" s="902">
        <v>0</v>
      </c>
      <c r="AH33" s="903" t="s">
        <v>2110</v>
      </c>
      <c r="AI33" s="876">
        <f t="shared" si="5"/>
        <v>14</v>
      </c>
      <c r="AJ33" s="877"/>
    </row>
    <row r="34" spans="4:36" ht="13.5">
      <c r="K34" s="877"/>
      <c r="L34" s="876"/>
      <c r="M34" s="877"/>
      <c r="N34" s="899">
        <v>30</v>
      </c>
      <c r="O34" s="907" t="s">
        <v>2138</v>
      </c>
      <c r="P34" s="913" t="s">
        <v>2214</v>
      </c>
      <c r="Q34" s="902">
        <v>0</v>
      </c>
      <c r="R34" s="902">
        <v>0</v>
      </c>
      <c r="S34" s="902">
        <v>1</v>
      </c>
      <c r="T34" s="902">
        <v>1</v>
      </c>
      <c r="U34" s="902">
        <v>1</v>
      </c>
      <c r="V34" s="902">
        <v>1</v>
      </c>
      <c r="W34" s="903" t="s">
        <v>2129</v>
      </c>
      <c r="X34" s="876">
        <f t="shared" si="4"/>
        <v>15</v>
      </c>
      <c r="Z34" s="899">
        <v>30</v>
      </c>
      <c r="AA34" s="907" t="s">
        <v>2215</v>
      </c>
      <c r="AB34" s="913" t="s">
        <v>2216</v>
      </c>
      <c r="AC34" s="902">
        <v>0</v>
      </c>
      <c r="AD34" s="902">
        <v>1</v>
      </c>
      <c r="AE34" s="902">
        <v>1</v>
      </c>
      <c r="AF34" s="902">
        <v>1</v>
      </c>
      <c r="AG34" s="902">
        <v>1</v>
      </c>
      <c r="AH34" s="903" t="s">
        <v>2110</v>
      </c>
      <c r="AI34" s="876">
        <f t="shared" si="5"/>
        <v>15</v>
      </c>
      <c r="AJ34" s="877"/>
    </row>
    <row r="35" spans="4:36" ht="13.5">
      <c r="K35" s="877"/>
      <c r="L35" s="876"/>
      <c r="M35" s="877"/>
      <c r="N35" s="899">
        <v>31</v>
      </c>
      <c r="O35" s="907" t="s">
        <v>2138</v>
      </c>
      <c r="P35" s="913" t="s">
        <v>2217</v>
      </c>
      <c r="Q35" s="902">
        <v>0</v>
      </c>
      <c r="R35" s="902">
        <v>1</v>
      </c>
      <c r="S35" s="902">
        <v>1</v>
      </c>
      <c r="T35" s="902">
        <v>1</v>
      </c>
      <c r="U35" s="902">
        <v>1</v>
      </c>
      <c r="V35" s="902">
        <v>0</v>
      </c>
      <c r="W35" s="903" t="s">
        <v>2129</v>
      </c>
      <c r="X35" s="876">
        <f t="shared" si="4"/>
        <v>30</v>
      </c>
      <c r="Z35" s="899">
        <v>31</v>
      </c>
      <c r="AA35" s="907" t="s">
        <v>2138</v>
      </c>
      <c r="AB35" s="913" t="s">
        <v>2218</v>
      </c>
      <c r="AC35" s="902">
        <v>1</v>
      </c>
      <c r="AD35" s="902">
        <v>1</v>
      </c>
      <c r="AE35" s="902">
        <v>1</v>
      </c>
      <c r="AF35" s="902">
        <v>1</v>
      </c>
      <c r="AG35" s="902">
        <v>0</v>
      </c>
      <c r="AH35" s="903" t="s">
        <v>2110</v>
      </c>
      <c r="AI35" s="876">
        <f t="shared" si="5"/>
        <v>14</v>
      </c>
      <c r="AJ35" s="877"/>
    </row>
    <row r="36" spans="4:36" ht="13.5">
      <c r="K36" s="877"/>
      <c r="L36" s="876"/>
      <c r="M36" s="877"/>
      <c r="N36" s="899">
        <v>32</v>
      </c>
      <c r="O36" s="931" t="s">
        <v>2138</v>
      </c>
      <c r="P36" s="932" t="s">
        <v>2219</v>
      </c>
      <c r="Q36" s="918">
        <v>0</v>
      </c>
      <c r="R36" s="918">
        <v>1</v>
      </c>
      <c r="S36" s="918">
        <v>1</v>
      </c>
      <c r="T36" s="918">
        <v>1</v>
      </c>
      <c r="U36" s="918">
        <v>1</v>
      </c>
      <c r="V36" s="918">
        <v>1</v>
      </c>
      <c r="W36" s="919" t="s">
        <v>2129</v>
      </c>
      <c r="X36" s="876">
        <f t="shared" si="4"/>
        <v>31</v>
      </c>
      <c r="Z36" s="915">
        <v>32</v>
      </c>
      <c r="AA36" s="931" t="s">
        <v>2215</v>
      </c>
      <c r="AB36" s="932" t="s">
        <v>2220</v>
      </c>
      <c r="AC36" s="933">
        <v>1</v>
      </c>
      <c r="AD36" s="933">
        <v>1</v>
      </c>
      <c r="AE36" s="933">
        <v>1</v>
      </c>
      <c r="AF36" s="933">
        <v>1</v>
      </c>
      <c r="AG36" s="933">
        <v>1</v>
      </c>
      <c r="AH36" s="934" t="s">
        <v>2110</v>
      </c>
      <c r="AI36" s="876">
        <f t="shared" si="5"/>
        <v>15</v>
      </c>
      <c r="AJ36" s="877"/>
    </row>
    <row r="37" spans="4:36" ht="13.5">
      <c r="D37" s="935"/>
      <c r="E37" s="936"/>
      <c r="F37" s="936"/>
      <c r="G37" s="936"/>
      <c r="H37" s="936"/>
      <c r="I37" s="936"/>
      <c r="J37" s="936"/>
      <c r="K37" s="936"/>
      <c r="L37" s="876"/>
      <c r="M37" s="877"/>
      <c r="N37" s="899">
        <v>33</v>
      </c>
      <c r="O37" s="921" t="s">
        <v>2130</v>
      </c>
      <c r="P37" s="914" t="s">
        <v>2221</v>
      </c>
      <c r="Q37" s="922">
        <v>1</v>
      </c>
      <c r="R37" s="922">
        <v>0</v>
      </c>
      <c r="S37" s="922">
        <v>0</v>
      </c>
      <c r="T37" s="922">
        <v>0</v>
      </c>
      <c r="U37" s="922">
        <v>0</v>
      </c>
      <c r="V37" s="922">
        <v>0</v>
      </c>
      <c r="W37" s="923" t="s">
        <v>2187</v>
      </c>
      <c r="X37" s="876">
        <f t="shared" si="4"/>
        <v>32</v>
      </c>
      <c r="Y37" s="937"/>
      <c r="Z37" s="938"/>
      <c r="AA37" s="939"/>
      <c r="AB37" s="940"/>
      <c r="AC37" s="939"/>
      <c r="AD37" s="939"/>
      <c r="AE37" s="939"/>
      <c r="AF37" s="939"/>
      <c r="AG37" s="939"/>
      <c r="AI37" s="877"/>
    </row>
    <row r="38" spans="4:36" ht="13.5">
      <c r="D38" s="935"/>
      <c r="E38" s="936"/>
      <c r="F38" s="936"/>
      <c r="G38" s="936"/>
      <c r="H38" s="936"/>
      <c r="I38" s="936"/>
      <c r="J38" s="936"/>
      <c r="K38" s="936"/>
      <c r="L38" s="876"/>
      <c r="M38" s="877"/>
      <c r="N38" s="899">
        <v>34</v>
      </c>
      <c r="O38" s="921" t="s">
        <v>2106</v>
      </c>
      <c r="P38" s="914" t="s">
        <v>2222</v>
      </c>
      <c r="Q38" s="922">
        <v>1</v>
      </c>
      <c r="R38" s="922">
        <v>0</v>
      </c>
      <c r="S38" s="922">
        <v>0</v>
      </c>
      <c r="T38" s="922">
        <v>0</v>
      </c>
      <c r="U38" s="922">
        <v>0</v>
      </c>
      <c r="V38" s="922">
        <v>1</v>
      </c>
      <c r="W38" s="923" t="s">
        <v>2223</v>
      </c>
      <c r="X38" s="876">
        <f t="shared" si="4"/>
        <v>33</v>
      </c>
      <c r="Y38" s="937"/>
      <c r="Z38" s="941"/>
      <c r="AA38" s="942"/>
      <c r="AB38" s="943"/>
      <c r="AC38" s="942"/>
      <c r="AD38" s="942"/>
      <c r="AE38" s="942"/>
      <c r="AF38" s="942"/>
      <c r="AG38" s="942"/>
      <c r="AI38" s="877"/>
    </row>
    <row r="39" spans="4:36" ht="13.5">
      <c r="D39" s="935"/>
      <c r="E39" s="936"/>
      <c r="F39" s="936"/>
      <c r="G39" s="936"/>
      <c r="H39" s="936"/>
      <c r="I39" s="936"/>
      <c r="J39" s="936"/>
      <c r="K39" s="936"/>
      <c r="L39" s="876"/>
      <c r="M39" s="877"/>
      <c r="N39" s="899">
        <v>35</v>
      </c>
      <c r="O39" s="921" t="s">
        <v>2106</v>
      </c>
      <c r="P39" s="914" t="s">
        <v>2224</v>
      </c>
      <c r="Q39" s="922">
        <v>1</v>
      </c>
      <c r="R39" s="922">
        <v>0</v>
      </c>
      <c r="S39" s="922">
        <v>0</v>
      </c>
      <c r="T39" s="922">
        <v>0</v>
      </c>
      <c r="U39" s="922">
        <v>1</v>
      </c>
      <c r="V39" s="922">
        <v>0</v>
      </c>
      <c r="W39" s="923">
        <v>0</v>
      </c>
      <c r="X39" s="876">
        <f t="shared" si="4"/>
        <v>34</v>
      </c>
      <c r="Z39" s="941"/>
      <c r="AA39" s="944"/>
      <c r="AB39" s="943"/>
      <c r="AC39" s="942"/>
      <c r="AD39" s="942"/>
      <c r="AE39" s="942"/>
      <c r="AF39" s="942"/>
      <c r="AG39" s="942"/>
      <c r="AI39" s="877"/>
    </row>
    <row r="40" spans="4:36" ht="13.5">
      <c r="D40" s="935"/>
      <c r="E40" s="936"/>
      <c r="F40" s="936"/>
      <c r="G40" s="936"/>
      <c r="H40" s="936"/>
      <c r="I40" s="936"/>
      <c r="J40" s="936"/>
      <c r="K40" s="936"/>
      <c r="L40" s="876"/>
      <c r="M40" s="877"/>
      <c r="N40" s="899">
        <v>36</v>
      </c>
      <c r="O40" s="921" t="s">
        <v>2124</v>
      </c>
      <c r="P40" s="914" t="s">
        <v>2225</v>
      </c>
      <c r="Q40" s="922">
        <v>1</v>
      </c>
      <c r="R40" s="922">
        <v>0</v>
      </c>
      <c r="S40" s="922">
        <v>0</v>
      </c>
      <c r="T40" s="922">
        <v>0</v>
      </c>
      <c r="U40" s="922">
        <v>1</v>
      </c>
      <c r="V40" s="922">
        <v>1</v>
      </c>
      <c r="W40" s="923">
        <v>0</v>
      </c>
      <c r="X40" s="876">
        <f t="shared" si="4"/>
        <v>35</v>
      </c>
      <c r="Z40" s="941"/>
      <c r="AA40" s="944"/>
      <c r="AB40" s="943"/>
      <c r="AC40" s="942"/>
      <c r="AD40" s="942"/>
      <c r="AE40" s="942"/>
      <c r="AF40" s="942"/>
      <c r="AG40" s="942"/>
      <c r="AI40" s="877"/>
    </row>
    <row r="41" spans="4:36" ht="13.5">
      <c r="D41" s="935"/>
      <c r="E41" s="936"/>
      <c r="F41" s="936"/>
      <c r="G41" s="936"/>
      <c r="H41" s="936"/>
      <c r="I41" s="936"/>
      <c r="J41" s="936"/>
      <c r="K41" s="936"/>
      <c r="L41" s="876"/>
      <c r="M41" s="877"/>
      <c r="N41" s="899">
        <v>37</v>
      </c>
      <c r="O41" s="921" t="s">
        <v>2141</v>
      </c>
      <c r="P41" s="914" t="s">
        <v>2226</v>
      </c>
      <c r="Q41" s="922">
        <v>1</v>
      </c>
      <c r="R41" s="922">
        <v>0</v>
      </c>
      <c r="S41" s="922">
        <v>0</v>
      </c>
      <c r="T41" s="922">
        <v>1</v>
      </c>
      <c r="U41" s="922">
        <v>0</v>
      </c>
      <c r="V41" s="922">
        <v>0</v>
      </c>
      <c r="W41" s="923" t="s">
        <v>2187</v>
      </c>
      <c r="X41" s="876">
        <f t="shared" si="4"/>
        <v>36</v>
      </c>
      <c r="Z41" s="941"/>
      <c r="AA41" s="944"/>
    </row>
    <row r="42" spans="4:36" ht="13.5">
      <c r="D42" s="935"/>
      <c r="E42" s="936"/>
      <c r="F42" s="936"/>
      <c r="G42" s="936"/>
      <c r="H42" s="936"/>
      <c r="I42" s="936"/>
      <c r="J42" s="936"/>
      <c r="K42" s="936"/>
      <c r="L42" s="876"/>
      <c r="M42" s="877"/>
      <c r="N42" s="899">
        <v>38</v>
      </c>
      <c r="O42" s="921" t="s">
        <v>2124</v>
      </c>
      <c r="P42" s="914" t="s">
        <v>2227</v>
      </c>
      <c r="Q42" s="922">
        <v>1</v>
      </c>
      <c r="R42" s="922">
        <v>0</v>
      </c>
      <c r="S42" s="922">
        <v>0</v>
      </c>
      <c r="T42" s="922">
        <v>1</v>
      </c>
      <c r="U42" s="922">
        <v>0</v>
      </c>
      <c r="V42" s="922">
        <v>1</v>
      </c>
      <c r="W42" s="923" t="s">
        <v>2192</v>
      </c>
      <c r="X42" s="876">
        <f t="shared" si="4"/>
        <v>37</v>
      </c>
      <c r="Z42" s="941"/>
      <c r="AA42" s="944"/>
    </row>
    <row r="43" spans="4:36" ht="13.5">
      <c r="D43" s="943"/>
      <c r="E43" s="936"/>
      <c r="F43" s="936"/>
      <c r="G43" s="936"/>
      <c r="H43" s="936"/>
      <c r="I43" s="936"/>
      <c r="J43" s="936"/>
      <c r="K43" s="936"/>
      <c r="L43" s="876"/>
      <c r="M43" s="877"/>
      <c r="N43" s="899">
        <v>39</v>
      </c>
      <c r="O43" s="945" t="s">
        <v>2132</v>
      </c>
      <c r="P43" s="946" t="s">
        <v>2228</v>
      </c>
      <c r="Q43" s="922">
        <v>1</v>
      </c>
      <c r="R43" s="922">
        <v>0</v>
      </c>
      <c r="S43" s="922">
        <v>0</v>
      </c>
      <c r="T43" s="922">
        <v>1</v>
      </c>
      <c r="U43" s="922">
        <v>1</v>
      </c>
      <c r="V43" s="922">
        <v>0</v>
      </c>
      <c r="W43" s="923">
        <v>0</v>
      </c>
      <c r="X43" s="876">
        <f t="shared" si="4"/>
        <v>38</v>
      </c>
      <c r="Z43" s="941"/>
      <c r="AA43" s="944"/>
      <c r="AB43" s="943"/>
      <c r="AC43" s="942"/>
      <c r="AD43" s="942"/>
      <c r="AE43" s="942"/>
      <c r="AF43" s="942"/>
      <c r="AG43" s="942"/>
      <c r="AI43" s="877"/>
    </row>
    <row r="44" spans="4:36" ht="13.5">
      <c r="D44" s="943"/>
      <c r="E44" s="936"/>
      <c r="F44" s="936"/>
      <c r="G44" s="936"/>
      <c r="H44" s="936"/>
      <c r="I44" s="936"/>
      <c r="J44" s="936"/>
      <c r="K44" s="936"/>
      <c r="L44" s="876"/>
      <c r="M44" s="877"/>
      <c r="N44" s="899">
        <v>40</v>
      </c>
      <c r="O44" s="945" t="s">
        <v>2138</v>
      </c>
      <c r="P44" s="946" t="s">
        <v>2229</v>
      </c>
      <c r="Q44" s="922">
        <v>1</v>
      </c>
      <c r="R44" s="922">
        <v>0</v>
      </c>
      <c r="S44" s="922">
        <v>0</v>
      </c>
      <c r="T44" s="922">
        <v>1</v>
      </c>
      <c r="U44" s="922">
        <v>1</v>
      </c>
      <c r="V44" s="922">
        <v>1</v>
      </c>
      <c r="W44" s="923">
        <v>0</v>
      </c>
      <c r="X44" s="876">
        <f t="shared" si="4"/>
        <v>39</v>
      </c>
      <c r="Z44" s="941"/>
      <c r="AA44" s="944"/>
      <c r="AB44" s="943"/>
      <c r="AC44" s="942"/>
      <c r="AD44" s="942"/>
      <c r="AE44" s="942"/>
      <c r="AF44" s="942"/>
      <c r="AG44" s="942"/>
      <c r="AI44" s="877"/>
    </row>
    <row r="45" spans="4:36" ht="13.5">
      <c r="D45" s="943"/>
      <c r="E45" s="936"/>
      <c r="F45" s="936"/>
      <c r="G45" s="936"/>
      <c r="H45" s="936"/>
      <c r="I45" s="936"/>
      <c r="J45" s="936"/>
      <c r="K45" s="936"/>
      <c r="L45" s="876"/>
      <c r="M45" s="877"/>
      <c r="N45" s="899">
        <v>41</v>
      </c>
      <c r="O45" s="945" t="s">
        <v>2138</v>
      </c>
      <c r="P45" s="946" t="s">
        <v>2230</v>
      </c>
      <c r="Q45" s="922">
        <v>1</v>
      </c>
      <c r="R45" s="922">
        <v>0</v>
      </c>
      <c r="S45" s="922">
        <v>1</v>
      </c>
      <c r="T45" s="922">
        <v>0</v>
      </c>
      <c r="U45" s="922">
        <v>0</v>
      </c>
      <c r="V45" s="922">
        <v>0</v>
      </c>
      <c r="W45" s="947" t="s">
        <v>2187</v>
      </c>
      <c r="X45" s="876">
        <f t="shared" si="4"/>
        <v>40</v>
      </c>
      <c r="Z45" s="941"/>
      <c r="AA45" s="944"/>
      <c r="AB45" s="943"/>
      <c r="AC45" s="942"/>
      <c r="AD45" s="942"/>
      <c r="AE45" s="942"/>
      <c r="AF45" s="942"/>
      <c r="AG45" s="942"/>
      <c r="AI45" s="877"/>
    </row>
    <row r="46" spans="4:36" ht="13.5">
      <c r="D46" s="943"/>
      <c r="E46" s="936"/>
      <c r="F46" s="936"/>
      <c r="G46" s="936"/>
      <c r="H46" s="936"/>
      <c r="I46" s="936"/>
      <c r="J46" s="936"/>
      <c r="K46" s="936"/>
      <c r="L46" s="876"/>
      <c r="M46" s="877"/>
      <c r="N46" s="899">
        <v>42</v>
      </c>
      <c r="O46" s="948" t="s">
        <v>2138</v>
      </c>
      <c r="P46" s="946" t="s">
        <v>2231</v>
      </c>
      <c r="Q46" s="922">
        <v>1</v>
      </c>
      <c r="R46" s="922">
        <v>0</v>
      </c>
      <c r="S46" s="922">
        <v>1</v>
      </c>
      <c r="T46" s="922">
        <v>0</v>
      </c>
      <c r="U46" s="922">
        <v>0</v>
      </c>
      <c r="V46" s="922">
        <v>1</v>
      </c>
      <c r="W46" s="947" t="s">
        <v>2232</v>
      </c>
      <c r="X46" s="876">
        <f t="shared" si="4"/>
        <v>41</v>
      </c>
      <c r="Z46" s="941"/>
      <c r="AA46" s="944"/>
      <c r="AB46" s="943"/>
      <c r="AC46" s="942"/>
      <c r="AD46" s="942"/>
      <c r="AE46" s="942"/>
      <c r="AF46" s="942"/>
      <c r="AG46" s="942"/>
      <c r="AI46" s="877"/>
    </row>
    <row r="47" spans="4:36" ht="13.5">
      <c r="D47" s="935"/>
      <c r="K47" s="877"/>
      <c r="L47" s="876"/>
      <c r="M47" s="877"/>
      <c r="N47" s="899">
        <v>43</v>
      </c>
      <c r="O47" s="921" t="s">
        <v>2106</v>
      </c>
      <c r="P47" s="914" t="s">
        <v>2233</v>
      </c>
      <c r="Q47" s="922">
        <v>1</v>
      </c>
      <c r="R47" s="922">
        <v>0</v>
      </c>
      <c r="S47" s="922">
        <v>1</v>
      </c>
      <c r="T47" s="922">
        <v>0</v>
      </c>
      <c r="U47" s="922">
        <v>1</v>
      </c>
      <c r="V47" s="922">
        <v>0</v>
      </c>
      <c r="W47" s="923" t="s">
        <v>2187</v>
      </c>
      <c r="X47" s="876">
        <f t="shared" si="4"/>
        <v>42</v>
      </c>
      <c r="Y47" s="937"/>
      <c r="Z47" s="941"/>
      <c r="AA47" s="942"/>
      <c r="AB47" s="943"/>
      <c r="AC47" s="942"/>
      <c r="AD47" s="942"/>
      <c r="AE47" s="942"/>
      <c r="AF47" s="942"/>
      <c r="AG47" s="942"/>
      <c r="AI47" s="877"/>
    </row>
    <row r="48" spans="4:36" ht="13.5">
      <c r="D48" s="935"/>
      <c r="K48" s="877"/>
      <c r="L48" s="876"/>
      <c r="M48" s="877"/>
      <c r="N48" s="899">
        <v>44</v>
      </c>
      <c r="O48" s="921" t="s">
        <v>2124</v>
      </c>
      <c r="P48" s="914" t="s">
        <v>2234</v>
      </c>
      <c r="Q48" s="922">
        <v>1</v>
      </c>
      <c r="R48" s="922">
        <v>0</v>
      </c>
      <c r="S48" s="922">
        <v>1</v>
      </c>
      <c r="T48" s="922">
        <v>0</v>
      </c>
      <c r="U48" s="922">
        <v>1</v>
      </c>
      <c r="V48" s="922">
        <v>1</v>
      </c>
      <c r="W48" s="923" t="s">
        <v>2187</v>
      </c>
      <c r="X48" s="876">
        <f t="shared" si="4"/>
        <v>43</v>
      </c>
      <c r="Y48" s="937"/>
      <c r="Z48" s="941"/>
      <c r="AA48" s="942"/>
      <c r="AB48" s="943"/>
      <c r="AC48" s="942"/>
      <c r="AD48" s="942"/>
      <c r="AE48" s="942"/>
      <c r="AF48" s="942"/>
      <c r="AG48" s="942"/>
      <c r="AI48" s="877"/>
    </row>
    <row r="49" spans="4:35" ht="13.5">
      <c r="D49" s="935"/>
      <c r="K49" s="877"/>
      <c r="L49" s="876"/>
      <c r="M49" s="877"/>
      <c r="N49" s="899">
        <v>45</v>
      </c>
      <c r="O49" s="921" t="s">
        <v>2235</v>
      </c>
      <c r="P49" s="914" t="s">
        <v>2236</v>
      </c>
      <c r="Q49" s="922">
        <v>1</v>
      </c>
      <c r="R49" s="922">
        <v>0</v>
      </c>
      <c r="S49" s="922">
        <v>1</v>
      </c>
      <c r="T49" s="922">
        <v>1</v>
      </c>
      <c r="U49" s="922">
        <v>0</v>
      </c>
      <c r="V49" s="922">
        <v>0</v>
      </c>
      <c r="W49" s="923">
        <v>0</v>
      </c>
      <c r="X49" s="876">
        <f t="shared" si="4"/>
        <v>44</v>
      </c>
      <c r="Z49" s="941"/>
      <c r="AA49" s="944"/>
      <c r="AB49" s="943"/>
      <c r="AC49" s="942"/>
      <c r="AD49" s="942"/>
      <c r="AE49" s="942"/>
      <c r="AF49" s="942"/>
      <c r="AG49" s="942"/>
      <c r="AI49" s="877"/>
    </row>
    <row r="50" spans="4:35" ht="13.5">
      <c r="D50" s="935"/>
      <c r="K50" s="877"/>
      <c r="L50" s="876"/>
      <c r="M50" s="877"/>
      <c r="N50" s="899">
        <v>46</v>
      </c>
      <c r="O50" s="921" t="s">
        <v>2124</v>
      </c>
      <c r="P50" s="914" t="s">
        <v>2237</v>
      </c>
      <c r="Q50" s="922">
        <v>1</v>
      </c>
      <c r="R50" s="922">
        <v>0</v>
      </c>
      <c r="S50" s="922">
        <v>1</v>
      </c>
      <c r="T50" s="922">
        <v>1</v>
      </c>
      <c r="U50" s="922">
        <v>0</v>
      </c>
      <c r="V50" s="922">
        <v>1</v>
      </c>
      <c r="W50" s="923">
        <v>0</v>
      </c>
      <c r="X50" s="876">
        <f t="shared" si="4"/>
        <v>45</v>
      </c>
      <c r="Z50" s="941"/>
      <c r="AA50" s="944"/>
      <c r="AB50" s="943"/>
      <c r="AC50" s="942"/>
      <c r="AD50" s="942"/>
      <c r="AE50" s="942"/>
      <c r="AF50" s="942"/>
      <c r="AG50" s="942"/>
      <c r="AI50" s="877"/>
    </row>
    <row r="51" spans="4:35" ht="13.5">
      <c r="D51" s="935"/>
      <c r="K51" s="877"/>
      <c r="L51" s="876"/>
      <c r="M51" s="877"/>
      <c r="N51" s="899">
        <v>47</v>
      </c>
      <c r="O51" s="921" t="s">
        <v>2124</v>
      </c>
      <c r="P51" s="914" t="s">
        <v>2238</v>
      </c>
      <c r="Q51" s="922">
        <v>1</v>
      </c>
      <c r="R51" s="922">
        <v>0</v>
      </c>
      <c r="S51" s="922">
        <v>1</v>
      </c>
      <c r="T51" s="922">
        <v>1</v>
      </c>
      <c r="U51" s="922">
        <v>1</v>
      </c>
      <c r="V51" s="922">
        <v>0</v>
      </c>
      <c r="W51" s="923" t="s">
        <v>2187</v>
      </c>
      <c r="X51" s="876">
        <f t="shared" si="4"/>
        <v>46</v>
      </c>
      <c r="Z51" s="941"/>
      <c r="AA51" s="944"/>
      <c r="AB51" s="943"/>
      <c r="AC51" s="942"/>
      <c r="AD51" s="942"/>
      <c r="AE51" s="942"/>
      <c r="AF51" s="942"/>
      <c r="AG51" s="942"/>
      <c r="AI51" s="877"/>
    </row>
    <row r="52" spans="4:35" ht="13.5">
      <c r="D52" s="935"/>
      <c r="K52" s="877"/>
      <c r="L52" s="876"/>
      <c r="M52" s="877"/>
      <c r="N52" s="899">
        <v>48</v>
      </c>
      <c r="O52" s="921" t="s">
        <v>2099</v>
      </c>
      <c r="P52" s="914" t="s">
        <v>2239</v>
      </c>
      <c r="Q52" s="922">
        <v>1</v>
      </c>
      <c r="R52" s="922">
        <v>0</v>
      </c>
      <c r="S52" s="922">
        <v>1</v>
      </c>
      <c r="T52" s="922">
        <v>1</v>
      </c>
      <c r="U52" s="922">
        <v>1</v>
      </c>
      <c r="V52" s="922">
        <v>1</v>
      </c>
      <c r="W52" s="923" t="s">
        <v>2187</v>
      </c>
      <c r="X52" s="876">
        <f t="shared" si="4"/>
        <v>47</v>
      </c>
      <c r="Z52" s="941"/>
      <c r="AA52" s="944"/>
      <c r="AB52" s="943"/>
      <c r="AC52" s="942"/>
      <c r="AD52" s="942"/>
      <c r="AE52" s="942"/>
      <c r="AF52" s="942"/>
      <c r="AG52" s="942"/>
      <c r="AI52" s="877"/>
    </row>
    <row r="53" spans="4:35" ht="13.5">
      <c r="D53" s="949"/>
      <c r="K53" s="877"/>
      <c r="L53" s="876"/>
      <c r="M53" s="877"/>
      <c r="N53" s="899">
        <v>49</v>
      </c>
      <c r="O53" s="945" t="s">
        <v>2215</v>
      </c>
      <c r="P53" s="946" t="s">
        <v>2240</v>
      </c>
      <c r="Q53" s="922">
        <v>1</v>
      </c>
      <c r="R53" s="922">
        <v>1</v>
      </c>
      <c r="S53" s="922">
        <v>0</v>
      </c>
      <c r="T53" s="922">
        <v>0</v>
      </c>
      <c r="U53" s="922">
        <v>0</v>
      </c>
      <c r="V53" s="922">
        <v>0</v>
      </c>
      <c r="W53" s="923">
        <v>0</v>
      </c>
      <c r="X53" s="876">
        <f t="shared" si="4"/>
        <v>48</v>
      </c>
      <c r="Z53" s="941"/>
      <c r="AA53" s="944"/>
      <c r="AB53" s="943"/>
      <c r="AC53" s="942"/>
      <c r="AD53" s="942"/>
      <c r="AE53" s="942"/>
      <c r="AF53" s="942"/>
      <c r="AG53" s="942"/>
      <c r="AI53" s="877"/>
    </row>
    <row r="54" spans="4:35" ht="13.5">
      <c r="D54" s="949"/>
      <c r="K54" s="877"/>
      <c r="L54" s="876"/>
      <c r="M54" s="877"/>
      <c r="N54" s="899">
        <v>50</v>
      </c>
      <c r="O54" s="945" t="s">
        <v>2138</v>
      </c>
      <c r="P54" s="946" t="s">
        <v>2241</v>
      </c>
      <c r="Q54" s="922">
        <v>1</v>
      </c>
      <c r="R54" s="922">
        <v>1</v>
      </c>
      <c r="S54" s="922">
        <v>0</v>
      </c>
      <c r="T54" s="922">
        <v>0</v>
      </c>
      <c r="U54" s="922">
        <v>0</v>
      </c>
      <c r="V54" s="922">
        <v>1</v>
      </c>
      <c r="W54" s="923">
        <v>0</v>
      </c>
      <c r="X54" s="876">
        <f t="shared" si="4"/>
        <v>49</v>
      </c>
      <c r="Z54" s="941"/>
      <c r="AA54" s="944"/>
      <c r="AB54" s="943"/>
      <c r="AC54" s="942"/>
      <c r="AD54" s="942"/>
      <c r="AE54" s="942"/>
      <c r="AF54" s="942"/>
      <c r="AG54" s="942"/>
      <c r="AI54" s="877"/>
    </row>
    <row r="55" spans="4:35" ht="13.5">
      <c r="D55" s="943"/>
      <c r="K55" s="877"/>
      <c r="L55" s="876"/>
      <c r="M55" s="877"/>
      <c r="N55" s="899">
        <v>51</v>
      </c>
      <c r="O55" s="945" t="s">
        <v>2138</v>
      </c>
      <c r="P55" s="946" t="s">
        <v>2242</v>
      </c>
      <c r="Q55" s="922">
        <v>1</v>
      </c>
      <c r="R55" s="922">
        <v>1</v>
      </c>
      <c r="S55" s="922">
        <v>0</v>
      </c>
      <c r="T55" s="922">
        <v>0</v>
      </c>
      <c r="U55" s="922">
        <v>1</v>
      </c>
      <c r="V55" s="922">
        <v>0</v>
      </c>
      <c r="W55" s="947" t="s">
        <v>2243</v>
      </c>
      <c r="X55" s="876">
        <f t="shared" si="4"/>
        <v>50</v>
      </c>
      <c r="Z55" s="941"/>
      <c r="AA55" s="944"/>
      <c r="AB55" s="943"/>
      <c r="AC55" s="942"/>
      <c r="AD55" s="942"/>
      <c r="AE55" s="942"/>
      <c r="AF55" s="942"/>
      <c r="AG55" s="942"/>
      <c r="AI55" s="877"/>
    </row>
    <row r="56" spans="4:35" ht="13.5">
      <c r="D56" s="943"/>
      <c r="K56" s="877"/>
      <c r="L56" s="876"/>
      <c r="M56" s="877"/>
      <c r="N56" s="899">
        <v>52</v>
      </c>
      <c r="O56" s="948" t="s">
        <v>2138</v>
      </c>
      <c r="P56" s="946" t="s">
        <v>2244</v>
      </c>
      <c r="Q56" s="922">
        <v>1</v>
      </c>
      <c r="R56" s="922">
        <v>1</v>
      </c>
      <c r="S56" s="922">
        <v>0</v>
      </c>
      <c r="T56" s="922">
        <v>0</v>
      </c>
      <c r="U56" s="922">
        <v>1</v>
      </c>
      <c r="V56" s="922">
        <v>1</v>
      </c>
      <c r="W56" s="947" t="s">
        <v>2187</v>
      </c>
      <c r="X56" s="876">
        <f t="shared" si="4"/>
        <v>51</v>
      </c>
      <c r="Z56" s="941"/>
      <c r="AA56" s="944"/>
      <c r="AB56" s="943"/>
      <c r="AC56" s="942"/>
      <c r="AD56" s="942"/>
      <c r="AE56" s="942"/>
      <c r="AF56" s="942"/>
      <c r="AG56" s="942"/>
      <c r="AI56" s="877"/>
    </row>
    <row r="57" spans="4:35" ht="13.5">
      <c r="D57" s="935"/>
      <c r="K57" s="877"/>
      <c r="L57" s="876"/>
      <c r="M57" s="877"/>
      <c r="N57" s="899">
        <v>53</v>
      </c>
      <c r="O57" s="921" t="s">
        <v>2124</v>
      </c>
      <c r="P57" s="914" t="s">
        <v>2245</v>
      </c>
      <c r="Q57" s="922">
        <v>1</v>
      </c>
      <c r="R57" s="922">
        <v>1</v>
      </c>
      <c r="S57" s="922">
        <v>0</v>
      </c>
      <c r="T57" s="922">
        <v>1</v>
      </c>
      <c r="U57" s="922">
        <v>0</v>
      </c>
      <c r="V57" s="922">
        <v>0</v>
      </c>
      <c r="W57" s="923" t="s">
        <v>2246</v>
      </c>
      <c r="X57" s="876">
        <f t="shared" si="4"/>
        <v>52</v>
      </c>
      <c r="Y57" s="937"/>
      <c r="Z57" s="941"/>
      <c r="AA57" s="950"/>
      <c r="AB57" s="943"/>
      <c r="AC57" s="942"/>
      <c r="AD57" s="942"/>
      <c r="AE57" s="942"/>
      <c r="AF57" s="942"/>
      <c r="AG57" s="942"/>
      <c r="AI57" s="877"/>
    </row>
    <row r="58" spans="4:35" ht="13.5">
      <c r="D58" s="935"/>
      <c r="K58" s="877"/>
      <c r="L58" s="876"/>
      <c r="M58" s="877"/>
      <c r="N58" s="899">
        <v>54</v>
      </c>
      <c r="O58" s="951" t="s">
        <v>2124</v>
      </c>
      <c r="P58" s="914" t="s">
        <v>2247</v>
      </c>
      <c r="Q58" s="922">
        <v>1</v>
      </c>
      <c r="R58" s="922">
        <v>1</v>
      </c>
      <c r="S58" s="922">
        <v>0</v>
      </c>
      <c r="T58" s="922">
        <v>1</v>
      </c>
      <c r="U58" s="922">
        <v>0</v>
      </c>
      <c r="V58" s="922">
        <v>1</v>
      </c>
      <c r="W58" s="923" t="s">
        <v>2183</v>
      </c>
      <c r="X58" s="876">
        <f t="shared" si="4"/>
        <v>53</v>
      </c>
      <c r="Z58" s="941"/>
      <c r="AA58" s="944"/>
      <c r="AB58" s="943"/>
      <c r="AC58" s="942"/>
      <c r="AD58" s="942"/>
      <c r="AE58" s="942"/>
      <c r="AF58" s="942"/>
      <c r="AG58" s="942"/>
      <c r="AI58" s="877"/>
    </row>
    <row r="59" spans="4:35" ht="13.5">
      <c r="D59" s="935"/>
      <c r="K59" s="877"/>
      <c r="L59" s="876"/>
      <c r="M59" s="877"/>
      <c r="N59" s="899">
        <v>55</v>
      </c>
      <c r="O59" s="921" t="s">
        <v>2124</v>
      </c>
      <c r="P59" s="914" t="s">
        <v>2248</v>
      </c>
      <c r="Q59" s="922">
        <v>1</v>
      </c>
      <c r="R59" s="922">
        <v>1</v>
      </c>
      <c r="S59" s="922">
        <v>0</v>
      </c>
      <c r="T59" s="922">
        <v>1</v>
      </c>
      <c r="U59" s="922">
        <v>1</v>
      </c>
      <c r="V59" s="922">
        <v>0</v>
      </c>
      <c r="W59" s="923">
        <v>0</v>
      </c>
      <c r="X59" s="876">
        <f t="shared" si="4"/>
        <v>54</v>
      </c>
      <c r="Z59" s="941"/>
      <c r="AA59" s="944"/>
      <c r="AB59" s="943"/>
      <c r="AC59" s="942"/>
      <c r="AD59" s="942"/>
      <c r="AE59" s="942"/>
      <c r="AF59" s="942"/>
      <c r="AG59" s="942"/>
      <c r="AI59" s="877"/>
    </row>
    <row r="60" spans="4:35" ht="13.5">
      <c r="D60" s="935"/>
      <c r="K60" s="877"/>
      <c r="L60" s="876"/>
      <c r="M60" s="877"/>
      <c r="N60" s="899">
        <v>56</v>
      </c>
      <c r="O60" s="921" t="s">
        <v>2124</v>
      </c>
      <c r="P60" s="914" t="s">
        <v>2249</v>
      </c>
      <c r="Q60" s="922">
        <v>1</v>
      </c>
      <c r="R60" s="922">
        <v>1</v>
      </c>
      <c r="S60" s="922">
        <v>0</v>
      </c>
      <c r="T60" s="922">
        <v>1</v>
      </c>
      <c r="U60" s="922">
        <v>1</v>
      </c>
      <c r="V60" s="922">
        <v>1</v>
      </c>
      <c r="W60" s="923">
        <v>0</v>
      </c>
      <c r="X60" s="876">
        <f t="shared" si="4"/>
        <v>55</v>
      </c>
      <c r="Z60" s="941"/>
      <c r="AA60" s="944"/>
      <c r="AB60" s="943"/>
      <c r="AC60" s="942"/>
      <c r="AD60" s="942"/>
      <c r="AE60" s="942"/>
      <c r="AF60" s="942"/>
      <c r="AG60" s="942"/>
      <c r="AI60" s="877"/>
    </row>
    <row r="61" spans="4:35" ht="13.5">
      <c r="D61" s="935"/>
      <c r="K61" s="877"/>
      <c r="L61" s="876"/>
      <c r="M61" s="877"/>
      <c r="N61" s="899">
        <v>57</v>
      </c>
      <c r="O61" s="921" t="s">
        <v>2155</v>
      </c>
      <c r="P61" s="914" t="s">
        <v>2250</v>
      </c>
      <c r="Q61" s="922">
        <v>1</v>
      </c>
      <c r="R61" s="922">
        <v>1</v>
      </c>
      <c r="S61" s="922">
        <v>1</v>
      </c>
      <c r="T61" s="922">
        <v>0</v>
      </c>
      <c r="U61" s="922">
        <v>0</v>
      </c>
      <c r="V61" s="922">
        <v>0</v>
      </c>
      <c r="W61" s="923" t="s">
        <v>2187</v>
      </c>
      <c r="X61" s="876">
        <f t="shared" si="4"/>
        <v>56</v>
      </c>
      <c r="Z61" s="941"/>
      <c r="AA61" s="944"/>
      <c r="AB61" s="943"/>
      <c r="AC61" s="942"/>
      <c r="AD61" s="942"/>
      <c r="AE61" s="942"/>
      <c r="AF61" s="942"/>
      <c r="AG61" s="942"/>
      <c r="AI61" s="877"/>
    </row>
    <row r="62" spans="4:35" ht="13.5">
      <c r="D62" s="935"/>
      <c r="K62" s="877"/>
      <c r="L62" s="876"/>
      <c r="M62" s="877"/>
      <c r="N62" s="899">
        <v>58</v>
      </c>
      <c r="O62" s="921" t="s">
        <v>2124</v>
      </c>
      <c r="P62" s="914" t="s">
        <v>2251</v>
      </c>
      <c r="Q62" s="922">
        <v>1</v>
      </c>
      <c r="R62" s="922">
        <v>1</v>
      </c>
      <c r="S62" s="922">
        <v>1</v>
      </c>
      <c r="T62" s="922">
        <v>0</v>
      </c>
      <c r="U62" s="922">
        <v>0</v>
      </c>
      <c r="V62" s="922">
        <v>1</v>
      </c>
      <c r="W62" s="923" t="s">
        <v>2187</v>
      </c>
      <c r="X62" s="876">
        <f t="shared" si="4"/>
        <v>57</v>
      </c>
      <c r="Z62" s="941"/>
      <c r="AA62" s="944"/>
      <c r="AB62" s="943"/>
      <c r="AC62" s="942"/>
      <c r="AD62" s="942"/>
      <c r="AE62" s="942"/>
      <c r="AF62" s="942"/>
      <c r="AG62" s="942"/>
      <c r="AI62" s="877"/>
    </row>
    <row r="63" spans="4:35" ht="13.5">
      <c r="D63" s="943"/>
      <c r="K63" s="877"/>
      <c r="L63" s="876"/>
      <c r="M63" s="877"/>
      <c r="N63" s="899">
        <v>59</v>
      </c>
      <c r="O63" s="945" t="s">
        <v>2138</v>
      </c>
      <c r="P63" s="946" t="s">
        <v>2252</v>
      </c>
      <c r="Q63" s="922">
        <v>1</v>
      </c>
      <c r="R63" s="922">
        <v>1</v>
      </c>
      <c r="S63" s="922">
        <v>1</v>
      </c>
      <c r="T63" s="922">
        <v>0</v>
      </c>
      <c r="U63" s="922">
        <v>1</v>
      </c>
      <c r="V63" s="922">
        <v>0</v>
      </c>
      <c r="W63" s="923">
        <v>0</v>
      </c>
      <c r="X63" s="876">
        <f t="shared" si="4"/>
        <v>58</v>
      </c>
      <c r="Z63" s="941"/>
      <c r="AA63" s="944"/>
      <c r="AB63" s="943"/>
      <c r="AC63" s="942"/>
      <c r="AD63" s="942"/>
      <c r="AE63" s="942"/>
      <c r="AF63" s="942"/>
      <c r="AG63" s="942"/>
      <c r="AI63" s="877"/>
    </row>
    <row r="64" spans="4:35" ht="13.5">
      <c r="D64" s="943"/>
      <c r="K64" s="877"/>
      <c r="L64" s="876"/>
      <c r="M64" s="877"/>
      <c r="N64" s="899">
        <v>60</v>
      </c>
      <c r="O64" s="945" t="s">
        <v>2138</v>
      </c>
      <c r="P64" s="946" t="s">
        <v>2253</v>
      </c>
      <c r="Q64" s="922">
        <v>1</v>
      </c>
      <c r="R64" s="922">
        <v>1</v>
      </c>
      <c r="S64" s="922">
        <v>1</v>
      </c>
      <c r="T64" s="922">
        <v>0</v>
      </c>
      <c r="U64" s="922">
        <v>1</v>
      </c>
      <c r="V64" s="922">
        <v>1</v>
      </c>
      <c r="W64" s="923">
        <v>0</v>
      </c>
      <c r="X64" s="876">
        <f t="shared" si="4"/>
        <v>59</v>
      </c>
      <c r="Z64" s="941"/>
      <c r="AA64" s="944"/>
      <c r="AB64" s="943"/>
      <c r="AC64" s="942"/>
      <c r="AD64" s="942"/>
      <c r="AE64" s="942"/>
      <c r="AF64" s="942"/>
      <c r="AG64" s="942"/>
      <c r="AI64" s="877"/>
    </row>
    <row r="65" spans="2:35" ht="13.5">
      <c r="D65" s="943"/>
      <c r="K65" s="877"/>
      <c r="L65" s="876"/>
      <c r="M65" s="877"/>
      <c r="N65" s="899">
        <v>61</v>
      </c>
      <c r="O65" s="945" t="s">
        <v>2138</v>
      </c>
      <c r="P65" s="946" t="s">
        <v>2254</v>
      </c>
      <c r="Q65" s="922">
        <v>1</v>
      </c>
      <c r="R65" s="922">
        <v>1</v>
      </c>
      <c r="S65" s="922">
        <v>1</v>
      </c>
      <c r="T65" s="922">
        <v>1</v>
      </c>
      <c r="U65" s="922">
        <v>0</v>
      </c>
      <c r="V65" s="922">
        <v>0</v>
      </c>
      <c r="W65" s="947" t="s">
        <v>2187</v>
      </c>
      <c r="X65" s="876">
        <f t="shared" si="4"/>
        <v>60</v>
      </c>
      <c r="Z65" s="941"/>
      <c r="AA65" s="944"/>
      <c r="AB65" s="943"/>
      <c r="AC65" s="942"/>
      <c r="AD65" s="942"/>
      <c r="AE65" s="942"/>
      <c r="AF65" s="942"/>
      <c r="AG65" s="942"/>
      <c r="AI65" s="877"/>
    </row>
    <row r="66" spans="2:35" ht="13.5">
      <c r="D66" s="943"/>
      <c r="K66" s="877"/>
      <c r="L66" s="876"/>
      <c r="M66" s="877"/>
      <c r="N66" s="952">
        <v>62</v>
      </c>
      <c r="O66" s="953" t="s">
        <v>2138</v>
      </c>
      <c r="P66" s="954" t="s">
        <v>2255</v>
      </c>
      <c r="Q66" s="927">
        <v>1</v>
      </c>
      <c r="R66" s="927">
        <v>1</v>
      </c>
      <c r="S66" s="927">
        <v>1</v>
      </c>
      <c r="T66" s="927">
        <v>1</v>
      </c>
      <c r="U66" s="927">
        <v>0</v>
      </c>
      <c r="V66" s="927">
        <v>1</v>
      </c>
      <c r="W66" s="928" t="s">
        <v>2187</v>
      </c>
      <c r="X66" s="876">
        <f t="shared" si="4"/>
        <v>61</v>
      </c>
      <c r="Z66" s="941"/>
      <c r="AA66" s="944"/>
      <c r="AB66" s="943"/>
      <c r="AC66" s="942"/>
      <c r="AD66" s="942"/>
      <c r="AE66" s="942"/>
      <c r="AF66" s="942"/>
      <c r="AG66" s="942"/>
      <c r="AI66" s="877"/>
    </row>
    <row r="67" spans="2:35" ht="13.5" customHeight="1">
      <c r="K67" s="877"/>
      <c r="L67" s="876"/>
      <c r="M67" s="877"/>
      <c r="N67" s="874"/>
      <c r="O67" s="875"/>
      <c r="P67" s="929"/>
      <c r="Q67" s="929"/>
      <c r="R67" s="929"/>
      <c r="S67" s="929"/>
      <c r="T67" s="929"/>
      <c r="U67" s="929"/>
      <c r="V67" s="929"/>
      <c r="W67" s="929"/>
      <c r="X67" s="929"/>
      <c r="Y67" s="929"/>
      <c r="Z67" s="929"/>
      <c r="AA67" s="929"/>
      <c r="AB67" s="929"/>
      <c r="AC67" s="929"/>
      <c r="AD67" s="929"/>
      <c r="AE67" s="877"/>
      <c r="AF67" s="877"/>
      <c r="AG67" s="877"/>
      <c r="AI67" s="877"/>
    </row>
    <row r="68" spans="2:35" ht="13.5">
      <c r="D68" s="878"/>
      <c r="K68" s="877"/>
      <c r="L68" s="876"/>
      <c r="M68" s="877"/>
      <c r="N68" s="874"/>
      <c r="O68" s="875"/>
      <c r="P68" s="929"/>
      <c r="Q68" s="929"/>
      <c r="R68" s="929"/>
      <c r="S68" s="929"/>
      <c r="T68" s="929"/>
      <c r="U68" s="929"/>
      <c r="V68" s="929"/>
      <c r="W68" s="929"/>
      <c r="X68" s="929"/>
      <c r="Y68" s="929"/>
      <c r="Z68" s="929"/>
      <c r="AA68" s="929"/>
      <c r="AB68" s="929"/>
      <c r="AC68" s="929"/>
      <c r="AD68" s="929"/>
      <c r="AE68" s="877"/>
      <c r="AF68" s="877"/>
      <c r="AG68" s="877"/>
      <c r="AI68" s="877"/>
    </row>
    <row r="69" spans="2:35" ht="13.5" customHeight="1">
      <c r="D69" s="929"/>
      <c r="K69" s="877"/>
      <c r="L69" s="876"/>
      <c r="M69" s="877"/>
      <c r="N69" s="874"/>
      <c r="O69" s="875"/>
      <c r="P69" s="929"/>
      <c r="Q69" s="929"/>
      <c r="R69" s="929"/>
      <c r="S69" s="929"/>
      <c r="T69" s="929"/>
      <c r="U69" s="929"/>
      <c r="V69" s="929"/>
      <c r="W69" s="929"/>
      <c r="X69" s="929"/>
      <c r="Y69" s="929"/>
      <c r="Z69" s="929"/>
      <c r="AA69" s="929"/>
      <c r="AB69" s="929"/>
      <c r="AC69" s="929"/>
      <c r="AD69" s="929"/>
      <c r="AE69" s="877"/>
      <c r="AF69" s="877"/>
      <c r="AG69" s="877"/>
      <c r="AI69" s="877"/>
    </row>
    <row r="70" spans="2:35" ht="13.5" customHeight="1">
      <c r="K70" s="877"/>
      <c r="L70" s="876"/>
      <c r="M70" s="877"/>
      <c r="P70" s="929"/>
      <c r="Q70" s="929"/>
      <c r="R70" s="929"/>
      <c r="S70" s="929"/>
      <c r="T70" s="929"/>
      <c r="U70" s="929"/>
      <c r="V70" s="929"/>
      <c r="W70" s="929"/>
      <c r="X70" s="929"/>
      <c r="Y70" s="929"/>
      <c r="Z70" s="929"/>
      <c r="AA70" s="929"/>
      <c r="AB70" s="929"/>
      <c r="AC70" s="929"/>
      <c r="AD70" s="929"/>
    </row>
    <row r="71" spans="2:35" ht="13.5" customHeight="1">
      <c r="K71" s="877"/>
      <c r="L71" s="876"/>
      <c r="M71" s="877"/>
      <c r="P71" s="929"/>
      <c r="Q71" s="929"/>
      <c r="R71" s="929"/>
      <c r="S71" s="929"/>
      <c r="T71" s="929"/>
      <c r="U71" s="929"/>
      <c r="V71" s="929"/>
      <c r="W71" s="929"/>
      <c r="X71" s="929"/>
      <c r="Y71" s="929"/>
      <c r="Z71" s="929"/>
      <c r="AA71" s="929"/>
      <c r="AB71" s="929"/>
      <c r="AC71" s="929"/>
      <c r="AD71" s="929"/>
    </row>
    <row r="72" spans="2:35" ht="13.5">
      <c r="K72" s="877"/>
      <c r="L72" s="876"/>
      <c r="M72" s="877"/>
      <c r="P72" s="930"/>
      <c r="AA72" s="930"/>
    </row>
    <row r="73" spans="2:35">
      <c r="B73" s="879" t="s">
        <v>2256</v>
      </c>
      <c r="C73" s="880" t="s">
        <v>2088</v>
      </c>
      <c r="D73" s="881" t="s">
        <v>2257</v>
      </c>
      <c r="E73" s="882">
        <f>170+320</f>
        <v>490</v>
      </c>
      <c r="F73" s="882">
        <f t="shared" ref="F73:H74" si="6">E73-1</f>
        <v>489</v>
      </c>
      <c r="G73" s="882">
        <f t="shared" si="6"/>
        <v>488</v>
      </c>
      <c r="H73" s="883">
        <f t="shared" si="6"/>
        <v>487</v>
      </c>
      <c r="M73" s="955"/>
      <c r="N73" s="879" t="s">
        <v>2256</v>
      </c>
      <c r="O73" s="880" t="s">
        <v>2088</v>
      </c>
      <c r="P73" s="881" t="s">
        <v>2258</v>
      </c>
      <c r="Q73" s="882">
        <f>234+320</f>
        <v>554</v>
      </c>
      <c r="R73" s="882">
        <f t="shared" ref="R73:T74" si="7">Q73-1</f>
        <v>553</v>
      </c>
      <c r="S73" s="882">
        <f t="shared" si="7"/>
        <v>552</v>
      </c>
      <c r="T73" s="883">
        <f t="shared" si="7"/>
        <v>551</v>
      </c>
      <c r="U73" s="877"/>
      <c r="V73" s="877"/>
    </row>
    <row r="74" spans="2:35" ht="13.5">
      <c r="B74" s="879"/>
      <c r="C74" s="880"/>
      <c r="D74" s="881" t="s">
        <v>2259</v>
      </c>
      <c r="E74" s="882">
        <f>170+320+480</f>
        <v>970</v>
      </c>
      <c r="F74" s="882">
        <f t="shared" si="6"/>
        <v>969</v>
      </c>
      <c r="G74" s="882">
        <f t="shared" si="6"/>
        <v>968</v>
      </c>
      <c r="H74" s="883">
        <f t="shared" si="6"/>
        <v>967</v>
      </c>
      <c r="M74" s="955"/>
      <c r="N74" s="879"/>
      <c r="O74" s="880"/>
      <c r="P74" s="881" t="s">
        <v>2260</v>
      </c>
      <c r="Q74" s="882">
        <f>234+320+480</f>
        <v>1034</v>
      </c>
      <c r="R74" s="882">
        <f t="shared" si="7"/>
        <v>1033</v>
      </c>
      <c r="S74" s="882">
        <f t="shared" si="7"/>
        <v>1032</v>
      </c>
      <c r="T74" s="883">
        <f t="shared" si="7"/>
        <v>1031</v>
      </c>
      <c r="U74" s="877"/>
      <c r="V74" s="877"/>
    </row>
    <row r="75" spans="2:35" ht="13.5">
      <c r="B75" s="888">
        <v>1</v>
      </c>
      <c r="C75" s="889" t="s">
        <v>2106</v>
      </c>
      <c r="D75" s="956" t="s">
        <v>2261</v>
      </c>
      <c r="E75" s="891">
        <v>0</v>
      </c>
      <c r="F75" s="891">
        <v>0</v>
      </c>
      <c r="G75" s="891">
        <v>0</v>
      </c>
      <c r="H75" s="892">
        <v>0</v>
      </c>
      <c r="L75" s="876">
        <f t="shared" ref="L75:L86" si="8">H75+G75*2+F75*4+E75*8</f>
        <v>0</v>
      </c>
      <c r="M75" s="955"/>
      <c r="N75" s="888">
        <v>1</v>
      </c>
      <c r="O75" s="889" t="s">
        <v>2262</v>
      </c>
      <c r="P75" s="956" t="s">
        <v>2263</v>
      </c>
      <c r="Q75" s="891">
        <v>0</v>
      </c>
      <c r="R75" s="891">
        <v>0</v>
      </c>
      <c r="S75" s="891">
        <v>0</v>
      </c>
      <c r="T75" s="892">
        <v>0</v>
      </c>
      <c r="U75" s="877"/>
      <c r="V75" s="877"/>
      <c r="X75" s="876">
        <f t="shared" ref="X75:X86" si="9">T75+S75*2+R75*4+Q75*8</f>
        <v>0</v>
      </c>
    </row>
    <row r="76" spans="2:35" ht="13.5">
      <c r="B76" s="899">
        <v>2</v>
      </c>
      <c r="C76" s="900" t="s">
        <v>2106</v>
      </c>
      <c r="D76" s="906" t="s">
        <v>2264</v>
      </c>
      <c r="E76" s="902">
        <v>0</v>
      </c>
      <c r="F76" s="902">
        <v>0</v>
      </c>
      <c r="G76" s="902">
        <v>0</v>
      </c>
      <c r="H76" s="903">
        <v>1</v>
      </c>
      <c r="L76" s="876">
        <f t="shared" si="8"/>
        <v>1</v>
      </c>
      <c r="M76" s="955"/>
      <c r="N76" s="899">
        <v>2</v>
      </c>
      <c r="O76" s="900" t="s">
        <v>2124</v>
      </c>
      <c r="P76" s="906" t="s">
        <v>2265</v>
      </c>
      <c r="Q76" s="902">
        <v>0</v>
      </c>
      <c r="R76" s="902">
        <v>0</v>
      </c>
      <c r="S76" s="902">
        <v>0</v>
      </c>
      <c r="T76" s="903">
        <v>1</v>
      </c>
      <c r="U76" s="877"/>
      <c r="V76" s="877"/>
      <c r="X76" s="876">
        <f t="shared" si="9"/>
        <v>1</v>
      </c>
    </row>
    <row r="77" spans="2:35" ht="13.5">
      <c r="B77" s="899">
        <v>3</v>
      </c>
      <c r="C77" s="900" t="s">
        <v>2124</v>
      </c>
      <c r="D77" s="906" t="s">
        <v>2266</v>
      </c>
      <c r="E77" s="902">
        <v>0</v>
      </c>
      <c r="F77" s="902">
        <v>0</v>
      </c>
      <c r="G77" s="902">
        <v>1</v>
      </c>
      <c r="H77" s="903">
        <v>0</v>
      </c>
      <c r="L77" s="876">
        <f t="shared" si="8"/>
        <v>2</v>
      </c>
      <c r="M77" s="955"/>
      <c r="N77" s="899">
        <v>3</v>
      </c>
      <c r="O77" s="900" t="s">
        <v>2124</v>
      </c>
      <c r="P77" s="906" t="s">
        <v>2267</v>
      </c>
      <c r="Q77" s="902">
        <v>0</v>
      </c>
      <c r="R77" s="902">
        <v>0</v>
      </c>
      <c r="S77" s="902">
        <v>1</v>
      </c>
      <c r="T77" s="903">
        <v>0</v>
      </c>
      <c r="U77" s="877"/>
      <c r="V77" s="877"/>
      <c r="X77" s="876">
        <f t="shared" si="9"/>
        <v>2</v>
      </c>
    </row>
    <row r="78" spans="2:35" ht="13.5">
      <c r="B78" s="899">
        <v>4</v>
      </c>
      <c r="C78" s="900" t="s">
        <v>2124</v>
      </c>
      <c r="D78" s="906" t="s">
        <v>2268</v>
      </c>
      <c r="E78" s="902">
        <v>0</v>
      </c>
      <c r="F78" s="902">
        <v>0</v>
      </c>
      <c r="G78" s="902">
        <v>1</v>
      </c>
      <c r="H78" s="903">
        <v>1</v>
      </c>
      <c r="L78" s="876">
        <f t="shared" si="8"/>
        <v>3</v>
      </c>
      <c r="M78" s="955"/>
      <c r="N78" s="899">
        <v>4</v>
      </c>
      <c r="O78" s="900" t="s">
        <v>2124</v>
      </c>
      <c r="P78" s="906" t="s">
        <v>2269</v>
      </c>
      <c r="Q78" s="902">
        <v>0</v>
      </c>
      <c r="R78" s="902">
        <v>0</v>
      </c>
      <c r="S78" s="902">
        <v>1</v>
      </c>
      <c r="T78" s="903">
        <v>1</v>
      </c>
      <c r="U78" s="877"/>
      <c r="V78" s="877"/>
      <c r="X78" s="876">
        <f t="shared" si="9"/>
        <v>3</v>
      </c>
    </row>
    <row r="79" spans="2:35" ht="13.5">
      <c r="B79" s="899">
        <v>5</v>
      </c>
      <c r="C79" s="900" t="s">
        <v>2124</v>
      </c>
      <c r="D79" s="906" t="s">
        <v>2270</v>
      </c>
      <c r="E79" s="902">
        <v>0</v>
      </c>
      <c r="F79" s="902">
        <v>1</v>
      </c>
      <c r="G79" s="902">
        <v>0</v>
      </c>
      <c r="H79" s="903">
        <v>0</v>
      </c>
      <c r="L79" s="876">
        <f t="shared" si="8"/>
        <v>4</v>
      </c>
      <c r="M79" s="955"/>
      <c r="N79" s="899">
        <v>5</v>
      </c>
      <c r="O79" s="900" t="s">
        <v>2124</v>
      </c>
      <c r="P79" s="906" t="s">
        <v>2271</v>
      </c>
      <c r="Q79" s="902">
        <v>0</v>
      </c>
      <c r="R79" s="902">
        <v>1</v>
      </c>
      <c r="S79" s="902">
        <v>0</v>
      </c>
      <c r="T79" s="903">
        <v>0</v>
      </c>
      <c r="U79" s="877"/>
      <c r="V79" s="877"/>
      <c r="X79" s="876">
        <f t="shared" si="9"/>
        <v>4</v>
      </c>
    </row>
    <row r="80" spans="2:35" ht="13.5">
      <c r="B80" s="899">
        <v>6</v>
      </c>
      <c r="C80" s="900" t="s">
        <v>2130</v>
      </c>
      <c r="D80" s="906" t="s">
        <v>2272</v>
      </c>
      <c r="E80" s="902">
        <v>0</v>
      </c>
      <c r="F80" s="902">
        <v>1</v>
      </c>
      <c r="G80" s="902">
        <v>0</v>
      </c>
      <c r="H80" s="903">
        <v>1</v>
      </c>
      <c r="L80" s="876">
        <f t="shared" si="8"/>
        <v>5</v>
      </c>
      <c r="M80" s="955"/>
      <c r="N80" s="899">
        <v>6</v>
      </c>
      <c r="O80" s="900" t="s">
        <v>2124</v>
      </c>
      <c r="P80" s="906" t="s">
        <v>2273</v>
      </c>
      <c r="Q80" s="902">
        <v>0</v>
      </c>
      <c r="R80" s="902">
        <v>1</v>
      </c>
      <c r="S80" s="902">
        <v>0</v>
      </c>
      <c r="T80" s="903">
        <v>1</v>
      </c>
      <c r="U80" s="877"/>
      <c r="V80" s="877"/>
      <c r="X80" s="876">
        <f t="shared" si="9"/>
        <v>5</v>
      </c>
    </row>
    <row r="81" spans="2:25" ht="13.5">
      <c r="B81" s="899">
        <v>7</v>
      </c>
      <c r="C81" s="900" t="s">
        <v>2235</v>
      </c>
      <c r="D81" s="906" t="s">
        <v>2274</v>
      </c>
      <c r="E81" s="902">
        <v>0</v>
      </c>
      <c r="F81" s="902">
        <v>1</v>
      </c>
      <c r="G81" s="902">
        <v>1</v>
      </c>
      <c r="H81" s="903">
        <v>0</v>
      </c>
      <c r="L81" s="876">
        <f t="shared" si="8"/>
        <v>6</v>
      </c>
      <c r="M81" s="955"/>
      <c r="N81" s="899">
        <v>7</v>
      </c>
      <c r="O81" s="900" t="s">
        <v>2124</v>
      </c>
      <c r="P81" s="906" t="s">
        <v>2275</v>
      </c>
      <c r="Q81" s="902">
        <v>0</v>
      </c>
      <c r="R81" s="902">
        <v>1</v>
      </c>
      <c r="S81" s="902">
        <v>1</v>
      </c>
      <c r="T81" s="903">
        <v>0</v>
      </c>
      <c r="U81" s="877"/>
      <c r="V81" s="877"/>
      <c r="X81" s="876">
        <f t="shared" si="9"/>
        <v>6</v>
      </c>
    </row>
    <row r="82" spans="2:25" ht="13.5">
      <c r="B82" s="899">
        <v>8</v>
      </c>
      <c r="C82" s="900" t="s">
        <v>2124</v>
      </c>
      <c r="D82" s="906" t="s">
        <v>2276</v>
      </c>
      <c r="E82" s="902">
        <v>0</v>
      </c>
      <c r="F82" s="902">
        <v>1</v>
      </c>
      <c r="G82" s="902">
        <v>1</v>
      </c>
      <c r="H82" s="903">
        <v>1</v>
      </c>
      <c r="L82" s="876">
        <f t="shared" si="8"/>
        <v>7</v>
      </c>
      <c r="M82" s="955"/>
      <c r="N82" s="899">
        <v>8</v>
      </c>
      <c r="O82" s="900" t="s">
        <v>2124</v>
      </c>
      <c r="P82" s="906" t="s">
        <v>2277</v>
      </c>
      <c r="Q82" s="902">
        <v>0</v>
      </c>
      <c r="R82" s="902">
        <v>1</v>
      </c>
      <c r="S82" s="902">
        <v>1</v>
      </c>
      <c r="T82" s="903">
        <v>1</v>
      </c>
      <c r="U82" s="877"/>
      <c r="V82" s="877"/>
      <c r="X82" s="876">
        <f t="shared" si="9"/>
        <v>7</v>
      </c>
    </row>
    <row r="83" spans="2:25" ht="13.5" customHeight="1">
      <c r="B83" s="899">
        <v>9</v>
      </c>
      <c r="C83" s="909" t="s">
        <v>2101</v>
      </c>
      <c r="D83" s="906" t="s">
        <v>2278</v>
      </c>
      <c r="E83" s="902">
        <v>1</v>
      </c>
      <c r="F83" s="902">
        <v>0</v>
      </c>
      <c r="G83" s="902">
        <v>0</v>
      </c>
      <c r="H83" s="903">
        <v>0</v>
      </c>
      <c r="L83" s="876">
        <f t="shared" si="8"/>
        <v>8</v>
      </c>
      <c r="M83" s="955"/>
      <c r="N83" s="899">
        <v>9</v>
      </c>
      <c r="O83" s="909" t="s">
        <v>2101</v>
      </c>
      <c r="P83" s="906" t="s">
        <v>2279</v>
      </c>
      <c r="Q83" s="902">
        <v>1</v>
      </c>
      <c r="R83" s="902">
        <v>0</v>
      </c>
      <c r="S83" s="902">
        <v>0</v>
      </c>
      <c r="T83" s="903">
        <v>0</v>
      </c>
      <c r="U83" s="877"/>
      <c r="V83" s="877"/>
      <c r="X83" s="876">
        <f t="shared" si="9"/>
        <v>8</v>
      </c>
    </row>
    <row r="84" spans="2:25" ht="13.5">
      <c r="B84" s="899">
        <v>10</v>
      </c>
      <c r="C84" s="909" t="s">
        <v>2101</v>
      </c>
      <c r="D84" s="906" t="s">
        <v>2280</v>
      </c>
      <c r="E84" s="902">
        <v>1</v>
      </c>
      <c r="F84" s="902">
        <v>0</v>
      </c>
      <c r="G84" s="902">
        <v>0</v>
      </c>
      <c r="H84" s="903">
        <v>1</v>
      </c>
      <c r="L84" s="876">
        <f t="shared" si="8"/>
        <v>9</v>
      </c>
      <c r="M84" s="955"/>
      <c r="N84" s="899">
        <v>10</v>
      </c>
      <c r="O84" s="909" t="s">
        <v>2101</v>
      </c>
      <c r="P84" s="906" t="s">
        <v>2281</v>
      </c>
      <c r="Q84" s="902">
        <v>1</v>
      </c>
      <c r="R84" s="902">
        <v>0</v>
      </c>
      <c r="S84" s="902">
        <v>0</v>
      </c>
      <c r="T84" s="903">
        <v>1</v>
      </c>
      <c r="U84" s="877"/>
      <c r="V84" s="877"/>
      <c r="X84" s="876">
        <f t="shared" si="9"/>
        <v>9</v>
      </c>
    </row>
    <row r="85" spans="2:25" ht="13.5">
      <c r="B85" s="899">
        <v>11</v>
      </c>
      <c r="C85" s="909" t="s">
        <v>2101</v>
      </c>
      <c r="D85" s="906" t="s">
        <v>2282</v>
      </c>
      <c r="E85" s="902">
        <v>1</v>
      </c>
      <c r="F85" s="902">
        <v>0</v>
      </c>
      <c r="G85" s="902">
        <v>1</v>
      </c>
      <c r="H85" s="903">
        <v>0</v>
      </c>
      <c r="L85" s="876">
        <f t="shared" si="8"/>
        <v>10</v>
      </c>
      <c r="M85" s="955"/>
      <c r="N85" s="899">
        <v>11</v>
      </c>
      <c r="O85" s="909" t="s">
        <v>2101</v>
      </c>
      <c r="P85" s="906" t="s">
        <v>2283</v>
      </c>
      <c r="Q85" s="902">
        <v>1</v>
      </c>
      <c r="R85" s="902">
        <v>0</v>
      </c>
      <c r="S85" s="902">
        <v>1</v>
      </c>
      <c r="T85" s="903">
        <v>0</v>
      </c>
      <c r="U85" s="877"/>
      <c r="V85" s="877"/>
      <c r="X85" s="876">
        <f t="shared" si="9"/>
        <v>10</v>
      </c>
    </row>
    <row r="86" spans="2:25" ht="13.5">
      <c r="B86" s="952">
        <v>12</v>
      </c>
      <c r="C86" s="957" t="s">
        <v>2101</v>
      </c>
      <c r="D86" s="958" t="s">
        <v>2284</v>
      </c>
      <c r="E86" s="933">
        <v>1</v>
      </c>
      <c r="F86" s="933">
        <v>0</v>
      </c>
      <c r="G86" s="933">
        <v>1</v>
      </c>
      <c r="H86" s="934">
        <v>1</v>
      </c>
      <c r="L86" s="876">
        <f t="shared" si="8"/>
        <v>11</v>
      </c>
      <c r="M86" s="955"/>
      <c r="N86" s="952">
        <v>12</v>
      </c>
      <c r="O86" s="957" t="s">
        <v>2101</v>
      </c>
      <c r="P86" s="958" t="s">
        <v>2285</v>
      </c>
      <c r="Q86" s="933">
        <v>1</v>
      </c>
      <c r="R86" s="933">
        <v>0</v>
      </c>
      <c r="S86" s="933">
        <v>1</v>
      </c>
      <c r="T86" s="934">
        <v>1</v>
      </c>
      <c r="U86" s="877"/>
      <c r="V86" s="877"/>
      <c r="X86" s="876">
        <f t="shared" si="9"/>
        <v>11</v>
      </c>
    </row>
    <row r="89" spans="2:25" s="961" customFormat="1" ht="13.5">
      <c r="B89" s="878" t="s">
        <v>2286</v>
      </c>
      <c r="C89" s="875"/>
      <c r="D89" s="876"/>
      <c r="E89" s="877"/>
      <c r="F89" s="877"/>
      <c r="G89" s="877"/>
      <c r="H89" s="877"/>
      <c r="I89" s="877"/>
      <c r="J89" s="877"/>
      <c r="K89" s="876"/>
      <c r="L89" s="877"/>
      <c r="M89" s="959"/>
      <c r="N89" s="960" t="s">
        <v>2287</v>
      </c>
      <c r="O89" s="875"/>
      <c r="P89" s="876"/>
      <c r="Q89" s="877"/>
      <c r="R89" s="877"/>
      <c r="S89" s="877"/>
      <c r="T89" s="877"/>
      <c r="U89" s="877"/>
      <c r="V89" s="877"/>
      <c r="W89" s="876"/>
    </row>
    <row r="90" spans="2:25" s="961" customFormat="1">
      <c r="B90" s="879" t="s">
        <v>2256</v>
      </c>
      <c r="C90" s="880" t="s">
        <v>2088</v>
      </c>
      <c r="D90" s="881" t="s">
        <v>2288</v>
      </c>
      <c r="E90" s="882">
        <f>177+320</f>
        <v>497</v>
      </c>
      <c r="F90" s="882">
        <f>E90-1</f>
        <v>496</v>
      </c>
      <c r="G90" s="882">
        <f t="shared" ref="G90:K91" si="10">F90-1</f>
        <v>495</v>
      </c>
      <c r="H90" s="882">
        <f t="shared" si="10"/>
        <v>494</v>
      </c>
      <c r="I90" s="882">
        <f t="shared" si="10"/>
        <v>493</v>
      </c>
      <c r="J90" s="962">
        <f t="shared" si="10"/>
        <v>492</v>
      </c>
      <c r="K90" s="883">
        <f t="shared" si="10"/>
        <v>491</v>
      </c>
      <c r="L90" s="884"/>
      <c r="M90" s="941"/>
      <c r="N90" s="879" t="s">
        <v>2256</v>
      </c>
      <c r="O90" s="880" t="s">
        <v>2088</v>
      </c>
      <c r="P90" s="881" t="s">
        <v>2289</v>
      </c>
      <c r="Q90" s="882">
        <f>241+320</f>
        <v>561</v>
      </c>
      <c r="R90" s="882">
        <f t="shared" ref="R90:U91" si="11">Q90-1</f>
        <v>560</v>
      </c>
      <c r="S90" s="882">
        <f t="shared" si="11"/>
        <v>559</v>
      </c>
      <c r="T90" s="882">
        <f t="shared" si="11"/>
        <v>558</v>
      </c>
      <c r="U90" s="882">
        <f t="shared" si="11"/>
        <v>557</v>
      </c>
      <c r="V90" s="962">
        <f>U90-1</f>
        <v>556</v>
      </c>
      <c r="W90" s="883">
        <f>V90-1</f>
        <v>555</v>
      </c>
      <c r="X90" s="884"/>
    </row>
    <row r="91" spans="2:25" s="961" customFormat="1" ht="13.5">
      <c r="B91" s="879"/>
      <c r="C91" s="880"/>
      <c r="D91" s="881" t="s">
        <v>2290</v>
      </c>
      <c r="E91" s="882">
        <f>177+320+480</f>
        <v>977</v>
      </c>
      <c r="F91" s="882">
        <f>E91-1</f>
        <v>976</v>
      </c>
      <c r="G91" s="882">
        <f t="shared" si="10"/>
        <v>975</v>
      </c>
      <c r="H91" s="882">
        <f t="shared" si="10"/>
        <v>974</v>
      </c>
      <c r="I91" s="882">
        <f t="shared" si="10"/>
        <v>973</v>
      </c>
      <c r="J91" s="962">
        <f t="shared" si="10"/>
        <v>972</v>
      </c>
      <c r="K91" s="883">
        <f t="shared" si="10"/>
        <v>971</v>
      </c>
      <c r="L91" s="884"/>
      <c r="M91" s="941"/>
      <c r="N91" s="885"/>
      <c r="O91" s="886"/>
      <c r="P91" s="887" t="s">
        <v>2291</v>
      </c>
      <c r="Q91" s="882">
        <f>241+320+480</f>
        <v>1041</v>
      </c>
      <c r="R91" s="882">
        <f t="shared" si="11"/>
        <v>1040</v>
      </c>
      <c r="S91" s="882">
        <f t="shared" si="11"/>
        <v>1039</v>
      </c>
      <c r="T91" s="882">
        <f t="shared" si="11"/>
        <v>1038</v>
      </c>
      <c r="U91" s="882">
        <f t="shared" si="11"/>
        <v>1037</v>
      </c>
      <c r="V91" s="962">
        <f>U91-1</f>
        <v>1036</v>
      </c>
      <c r="W91" s="883">
        <f>V91-1</f>
        <v>1035</v>
      </c>
      <c r="X91" s="884"/>
    </row>
    <row r="92" spans="2:25" ht="13.5">
      <c r="B92" s="888">
        <v>1</v>
      </c>
      <c r="C92" s="889" t="s">
        <v>2124</v>
      </c>
      <c r="D92" s="956" t="s">
        <v>2292</v>
      </c>
      <c r="E92" s="891">
        <v>0</v>
      </c>
      <c r="F92" s="891">
        <v>0</v>
      </c>
      <c r="G92" s="891">
        <v>0</v>
      </c>
      <c r="H92" s="891">
        <v>0</v>
      </c>
      <c r="I92" s="891">
        <v>0</v>
      </c>
      <c r="J92" s="963">
        <v>0</v>
      </c>
      <c r="K92" s="892">
        <v>0</v>
      </c>
      <c r="L92" s="876">
        <f t="shared" ref="L92:L112" si="12">J92+I92*2+H92*4+G92*8+F92*16+E92*32</f>
        <v>0</v>
      </c>
      <c r="M92" s="930" t="s">
        <v>2293</v>
      </c>
      <c r="N92" s="898">
        <v>1</v>
      </c>
      <c r="O92" s="894" t="s">
        <v>2106</v>
      </c>
      <c r="P92" s="964" t="s">
        <v>2294</v>
      </c>
      <c r="Q92" s="896">
        <v>0</v>
      </c>
      <c r="R92" s="896">
        <v>0</v>
      </c>
      <c r="S92" s="896">
        <v>0</v>
      </c>
      <c r="T92" s="896">
        <v>0</v>
      </c>
      <c r="U92" s="896">
        <v>0</v>
      </c>
      <c r="V92" s="896">
        <v>0</v>
      </c>
      <c r="W92" s="897">
        <v>0</v>
      </c>
      <c r="X92" s="876">
        <f t="shared" ref="X92:X153" si="13">V92+U92*2+T92*4+S92*8+R92*16+Q92*32</f>
        <v>0</v>
      </c>
    </row>
    <row r="93" spans="2:25" s="961" customFormat="1" ht="13.5">
      <c r="B93" s="899">
        <v>2</v>
      </c>
      <c r="C93" s="900" t="s">
        <v>2124</v>
      </c>
      <c r="D93" s="906" t="s">
        <v>2295</v>
      </c>
      <c r="E93" s="902">
        <v>0</v>
      </c>
      <c r="F93" s="902">
        <v>0</v>
      </c>
      <c r="G93" s="902">
        <v>0</v>
      </c>
      <c r="H93" s="902">
        <v>0</v>
      </c>
      <c r="I93" s="902">
        <v>1</v>
      </c>
      <c r="J93" s="965">
        <v>0</v>
      </c>
      <c r="K93" s="903" t="s">
        <v>2129</v>
      </c>
      <c r="L93" s="876">
        <f t="shared" si="12"/>
        <v>2</v>
      </c>
      <c r="M93" s="877"/>
      <c r="N93" s="899">
        <v>2</v>
      </c>
      <c r="O93" s="900" t="s">
        <v>2296</v>
      </c>
      <c r="P93" s="911" t="s">
        <v>2297</v>
      </c>
      <c r="Q93" s="902">
        <v>0</v>
      </c>
      <c r="R93" s="902">
        <v>0</v>
      </c>
      <c r="S93" s="902">
        <v>0</v>
      </c>
      <c r="T93" s="902">
        <v>0</v>
      </c>
      <c r="U93" s="902">
        <v>1</v>
      </c>
      <c r="V93" s="902">
        <v>0</v>
      </c>
      <c r="W93" s="903" t="s">
        <v>2129</v>
      </c>
      <c r="X93" s="876">
        <f t="shared" si="13"/>
        <v>2</v>
      </c>
      <c r="Y93" s="876"/>
    </row>
    <row r="94" spans="2:25" s="961" customFormat="1" ht="13.5">
      <c r="B94" s="899">
        <v>3</v>
      </c>
      <c r="C94" s="900" t="s">
        <v>2124</v>
      </c>
      <c r="D94" s="906" t="s">
        <v>2298</v>
      </c>
      <c r="E94" s="902">
        <v>0</v>
      </c>
      <c r="F94" s="902">
        <v>0</v>
      </c>
      <c r="G94" s="902">
        <v>0</v>
      </c>
      <c r="H94" s="902">
        <v>0</v>
      </c>
      <c r="I94" s="902">
        <v>1</v>
      </c>
      <c r="J94" s="965">
        <v>1</v>
      </c>
      <c r="K94" s="903" t="s">
        <v>2129</v>
      </c>
      <c r="L94" s="876">
        <f t="shared" si="12"/>
        <v>3</v>
      </c>
      <c r="M94" s="877"/>
      <c r="N94" s="899">
        <v>3</v>
      </c>
      <c r="O94" s="900" t="s">
        <v>2124</v>
      </c>
      <c r="P94" s="911" t="s">
        <v>2299</v>
      </c>
      <c r="Q94" s="902">
        <v>0</v>
      </c>
      <c r="R94" s="902">
        <v>0</v>
      </c>
      <c r="S94" s="902">
        <v>0</v>
      </c>
      <c r="T94" s="902">
        <v>0</v>
      </c>
      <c r="U94" s="902">
        <v>1</v>
      </c>
      <c r="V94" s="902">
        <v>1</v>
      </c>
      <c r="W94" s="903" t="s">
        <v>2129</v>
      </c>
      <c r="X94" s="876">
        <f t="shared" si="13"/>
        <v>3</v>
      </c>
      <c r="Y94" s="876"/>
    </row>
    <row r="95" spans="2:25" ht="13.5">
      <c r="B95" s="899">
        <v>4</v>
      </c>
      <c r="C95" s="900" t="s">
        <v>2124</v>
      </c>
      <c r="D95" s="906" t="s">
        <v>2300</v>
      </c>
      <c r="E95" s="902">
        <v>0</v>
      </c>
      <c r="F95" s="902">
        <v>1</v>
      </c>
      <c r="G95" s="902">
        <v>1</v>
      </c>
      <c r="H95" s="902">
        <v>0</v>
      </c>
      <c r="I95" s="902">
        <v>1</v>
      </c>
      <c r="J95" s="965">
        <v>1</v>
      </c>
      <c r="K95" s="903" t="s">
        <v>2129</v>
      </c>
      <c r="L95" s="876">
        <f t="shared" si="12"/>
        <v>27</v>
      </c>
      <c r="M95" s="877"/>
      <c r="N95" s="899">
        <v>4</v>
      </c>
      <c r="O95" s="900" t="s">
        <v>2124</v>
      </c>
      <c r="P95" s="911" t="s">
        <v>2301</v>
      </c>
      <c r="Q95" s="902">
        <v>0</v>
      </c>
      <c r="R95" s="902">
        <v>1</v>
      </c>
      <c r="S95" s="902">
        <v>1</v>
      </c>
      <c r="T95" s="902">
        <v>0</v>
      </c>
      <c r="U95" s="902">
        <v>1</v>
      </c>
      <c r="V95" s="902">
        <v>1</v>
      </c>
      <c r="W95" s="903" t="s">
        <v>2105</v>
      </c>
      <c r="X95" s="876">
        <f t="shared" si="13"/>
        <v>27</v>
      </c>
    </row>
    <row r="96" spans="2:25" ht="13.5">
      <c r="B96" s="899">
        <v>5</v>
      </c>
      <c r="C96" s="900" t="s">
        <v>2124</v>
      </c>
      <c r="D96" s="906" t="s">
        <v>2302</v>
      </c>
      <c r="E96" s="902">
        <v>0</v>
      </c>
      <c r="F96" s="902">
        <v>0</v>
      </c>
      <c r="G96" s="902">
        <v>1</v>
      </c>
      <c r="H96" s="902">
        <v>0</v>
      </c>
      <c r="I96" s="902">
        <v>0</v>
      </c>
      <c r="J96" s="965">
        <v>0</v>
      </c>
      <c r="K96" s="903">
        <v>0</v>
      </c>
      <c r="L96" s="876">
        <f t="shared" si="12"/>
        <v>8</v>
      </c>
      <c r="M96" s="877"/>
      <c r="N96" s="899">
        <v>5</v>
      </c>
      <c r="O96" s="900" t="s">
        <v>2124</v>
      </c>
      <c r="P96" s="911" t="s">
        <v>2303</v>
      </c>
      <c r="Q96" s="902">
        <v>0</v>
      </c>
      <c r="R96" s="902">
        <v>0</v>
      </c>
      <c r="S96" s="902">
        <v>1</v>
      </c>
      <c r="T96" s="902">
        <v>0</v>
      </c>
      <c r="U96" s="902">
        <v>0</v>
      </c>
      <c r="V96" s="902">
        <v>0</v>
      </c>
      <c r="W96" s="903">
        <v>0</v>
      </c>
      <c r="X96" s="876">
        <f t="shared" si="13"/>
        <v>8</v>
      </c>
    </row>
    <row r="97" spans="2:24" ht="13.5">
      <c r="B97" s="899">
        <v>6</v>
      </c>
      <c r="C97" s="900" t="s">
        <v>2124</v>
      </c>
      <c r="D97" s="906" t="s">
        <v>2304</v>
      </c>
      <c r="E97" s="902">
        <v>0</v>
      </c>
      <c r="F97" s="902">
        <v>1</v>
      </c>
      <c r="G97" s="902">
        <v>1</v>
      </c>
      <c r="H97" s="902">
        <v>0</v>
      </c>
      <c r="I97" s="902">
        <v>0</v>
      </c>
      <c r="J97" s="965">
        <v>0</v>
      </c>
      <c r="K97" s="903">
        <v>0</v>
      </c>
      <c r="L97" s="876">
        <f t="shared" si="12"/>
        <v>24</v>
      </c>
      <c r="M97" s="877"/>
      <c r="N97" s="899">
        <v>6</v>
      </c>
      <c r="O97" s="900" t="s">
        <v>2124</v>
      </c>
      <c r="P97" s="911" t="s">
        <v>2305</v>
      </c>
      <c r="Q97" s="902">
        <v>0</v>
      </c>
      <c r="R97" s="902">
        <v>1</v>
      </c>
      <c r="S97" s="902">
        <v>1</v>
      </c>
      <c r="T97" s="902">
        <v>0</v>
      </c>
      <c r="U97" s="902">
        <v>0</v>
      </c>
      <c r="V97" s="902">
        <v>0</v>
      </c>
      <c r="W97" s="903">
        <v>0</v>
      </c>
      <c r="X97" s="876">
        <f t="shared" si="13"/>
        <v>24</v>
      </c>
    </row>
    <row r="98" spans="2:24" ht="13.5">
      <c r="B98" s="899">
        <v>7</v>
      </c>
      <c r="C98" s="900" t="s">
        <v>2124</v>
      </c>
      <c r="D98" s="906" t="s">
        <v>2306</v>
      </c>
      <c r="E98" s="902">
        <v>0</v>
      </c>
      <c r="F98" s="902">
        <v>1</v>
      </c>
      <c r="G98" s="902">
        <v>0</v>
      </c>
      <c r="H98" s="902">
        <v>0</v>
      </c>
      <c r="I98" s="902">
        <v>1</v>
      </c>
      <c r="J98" s="965">
        <v>0</v>
      </c>
      <c r="K98" s="903" t="s">
        <v>2129</v>
      </c>
      <c r="L98" s="876">
        <f t="shared" si="12"/>
        <v>18</v>
      </c>
      <c r="M98" s="877"/>
      <c r="N98" s="899">
        <v>7</v>
      </c>
      <c r="O98" s="900" t="s">
        <v>2124</v>
      </c>
      <c r="P98" s="911" t="s">
        <v>2307</v>
      </c>
      <c r="Q98" s="902">
        <v>0</v>
      </c>
      <c r="R98" s="902">
        <v>1</v>
      </c>
      <c r="S98" s="902">
        <v>0</v>
      </c>
      <c r="T98" s="902">
        <v>0</v>
      </c>
      <c r="U98" s="902">
        <v>1</v>
      </c>
      <c r="V98" s="902">
        <v>0</v>
      </c>
      <c r="W98" s="903" t="s">
        <v>2129</v>
      </c>
      <c r="X98" s="876">
        <f t="shared" si="13"/>
        <v>18</v>
      </c>
    </row>
    <row r="99" spans="2:24" ht="13.5">
      <c r="B99" s="899">
        <v>8</v>
      </c>
      <c r="C99" s="966" t="s">
        <v>2124</v>
      </c>
      <c r="D99" s="906" t="s">
        <v>2308</v>
      </c>
      <c r="E99" s="902">
        <v>0</v>
      </c>
      <c r="F99" s="902">
        <v>1</v>
      </c>
      <c r="G99" s="902">
        <v>0</v>
      </c>
      <c r="H99" s="902">
        <v>0</v>
      </c>
      <c r="I99" s="902">
        <v>1</v>
      </c>
      <c r="J99" s="965">
        <v>1</v>
      </c>
      <c r="K99" s="903" t="s">
        <v>2129</v>
      </c>
      <c r="L99" s="876">
        <f t="shared" si="12"/>
        <v>19</v>
      </c>
      <c r="M99" s="877"/>
      <c r="N99" s="899">
        <v>8</v>
      </c>
      <c r="O99" s="900" t="s">
        <v>2296</v>
      </c>
      <c r="P99" s="911" t="s">
        <v>2309</v>
      </c>
      <c r="Q99" s="902">
        <v>0</v>
      </c>
      <c r="R99" s="902">
        <v>1</v>
      </c>
      <c r="S99" s="902">
        <v>0</v>
      </c>
      <c r="T99" s="902">
        <v>0</v>
      </c>
      <c r="U99" s="902">
        <v>1</v>
      </c>
      <c r="V99" s="902">
        <v>1</v>
      </c>
      <c r="W99" s="903" t="s">
        <v>2129</v>
      </c>
      <c r="X99" s="876">
        <f t="shared" si="13"/>
        <v>19</v>
      </c>
    </row>
    <row r="100" spans="2:24" ht="13.5">
      <c r="B100" s="899">
        <v>9</v>
      </c>
      <c r="C100" s="967" t="s">
        <v>2124</v>
      </c>
      <c r="D100" s="912" t="s">
        <v>2310</v>
      </c>
      <c r="E100" s="902">
        <v>0</v>
      </c>
      <c r="F100" s="902">
        <v>0</v>
      </c>
      <c r="G100" s="902">
        <v>1</v>
      </c>
      <c r="H100" s="902">
        <v>0</v>
      </c>
      <c r="I100" s="902">
        <v>1</v>
      </c>
      <c r="J100" s="965">
        <v>0</v>
      </c>
      <c r="K100" s="903">
        <v>0</v>
      </c>
      <c r="L100" s="876">
        <f t="shared" si="12"/>
        <v>10</v>
      </c>
      <c r="M100" s="877"/>
      <c r="N100" s="899">
        <v>9</v>
      </c>
      <c r="O100" s="900" t="s">
        <v>2124</v>
      </c>
      <c r="P100" s="911" t="s">
        <v>2311</v>
      </c>
      <c r="Q100" s="902">
        <v>0</v>
      </c>
      <c r="R100" s="902">
        <v>0</v>
      </c>
      <c r="S100" s="902">
        <v>1</v>
      </c>
      <c r="T100" s="902">
        <v>0</v>
      </c>
      <c r="U100" s="902">
        <v>1</v>
      </c>
      <c r="V100" s="902">
        <v>0</v>
      </c>
      <c r="W100" s="903">
        <v>0</v>
      </c>
      <c r="X100" s="876">
        <f t="shared" si="13"/>
        <v>10</v>
      </c>
    </row>
    <row r="101" spans="2:24" ht="13.5">
      <c r="B101" s="899">
        <v>10</v>
      </c>
      <c r="C101" s="967" t="s">
        <v>2124</v>
      </c>
      <c r="D101" s="912" t="s">
        <v>2312</v>
      </c>
      <c r="E101" s="902">
        <v>0</v>
      </c>
      <c r="F101" s="902">
        <v>1</v>
      </c>
      <c r="G101" s="902">
        <v>1</v>
      </c>
      <c r="H101" s="902">
        <v>0</v>
      </c>
      <c r="I101" s="902">
        <v>1</v>
      </c>
      <c r="J101" s="965">
        <v>0</v>
      </c>
      <c r="K101" s="903">
        <v>0</v>
      </c>
      <c r="L101" s="876">
        <f t="shared" si="12"/>
        <v>26</v>
      </c>
      <c r="M101" s="877"/>
      <c r="N101" s="899">
        <v>10</v>
      </c>
      <c r="O101" s="900" t="s">
        <v>2124</v>
      </c>
      <c r="P101" s="911" t="s">
        <v>2313</v>
      </c>
      <c r="Q101" s="902">
        <v>0</v>
      </c>
      <c r="R101" s="902">
        <v>1</v>
      </c>
      <c r="S101" s="902">
        <v>1</v>
      </c>
      <c r="T101" s="902">
        <v>0</v>
      </c>
      <c r="U101" s="902">
        <v>1</v>
      </c>
      <c r="V101" s="902">
        <v>0</v>
      </c>
      <c r="W101" s="903">
        <v>0</v>
      </c>
      <c r="X101" s="876">
        <f t="shared" si="13"/>
        <v>26</v>
      </c>
    </row>
    <row r="102" spans="2:24" ht="13.5">
      <c r="B102" s="899">
        <v>11</v>
      </c>
      <c r="C102" s="967" t="s">
        <v>2124</v>
      </c>
      <c r="D102" s="912" t="s">
        <v>2314</v>
      </c>
      <c r="E102" s="902">
        <v>0</v>
      </c>
      <c r="F102" s="902">
        <v>0</v>
      </c>
      <c r="G102" s="902">
        <v>1</v>
      </c>
      <c r="H102" s="902">
        <v>0</v>
      </c>
      <c r="I102" s="902">
        <v>1</v>
      </c>
      <c r="J102" s="965">
        <v>1</v>
      </c>
      <c r="K102" s="903">
        <v>0</v>
      </c>
      <c r="L102" s="876">
        <f t="shared" si="12"/>
        <v>11</v>
      </c>
      <c r="M102" s="877"/>
      <c r="N102" s="899">
        <v>11</v>
      </c>
      <c r="O102" s="900" t="s">
        <v>2262</v>
      </c>
      <c r="P102" s="911" t="s">
        <v>2315</v>
      </c>
      <c r="Q102" s="902">
        <v>0</v>
      </c>
      <c r="R102" s="902">
        <v>0</v>
      </c>
      <c r="S102" s="902">
        <v>1</v>
      </c>
      <c r="T102" s="902">
        <v>0</v>
      </c>
      <c r="U102" s="902">
        <v>1</v>
      </c>
      <c r="V102" s="902">
        <v>1</v>
      </c>
      <c r="W102" s="903">
        <v>0</v>
      </c>
      <c r="X102" s="876">
        <f t="shared" si="13"/>
        <v>11</v>
      </c>
    </row>
    <row r="103" spans="2:24" ht="13.5">
      <c r="B103" s="899">
        <v>12</v>
      </c>
      <c r="C103" s="967" t="s">
        <v>2124</v>
      </c>
      <c r="D103" s="912" t="s">
        <v>2316</v>
      </c>
      <c r="E103" s="902">
        <v>0</v>
      </c>
      <c r="F103" s="902">
        <v>1</v>
      </c>
      <c r="G103" s="902">
        <v>0</v>
      </c>
      <c r="H103" s="902">
        <v>0</v>
      </c>
      <c r="I103" s="902">
        <v>0</v>
      </c>
      <c r="J103" s="965">
        <v>0</v>
      </c>
      <c r="K103" s="903">
        <v>0</v>
      </c>
      <c r="L103" s="876">
        <f t="shared" si="12"/>
        <v>16</v>
      </c>
      <c r="M103" s="877"/>
      <c r="N103" s="899">
        <v>12</v>
      </c>
      <c r="O103" s="900" t="s">
        <v>2262</v>
      </c>
      <c r="P103" s="911" t="s">
        <v>2317</v>
      </c>
      <c r="Q103" s="902">
        <v>0</v>
      </c>
      <c r="R103" s="902">
        <v>1</v>
      </c>
      <c r="S103" s="902">
        <v>0</v>
      </c>
      <c r="T103" s="902">
        <v>0</v>
      </c>
      <c r="U103" s="902">
        <v>0</v>
      </c>
      <c r="V103" s="902">
        <v>0</v>
      </c>
      <c r="W103" s="903">
        <v>0</v>
      </c>
      <c r="X103" s="876">
        <f t="shared" si="13"/>
        <v>16</v>
      </c>
    </row>
    <row r="104" spans="2:24" ht="13.5">
      <c r="B104" s="899">
        <v>13</v>
      </c>
      <c r="C104" s="968" t="s">
        <v>2124</v>
      </c>
      <c r="D104" s="969" t="s">
        <v>2318</v>
      </c>
      <c r="E104" s="902">
        <v>0</v>
      </c>
      <c r="F104" s="902">
        <v>0</v>
      </c>
      <c r="G104" s="902">
        <v>0</v>
      </c>
      <c r="H104" s="902">
        <v>0</v>
      </c>
      <c r="I104" s="902">
        <v>0</v>
      </c>
      <c r="J104" s="965">
        <v>1</v>
      </c>
      <c r="K104" s="903">
        <v>0</v>
      </c>
      <c r="L104" s="876">
        <f t="shared" si="12"/>
        <v>1</v>
      </c>
      <c r="M104" s="877"/>
      <c r="N104" s="899">
        <v>13</v>
      </c>
      <c r="O104" s="900" t="s">
        <v>2124</v>
      </c>
      <c r="P104" s="911" t="s">
        <v>2319</v>
      </c>
      <c r="Q104" s="902">
        <v>0</v>
      </c>
      <c r="R104" s="902">
        <v>0</v>
      </c>
      <c r="S104" s="902">
        <v>1</v>
      </c>
      <c r="T104" s="902">
        <v>1</v>
      </c>
      <c r="U104" s="902">
        <v>1</v>
      </c>
      <c r="V104" s="902">
        <v>0</v>
      </c>
      <c r="W104" s="903" t="s">
        <v>2129</v>
      </c>
      <c r="X104" s="876">
        <f t="shared" si="13"/>
        <v>14</v>
      </c>
    </row>
    <row r="105" spans="2:24" ht="13.5">
      <c r="B105" s="899">
        <v>14</v>
      </c>
      <c r="C105" s="968" t="s">
        <v>2124</v>
      </c>
      <c r="D105" s="969" t="s">
        <v>2320</v>
      </c>
      <c r="E105" s="902">
        <v>0</v>
      </c>
      <c r="F105" s="902">
        <v>1</v>
      </c>
      <c r="G105" s="902">
        <v>0</v>
      </c>
      <c r="H105" s="902">
        <v>0</v>
      </c>
      <c r="I105" s="902">
        <v>0</v>
      </c>
      <c r="J105" s="965">
        <v>1</v>
      </c>
      <c r="K105" s="903">
        <v>0</v>
      </c>
      <c r="L105" s="876">
        <f t="shared" si="12"/>
        <v>17</v>
      </c>
      <c r="M105" s="877"/>
      <c r="N105" s="899">
        <v>14</v>
      </c>
      <c r="O105" s="900" t="s">
        <v>2124</v>
      </c>
      <c r="P105" s="911" t="s">
        <v>2321</v>
      </c>
      <c r="Q105" s="902">
        <v>0</v>
      </c>
      <c r="R105" s="902">
        <v>0</v>
      </c>
      <c r="S105" s="902">
        <v>1</v>
      </c>
      <c r="T105" s="902">
        <v>1</v>
      </c>
      <c r="U105" s="902">
        <v>1</v>
      </c>
      <c r="V105" s="902">
        <v>1</v>
      </c>
      <c r="W105" s="903" t="s">
        <v>2129</v>
      </c>
      <c r="X105" s="876">
        <f t="shared" si="13"/>
        <v>15</v>
      </c>
    </row>
    <row r="106" spans="2:24" ht="13.5">
      <c r="B106" s="899">
        <v>15</v>
      </c>
      <c r="C106" s="968" t="s">
        <v>2124</v>
      </c>
      <c r="D106" s="910" t="s">
        <v>2322</v>
      </c>
      <c r="E106" s="902">
        <v>0</v>
      </c>
      <c r="F106" s="902">
        <v>1</v>
      </c>
      <c r="G106" s="902">
        <v>1</v>
      </c>
      <c r="H106" s="902">
        <v>0</v>
      </c>
      <c r="I106" s="902">
        <v>0</v>
      </c>
      <c r="J106" s="965">
        <v>1</v>
      </c>
      <c r="K106" s="903" t="s">
        <v>2129</v>
      </c>
      <c r="L106" s="876">
        <f t="shared" si="12"/>
        <v>25</v>
      </c>
      <c r="M106" s="877"/>
      <c r="N106" s="899">
        <v>15</v>
      </c>
      <c r="O106" s="900" t="s">
        <v>2124</v>
      </c>
      <c r="P106" s="911" t="s">
        <v>2323</v>
      </c>
      <c r="Q106" s="902">
        <v>0</v>
      </c>
      <c r="R106" s="902">
        <v>1</v>
      </c>
      <c r="S106" s="902">
        <v>1</v>
      </c>
      <c r="T106" s="902">
        <v>1</v>
      </c>
      <c r="U106" s="902">
        <v>1</v>
      </c>
      <c r="V106" s="902">
        <v>0</v>
      </c>
      <c r="W106" s="903" t="s">
        <v>2129</v>
      </c>
      <c r="X106" s="876">
        <f t="shared" si="13"/>
        <v>30</v>
      </c>
    </row>
    <row r="107" spans="2:24" ht="13.5">
      <c r="B107" s="904">
        <v>16</v>
      </c>
      <c r="C107" s="970" t="s">
        <v>2124</v>
      </c>
      <c r="D107" s="910" t="s">
        <v>2324</v>
      </c>
      <c r="E107" s="971">
        <v>1</v>
      </c>
      <c r="F107" s="971">
        <v>0</v>
      </c>
      <c r="G107" s="971">
        <v>0</v>
      </c>
      <c r="H107" s="971">
        <v>0</v>
      </c>
      <c r="I107" s="971">
        <v>0</v>
      </c>
      <c r="J107" s="971">
        <v>0</v>
      </c>
      <c r="K107" s="972" t="s">
        <v>2129</v>
      </c>
      <c r="L107" s="876">
        <f t="shared" si="12"/>
        <v>32</v>
      </c>
      <c r="M107" s="877"/>
      <c r="N107" s="899">
        <v>16</v>
      </c>
      <c r="O107" s="900" t="s">
        <v>2124</v>
      </c>
      <c r="P107" s="911" t="s">
        <v>2325</v>
      </c>
      <c r="Q107" s="902">
        <v>0</v>
      </c>
      <c r="R107" s="902">
        <v>1</v>
      </c>
      <c r="S107" s="902">
        <v>1</v>
      </c>
      <c r="T107" s="902">
        <v>1</v>
      </c>
      <c r="U107" s="902">
        <v>1</v>
      </c>
      <c r="V107" s="902">
        <v>1</v>
      </c>
      <c r="W107" s="903" t="s">
        <v>2129</v>
      </c>
      <c r="X107" s="876">
        <f t="shared" si="13"/>
        <v>31</v>
      </c>
    </row>
    <row r="108" spans="2:24" ht="13.5" customHeight="1">
      <c r="B108" s="904">
        <v>17</v>
      </c>
      <c r="C108" s="970" t="s">
        <v>2124</v>
      </c>
      <c r="D108" s="910" t="s">
        <v>2326</v>
      </c>
      <c r="E108" s="971">
        <v>1</v>
      </c>
      <c r="F108" s="971">
        <v>0</v>
      </c>
      <c r="G108" s="971">
        <v>0</v>
      </c>
      <c r="H108" s="971">
        <v>0</v>
      </c>
      <c r="I108" s="971">
        <v>0</v>
      </c>
      <c r="J108" s="971">
        <v>1</v>
      </c>
      <c r="K108" s="972" t="s">
        <v>2129</v>
      </c>
      <c r="L108" s="876">
        <f t="shared" si="12"/>
        <v>33</v>
      </c>
      <c r="M108" s="941"/>
      <c r="N108" s="899">
        <v>17</v>
      </c>
      <c r="O108" s="900" t="s">
        <v>2124</v>
      </c>
      <c r="P108" s="911" t="s">
        <v>2327</v>
      </c>
      <c r="Q108" s="902">
        <v>0</v>
      </c>
      <c r="R108" s="902">
        <v>0</v>
      </c>
      <c r="S108" s="902">
        <v>1</v>
      </c>
      <c r="T108" s="902">
        <v>1</v>
      </c>
      <c r="U108" s="902">
        <v>0</v>
      </c>
      <c r="V108" s="902">
        <v>0</v>
      </c>
      <c r="W108" s="903" t="s">
        <v>2129</v>
      </c>
      <c r="X108" s="876">
        <f t="shared" si="13"/>
        <v>12</v>
      </c>
    </row>
    <row r="109" spans="2:24" ht="13.5">
      <c r="B109" s="904">
        <v>18</v>
      </c>
      <c r="C109" s="970" t="s">
        <v>2124</v>
      </c>
      <c r="D109" s="910" t="s">
        <v>2328</v>
      </c>
      <c r="E109" s="971">
        <v>1</v>
      </c>
      <c r="F109" s="971">
        <v>0</v>
      </c>
      <c r="G109" s="971">
        <v>1</v>
      </c>
      <c r="H109" s="971">
        <v>0</v>
      </c>
      <c r="I109" s="971">
        <v>1</v>
      </c>
      <c r="J109" s="971">
        <v>0</v>
      </c>
      <c r="K109" s="972" t="s">
        <v>2129</v>
      </c>
      <c r="L109" s="876">
        <f t="shared" si="12"/>
        <v>42</v>
      </c>
      <c r="M109" s="941"/>
      <c r="N109" s="899">
        <v>18</v>
      </c>
      <c r="O109" s="900" t="s">
        <v>2124</v>
      </c>
      <c r="P109" s="911" t="s">
        <v>2329</v>
      </c>
      <c r="Q109" s="902">
        <v>0</v>
      </c>
      <c r="R109" s="902">
        <v>0</v>
      </c>
      <c r="S109" s="902">
        <v>1</v>
      </c>
      <c r="T109" s="902">
        <v>1</v>
      </c>
      <c r="U109" s="902">
        <v>0</v>
      </c>
      <c r="V109" s="902">
        <v>1</v>
      </c>
      <c r="W109" s="903" t="s">
        <v>2129</v>
      </c>
      <c r="X109" s="876">
        <f t="shared" si="13"/>
        <v>13</v>
      </c>
    </row>
    <row r="110" spans="2:24" ht="13.5">
      <c r="B110" s="904">
        <v>19</v>
      </c>
      <c r="C110" s="970" t="s">
        <v>2124</v>
      </c>
      <c r="D110" s="910" t="s">
        <v>2330</v>
      </c>
      <c r="E110" s="971">
        <v>1</v>
      </c>
      <c r="F110" s="971">
        <v>0</v>
      </c>
      <c r="G110" s="971">
        <v>1</v>
      </c>
      <c r="H110" s="971">
        <v>0</v>
      </c>
      <c r="I110" s="971">
        <v>1</v>
      </c>
      <c r="J110" s="971">
        <v>1</v>
      </c>
      <c r="K110" s="972" t="s">
        <v>2129</v>
      </c>
      <c r="L110" s="876">
        <f t="shared" si="12"/>
        <v>43</v>
      </c>
      <c r="M110" s="955"/>
      <c r="N110" s="973">
        <v>19</v>
      </c>
      <c r="O110" s="900" t="s">
        <v>2124</v>
      </c>
      <c r="P110" s="911" t="s">
        <v>2331</v>
      </c>
      <c r="Q110" s="902">
        <v>0</v>
      </c>
      <c r="R110" s="902">
        <v>1</v>
      </c>
      <c r="S110" s="902">
        <v>1</v>
      </c>
      <c r="T110" s="902">
        <v>1</v>
      </c>
      <c r="U110" s="902">
        <v>0</v>
      </c>
      <c r="V110" s="902">
        <v>0</v>
      </c>
      <c r="W110" s="903" t="s">
        <v>2129</v>
      </c>
      <c r="X110" s="876">
        <f t="shared" si="13"/>
        <v>28</v>
      </c>
    </row>
    <row r="111" spans="2:24" ht="13.5">
      <c r="B111" s="904">
        <v>20</v>
      </c>
      <c r="C111" s="970" t="s">
        <v>2124</v>
      </c>
      <c r="D111" s="910" t="s">
        <v>2332</v>
      </c>
      <c r="E111" s="971">
        <v>1</v>
      </c>
      <c r="F111" s="971">
        <v>1</v>
      </c>
      <c r="G111" s="971">
        <v>0</v>
      </c>
      <c r="H111" s="971">
        <v>1</v>
      </c>
      <c r="I111" s="971">
        <v>0</v>
      </c>
      <c r="J111" s="971">
        <v>0</v>
      </c>
      <c r="K111" s="972" t="s">
        <v>2129</v>
      </c>
      <c r="L111" s="876">
        <f t="shared" si="12"/>
        <v>52</v>
      </c>
      <c r="M111" s="955"/>
      <c r="N111" s="973">
        <v>20</v>
      </c>
      <c r="O111" s="900" t="s">
        <v>2124</v>
      </c>
      <c r="P111" s="911" t="s">
        <v>2333</v>
      </c>
      <c r="Q111" s="902">
        <v>0</v>
      </c>
      <c r="R111" s="902">
        <v>1</v>
      </c>
      <c r="S111" s="902">
        <v>1</v>
      </c>
      <c r="T111" s="902">
        <v>1</v>
      </c>
      <c r="U111" s="902">
        <v>0</v>
      </c>
      <c r="V111" s="902">
        <v>1</v>
      </c>
      <c r="W111" s="903" t="s">
        <v>2129</v>
      </c>
      <c r="X111" s="876">
        <f t="shared" si="13"/>
        <v>29</v>
      </c>
    </row>
    <row r="112" spans="2:24" ht="13.5">
      <c r="B112" s="974">
        <v>21</v>
      </c>
      <c r="C112" s="975" t="s">
        <v>2124</v>
      </c>
      <c r="D112" s="976" t="s">
        <v>2334</v>
      </c>
      <c r="E112" s="971">
        <v>1</v>
      </c>
      <c r="F112" s="971">
        <v>1</v>
      </c>
      <c r="G112" s="971">
        <v>0</v>
      </c>
      <c r="H112" s="971">
        <v>1</v>
      </c>
      <c r="I112" s="971">
        <v>0</v>
      </c>
      <c r="J112" s="971">
        <v>1</v>
      </c>
      <c r="K112" s="977" t="s">
        <v>2129</v>
      </c>
      <c r="L112" s="876">
        <f t="shared" si="12"/>
        <v>53</v>
      </c>
      <c r="M112" s="955"/>
      <c r="N112" s="973">
        <v>21</v>
      </c>
      <c r="O112" s="900" t="s">
        <v>2124</v>
      </c>
      <c r="P112" s="911" t="s">
        <v>2335</v>
      </c>
      <c r="Q112" s="902">
        <v>0</v>
      </c>
      <c r="R112" s="902">
        <v>0</v>
      </c>
      <c r="S112" s="902">
        <v>0</v>
      </c>
      <c r="T112" s="902">
        <v>1</v>
      </c>
      <c r="U112" s="902">
        <v>1</v>
      </c>
      <c r="V112" s="902">
        <v>0</v>
      </c>
      <c r="W112" s="903">
        <v>0</v>
      </c>
      <c r="X112" s="876">
        <f t="shared" si="13"/>
        <v>6</v>
      </c>
    </row>
    <row r="113" spans="2:35" ht="13.5">
      <c r="B113" s="938"/>
      <c r="C113" s="978"/>
      <c r="D113" s="929"/>
      <c r="E113" s="939"/>
      <c r="F113" s="939"/>
      <c r="G113" s="939"/>
      <c r="H113" s="939"/>
      <c r="I113" s="939"/>
      <c r="J113" s="939"/>
      <c r="K113" s="939"/>
      <c r="M113" s="955"/>
      <c r="N113" s="973">
        <v>22</v>
      </c>
      <c r="O113" s="900" t="s">
        <v>2124</v>
      </c>
      <c r="P113" s="911" t="s">
        <v>2336</v>
      </c>
      <c r="Q113" s="902">
        <v>0</v>
      </c>
      <c r="R113" s="902">
        <v>0</v>
      </c>
      <c r="S113" s="902">
        <v>0</v>
      </c>
      <c r="T113" s="902">
        <v>1</v>
      </c>
      <c r="U113" s="902">
        <v>1</v>
      </c>
      <c r="V113" s="902">
        <v>1</v>
      </c>
      <c r="W113" s="903">
        <v>0</v>
      </c>
      <c r="X113" s="876">
        <f t="shared" si="13"/>
        <v>7</v>
      </c>
    </row>
    <row r="114" spans="2:35" ht="13.5">
      <c r="D114" s="929"/>
      <c r="M114" s="955"/>
      <c r="N114" s="973">
        <v>23</v>
      </c>
      <c r="O114" s="900" t="s">
        <v>2124</v>
      </c>
      <c r="P114" s="911" t="s">
        <v>2337</v>
      </c>
      <c r="Q114" s="902">
        <v>0</v>
      </c>
      <c r="R114" s="902">
        <v>1</v>
      </c>
      <c r="S114" s="902">
        <v>0</v>
      </c>
      <c r="T114" s="902">
        <v>1</v>
      </c>
      <c r="U114" s="902">
        <v>1</v>
      </c>
      <c r="V114" s="902">
        <v>0</v>
      </c>
      <c r="W114" s="903">
        <v>0</v>
      </c>
      <c r="X114" s="876">
        <f t="shared" si="13"/>
        <v>22</v>
      </c>
    </row>
    <row r="115" spans="2:35" ht="13.5">
      <c r="M115" s="955"/>
      <c r="N115" s="973">
        <v>24</v>
      </c>
      <c r="O115" s="900" t="s">
        <v>2124</v>
      </c>
      <c r="P115" s="911" t="s">
        <v>2338</v>
      </c>
      <c r="Q115" s="902">
        <v>0</v>
      </c>
      <c r="R115" s="902">
        <v>1</v>
      </c>
      <c r="S115" s="902">
        <v>0</v>
      </c>
      <c r="T115" s="902">
        <v>1</v>
      </c>
      <c r="U115" s="902">
        <v>1</v>
      </c>
      <c r="V115" s="902">
        <v>1</v>
      </c>
      <c r="W115" s="903">
        <v>0</v>
      </c>
      <c r="X115" s="876">
        <f t="shared" si="13"/>
        <v>23</v>
      </c>
    </row>
    <row r="116" spans="2:35" ht="13.5">
      <c r="M116" s="955"/>
      <c r="N116" s="973">
        <v>25</v>
      </c>
      <c r="O116" s="900" t="s">
        <v>2124</v>
      </c>
      <c r="P116" s="911" t="s">
        <v>2339</v>
      </c>
      <c r="Q116" s="902">
        <v>0</v>
      </c>
      <c r="R116" s="902">
        <v>0</v>
      </c>
      <c r="S116" s="902">
        <v>0</v>
      </c>
      <c r="T116" s="902">
        <v>1</v>
      </c>
      <c r="U116" s="902">
        <v>0</v>
      </c>
      <c r="V116" s="902">
        <v>0</v>
      </c>
      <c r="W116" s="903">
        <v>0</v>
      </c>
      <c r="X116" s="876">
        <f t="shared" si="13"/>
        <v>4</v>
      </c>
    </row>
    <row r="117" spans="2:35" ht="13.5">
      <c r="D117" s="929"/>
      <c r="M117" s="955"/>
      <c r="N117" s="973">
        <v>26</v>
      </c>
      <c r="O117" s="900" t="s">
        <v>2124</v>
      </c>
      <c r="P117" s="911" t="s">
        <v>2340</v>
      </c>
      <c r="Q117" s="902">
        <v>0</v>
      </c>
      <c r="R117" s="902">
        <v>0</v>
      </c>
      <c r="S117" s="902">
        <v>0</v>
      </c>
      <c r="T117" s="902">
        <v>1</v>
      </c>
      <c r="U117" s="902">
        <v>0</v>
      </c>
      <c r="V117" s="902">
        <v>1</v>
      </c>
      <c r="W117" s="903">
        <v>0</v>
      </c>
      <c r="X117" s="876">
        <f t="shared" si="13"/>
        <v>5</v>
      </c>
    </row>
    <row r="118" spans="2:35" ht="13.5">
      <c r="D118" s="929"/>
      <c r="M118" s="955"/>
      <c r="N118" s="973">
        <v>27</v>
      </c>
      <c r="O118" s="900" t="s">
        <v>2124</v>
      </c>
      <c r="P118" s="911" t="s">
        <v>2341</v>
      </c>
      <c r="Q118" s="902">
        <v>0</v>
      </c>
      <c r="R118" s="902">
        <v>1</v>
      </c>
      <c r="S118" s="902">
        <v>0</v>
      </c>
      <c r="T118" s="902">
        <v>1</v>
      </c>
      <c r="U118" s="902">
        <v>0</v>
      </c>
      <c r="V118" s="902">
        <v>0</v>
      </c>
      <c r="W118" s="903">
        <v>0</v>
      </c>
      <c r="X118" s="876">
        <f t="shared" si="13"/>
        <v>20</v>
      </c>
    </row>
    <row r="119" spans="2:35" ht="13.5">
      <c r="M119" s="955"/>
      <c r="N119" s="973">
        <v>28</v>
      </c>
      <c r="O119" s="900" t="s">
        <v>2124</v>
      </c>
      <c r="P119" s="911" t="s">
        <v>2342</v>
      </c>
      <c r="Q119" s="902">
        <v>0</v>
      </c>
      <c r="R119" s="902">
        <v>1</v>
      </c>
      <c r="S119" s="902">
        <v>0</v>
      </c>
      <c r="T119" s="902">
        <v>1</v>
      </c>
      <c r="U119" s="902">
        <v>0</v>
      </c>
      <c r="V119" s="902">
        <v>1</v>
      </c>
      <c r="W119" s="903">
        <v>0</v>
      </c>
      <c r="X119" s="876">
        <f t="shared" si="13"/>
        <v>21</v>
      </c>
    </row>
    <row r="120" spans="2:35" ht="13.5">
      <c r="M120" s="955"/>
      <c r="N120" s="973">
        <v>29</v>
      </c>
      <c r="O120" s="907" t="s">
        <v>2138</v>
      </c>
      <c r="P120" s="969" t="s">
        <v>2343</v>
      </c>
      <c r="Q120" s="902">
        <v>0</v>
      </c>
      <c r="R120" s="902">
        <v>0</v>
      </c>
      <c r="S120" s="902">
        <v>0</v>
      </c>
      <c r="T120" s="902">
        <v>0</v>
      </c>
      <c r="U120" s="902">
        <v>0</v>
      </c>
      <c r="V120" s="902">
        <v>1</v>
      </c>
      <c r="W120" s="903">
        <v>0</v>
      </c>
      <c r="X120" s="876">
        <f t="shared" si="13"/>
        <v>1</v>
      </c>
    </row>
    <row r="121" spans="2:35" ht="13.5">
      <c r="M121" s="955"/>
      <c r="N121" s="973">
        <v>30</v>
      </c>
      <c r="O121" s="907" t="s">
        <v>2138</v>
      </c>
      <c r="P121" s="969" t="s">
        <v>2344</v>
      </c>
      <c r="Q121" s="902">
        <v>0</v>
      </c>
      <c r="R121" s="902">
        <v>0</v>
      </c>
      <c r="S121" s="902">
        <v>1</v>
      </c>
      <c r="T121" s="902">
        <v>0</v>
      </c>
      <c r="U121" s="902">
        <v>0</v>
      </c>
      <c r="V121" s="902">
        <v>1</v>
      </c>
      <c r="W121" s="903">
        <v>0</v>
      </c>
      <c r="X121" s="876">
        <f t="shared" si="13"/>
        <v>9</v>
      </c>
    </row>
    <row r="122" spans="2:35" ht="13.5">
      <c r="M122" s="955"/>
      <c r="N122" s="973">
        <v>31</v>
      </c>
      <c r="O122" s="907" t="s">
        <v>2138</v>
      </c>
      <c r="P122" s="969" t="s">
        <v>2345</v>
      </c>
      <c r="Q122" s="902">
        <v>0</v>
      </c>
      <c r="R122" s="902">
        <v>1</v>
      </c>
      <c r="S122" s="902">
        <v>0</v>
      </c>
      <c r="T122" s="902">
        <v>0</v>
      </c>
      <c r="U122" s="902">
        <v>0</v>
      </c>
      <c r="V122" s="902">
        <v>1</v>
      </c>
      <c r="W122" s="903">
        <v>0</v>
      </c>
      <c r="X122" s="876">
        <f t="shared" si="13"/>
        <v>17</v>
      </c>
    </row>
    <row r="123" spans="2:35" ht="13.5">
      <c r="M123" s="955"/>
      <c r="N123" s="979">
        <v>32</v>
      </c>
      <c r="O123" s="931" t="s">
        <v>2138</v>
      </c>
      <c r="P123" s="980" t="s">
        <v>2346</v>
      </c>
      <c r="Q123" s="918">
        <v>0</v>
      </c>
      <c r="R123" s="918">
        <v>1</v>
      </c>
      <c r="S123" s="918">
        <v>1</v>
      </c>
      <c r="T123" s="918">
        <v>0</v>
      </c>
      <c r="U123" s="918">
        <v>0</v>
      </c>
      <c r="V123" s="918">
        <v>1</v>
      </c>
      <c r="W123" s="919" t="s">
        <v>2129</v>
      </c>
      <c r="X123" s="876">
        <f t="shared" si="13"/>
        <v>25</v>
      </c>
    </row>
    <row r="124" spans="2:35" ht="13.5">
      <c r="M124" s="955"/>
      <c r="N124" s="973">
        <v>33</v>
      </c>
      <c r="O124" s="970" t="s">
        <v>2124</v>
      </c>
      <c r="P124" s="913" t="s">
        <v>2347</v>
      </c>
      <c r="Q124" s="971">
        <v>1</v>
      </c>
      <c r="R124" s="971">
        <v>0</v>
      </c>
      <c r="S124" s="971">
        <v>0</v>
      </c>
      <c r="T124" s="971">
        <v>0</v>
      </c>
      <c r="U124" s="971">
        <v>0</v>
      </c>
      <c r="V124" s="971">
        <v>0</v>
      </c>
      <c r="W124" s="972" t="s">
        <v>2129</v>
      </c>
      <c r="X124" s="876">
        <f t="shared" si="13"/>
        <v>32</v>
      </c>
      <c r="AB124" s="935"/>
      <c r="AC124" s="981"/>
      <c r="AD124" s="981"/>
      <c r="AE124" s="981"/>
      <c r="AF124" s="981"/>
      <c r="AG124" s="981"/>
      <c r="AH124" s="981"/>
      <c r="AI124" s="981"/>
    </row>
    <row r="125" spans="2:35" ht="13.5">
      <c r="M125" s="955"/>
      <c r="N125" s="973">
        <v>34</v>
      </c>
      <c r="O125" s="970" t="s">
        <v>2124</v>
      </c>
      <c r="P125" s="913" t="s">
        <v>2348</v>
      </c>
      <c r="Q125" s="971">
        <v>1</v>
      </c>
      <c r="R125" s="971">
        <v>0</v>
      </c>
      <c r="S125" s="971">
        <v>0</v>
      </c>
      <c r="T125" s="971">
        <v>0</v>
      </c>
      <c r="U125" s="971">
        <v>0</v>
      </c>
      <c r="V125" s="971">
        <v>1</v>
      </c>
      <c r="W125" s="972" t="s">
        <v>2129</v>
      </c>
      <c r="X125" s="876">
        <f t="shared" si="13"/>
        <v>33</v>
      </c>
      <c r="AB125" s="935"/>
      <c r="AC125" s="981"/>
      <c r="AD125" s="981"/>
      <c r="AE125" s="981"/>
      <c r="AF125" s="981"/>
      <c r="AG125" s="981"/>
      <c r="AH125" s="981"/>
      <c r="AI125" s="981"/>
    </row>
    <row r="126" spans="2:35" ht="13.5">
      <c r="M126" s="955"/>
      <c r="N126" s="973">
        <v>35</v>
      </c>
      <c r="O126" s="970" t="s">
        <v>2124</v>
      </c>
      <c r="P126" s="913" t="s">
        <v>2349</v>
      </c>
      <c r="Q126" s="971">
        <v>1</v>
      </c>
      <c r="R126" s="971">
        <v>0</v>
      </c>
      <c r="S126" s="971">
        <v>0</v>
      </c>
      <c r="T126" s="971">
        <v>0</v>
      </c>
      <c r="U126" s="971">
        <v>1</v>
      </c>
      <c r="V126" s="971">
        <v>0</v>
      </c>
      <c r="W126" s="982" t="s">
        <v>2129</v>
      </c>
      <c r="X126" s="876">
        <f t="shared" si="13"/>
        <v>34</v>
      </c>
      <c r="AB126" s="935"/>
      <c r="AC126" s="981"/>
      <c r="AD126" s="981"/>
      <c r="AE126" s="981"/>
      <c r="AF126" s="981"/>
      <c r="AG126" s="981"/>
      <c r="AH126" s="981"/>
      <c r="AI126" s="981"/>
    </row>
    <row r="127" spans="2:35" ht="13.5">
      <c r="M127" s="955"/>
      <c r="N127" s="973">
        <v>36</v>
      </c>
      <c r="O127" s="970" t="s">
        <v>2124</v>
      </c>
      <c r="P127" s="913" t="s">
        <v>2350</v>
      </c>
      <c r="Q127" s="971">
        <v>1</v>
      </c>
      <c r="R127" s="971">
        <v>0</v>
      </c>
      <c r="S127" s="971">
        <v>0</v>
      </c>
      <c r="T127" s="971">
        <v>0</v>
      </c>
      <c r="U127" s="971">
        <v>1</v>
      </c>
      <c r="V127" s="971">
        <v>1</v>
      </c>
      <c r="W127" s="982" t="s">
        <v>2129</v>
      </c>
      <c r="X127" s="876">
        <f t="shared" si="13"/>
        <v>35</v>
      </c>
      <c r="AB127" s="935"/>
      <c r="AC127" s="981"/>
      <c r="AD127" s="981"/>
      <c r="AE127" s="981"/>
      <c r="AF127" s="981"/>
      <c r="AG127" s="981"/>
      <c r="AH127" s="981"/>
      <c r="AI127" s="981"/>
    </row>
    <row r="128" spans="2:35" ht="13.5">
      <c r="M128" s="955"/>
      <c r="N128" s="973">
        <v>37</v>
      </c>
      <c r="O128" s="970" t="s">
        <v>2124</v>
      </c>
      <c r="P128" s="983" t="s">
        <v>2351</v>
      </c>
      <c r="Q128" s="971">
        <v>1</v>
      </c>
      <c r="R128" s="971">
        <v>0</v>
      </c>
      <c r="S128" s="971">
        <v>0</v>
      </c>
      <c r="T128" s="971">
        <v>1</v>
      </c>
      <c r="U128" s="971">
        <v>0</v>
      </c>
      <c r="V128" s="971">
        <v>0</v>
      </c>
      <c r="W128" s="984" t="s">
        <v>2129</v>
      </c>
      <c r="X128" s="876">
        <f t="shared" si="13"/>
        <v>36</v>
      </c>
      <c r="AB128" s="935"/>
      <c r="AC128" s="981"/>
      <c r="AD128" s="981"/>
      <c r="AE128" s="981"/>
      <c r="AF128" s="981"/>
      <c r="AG128" s="981"/>
      <c r="AH128" s="981"/>
      <c r="AI128" s="981"/>
    </row>
    <row r="129" spans="13:35" ht="13.5">
      <c r="M129" s="955"/>
      <c r="N129" s="973">
        <v>38</v>
      </c>
      <c r="O129" s="970" t="s">
        <v>2124</v>
      </c>
      <c r="P129" s="913" t="s">
        <v>2352</v>
      </c>
      <c r="Q129" s="971">
        <v>1</v>
      </c>
      <c r="R129" s="971">
        <v>0</v>
      </c>
      <c r="S129" s="971">
        <v>0</v>
      </c>
      <c r="T129" s="971">
        <v>1</v>
      </c>
      <c r="U129" s="971">
        <v>0</v>
      </c>
      <c r="V129" s="971">
        <v>1</v>
      </c>
      <c r="W129" s="982" t="s">
        <v>2129</v>
      </c>
      <c r="X129" s="876">
        <f t="shared" si="13"/>
        <v>37</v>
      </c>
      <c r="AB129" s="935"/>
      <c r="AC129" s="981"/>
      <c r="AD129" s="981"/>
      <c r="AE129" s="981"/>
      <c r="AF129" s="981"/>
      <c r="AG129" s="981"/>
      <c r="AH129" s="981"/>
      <c r="AI129" s="981"/>
    </row>
    <row r="130" spans="13:35" ht="13.5">
      <c r="M130" s="955"/>
      <c r="N130" s="973">
        <v>39</v>
      </c>
      <c r="O130" s="970" t="s">
        <v>2124</v>
      </c>
      <c r="P130" s="914" t="s">
        <v>2353</v>
      </c>
      <c r="Q130" s="971">
        <v>1</v>
      </c>
      <c r="R130" s="971">
        <v>0</v>
      </c>
      <c r="S130" s="971">
        <v>0</v>
      </c>
      <c r="T130" s="971">
        <v>1</v>
      </c>
      <c r="U130" s="971">
        <v>1</v>
      </c>
      <c r="V130" s="971">
        <v>0</v>
      </c>
      <c r="W130" s="972">
        <v>0</v>
      </c>
      <c r="X130" s="876">
        <f t="shared" si="13"/>
        <v>38</v>
      </c>
      <c r="AB130" s="935"/>
      <c r="AC130" s="981"/>
      <c r="AD130" s="981"/>
      <c r="AE130" s="981"/>
      <c r="AF130" s="981"/>
      <c r="AG130" s="981"/>
      <c r="AH130" s="981"/>
      <c r="AI130" s="981"/>
    </row>
    <row r="131" spans="13:35" ht="13.5">
      <c r="M131" s="955"/>
      <c r="N131" s="973">
        <v>40</v>
      </c>
      <c r="O131" s="970" t="s">
        <v>2124</v>
      </c>
      <c r="P131" s="914" t="s">
        <v>2354</v>
      </c>
      <c r="Q131" s="971">
        <v>1</v>
      </c>
      <c r="R131" s="971">
        <v>0</v>
      </c>
      <c r="S131" s="971">
        <v>0</v>
      </c>
      <c r="T131" s="971">
        <v>1</v>
      </c>
      <c r="U131" s="971">
        <v>1</v>
      </c>
      <c r="V131" s="971">
        <v>1</v>
      </c>
      <c r="W131" s="972">
        <v>0</v>
      </c>
      <c r="X131" s="876">
        <f t="shared" si="13"/>
        <v>39</v>
      </c>
      <c r="AB131" s="935"/>
      <c r="AC131" s="981"/>
      <c r="AD131" s="981"/>
      <c r="AE131" s="981"/>
      <c r="AF131" s="981"/>
      <c r="AG131" s="981"/>
      <c r="AH131" s="981"/>
      <c r="AI131" s="981"/>
    </row>
    <row r="132" spans="13:35" ht="13.5">
      <c r="M132" s="955"/>
      <c r="N132" s="973">
        <v>41</v>
      </c>
      <c r="O132" s="970" t="s">
        <v>2124</v>
      </c>
      <c r="P132" s="914" t="s">
        <v>2355</v>
      </c>
      <c r="Q132" s="971">
        <v>1</v>
      </c>
      <c r="R132" s="971">
        <v>0</v>
      </c>
      <c r="S132" s="971">
        <v>1</v>
      </c>
      <c r="T132" s="971">
        <v>0</v>
      </c>
      <c r="U132" s="971">
        <v>0</v>
      </c>
      <c r="V132" s="971">
        <v>0</v>
      </c>
      <c r="W132" s="972">
        <v>0</v>
      </c>
      <c r="X132" s="876">
        <f t="shared" si="13"/>
        <v>40</v>
      </c>
      <c r="AB132" s="935"/>
      <c r="AC132" s="981"/>
      <c r="AD132" s="981"/>
      <c r="AE132" s="981"/>
      <c r="AF132" s="981"/>
      <c r="AG132" s="981"/>
      <c r="AH132" s="981"/>
      <c r="AI132" s="981"/>
    </row>
    <row r="133" spans="13:35" ht="13.5">
      <c r="M133" s="955"/>
      <c r="N133" s="973">
        <v>42</v>
      </c>
      <c r="O133" s="970" t="s">
        <v>2124</v>
      </c>
      <c r="P133" s="914" t="s">
        <v>2356</v>
      </c>
      <c r="Q133" s="971">
        <v>1</v>
      </c>
      <c r="R133" s="971">
        <v>0</v>
      </c>
      <c r="S133" s="971">
        <v>1</v>
      </c>
      <c r="T133" s="971">
        <v>0</v>
      </c>
      <c r="U133" s="971">
        <v>0</v>
      </c>
      <c r="V133" s="971">
        <v>1</v>
      </c>
      <c r="W133" s="972">
        <v>0</v>
      </c>
      <c r="X133" s="876">
        <f t="shared" si="13"/>
        <v>41</v>
      </c>
      <c r="AB133" s="935"/>
      <c r="AC133" s="981"/>
      <c r="AD133" s="981"/>
      <c r="AE133" s="981"/>
      <c r="AF133" s="981"/>
      <c r="AG133" s="981"/>
      <c r="AH133" s="981"/>
      <c r="AI133" s="981"/>
    </row>
    <row r="134" spans="13:35" ht="13.5">
      <c r="M134" s="955"/>
      <c r="N134" s="973">
        <v>43</v>
      </c>
      <c r="O134" s="970" t="s">
        <v>2124</v>
      </c>
      <c r="P134" s="913" t="s">
        <v>2357</v>
      </c>
      <c r="Q134" s="971">
        <v>1</v>
      </c>
      <c r="R134" s="971">
        <v>0</v>
      </c>
      <c r="S134" s="971">
        <v>1</v>
      </c>
      <c r="T134" s="971">
        <v>0</v>
      </c>
      <c r="U134" s="971">
        <v>1</v>
      </c>
      <c r="V134" s="971">
        <v>0</v>
      </c>
      <c r="W134" s="972" t="s">
        <v>2129</v>
      </c>
      <c r="X134" s="876">
        <f t="shared" si="13"/>
        <v>42</v>
      </c>
      <c r="AB134" s="935"/>
      <c r="AC134" s="981"/>
      <c r="AD134" s="981"/>
      <c r="AE134" s="981"/>
      <c r="AF134" s="981"/>
      <c r="AG134" s="981"/>
      <c r="AH134" s="981"/>
      <c r="AI134" s="981"/>
    </row>
    <row r="135" spans="13:35" ht="13.5">
      <c r="M135" s="955"/>
      <c r="N135" s="979">
        <v>44</v>
      </c>
      <c r="O135" s="970" t="s">
        <v>2124</v>
      </c>
      <c r="P135" s="913" t="s">
        <v>2358</v>
      </c>
      <c r="Q135" s="971">
        <v>1</v>
      </c>
      <c r="R135" s="971">
        <v>0</v>
      </c>
      <c r="S135" s="971">
        <v>1</v>
      </c>
      <c r="T135" s="971">
        <v>0</v>
      </c>
      <c r="U135" s="971">
        <v>1</v>
      </c>
      <c r="V135" s="971">
        <v>1</v>
      </c>
      <c r="W135" s="972" t="s">
        <v>2129</v>
      </c>
      <c r="X135" s="876">
        <f t="shared" si="13"/>
        <v>43</v>
      </c>
      <c r="AB135" s="935"/>
      <c r="AC135" s="981"/>
      <c r="AD135" s="981"/>
      <c r="AE135" s="981"/>
      <c r="AF135" s="981"/>
      <c r="AG135" s="981"/>
      <c r="AH135" s="981"/>
      <c r="AI135" s="981"/>
    </row>
    <row r="136" spans="13:35" ht="13.5">
      <c r="M136" s="955"/>
      <c r="N136" s="973">
        <v>45</v>
      </c>
      <c r="O136" s="970" t="s">
        <v>2124</v>
      </c>
      <c r="P136" s="913" t="s">
        <v>2359</v>
      </c>
      <c r="Q136" s="971">
        <v>1</v>
      </c>
      <c r="R136" s="971">
        <v>0</v>
      </c>
      <c r="S136" s="971">
        <v>1</v>
      </c>
      <c r="T136" s="971">
        <v>1</v>
      </c>
      <c r="U136" s="971">
        <v>0</v>
      </c>
      <c r="V136" s="971">
        <v>0</v>
      </c>
      <c r="W136" s="982" t="s">
        <v>2129</v>
      </c>
      <c r="X136" s="876">
        <f t="shared" si="13"/>
        <v>44</v>
      </c>
      <c r="AB136" s="935"/>
      <c r="AC136" s="981"/>
      <c r="AD136" s="981"/>
      <c r="AE136" s="981"/>
      <c r="AF136" s="981"/>
      <c r="AG136" s="981"/>
      <c r="AH136" s="981"/>
      <c r="AI136" s="981"/>
    </row>
    <row r="137" spans="13:35" ht="13.5">
      <c r="M137" s="955"/>
      <c r="N137" s="973">
        <v>46</v>
      </c>
      <c r="O137" s="970" t="s">
        <v>2124</v>
      </c>
      <c r="P137" s="913" t="s">
        <v>2360</v>
      </c>
      <c r="Q137" s="971">
        <v>1</v>
      </c>
      <c r="R137" s="971">
        <v>0</v>
      </c>
      <c r="S137" s="971">
        <v>1</v>
      </c>
      <c r="T137" s="971">
        <v>1</v>
      </c>
      <c r="U137" s="971">
        <v>0</v>
      </c>
      <c r="V137" s="971">
        <v>1</v>
      </c>
      <c r="W137" s="982" t="s">
        <v>2129</v>
      </c>
      <c r="X137" s="876">
        <f t="shared" si="13"/>
        <v>45</v>
      </c>
      <c r="AB137" s="935"/>
      <c r="AC137" s="981"/>
      <c r="AD137" s="981"/>
      <c r="AE137" s="981"/>
      <c r="AF137" s="981"/>
      <c r="AG137" s="981"/>
      <c r="AH137" s="981"/>
      <c r="AI137" s="981"/>
    </row>
    <row r="138" spans="13:35" ht="13.5">
      <c r="M138" s="955"/>
      <c r="N138" s="973">
        <v>47</v>
      </c>
      <c r="O138" s="970" t="s">
        <v>2124</v>
      </c>
      <c r="P138" s="913" t="s">
        <v>2361</v>
      </c>
      <c r="Q138" s="971">
        <v>1</v>
      </c>
      <c r="R138" s="971">
        <v>0</v>
      </c>
      <c r="S138" s="971">
        <v>1</v>
      </c>
      <c r="T138" s="971">
        <v>1</v>
      </c>
      <c r="U138" s="971">
        <v>1</v>
      </c>
      <c r="V138" s="971">
        <v>0</v>
      </c>
      <c r="W138" s="984" t="s">
        <v>2105</v>
      </c>
      <c r="X138" s="876">
        <f t="shared" si="13"/>
        <v>46</v>
      </c>
      <c r="AB138" s="935"/>
      <c r="AC138" s="981"/>
      <c r="AD138" s="981"/>
      <c r="AE138" s="981"/>
      <c r="AF138" s="981"/>
      <c r="AG138" s="981"/>
      <c r="AH138" s="981"/>
      <c r="AI138" s="981"/>
    </row>
    <row r="139" spans="13:35" ht="13.5">
      <c r="M139" s="955"/>
      <c r="N139" s="973">
        <v>48</v>
      </c>
      <c r="O139" s="945" t="s">
        <v>2124</v>
      </c>
      <c r="P139" s="913" t="s">
        <v>2362</v>
      </c>
      <c r="Q139" s="971">
        <v>1</v>
      </c>
      <c r="R139" s="971">
        <v>0</v>
      </c>
      <c r="S139" s="971">
        <v>1</v>
      </c>
      <c r="T139" s="971">
        <v>1</v>
      </c>
      <c r="U139" s="971">
        <v>1</v>
      </c>
      <c r="V139" s="971">
        <v>1</v>
      </c>
      <c r="W139" s="982" t="s">
        <v>2129</v>
      </c>
      <c r="X139" s="876">
        <f t="shared" si="13"/>
        <v>47</v>
      </c>
      <c r="AB139" s="935"/>
      <c r="AC139" s="981"/>
      <c r="AD139" s="981"/>
      <c r="AE139" s="981"/>
      <c r="AF139" s="981"/>
      <c r="AG139" s="981"/>
      <c r="AH139" s="981"/>
      <c r="AI139" s="981"/>
    </row>
    <row r="140" spans="13:35" ht="13.5">
      <c r="M140" s="955"/>
      <c r="N140" s="973">
        <v>49</v>
      </c>
      <c r="O140" s="970" t="s">
        <v>2124</v>
      </c>
      <c r="P140" s="914" t="s">
        <v>2363</v>
      </c>
      <c r="Q140" s="971">
        <v>1</v>
      </c>
      <c r="R140" s="971">
        <v>1</v>
      </c>
      <c r="S140" s="971">
        <v>0</v>
      </c>
      <c r="T140" s="971">
        <v>0</v>
      </c>
      <c r="U140" s="971">
        <v>0</v>
      </c>
      <c r="V140" s="971">
        <v>0</v>
      </c>
      <c r="W140" s="972">
        <v>0</v>
      </c>
      <c r="X140" s="876">
        <f t="shared" si="13"/>
        <v>48</v>
      </c>
      <c r="AB140" s="935"/>
      <c r="AC140" s="981"/>
      <c r="AD140" s="981"/>
      <c r="AE140" s="981"/>
      <c r="AF140" s="981"/>
      <c r="AG140" s="981"/>
      <c r="AH140" s="981"/>
      <c r="AI140" s="981"/>
    </row>
    <row r="141" spans="13:35" ht="13.5">
      <c r="M141" s="955"/>
      <c r="N141" s="973">
        <v>50</v>
      </c>
      <c r="O141" s="970" t="s">
        <v>2124</v>
      </c>
      <c r="P141" s="914" t="s">
        <v>2364</v>
      </c>
      <c r="Q141" s="971">
        <v>1</v>
      </c>
      <c r="R141" s="971">
        <v>1</v>
      </c>
      <c r="S141" s="971">
        <v>0</v>
      </c>
      <c r="T141" s="971">
        <v>0</v>
      </c>
      <c r="U141" s="971">
        <v>0</v>
      </c>
      <c r="V141" s="971">
        <v>1</v>
      </c>
      <c r="W141" s="972">
        <v>0</v>
      </c>
      <c r="X141" s="876">
        <f t="shared" si="13"/>
        <v>49</v>
      </c>
      <c r="AB141" s="935"/>
      <c r="AC141" s="981"/>
      <c r="AD141" s="981"/>
      <c r="AE141" s="981"/>
      <c r="AF141" s="981"/>
      <c r="AG141" s="981"/>
      <c r="AH141" s="981"/>
      <c r="AI141" s="981"/>
    </row>
    <row r="142" spans="13:35" ht="13.5">
      <c r="M142" s="955"/>
      <c r="N142" s="973">
        <v>51</v>
      </c>
      <c r="O142" s="970" t="s">
        <v>2124</v>
      </c>
      <c r="P142" s="914" t="s">
        <v>2365</v>
      </c>
      <c r="Q142" s="971">
        <v>1</v>
      </c>
      <c r="R142" s="971">
        <v>1</v>
      </c>
      <c r="S142" s="971">
        <v>0</v>
      </c>
      <c r="T142" s="971">
        <v>0</v>
      </c>
      <c r="U142" s="971">
        <v>1</v>
      </c>
      <c r="V142" s="971">
        <v>0</v>
      </c>
      <c r="W142" s="972">
        <v>0</v>
      </c>
      <c r="X142" s="876">
        <f t="shared" si="13"/>
        <v>50</v>
      </c>
      <c r="AB142" s="935"/>
      <c r="AC142" s="981"/>
      <c r="AD142" s="981"/>
      <c r="AE142" s="981"/>
      <c r="AF142" s="981"/>
      <c r="AG142" s="981"/>
      <c r="AH142" s="981"/>
      <c r="AI142" s="981"/>
    </row>
    <row r="143" spans="13:35" ht="13.5">
      <c r="M143" s="955"/>
      <c r="N143" s="973">
        <v>52</v>
      </c>
      <c r="O143" s="945" t="s">
        <v>2124</v>
      </c>
      <c r="P143" s="914" t="s">
        <v>2366</v>
      </c>
      <c r="Q143" s="971">
        <v>1</v>
      </c>
      <c r="R143" s="971">
        <v>1</v>
      </c>
      <c r="S143" s="971">
        <v>0</v>
      </c>
      <c r="T143" s="971">
        <v>0</v>
      </c>
      <c r="U143" s="971">
        <v>1</v>
      </c>
      <c r="V143" s="971">
        <v>1</v>
      </c>
      <c r="W143" s="972">
        <v>0</v>
      </c>
      <c r="X143" s="876">
        <f t="shared" si="13"/>
        <v>51</v>
      </c>
      <c r="AB143" s="935"/>
      <c r="AC143" s="981"/>
      <c r="AD143" s="981"/>
      <c r="AE143" s="981"/>
      <c r="AF143" s="981"/>
      <c r="AG143" s="981"/>
      <c r="AH143" s="981"/>
      <c r="AI143" s="981"/>
    </row>
    <row r="144" spans="13:35" ht="13.5">
      <c r="M144" s="955"/>
      <c r="N144" s="973">
        <v>53</v>
      </c>
      <c r="O144" s="970" t="s">
        <v>2124</v>
      </c>
      <c r="P144" s="913" t="s">
        <v>2367</v>
      </c>
      <c r="Q144" s="971">
        <v>1</v>
      </c>
      <c r="R144" s="971">
        <v>1</v>
      </c>
      <c r="S144" s="971">
        <v>0</v>
      </c>
      <c r="T144" s="971">
        <v>1</v>
      </c>
      <c r="U144" s="971">
        <v>0</v>
      </c>
      <c r="V144" s="971">
        <v>0</v>
      </c>
      <c r="W144" s="972" t="s">
        <v>2129</v>
      </c>
      <c r="X144" s="876">
        <f t="shared" si="13"/>
        <v>52</v>
      </c>
      <c r="AB144" s="935"/>
      <c r="AC144" s="981"/>
      <c r="AD144" s="981"/>
      <c r="AE144" s="981"/>
      <c r="AF144" s="981"/>
      <c r="AG144" s="981"/>
      <c r="AH144" s="981"/>
      <c r="AI144" s="981"/>
    </row>
    <row r="145" spans="2:35" ht="13.5">
      <c r="M145" s="955"/>
      <c r="N145" s="973">
        <v>54</v>
      </c>
      <c r="O145" s="945" t="s">
        <v>2124</v>
      </c>
      <c r="P145" s="913" t="s">
        <v>2368</v>
      </c>
      <c r="Q145" s="971">
        <v>1</v>
      </c>
      <c r="R145" s="971">
        <v>1</v>
      </c>
      <c r="S145" s="971">
        <v>0</v>
      </c>
      <c r="T145" s="971">
        <v>1</v>
      </c>
      <c r="U145" s="971">
        <v>0</v>
      </c>
      <c r="V145" s="971">
        <v>1</v>
      </c>
      <c r="W145" s="972" t="s">
        <v>2129</v>
      </c>
      <c r="X145" s="876">
        <f t="shared" si="13"/>
        <v>53</v>
      </c>
      <c r="AB145" s="935"/>
      <c r="AC145" s="981"/>
      <c r="AD145" s="981"/>
      <c r="AE145" s="981"/>
      <c r="AF145" s="981"/>
      <c r="AG145" s="981"/>
      <c r="AH145" s="981"/>
      <c r="AI145" s="981"/>
    </row>
    <row r="146" spans="2:35" ht="13.5">
      <c r="M146" s="955"/>
      <c r="N146" s="973">
        <v>55</v>
      </c>
      <c r="O146" s="945" t="s">
        <v>2124</v>
      </c>
      <c r="P146" s="913" t="s">
        <v>2369</v>
      </c>
      <c r="Q146" s="971">
        <v>1</v>
      </c>
      <c r="R146" s="971">
        <v>1</v>
      </c>
      <c r="S146" s="971">
        <v>0</v>
      </c>
      <c r="T146" s="971">
        <v>1</v>
      </c>
      <c r="U146" s="971">
        <v>1</v>
      </c>
      <c r="V146" s="971">
        <v>0</v>
      </c>
      <c r="W146" s="982" t="s">
        <v>2129</v>
      </c>
      <c r="X146" s="876">
        <f t="shared" si="13"/>
        <v>54</v>
      </c>
      <c r="AB146" s="935"/>
      <c r="AC146" s="981"/>
      <c r="AD146" s="981"/>
      <c r="AE146" s="981"/>
      <c r="AF146" s="981"/>
      <c r="AG146" s="981"/>
      <c r="AH146" s="981"/>
      <c r="AI146" s="981"/>
    </row>
    <row r="147" spans="2:35" ht="13.5">
      <c r="M147" s="955"/>
      <c r="N147" s="979">
        <v>56</v>
      </c>
      <c r="O147" s="945" t="s">
        <v>2124</v>
      </c>
      <c r="P147" s="913" t="s">
        <v>2370</v>
      </c>
      <c r="Q147" s="971">
        <v>1</v>
      </c>
      <c r="R147" s="971">
        <v>1</v>
      </c>
      <c r="S147" s="971">
        <v>0</v>
      </c>
      <c r="T147" s="971">
        <v>1</v>
      </c>
      <c r="U147" s="971">
        <v>1</v>
      </c>
      <c r="V147" s="971">
        <v>1</v>
      </c>
      <c r="W147" s="982" t="s">
        <v>2129</v>
      </c>
      <c r="X147" s="876">
        <f t="shared" si="13"/>
        <v>55</v>
      </c>
      <c r="AB147" s="935"/>
      <c r="AC147" s="981"/>
      <c r="AD147" s="981"/>
      <c r="AE147" s="981"/>
      <c r="AF147" s="981"/>
      <c r="AG147" s="981"/>
      <c r="AH147" s="981"/>
      <c r="AI147" s="981"/>
    </row>
    <row r="148" spans="2:35" ht="13.5">
      <c r="M148" s="955"/>
      <c r="N148" s="973">
        <v>57</v>
      </c>
      <c r="O148" s="985" t="s">
        <v>2124</v>
      </c>
      <c r="P148" s="983" t="s">
        <v>2371</v>
      </c>
      <c r="Q148" s="971">
        <v>1</v>
      </c>
      <c r="R148" s="971">
        <v>1</v>
      </c>
      <c r="S148" s="971">
        <v>1</v>
      </c>
      <c r="T148" s="971">
        <v>0</v>
      </c>
      <c r="U148" s="971">
        <v>0</v>
      </c>
      <c r="V148" s="971">
        <v>0</v>
      </c>
      <c r="W148" s="984" t="s">
        <v>2129</v>
      </c>
      <c r="X148" s="876">
        <f t="shared" si="13"/>
        <v>56</v>
      </c>
      <c r="AB148" s="935"/>
      <c r="AC148" s="981"/>
      <c r="AD148" s="981"/>
      <c r="AE148" s="981"/>
      <c r="AF148" s="981"/>
      <c r="AG148" s="981"/>
      <c r="AH148" s="981"/>
      <c r="AI148" s="981"/>
    </row>
    <row r="149" spans="2:35" ht="13.5">
      <c r="M149" s="955"/>
      <c r="N149" s="973">
        <v>58</v>
      </c>
      <c r="O149" s="970" t="s">
        <v>2124</v>
      </c>
      <c r="P149" s="913" t="s">
        <v>2372</v>
      </c>
      <c r="Q149" s="971">
        <v>1</v>
      </c>
      <c r="R149" s="971">
        <v>1</v>
      </c>
      <c r="S149" s="971">
        <v>1</v>
      </c>
      <c r="T149" s="971">
        <v>0</v>
      </c>
      <c r="U149" s="971">
        <v>0</v>
      </c>
      <c r="V149" s="971">
        <v>1</v>
      </c>
      <c r="W149" s="982" t="s">
        <v>2129</v>
      </c>
      <c r="X149" s="876">
        <f t="shared" si="13"/>
        <v>57</v>
      </c>
      <c r="AB149" s="935"/>
      <c r="AC149" s="981"/>
      <c r="AD149" s="981"/>
      <c r="AE149" s="981"/>
      <c r="AF149" s="981"/>
      <c r="AG149" s="981"/>
      <c r="AH149" s="981"/>
      <c r="AI149" s="981"/>
    </row>
    <row r="150" spans="2:35" ht="13.5">
      <c r="M150" s="955"/>
      <c r="N150" s="973">
        <v>59</v>
      </c>
      <c r="O150" s="945" t="s">
        <v>2106</v>
      </c>
      <c r="P150" s="914" t="s">
        <v>2373</v>
      </c>
      <c r="Q150" s="971">
        <v>1</v>
      </c>
      <c r="R150" s="971">
        <v>1</v>
      </c>
      <c r="S150" s="971">
        <v>1</v>
      </c>
      <c r="T150" s="971">
        <v>0</v>
      </c>
      <c r="U150" s="971">
        <v>1</v>
      </c>
      <c r="V150" s="971">
        <v>0</v>
      </c>
      <c r="W150" s="972">
        <v>0</v>
      </c>
      <c r="X150" s="876">
        <f t="shared" si="13"/>
        <v>58</v>
      </c>
      <c r="AB150" s="935"/>
      <c r="AC150" s="981"/>
      <c r="AD150" s="981"/>
      <c r="AE150" s="981"/>
      <c r="AF150" s="981"/>
      <c r="AG150" s="981"/>
      <c r="AH150" s="981"/>
      <c r="AI150" s="981"/>
    </row>
    <row r="151" spans="2:35" ht="13.5">
      <c r="M151" s="955"/>
      <c r="N151" s="973">
        <v>60</v>
      </c>
      <c r="O151" s="985" t="s">
        <v>2124</v>
      </c>
      <c r="P151" s="914" t="s">
        <v>2374</v>
      </c>
      <c r="Q151" s="971">
        <v>1</v>
      </c>
      <c r="R151" s="971">
        <v>1</v>
      </c>
      <c r="S151" s="971">
        <v>1</v>
      </c>
      <c r="T151" s="971">
        <v>0</v>
      </c>
      <c r="U151" s="971">
        <v>1</v>
      </c>
      <c r="V151" s="971">
        <v>1</v>
      </c>
      <c r="W151" s="972">
        <v>0</v>
      </c>
      <c r="X151" s="876">
        <f t="shared" si="13"/>
        <v>59</v>
      </c>
      <c r="AB151" s="935"/>
      <c r="AC151" s="981"/>
      <c r="AD151" s="981"/>
      <c r="AE151" s="981"/>
      <c r="AF151" s="981"/>
      <c r="AG151" s="981"/>
      <c r="AH151" s="981"/>
      <c r="AI151" s="981"/>
    </row>
    <row r="152" spans="2:35" ht="13.5">
      <c r="M152" s="955"/>
      <c r="N152" s="973">
        <v>61</v>
      </c>
      <c r="O152" s="986" t="s">
        <v>2124</v>
      </c>
      <c r="P152" s="914" t="s">
        <v>2375</v>
      </c>
      <c r="Q152" s="971">
        <v>1</v>
      </c>
      <c r="R152" s="971">
        <v>1</v>
      </c>
      <c r="S152" s="971">
        <v>1</v>
      </c>
      <c r="T152" s="971">
        <v>1</v>
      </c>
      <c r="U152" s="971">
        <v>0</v>
      </c>
      <c r="V152" s="971">
        <v>0</v>
      </c>
      <c r="W152" s="972">
        <v>0</v>
      </c>
      <c r="X152" s="876">
        <f t="shared" si="13"/>
        <v>60</v>
      </c>
      <c r="AB152" s="935"/>
      <c r="AC152" s="981"/>
      <c r="AD152" s="981"/>
      <c r="AE152" s="981"/>
      <c r="AF152" s="981"/>
      <c r="AG152" s="981"/>
      <c r="AH152" s="981"/>
      <c r="AI152" s="981"/>
    </row>
    <row r="153" spans="2:35" ht="13.5">
      <c r="M153" s="955"/>
      <c r="N153" s="952">
        <v>62</v>
      </c>
      <c r="O153" s="987" t="s">
        <v>2124</v>
      </c>
      <c r="P153" s="988" t="s">
        <v>2376</v>
      </c>
      <c r="Q153" s="989">
        <v>1</v>
      </c>
      <c r="R153" s="989">
        <v>1</v>
      </c>
      <c r="S153" s="989">
        <v>1</v>
      </c>
      <c r="T153" s="989">
        <v>1</v>
      </c>
      <c r="U153" s="989">
        <v>0</v>
      </c>
      <c r="V153" s="989">
        <v>1</v>
      </c>
      <c r="W153" s="977">
        <v>0</v>
      </c>
      <c r="X153" s="876">
        <f t="shared" si="13"/>
        <v>61</v>
      </c>
      <c r="AB153" s="935"/>
      <c r="AC153" s="981"/>
      <c r="AD153" s="981"/>
      <c r="AE153" s="981"/>
      <c r="AF153" s="981"/>
      <c r="AG153" s="981"/>
      <c r="AH153" s="981"/>
      <c r="AI153" s="981"/>
    </row>
    <row r="154" spans="2:35">
      <c r="M154" s="874"/>
      <c r="N154" s="875"/>
      <c r="O154" s="929"/>
      <c r="P154" s="877"/>
      <c r="Q154" s="877"/>
      <c r="R154" s="877"/>
      <c r="S154" s="877"/>
      <c r="T154" s="877"/>
      <c r="U154" s="877"/>
      <c r="AB154" s="943"/>
      <c r="AC154" s="943"/>
      <c r="AD154" s="943"/>
      <c r="AE154" s="943"/>
      <c r="AF154" s="943"/>
      <c r="AG154" s="943"/>
      <c r="AH154" s="943"/>
      <c r="AI154" s="943"/>
    </row>
    <row r="155" spans="2:35">
      <c r="M155" s="874"/>
      <c r="N155" s="875"/>
      <c r="O155" s="929"/>
      <c r="P155" s="877"/>
      <c r="Q155" s="877"/>
      <c r="R155" s="877"/>
      <c r="S155" s="877"/>
      <c r="T155" s="877"/>
      <c r="U155" s="877"/>
    </row>
    <row r="156" spans="2:35">
      <c r="M156" s="874"/>
      <c r="N156" s="875"/>
      <c r="O156" s="929"/>
      <c r="P156" s="877"/>
      <c r="Q156" s="877"/>
      <c r="R156" s="877"/>
      <c r="S156" s="877"/>
      <c r="T156" s="877"/>
      <c r="U156" s="877"/>
    </row>
    <row r="157" spans="2:35" ht="13.5">
      <c r="M157" s="874"/>
      <c r="N157" s="875"/>
      <c r="O157" s="930"/>
      <c r="P157" s="877"/>
      <c r="Q157" s="877"/>
      <c r="R157" s="877"/>
      <c r="S157" s="877"/>
      <c r="T157" s="877"/>
      <c r="U157" s="877"/>
    </row>
    <row r="158" spans="2:35">
      <c r="O158" s="990"/>
    </row>
    <row r="159" spans="2:35" ht="13.5">
      <c r="B159" s="879" t="s">
        <v>2256</v>
      </c>
      <c r="C159" s="880" t="s">
        <v>2088</v>
      </c>
      <c r="D159" s="881" t="s">
        <v>2377</v>
      </c>
      <c r="E159" s="882">
        <f>181+320</f>
        <v>501</v>
      </c>
      <c r="F159" s="882">
        <f t="shared" ref="F159:H160" si="14">E159-1</f>
        <v>500</v>
      </c>
      <c r="G159" s="882">
        <f t="shared" si="14"/>
        <v>499</v>
      </c>
      <c r="H159" s="883">
        <f t="shared" si="14"/>
        <v>498</v>
      </c>
      <c r="M159" s="955"/>
      <c r="N159" s="879" t="s">
        <v>2256</v>
      </c>
      <c r="O159" s="880" t="s">
        <v>2088</v>
      </c>
      <c r="P159" s="881" t="s">
        <v>2378</v>
      </c>
      <c r="Q159" s="882">
        <f>245+320</f>
        <v>565</v>
      </c>
      <c r="R159" s="882">
        <f t="shared" ref="R159:T160" si="15">Q159-1</f>
        <v>564</v>
      </c>
      <c r="S159" s="882">
        <f t="shared" si="15"/>
        <v>563</v>
      </c>
      <c r="T159" s="883">
        <f t="shared" si="15"/>
        <v>562</v>
      </c>
      <c r="U159" s="877"/>
    </row>
    <row r="160" spans="2:35" s="995" customFormat="1" ht="13.5">
      <c r="B160" s="991"/>
      <c r="C160" s="992"/>
      <c r="D160" s="993" t="s">
        <v>2379</v>
      </c>
      <c r="E160" s="882">
        <f>181+320+480</f>
        <v>981</v>
      </c>
      <c r="F160" s="882">
        <f t="shared" si="14"/>
        <v>980</v>
      </c>
      <c r="G160" s="882">
        <f t="shared" si="14"/>
        <v>979</v>
      </c>
      <c r="H160" s="883">
        <f t="shared" si="14"/>
        <v>978</v>
      </c>
      <c r="I160" s="994"/>
      <c r="J160" s="994"/>
      <c r="L160" s="994"/>
      <c r="M160" s="996"/>
      <c r="N160" s="991"/>
      <c r="O160" s="992"/>
      <c r="P160" s="887" t="s">
        <v>2380</v>
      </c>
      <c r="Q160" s="882">
        <f>245+320+480</f>
        <v>1045</v>
      </c>
      <c r="R160" s="882">
        <f t="shared" si="15"/>
        <v>1044</v>
      </c>
      <c r="S160" s="882">
        <f t="shared" si="15"/>
        <v>1043</v>
      </c>
      <c r="T160" s="883">
        <f t="shared" si="15"/>
        <v>1042</v>
      </c>
      <c r="U160" s="994"/>
    </row>
    <row r="161" spans="2:24" ht="13.5">
      <c r="B161" s="898">
        <v>1</v>
      </c>
      <c r="C161" s="894" t="s">
        <v>2124</v>
      </c>
      <c r="D161" s="964" t="s">
        <v>2381</v>
      </c>
      <c r="E161" s="896">
        <v>0</v>
      </c>
      <c r="F161" s="896">
        <v>0</v>
      </c>
      <c r="G161" s="896">
        <v>0</v>
      </c>
      <c r="H161" s="897">
        <v>0</v>
      </c>
      <c r="L161" s="876">
        <f t="shared" ref="L161:L174" si="16">H161+G161*2+F161*4+E161*8</f>
        <v>0</v>
      </c>
      <c r="M161" s="955"/>
      <c r="N161" s="898">
        <v>1</v>
      </c>
      <c r="O161" s="894" t="s">
        <v>2124</v>
      </c>
      <c r="P161" s="964" t="s">
        <v>2382</v>
      </c>
      <c r="Q161" s="896">
        <v>0</v>
      </c>
      <c r="R161" s="896">
        <v>0</v>
      </c>
      <c r="S161" s="896">
        <v>0</v>
      </c>
      <c r="T161" s="897">
        <v>0</v>
      </c>
      <c r="U161" s="877"/>
      <c r="X161" s="876">
        <f t="shared" ref="X161:X174" si="17">T161+S161*2+R161*4+Q161*8</f>
        <v>0</v>
      </c>
    </row>
    <row r="162" spans="2:24" ht="13.5">
      <c r="B162" s="899">
        <v>2</v>
      </c>
      <c r="C162" s="900" t="s">
        <v>2124</v>
      </c>
      <c r="D162" s="911" t="s">
        <v>2383</v>
      </c>
      <c r="E162" s="902">
        <v>0</v>
      </c>
      <c r="F162" s="902">
        <v>0</v>
      </c>
      <c r="G162" s="902">
        <v>0</v>
      </c>
      <c r="H162" s="903">
        <v>1</v>
      </c>
      <c r="L162" s="876">
        <f t="shared" si="16"/>
        <v>1</v>
      </c>
      <c r="M162" s="955"/>
      <c r="N162" s="899">
        <v>2</v>
      </c>
      <c r="O162" s="900" t="s">
        <v>2124</v>
      </c>
      <c r="P162" s="911" t="s">
        <v>2384</v>
      </c>
      <c r="Q162" s="902">
        <v>0</v>
      </c>
      <c r="R162" s="902">
        <v>0</v>
      </c>
      <c r="S162" s="902">
        <v>0</v>
      </c>
      <c r="T162" s="903">
        <v>1</v>
      </c>
      <c r="U162" s="877"/>
      <c r="X162" s="876">
        <f t="shared" si="17"/>
        <v>1</v>
      </c>
    </row>
    <row r="163" spans="2:24" ht="13.5">
      <c r="B163" s="899">
        <v>3</v>
      </c>
      <c r="C163" s="900" t="s">
        <v>2124</v>
      </c>
      <c r="D163" s="911" t="s">
        <v>2385</v>
      </c>
      <c r="E163" s="902">
        <v>0</v>
      </c>
      <c r="F163" s="902">
        <v>0</v>
      </c>
      <c r="G163" s="902">
        <v>1</v>
      </c>
      <c r="H163" s="903">
        <v>0</v>
      </c>
      <c r="L163" s="876">
        <f t="shared" si="16"/>
        <v>2</v>
      </c>
      <c r="M163" s="955"/>
      <c r="N163" s="899">
        <v>3</v>
      </c>
      <c r="O163" s="900" t="s">
        <v>2124</v>
      </c>
      <c r="P163" s="911" t="s">
        <v>2386</v>
      </c>
      <c r="Q163" s="902">
        <v>0</v>
      </c>
      <c r="R163" s="902">
        <v>0</v>
      </c>
      <c r="S163" s="902">
        <v>1</v>
      </c>
      <c r="T163" s="903">
        <v>0</v>
      </c>
      <c r="U163" s="877"/>
      <c r="X163" s="876">
        <f t="shared" si="17"/>
        <v>2</v>
      </c>
    </row>
    <row r="164" spans="2:24" ht="13.5">
      <c r="B164" s="899">
        <v>4</v>
      </c>
      <c r="C164" s="900" t="s">
        <v>2124</v>
      </c>
      <c r="D164" s="911" t="s">
        <v>2387</v>
      </c>
      <c r="E164" s="902">
        <v>0</v>
      </c>
      <c r="F164" s="902">
        <v>0</v>
      </c>
      <c r="G164" s="902">
        <v>1</v>
      </c>
      <c r="H164" s="903">
        <v>1</v>
      </c>
      <c r="L164" s="876">
        <f t="shared" si="16"/>
        <v>3</v>
      </c>
      <c r="M164" s="955"/>
      <c r="N164" s="899">
        <v>4</v>
      </c>
      <c r="O164" s="900" t="s">
        <v>2124</v>
      </c>
      <c r="P164" s="911" t="s">
        <v>2388</v>
      </c>
      <c r="Q164" s="902">
        <v>0</v>
      </c>
      <c r="R164" s="902">
        <v>0</v>
      </c>
      <c r="S164" s="902">
        <v>1</v>
      </c>
      <c r="T164" s="903">
        <v>1</v>
      </c>
      <c r="U164" s="877"/>
      <c r="X164" s="876">
        <f t="shared" si="17"/>
        <v>3</v>
      </c>
    </row>
    <row r="165" spans="2:24" ht="13.5">
      <c r="B165" s="899">
        <v>5</v>
      </c>
      <c r="C165" s="900" t="s">
        <v>2124</v>
      </c>
      <c r="D165" s="911" t="s">
        <v>2389</v>
      </c>
      <c r="E165" s="902">
        <v>0</v>
      </c>
      <c r="F165" s="902">
        <v>1</v>
      </c>
      <c r="G165" s="902">
        <v>0</v>
      </c>
      <c r="H165" s="903">
        <v>0</v>
      </c>
      <c r="L165" s="876">
        <f t="shared" si="16"/>
        <v>4</v>
      </c>
      <c r="M165" s="955"/>
      <c r="N165" s="899">
        <v>5</v>
      </c>
      <c r="O165" s="900" t="s">
        <v>2124</v>
      </c>
      <c r="P165" s="911" t="s">
        <v>2390</v>
      </c>
      <c r="Q165" s="902">
        <v>0</v>
      </c>
      <c r="R165" s="902">
        <v>1</v>
      </c>
      <c r="S165" s="902">
        <v>0</v>
      </c>
      <c r="T165" s="903">
        <v>0</v>
      </c>
      <c r="U165" s="877"/>
      <c r="X165" s="876">
        <f t="shared" si="17"/>
        <v>4</v>
      </c>
    </row>
    <row r="166" spans="2:24" ht="13.5">
      <c r="B166" s="899">
        <v>6</v>
      </c>
      <c r="C166" s="900" t="s">
        <v>2124</v>
      </c>
      <c r="D166" s="911" t="s">
        <v>2391</v>
      </c>
      <c r="E166" s="902">
        <v>0</v>
      </c>
      <c r="F166" s="902">
        <v>1</v>
      </c>
      <c r="G166" s="902">
        <v>0</v>
      </c>
      <c r="H166" s="903">
        <v>1</v>
      </c>
      <c r="L166" s="876">
        <f t="shared" si="16"/>
        <v>5</v>
      </c>
      <c r="M166" s="955"/>
      <c r="N166" s="899">
        <v>6</v>
      </c>
      <c r="O166" s="900" t="s">
        <v>2124</v>
      </c>
      <c r="P166" s="911" t="s">
        <v>2392</v>
      </c>
      <c r="Q166" s="902">
        <v>0</v>
      </c>
      <c r="R166" s="902">
        <v>1</v>
      </c>
      <c r="S166" s="902">
        <v>0</v>
      </c>
      <c r="T166" s="903">
        <v>1</v>
      </c>
      <c r="U166" s="877"/>
      <c r="X166" s="876">
        <f t="shared" si="17"/>
        <v>5</v>
      </c>
    </row>
    <row r="167" spans="2:24" ht="13.5">
      <c r="B167" s="899">
        <v>7</v>
      </c>
      <c r="C167" s="900" t="s">
        <v>2124</v>
      </c>
      <c r="D167" s="911" t="s">
        <v>2393</v>
      </c>
      <c r="E167" s="902">
        <v>0</v>
      </c>
      <c r="F167" s="902">
        <v>1</v>
      </c>
      <c r="G167" s="902">
        <v>1</v>
      </c>
      <c r="H167" s="903">
        <v>0</v>
      </c>
      <c r="L167" s="876">
        <f t="shared" si="16"/>
        <v>6</v>
      </c>
      <c r="M167" s="955"/>
      <c r="N167" s="899">
        <v>7</v>
      </c>
      <c r="O167" s="900" t="s">
        <v>2124</v>
      </c>
      <c r="P167" s="911" t="s">
        <v>2394</v>
      </c>
      <c r="Q167" s="902">
        <v>0</v>
      </c>
      <c r="R167" s="902">
        <v>1</v>
      </c>
      <c r="S167" s="902">
        <v>1</v>
      </c>
      <c r="T167" s="903">
        <v>0</v>
      </c>
      <c r="U167" s="877"/>
      <c r="X167" s="876">
        <f t="shared" si="17"/>
        <v>6</v>
      </c>
    </row>
    <row r="168" spans="2:24" ht="13.5">
      <c r="B168" s="899">
        <v>8</v>
      </c>
      <c r="C168" s="900" t="s">
        <v>2124</v>
      </c>
      <c r="D168" s="911" t="s">
        <v>2395</v>
      </c>
      <c r="E168" s="902">
        <v>0</v>
      </c>
      <c r="F168" s="902">
        <v>1</v>
      </c>
      <c r="G168" s="902">
        <v>1</v>
      </c>
      <c r="H168" s="903">
        <v>1</v>
      </c>
      <c r="L168" s="876">
        <f t="shared" si="16"/>
        <v>7</v>
      </c>
      <c r="M168" s="955"/>
      <c r="N168" s="899">
        <v>8</v>
      </c>
      <c r="O168" s="900" t="s">
        <v>2124</v>
      </c>
      <c r="P168" s="911" t="s">
        <v>2396</v>
      </c>
      <c r="Q168" s="902">
        <v>0</v>
      </c>
      <c r="R168" s="902">
        <v>1</v>
      </c>
      <c r="S168" s="902">
        <v>1</v>
      </c>
      <c r="T168" s="903">
        <v>1</v>
      </c>
      <c r="U168" s="877"/>
      <c r="X168" s="876">
        <f t="shared" si="17"/>
        <v>7</v>
      </c>
    </row>
    <row r="169" spans="2:24" ht="13.5">
      <c r="B169" s="899">
        <v>9</v>
      </c>
      <c r="C169" s="909" t="s">
        <v>2101</v>
      </c>
      <c r="D169" s="911" t="s">
        <v>2397</v>
      </c>
      <c r="E169" s="902">
        <v>1</v>
      </c>
      <c r="F169" s="902">
        <v>0</v>
      </c>
      <c r="G169" s="902">
        <v>0</v>
      </c>
      <c r="H169" s="903">
        <v>0</v>
      </c>
      <c r="L169" s="876">
        <f t="shared" si="16"/>
        <v>8</v>
      </c>
      <c r="M169" s="955"/>
      <c r="N169" s="899">
        <v>9</v>
      </c>
      <c r="O169" s="909" t="s">
        <v>2101</v>
      </c>
      <c r="P169" s="911" t="s">
        <v>2398</v>
      </c>
      <c r="Q169" s="902">
        <v>1</v>
      </c>
      <c r="R169" s="902">
        <v>0</v>
      </c>
      <c r="S169" s="902">
        <v>0</v>
      </c>
      <c r="T169" s="903">
        <v>0</v>
      </c>
      <c r="U169" s="877"/>
      <c r="X169" s="876">
        <f t="shared" si="17"/>
        <v>8</v>
      </c>
    </row>
    <row r="170" spans="2:24" ht="13.5">
      <c r="B170" s="899">
        <v>10</v>
      </c>
      <c r="C170" s="909" t="s">
        <v>2101</v>
      </c>
      <c r="D170" s="911" t="s">
        <v>2399</v>
      </c>
      <c r="E170" s="902">
        <v>1</v>
      </c>
      <c r="F170" s="902">
        <v>0</v>
      </c>
      <c r="G170" s="902">
        <v>0</v>
      </c>
      <c r="H170" s="903">
        <v>1</v>
      </c>
      <c r="L170" s="876">
        <f t="shared" si="16"/>
        <v>9</v>
      </c>
      <c r="M170" s="955"/>
      <c r="N170" s="899">
        <v>10</v>
      </c>
      <c r="O170" s="909" t="s">
        <v>2101</v>
      </c>
      <c r="P170" s="911" t="s">
        <v>2400</v>
      </c>
      <c r="Q170" s="902">
        <v>1</v>
      </c>
      <c r="R170" s="902">
        <v>0</v>
      </c>
      <c r="S170" s="902">
        <v>0</v>
      </c>
      <c r="T170" s="903">
        <v>1</v>
      </c>
      <c r="U170" s="877"/>
      <c r="X170" s="876">
        <f t="shared" si="17"/>
        <v>9</v>
      </c>
    </row>
    <row r="171" spans="2:24" ht="13.5">
      <c r="B171" s="899">
        <v>11</v>
      </c>
      <c r="C171" s="909" t="s">
        <v>2101</v>
      </c>
      <c r="D171" s="911" t="s">
        <v>2401</v>
      </c>
      <c r="E171" s="902">
        <v>1</v>
      </c>
      <c r="F171" s="902">
        <v>0</v>
      </c>
      <c r="G171" s="902">
        <v>1</v>
      </c>
      <c r="H171" s="903">
        <v>0</v>
      </c>
      <c r="L171" s="876">
        <f t="shared" si="16"/>
        <v>10</v>
      </c>
      <c r="M171" s="955"/>
      <c r="N171" s="899">
        <v>11</v>
      </c>
      <c r="O171" s="909" t="s">
        <v>2101</v>
      </c>
      <c r="P171" s="911" t="s">
        <v>2402</v>
      </c>
      <c r="Q171" s="902">
        <v>1</v>
      </c>
      <c r="R171" s="902">
        <v>0</v>
      </c>
      <c r="S171" s="902">
        <v>1</v>
      </c>
      <c r="T171" s="903">
        <v>0</v>
      </c>
      <c r="U171" s="877"/>
      <c r="X171" s="876">
        <f t="shared" si="17"/>
        <v>10</v>
      </c>
    </row>
    <row r="172" spans="2:24" ht="13.5">
      <c r="B172" s="899">
        <v>12</v>
      </c>
      <c r="C172" s="909" t="s">
        <v>2101</v>
      </c>
      <c r="D172" s="911" t="s">
        <v>2403</v>
      </c>
      <c r="E172" s="902">
        <v>1</v>
      </c>
      <c r="F172" s="902">
        <v>0</v>
      </c>
      <c r="G172" s="902">
        <v>1</v>
      </c>
      <c r="H172" s="903">
        <v>1</v>
      </c>
      <c r="L172" s="876">
        <f t="shared" si="16"/>
        <v>11</v>
      </c>
      <c r="M172" s="955"/>
      <c r="N172" s="899">
        <v>12</v>
      </c>
      <c r="O172" s="909" t="s">
        <v>2101</v>
      </c>
      <c r="P172" s="911" t="s">
        <v>2404</v>
      </c>
      <c r="Q172" s="902">
        <v>1</v>
      </c>
      <c r="R172" s="902">
        <v>0</v>
      </c>
      <c r="S172" s="902">
        <v>1</v>
      </c>
      <c r="T172" s="903">
        <v>1</v>
      </c>
      <c r="U172" s="877"/>
      <c r="X172" s="876">
        <f t="shared" si="17"/>
        <v>11</v>
      </c>
    </row>
    <row r="173" spans="2:24" ht="13.5">
      <c r="B173" s="899">
        <v>13</v>
      </c>
      <c r="C173" s="909" t="s">
        <v>2101</v>
      </c>
      <c r="D173" s="911" t="s">
        <v>2405</v>
      </c>
      <c r="E173" s="902">
        <v>1</v>
      </c>
      <c r="F173" s="902">
        <v>1</v>
      </c>
      <c r="G173" s="902">
        <v>0</v>
      </c>
      <c r="H173" s="903">
        <v>0</v>
      </c>
      <c r="L173" s="876">
        <f t="shared" si="16"/>
        <v>12</v>
      </c>
      <c r="M173" s="955"/>
      <c r="N173" s="899">
        <v>13</v>
      </c>
      <c r="O173" s="909" t="s">
        <v>2101</v>
      </c>
      <c r="P173" s="911" t="s">
        <v>2406</v>
      </c>
      <c r="Q173" s="902">
        <v>1</v>
      </c>
      <c r="R173" s="902">
        <v>1</v>
      </c>
      <c r="S173" s="902">
        <v>0</v>
      </c>
      <c r="T173" s="903">
        <v>0</v>
      </c>
      <c r="U173" s="877"/>
      <c r="X173" s="876">
        <f t="shared" si="17"/>
        <v>12</v>
      </c>
    </row>
    <row r="174" spans="2:24" ht="13.5">
      <c r="B174" s="952">
        <v>14</v>
      </c>
      <c r="C174" s="957" t="s">
        <v>2101</v>
      </c>
      <c r="D174" s="997" t="s">
        <v>2407</v>
      </c>
      <c r="E174" s="933">
        <v>1</v>
      </c>
      <c r="F174" s="933">
        <v>1</v>
      </c>
      <c r="G174" s="933">
        <v>0</v>
      </c>
      <c r="H174" s="934">
        <v>1</v>
      </c>
      <c r="L174" s="876">
        <f t="shared" si="16"/>
        <v>13</v>
      </c>
      <c r="M174" s="955"/>
      <c r="N174" s="952">
        <v>14</v>
      </c>
      <c r="O174" s="957" t="s">
        <v>2101</v>
      </c>
      <c r="P174" s="997" t="s">
        <v>2408</v>
      </c>
      <c r="Q174" s="933">
        <v>1</v>
      </c>
      <c r="R174" s="933">
        <v>1</v>
      </c>
      <c r="S174" s="933">
        <v>0</v>
      </c>
      <c r="T174" s="934">
        <v>1</v>
      </c>
      <c r="U174" s="877"/>
      <c r="X174" s="876">
        <f t="shared" si="17"/>
        <v>13</v>
      </c>
    </row>
    <row r="175" spans="2:24">
      <c r="M175" s="874"/>
      <c r="N175" s="875"/>
      <c r="P175" s="877"/>
      <c r="Q175" s="877"/>
      <c r="R175" s="877"/>
      <c r="S175" s="877"/>
      <c r="T175" s="877"/>
      <c r="U175" s="877"/>
    </row>
    <row r="176" spans="2:24">
      <c r="M176" s="874"/>
      <c r="N176" s="875"/>
      <c r="P176" s="877"/>
      <c r="Q176" s="877"/>
      <c r="R176" s="877"/>
      <c r="S176" s="877"/>
      <c r="T176" s="877"/>
      <c r="U176" s="877"/>
    </row>
    <row r="177" spans="2:21">
      <c r="B177" s="998" t="s">
        <v>2256</v>
      </c>
      <c r="C177" s="999" t="s">
        <v>2088</v>
      </c>
      <c r="D177" s="1000" t="s">
        <v>2409</v>
      </c>
      <c r="E177" s="882">
        <f>610</f>
        <v>610</v>
      </c>
      <c r="F177" s="883">
        <f>E177-1</f>
        <v>609</v>
      </c>
      <c r="G177" s="883">
        <f>F177-1</f>
        <v>608</v>
      </c>
      <c r="M177" s="955"/>
      <c r="N177" s="998" t="s">
        <v>2256</v>
      </c>
      <c r="O177" s="999" t="s">
        <v>2088</v>
      </c>
      <c r="P177" s="881" t="s">
        <v>2410</v>
      </c>
      <c r="Q177" s="882">
        <f>626</f>
        <v>626</v>
      </c>
      <c r="R177" s="883">
        <f>Q177-1</f>
        <v>625</v>
      </c>
      <c r="S177" s="883">
        <f>R177-1</f>
        <v>624</v>
      </c>
      <c r="T177" s="877"/>
      <c r="U177" s="877"/>
    </row>
    <row r="178" spans="2:21" s="995" customFormat="1" ht="13.5">
      <c r="B178" s="1001"/>
      <c r="C178" s="1002"/>
      <c r="D178" s="1003" t="s">
        <v>2411</v>
      </c>
      <c r="E178" s="882">
        <f>610 + 480</f>
        <v>1090</v>
      </c>
      <c r="F178" s="883">
        <f>E178-1</f>
        <v>1089</v>
      </c>
      <c r="G178" s="883">
        <f>F178-1</f>
        <v>1088</v>
      </c>
      <c r="H178" s="994"/>
      <c r="I178" s="994"/>
      <c r="J178" s="994"/>
      <c r="L178" s="994"/>
      <c r="M178" s="996"/>
      <c r="N178" s="1001"/>
      <c r="O178" s="1002"/>
      <c r="P178" s="887" t="s">
        <v>2412</v>
      </c>
      <c r="Q178" s="882">
        <f>626+480</f>
        <v>1106</v>
      </c>
      <c r="R178" s="883">
        <f>Q178-1</f>
        <v>1105</v>
      </c>
      <c r="S178" s="883">
        <f>R178-1</f>
        <v>1104</v>
      </c>
      <c r="T178" s="994"/>
      <c r="U178" s="994"/>
    </row>
    <row r="179" spans="2:21" ht="13.5">
      <c r="B179" s="898">
        <v>1</v>
      </c>
      <c r="C179" s="894" t="s">
        <v>2124</v>
      </c>
      <c r="D179" s="1004" t="s">
        <v>2413</v>
      </c>
      <c r="E179" s="896">
        <v>0</v>
      </c>
      <c r="F179" s="896">
        <v>0</v>
      </c>
      <c r="G179" s="897">
        <v>0</v>
      </c>
      <c r="M179" s="955"/>
      <c r="N179" s="1005">
        <v>1</v>
      </c>
      <c r="O179" s="894" t="s">
        <v>2124</v>
      </c>
      <c r="P179" s="1006" t="s">
        <v>2414</v>
      </c>
      <c r="Q179" s="896">
        <v>0</v>
      </c>
      <c r="R179" s="896">
        <v>0</v>
      </c>
      <c r="S179" s="897">
        <v>0</v>
      </c>
      <c r="T179" s="877"/>
      <c r="U179" s="877"/>
    </row>
    <row r="180" spans="2:21" ht="13.5">
      <c r="B180" s="899">
        <v>2</v>
      </c>
      <c r="C180" s="900" t="s">
        <v>2124</v>
      </c>
      <c r="D180" s="914" t="s">
        <v>2415</v>
      </c>
      <c r="E180" s="902">
        <v>0</v>
      </c>
      <c r="F180" s="902">
        <v>0</v>
      </c>
      <c r="G180" s="903">
        <v>1</v>
      </c>
      <c r="M180" s="955"/>
      <c r="N180" s="973">
        <v>2</v>
      </c>
      <c r="O180" s="900" t="s">
        <v>2124</v>
      </c>
      <c r="P180" s="969" t="s">
        <v>2416</v>
      </c>
      <c r="Q180" s="902">
        <v>0</v>
      </c>
      <c r="R180" s="902">
        <v>0</v>
      </c>
      <c r="S180" s="903">
        <v>1</v>
      </c>
      <c r="T180" s="877"/>
      <c r="U180" s="877"/>
    </row>
    <row r="181" spans="2:21" ht="13.5">
      <c r="B181" s="899">
        <v>3</v>
      </c>
      <c r="C181" s="900" t="s">
        <v>2124</v>
      </c>
      <c r="D181" s="914" t="s">
        <v>2417</v>
      </c>
      <c r="E181" s="902">
        <v>0</v>
      </c>
      <c r="F181" s="902">
        <v>1</v>
      </c>
      <c r="G181" s="903">
        <v>0</v>
      </c>
      <c r="M181" s="955"/>
      <c r="N181" s="973">
        <v>3</v>
      </c>
      <c r="O181" s="900" t="s">
        <v>2124</v>
      </c>
      <c r="P181" s="969" t="s">
        <v>2418</v>
      </c>
      <c r="Q181" s="902">
        <v>0</v>
      </c>
      <c r="R181" s="902">
        <v>1</v>
      </c>
      <c r="S181" s="903">
        <v>0</v>
      </c>
      <c r="T181" s="877"/>
      <c r="U181" s="877"/>
    </row>
    <row r="182" spans="2:21" ht="13.5" customHeight="1">
      <c r="B182" s="899">
        <v>4</v>
      </c>
      <c r="C182" s="900" t="s">
        <v>2124</v>
      </c>
      <c r="D182" s="914" t="s">
        <v>2419</v>
      </c>
      <c r="E182" s="902">
        <v>0</v>
      </c>
      <c r="F182" s="902">
        <v>1</v>
      </c>
      <c r="G182" s="903">
        <v>1</v>
      </c>
      <c r="M182" s="955"/>
      <c r="N182" s="899">
        <v>4</v>
      </c>
      <c r="O182" s="900" t="s">
        <v>2124</v>
      </c>
      <c r="P182" s="969" t="s">
        <v>2420</v>
      </c>
      <c r="Q182" s="902">
        <v>0</v>
      </c>
      <c r="R182" s="902">
        <v>1</v>
      </c>
      <c r="S182" s="903">
        <v>1</v>
      </c>
      <c r="T182" s="877"/>
      <c r="U182" s="877"/>
    </row>
    <row r="183" spans="2:21" ht="13.5">
      <c r="B183" s="1007">
        <v>5</v>
      </c>
      <c r="C183" s="1008" t="s">
        <v>2124</v>
      </c>
      <c r="D183" s="1009" t="s">
        <v>2421</v>
      </c>
      <c r="E183" s="1010">
        <v>1</v>
      </c>
      <c r="F183" s="1010">
        <v>0</v>
      </c>
      <c r="G183" s="1011">
        <v>0</v>
      </c>
      <c r="L183" s="1012"/>
      <c r="M183" s="941"/>
      <c r="N183" s="1007">
        <v>5</v>
      </c>
      <c r="O183" s="1008" t="s">
        <v>2124</v>
      </c>
      <c r="P183" s="1013" t="s">
        <v>2422</v>
      </c>
      <c r="Q183" s="1010">
        <v>1</v>
      </c>
      <c r="R183" s="1010">
        <v>0</v>
      </c>
      <c r="S183" s="1011">
        <v>0</v>
      </c>
      <c r="T183" s="877"/>
      <c r="U183" s="877"/>
    </row>
    <row r="184" spans="2:21" ht="13.5">
      <c r="B184" s="1007">
        <v>6</v>
      </c>
      <c r="C184" s="1008" t="s">
        <v>2124</v>
      </c>
      <c r="D184" s="1014" t="s">
        <v>2423</v>
      </c>
      <c r="E184" s="1010">
        <v>1</v>
      </c>
      <c r="F184" s="1010">
        <v>0</v>
      </c>
      <c r="G184" s="1011">
        <v>1</v>
      </c>
      <c r="L184" s="1012"/>
      <c r="M184" s="941"/>
      <c r="N184" s="1007">
        <v>6</v>
      </c>
      <c r="O184" s="1008" t="s">
        <v>2124</v>
      </c>
      <c r="P184" s="1013" t="s">
        <v>2424</v>
      </c>
      <c r="Q184" s="1010">
        <v>1</v>
      </c>
      <c r="R184" s="1010">
        <v>0</v>
      </c>
      <c r="S184" s="1011">
        <v>1</v>
      </c>
      <c r="T184" s="877"/>
      <c r="U184" s="877"/>
    </row>
    <row r="185" spans="2:21" ht="13.5">
      <c r="B185" s="1007">
        <v>7</v>
      </c>
      <c r="C185" s="1008" t="s">
        <v>2124</v>
      </c>
      <c r="D185" s="1014" t="s">
        <v>2425</v>
      </c>
      <c r="E185" s="1010">
        <v>1</v>
      </c>
      <c r="F185" s="1010">
        <v>1</v>
      </c>
      <c r="G185" s="1011">
        <v>0</v>
      </c>
      <c r="L185" s="1012"/>
      <c r="M185" s="941"/>
      <c r="N185" s="1007">
        <v>7</v>
      </c>
      <c r="O185" s="1008" t="s">
        <v>2124</v>
      </c>
      <c r="P185" s="1013" t="s">
        <v>2426</v>
      </c>
      <c r="Q185" s="1010">
        <v>1</v>
      </c>
      <c r="R185" s="1010">
        <v>1</v>
      </c>
      <c r="S185" s="1011">
        <v>0</v>
      </c>
      <c r="T185" s="877"/>
      <c r="U185" s="877"/>
    </row>
    <row r="186" spans="2:21" ht="13.5">
      <c r="B186" s="1015">
        <v>8</v>
      </c>
      <c r="C186" s="1016" t="s">
        <v>2124</v>
      </c>
      <c r="D186" s="1017" t="s">
        <v>2427</v>
      </c>
      <c r="E186" s="1018">
        <v>1</v>
      </c>
      <c r="F186" s="1018">
        <v>1</v>
      </c>
      <c r="G186" s="1019">
        <v>1</v>
      </c>
      <c r="L186" s="1012"/>
      <c r="M186" s="941"/>
      <c r="N186" s="1015">
        <v>8</v>
      </c>
      <c r="O186" s="1016" t="s">
        <v>2124</v>
      </c>
      <c r="P186" s="1020" t="s">
        <v>2428</v>
      </c>
      <c r="Q186" s="1018">
        <v>1</v>
      </c>
      <c r="R186" s="1018">
        <v>1</v>
      </c>
      <c r="S186" s="1019">
        <v>1</v>
      </c>
      <c r="T186" s="877"/>
      <c r="U186" s="877"/>
    </row>
    <row r="187" spans="2:21">
      <c r="M187" s="941"/>
      <c r="N187" s="1021"/>
      <c r="O187" s="875"/>
      <c r="Q187" s="877"/>
      <c r="R187" s="877"/>
      <c r="S187" s="877"/>
      <c r="T187" s="877"/>
      <c r="U187" s="877"/>
    </row>
    <row r="188" spans="2:21">
      <c r="M188" s="941"/>
      <c r="N188" s="1021"/>
      <c r="O188" s="875"/>
      <c r="Q188" s="877"/>
      <c r="R188" s="877"/>
      <c r="S188" s="877"/>
      <c r="T188" s="877"/>
      <c r="U188" s="877"/>
    </row>
    <row r="189" spans="2:21">
      <c r="B189" s="998" t="s">
        <v>2256</v>
      </c>
      <c r="C189" s="999" t="s">
        <v>2088</v>
      </c>
      <c r="D189" s="1000" t="s">
        <v>2429</v>
      </c>
      <c r="E189" s="882">
        <f>190+320</f>
        <v>510</v>
      </c>
      <c r="F189" s="1022">
        <f>E189-1</f>
        <v>509</v>
      </c>
      <c r="G189" s="883">
        <f>F189-1</f>
        <v>508</v>
      </c>
      <c r="M189" s="955"/>
      <c r="N189" s="998" t="s">
        <v>2256</v>
      </c>
      <c r="O189" s="999" t="s">
        <v>2088</v>
      </c>
      <c r="P189" s="1000" t="s">
        <v>2430</v>
      </c>
      <c r="Q189" s="882">
        <f>574</f>
        <v>574</v>
      </c>
      <c r="R189" s="883">
        <f>Q189-1</f>
        <v>573</v>
      </c>
      <c r="S189" s="883">
        <f>Q189-2</f>
        <v>572</v>
      </c>
      <c r="T189" s="877"/>
      <c r="U189" s="877"/>
    </row>
    <row r="190" spans="2:21" s="995" customFormat="1" ht="13.5">
      <c r="B190" s="1001"/>
      <c r="C190" s="1002"/>
      <c r="D190" s="1003" t="s">
        <v>2431</v>
      </c>
      <c r="E190" s="882">
        <f>190+320+480</f>
        <v>990</v>
      </c>
      <c r="F190" s="1023">
        <f>E190-1</f>
        <v>989</v>
      </c>
      <c r="G190" s="883">
        <f>E190-2</f>
        <v>988</v>
      </c>
      <c r="H190" s="994"/>
      <c r="I190" s="994"/>
      <c r="J190" s="994"/>
      <c r="L190" s="994"/>
      <c r="M190" s="996"/>
      <c r="N190" s="1001"/>
      <c r="O190" s="1002"/>
      <c r="P190" s="1024" t="s">
        <v>2432</v>
      </c>
      <c r="Q190" s="882">
        <f>574+480</f>
        <v>1054</v>
      </c>
      <c r="R190" s="883">
        <f>Q190-1</f>
        <v>1053</v>
      </c>
      <c r="S190" s="883">
        <f>Q190-2</f>
        <v>1052</v>
      </c>
      <c r="T190" s="994"/>
      <c r="U190" s="994"/>
    </row>
    <row r="191" spans="2:21" ht="13.5">
      <c r="B191" s="898">
        <v>1</v>
      </c>
      <c r="C191" s="894" t="s">
        <v>2124</v>
      </c>
      <c r="D191" s="1025" t="s">
        <v>2433</v>
      </c>
      <c r="E191" s="877">
        <v>0</v>
      </c>
      <c r="F191" s="896">
        <v>0</v>
      </c>
      <c r="G191" s="897">
        <v>0</v>
      </c>
      <c r="H191" s="1026" t="s">
        <v>2434</v>
      </c>
      <c r="M191" s="955"/>
      <c r="N191" s="1005">
        <v>1</v>
      </c>
      <c r="O191" s="894" t="s">
        <v>2124</v>
      </c>
      <c r="P191" s="1025" t="s">
        <v>2435</v>
      </c>
      <c r="Q191" s="896">
        <v>0</v>
      </c>
      <c r="R191" s="896">
        <v>0</v>
      </c>
      <c r="S191" s="897">
        <v>0</v>
      </c>
      <c r="T191" s="1026" t="s">
        <v>2434</v>
      </c>
      <c r="U191" s="877"/>
    </row>
    <row r="192" spans="2:21" ht="13.5">
      <c r="B192" s="899">
        <v>2</v>
      </c>
      <c r="C192" s="900" t="s">
        <v>2124</v>
      </c>
      <c r="D192" s="913" t="s">
        <v>2436</v>
      </c>
      <c r="E192" s="877">
        <v>0</v>
      </c>
      <c r="F192" s="902">
        <v>0</v>
      </c>
      <c r="G192" s="903">
        <v>1</v>
      </c>
      <c r="M192" s="955"/>
      <c r="N192" s="973">
        <v>2</v>
      </c>
      <c r="O192" s="900" t="s">
        <v>2124</v>
      </c>
      <c r="P192" s="913" t="s">
        <v>2437</v>
      </c>
      <c r="Q192" s="902">
        <v>0</v>
      </c>
      <c r="R192" s="902">
        <v>0</v>
      </c>
      <c r="S192" s="903">
        <v>1</v>
      </c>
      <c r="T192" s="877"/>
      <c r="U192" s="877"/>
    </row>
    <row r="193" spans="2:21" ht="13.5">
      <c r="B193" s="915">
        <v>3</v>
      </c>
      <c r="C193" s="966" t="s">
        <v>2124</v>
      </c>
      <c r="D193" s="932" t="s">
        <v>2438</v>
      </c>
      <c r="E193" s="877">
        <v>0</v>
      </c>
      <c r="F193" s="918">
        <v>1</v>
      </c>
      <c r="G193" s="919">
        <v>0</v>
      </c>
      <c r="M193" s="955"/>
      <c r="N193" s="973">
        <v>3</v>
      </c>
      <c r="O193" s="900" t="s">
        <v>2124</v>
      </c>
      <c r="P193" s="913" t="s">
        <v>2439</v>
      </c>
      <c r="Q193" s="902">
        <v>0</v>
      </c>
      <c r="R193" s="902">
        <v>1</v>
      </c>
      <c r="S193" s="903">
        <v>0</v>
      </c>
      <c r="T193" s="877"/>
      <c r="U193" s="877"/>
    </row>
    <row r="194" spans="2:21" ht="13.5">
      <c r="B194" s="899">
        <v>4</v>
      </c>
      <c r="C194" s="900" t="s">
        <v>2124</v>
      </c>
      <c r="D194" s="913" t="s">
        <v>2440</v>
      </c>
      <c r="E194" s="1027">
        <v>0</v>
      </c>
      <c r="F194" s="902">
        <v>1</v>
      </c>
      <c r="G194" s="903">
        <v>1</v>
      </c>
      <c r="M194" s="955"/>
      <c r="N194" s="899">
        <v>4</v>
      </c>
      <c r="O194" s="900" t="s">
        <v>2124</v>
      </c>
      <c r="P194" s="913" t="s">
        <v>2441</v>
      </c>
      <c r="Q194" s="902">
        <v>0</v>
      </c>
      <c r="R194" s="902">
        <v>1</v>
      </c>
      <c r="S194" s="903">
        <v>1</v>
      </c>
      <c r="T194" s="877"/>
      <c r="U194" s="877"/>
    </row>
    <row r="195" spans="2:21">
      <c r="B195" s="899">
        <v>5</v>
      </c>
      <c r="C195" s="1028"/>
      <c r="D195" s="1029"/>
      <c r="E195" s="1030"/>
      <c r="F195" s="1030"/>
      <c r="G195" s="1031"/>
      <c r="L195" s="1012"/>
      <c r="M195" s="941"/>
      <c r="N195" s="899">
        <v>5</v>
      </c>
      <c r="O195" s="1028"/>
      <c r="P195" s="1029"/>
      <c r="Q195" s="1030"/>
      <c r="R195" s="1030"/>
      <c r="S195" s="1031"/>
      <c r="T195" s="877"/>
      <c r="U195" s="877"/>
    </row>
    <row r="196" spans="2:21">
      <c r="B196" s="899">
        <v>6</v>
      </c>
      <c r="C196" s="1028"/>
      <c r="D196" s="1029"/>
      <c r="E196" s="1030"/>
      <c r="F196" s="1030"/>
      <c r="G196" s="1031"/>
      <c r="L196" s="1012"/>
      <c r="M196" s="941"/>
      <c r="N196" s="899">
        <v>6</v>
      </c>
      <c r="O196" s="1028"/>
      <c r="P196" s="1029"/>
      <c r="Q196" s="1030"/>
      <c r="R196" s="1030"/>
      <c r="S196" s="1031"/>
      <c r="T196" s="877"/>
      <c r="U196" s="877"/>
    </row>
    <row r="197" spans="2:21">
      <c r="B197" s="899">
        <v>7</v>
      </c>
      <c r="C197" s="1028"/>
      <c r="D197" s="1029"/>
      <c r="E197" s="1030"/>
      <c r="F197" s="1030"/>
      <c r="G197" s="1031"/>
      <c r="L197" s="1012"/>
      <c r="M197" s="941"/>
      <c r="N197" s="899">
        <v>7</v>
      </c>
      <c r="O197" s="1028"/>
      <c r="P197" s="1029"/>
      <c r="Q197" s="1030"/>
      <c r="R197" s="1030"/>
      <c r="S197" s="1031"/>
      <c r="T197" s="877"/>
      <c r="U197" s="877"/>
    </row>
    <row r="198" spans="2:21">
      <c r="B198" s="952">
        <v>8</v>
      </c>
      <c r="C198" s="1032"/>
      <c r="D198" s="1033"/>
      <c r="E198" s="1034"/>
      <c r="F198" s="1034"/>
      <c r="G198" s="1035"/>
      <c r="L198" s="1012"/>
      <c r="M198" s="941"/>
      <c r="N198" s="952">
        <v>8</v>
      </c>
      <c r="O198" s="1032"/>
      <c r="P198" s="1033"/>
      <c r="Q198" s="1034"/>
      <c r="R198" s="1034"/>
      <c r="S198" s="1035"/>
      <c r="T198" s="877"/>
      <c r="U198" s="877"/>
    </row>
    <row r="199" spans="2:21">
      <c r="L199" s="1012"/>
      <c r="M199" s="941"/>
      <c r="N199" s="1021"/>
      <c r="O199" s="875"/>
      <c r="Q199" s="877"/>
      <c r="R199" s="877"/>
      <c r="S199" s="877"/>
      <c r="T199" s="877"/>
      <c r="U199" s="877"/>
    </row>
    <row r="200" spans="2:21" ht="14.45" customHeight="1">
      <c r="B200" s="998" t="s">
        <v>2256</v>
      </c>
      <c r="C200" s="999" t="s">
        <v>2088</v>
      </c>
      <c r="D200" s="1000" t="s">
        <v>2442</v>
      </c>
      <c r="E200" s="882">
        <f>187+320</f>
        <v>507</v>
      </c>
      <c r="F200" s="883">
        <f>E200-1</f>
        <v>506</v>
      </c>
      <c r="G200" s="883">
        <f>E200-2</f>
        <v>505</v>
      </c>
      <c r="M200" s="955"/>
      <c r="N200" s="998" t="s">
        <v>2256</v>
      </c>
      <c r="O200" s="999" t="s">
        <v>2088</v>
      </c>
      <c r="P200" s="1000" t="s">
        <v>2443</v>
      </c>
      <c r="Q200" s="882">
        <f>251+320</f>
        <v>571</v>
      </c>
      <c r="R200" s="883">
        <f>Q200-1</f>
        <v>570</v>
      </c>
      <c r="S200" s="883">
        <f>Q200-2</f>
        <v>569</v>
      </c>
      <c r="T200" s="877"/>
      <c r="U200" s="877"/>
    </row>
    <row r="201" spans="2:21" s="995" customFormat="1" ht="13.5">
      <c r="B201" s="1001"/>
      <c r="C201" s="1002"/>
      <c r="D201" s="1003" t="s">
        <v>2444</v>
      </c>
      <c r="E201" s="882">
        <f>187+320+480</f>
        <v>987</v>
      </c>
      <c r="F201" s="883">
        <f>E201-1</f>
        <v>986</v>
      </c>
      <c r="G201" s="883">
        <f>E201-2</f>
        <v>985</v>
      </c>
      <c r="H201" s="994"/>
      <c r="I201" s="994"/>
      <c r="J201" s="994"/>
      <c r="L201" s="994"/>
      <c r="M201" s="996"/>
      <c r="N201" s="1001"/>
      <c r="O201" s="1002"/>
      <c r="P201" s="1024" t="s">
        <v>2445</v>
      </c>
      <c r="Q201" s="882">
        <f>251+320+480</f>
        <v>1051</v>
      </c>
      <c r="R201" s="883">
        <f>Q201-1</f>
        <v>1050</v>
      </c>
      <c r="S201" s="883">
        <f>Q201-2</f>
        <v>1049</v>
      </c>
      <c r="T201" s="994"/>
      <c r="U201" s="994"/>
    </row>
    <row r="202" spans="2:21" ht="13.5">
      <c r="B202" s="898">
        <v>1</v>
      </c>
      <c r="C202" s="894" t="s">
        <v>2446</v>
      </c>
      <c r="D202" s="1025" t="s">
        <v>2447</v>
      </c>
      <c r="E202" s="896">
        <v>0</v>
      </c>
      <c r="F202" s="896">
        <v>0</v>
      </c>
      <c r="G202" s="897">
        <v>0</v>
      </c>
      <c r="M202" s="955"/>
      <c r="N202" s="1005">
        <v>1</v>
      </c>
      <c r="O202" s="894" t="s">
        <v>2448</v>
      </c>
      <c r="P202" s="1025" t="s">
        <v>2449</v>
      </c>
      <c r="Q202" s="896">
        <v>0</v>
      </c>
      <c r="R202" s="896">
        <v>0</v>
      </c>
      <c r="S202" s="897">
        <v>0</v>
      </c>
      <c r="T202" s="877"/>
      <c r="U202" s="877"/>
    </row>
    <row r="203" spans="2:21" ht="13.5">
      <c r="B203" s="899">
        <v>2</v>
      </c>
      <c r="C203" s="900" t="s">
        <v>2446</v>
      </c>
      <c r="D203" s="913" t="s">
        <v>2450</v>
      </c>
      <c r="E203" s="902">
        <v>0</v>
      </c>
      <c r="F203" s="902">
        <v>0</v>
      </c>
      <c r="G203" s="903">
        <v>1</v>
      </c>
      <c r="H203" s="1026" t="s">
        <v>2451</v>
      </c>
      <c r="M203" s="955"/>
      <c r="N203" s="973">
        <v>2</v>
      </c>
      <c r="O203" s="900" t="s">
        <v>2106</v>
      </c>
      <c r="P203" s="913" t="s">
        <v>2452</v>
      </c>
      <c r="Q203" s="902">
        <v>0</v>
      </c>
      <c r="R203" s="902">
        <v>0</v>
      </c>
      <c r="S203" s="903">
        <v>1</v>
      </c>
      <c r="T203" s="1026" t="s">
        <v>2453</v>
      </c>
      <c r="U203" s="877"/>
    </row>
    <row r="204" spans="2:21" ht="13.5">
      <c r="B204" s="899">
        <v>3</v>
      </c>
      <c r="C204" s="900"/>
      <c r="D204" s="913" t="s">
        <v>2454</v>
      </c>
      <c r="E204" s="902">
        <v>0</v>
      </c>
      <c r="F204" s="902">
        <v>1</v>
      </c>
      <c r="G204" s="903">
        <v>0</v>
      </c>
      <c r="M204" s="955"/>
      <c r="N204" s="973">
        <v>3</v>
      </c>
      <c r="O204" s="900"/>
      <c r="P204" s="913" t="s">
        <v>2455</v>
      </c>
      <c r="Q204" s="902">
        <v>0</v>
      </c>
      <c r="R204" s="902">
        <v>1</v>
      </c>
      <c r="S204" s="903">
        <v>0</v>
      </c>
      <c r="T204" s="877"/>
      <c r="U204" s="877"/>
    </row>
    <row r="205" spans="2:21" ht="13.5">
      <c r="B205" s="899">
        <v>4</v>
      </c>
      <c r="C205" s="900" t="s">
        <v>2456</v>
      </c>
      <c r="D205" s="913" t="s">
        <v>2457</v>
      </c>
      <c r="E205" s="902">
        <v>0</v>
      </c>
      <c r="F205" s="902">
        <v>1</v>
      </c>
      <c r="G205" s="903">
        <v>1</v>
      </c>
      <c r="M205" s="955"/>
      <c r="N205" s="899">
        <v>4</v>
      </c>
      <c r="O205" s="900" t="s">
        <v>2458</v>
      </c>
      <c r="P205" s="913" t="s">
        <v>2459</v>
      </c>
      <c r="Q205" s="902">
        <v>0</v>
      </c>
      <c r="R205" s="902">
        <v>1</v>
      </c>
      <c r="S205" s="903">
        <v>1</v>
      </c>
      <c r="T205" s="877"/>
      <c r="U205" s="877"/>
    </row>
    <row r="206" spans="2:21">
      <c r="B206" s="899">
        <v>5</v>
      </c>
      <c r="C206" s="1028"/>
      <c r="D206" s="1029"/>
      <c r="E206" s="1030"/>
      <c r="F206" s="1030"/>
      <c r="G206" s="1031"/>
      <c r="L206" s="1012"/>
      <c r="M206" s="941"/>
      <c r="N206" s="899">
        <v>5</v>
      </c>
      <c r="O206" s="1028"/>
      <c r="P206" s="1029"/>
      <c r="Q206" s="1030"/>
      <c r="R206" s="1030"/>
      <c r="S206" s="1031"/>
      <c r="T206" s="877"/>
      <c r="U206" s="877"/>
    </row>
    <row r="207" spans="2:21">
      <c r="B207" s="899">
        <v>6</v>
      </c>
      <c r="C207" s="1028"/>
      <c r="D207" s="1029"/>
      <c r="E207" s="1030"/>
      <c r="F207" s="1030"/>
      <c r="G207" s="1031"/>
      <c r="L207" s="1012"/>
      <c r="M207" s="941"/>
      <c r="N207" s="899">
        <v>6</v>
      </c>
      <c r="O207" s="1028"/>
      <c r="P207" s="1029"/>
      <c r="Q207" s="1030"/>
      <c r="R207" s="1030"/>
      <c r="S207" s="1031"/>
      <c r="T207" s="877"/>
      <c r="U207" s="877"/>
    </row>
    <row r="208" spans="2:21">
      <c r="B208" s="899">
        <v>7</v>
      </c>
      <c r="C208" s="1028"/>
      <c r="D208" s="1029"/>
      <c r="E208" s="1030"/>
      <c r="F208" s="1030"/>
      <c r="G208" s="1031"/>
      <c r="L208" s="1012"/>
      <c r="M208" s="941"/>
      <c r="N208" s="899">
        <v>7</v>
      </c>
      <c r="O208" s="1028"/>
      <c r="P208" s="1029"/>
      <c r="Q208" s="1030"/>
      <c r="R208" s="1030"/>
      <c r="S208" s="1031"/>
      <c r="T208" s="877"/>
      <c r="U208" s="877"/>
    </row>
    <row r="209" spans="2:21">
      <c r="B209" s="952">
        <v>8</v>
      </c>
      <c r="C209" s="1032"/>
      <c r="D209" s="1033"/>
      <c r="E209" s="1034"/>
      <c r="F209" s="1034"/>
      <c r="G209" s="1035"/>
      <c r="L209" s="1012"/>
      <c r="M209" s="941"/>
      <c r="N209" s="952">
        <v>8</v>
      </c>
      <c r="O209" s="1032"/>
      <c r="P209" s="1033"/>
      <c r="Q209" s="1034"/>
      <c r="R209" s="1034"/>
      <c r="S209" s="1035"/>
      <c r="T209" s="877"/>
      <c r="U209" s="877"/>
    </row>
    <row r="210" spans="2:21">
      <c r="M210" s="955"/>
      <c r="N210" s="874"/>
      <c r="O210" s="875"/>
      <c r="Q210" s="877"/>
      <c r="R210" s="877"/>
      <c r="S210" s="877"/>
      <c r="T210" s="877"/>
      <c r="U210" s="877"/>
    </row>
    <row r="211" spans="2:21" ht="13.5">
      <c r="B211" s="998" t="s">
        <v>2460</v>
      </c>
      <c r="C211" s="999" t="s">
        <v>2088</v>
      </c>
      <c r="D211" s="1000" t="s">
        <v>2461</v>
      </c>
      <c r="E211" s="882">
        <f>504</f>
        <v>504</v>
      </c>
      <c r="F211" s="883">
        <f>E211-1</f>
        <v>503</v>
      </c>
      <c r="G211" s="883">
        <f>E211-2</f>
        <v>502</v>
      </c>
      <c r="M211" s="955"/>
      <c r="N211" s="998" t="s">
        <v>2092</v>
      </c>
      <c r="O211" s="999" t="s">
        <v>2088</v>
      </c>
      <c r="P211" s="1000" t="s">
        <v>2462</v>
      </c>
      <c r="Q211" s="882">
        <f>568</f>
        <v>568</v>
      </c>
      <c r="R211" s="883">
        <f>Q211-1</f>
        <v>567</v>
      </c>
      <c r="S211" s="883">
        <f>Q211-2</f>
        <v>566</v>
      </c>
      <c r="T211" s="877"/>
      <c r="U211" s="877"/>
    </row>
    <row r="212" spans="2:21" s="995" customFormat="1" ht="13.5">
      <c r="B212" s="1001"/>
      <c r="C212" s="1002"/>
      <c r="D212" s="1003" t="s">
        <v>2463</v>
      </c>
      <c r="E212" s="882">
        <f>504+480</f>
        <v>984</v>
      </c>
      <c r="F212" s="883">
        <f>E212-1</f>
        <v>983</v>
      </c>
      <c r="G212" s="883">
        <f>E212-2</f>
        <v>982</v>
      </c>
      <c r="H212" s="994"/>
      <c r="I212" s="994"/>
      <c r="J212" s="994"/>
      <c r="L212" s="994"/>
      <c r="M212" s="996"/>
      <c r="N212" s="1001"/>
      <c r="O212" s="1002"/>
      <c r="P212" s="1024" t="s">
        <v>2464</v>
      </c>
      <c r="Q212" s="882">
        <f>568+480</f>
        <v>1048</v>
      </c>
      <c r="R212" s="883">
        <f>Q212-1</f>
        <v>1047</v>
      </c>
      <c r="S212" s="883">
        <f>Q212-2</f>
        <v>1046</v>
      </c>
      <c r="T212" s="994"/>
      <c r="U212" s="994"/>
    </row>
    <row r="213" spans="2:21" ht="13.5">
      <c r="B213" s="898">
        <v>1</v>
      </c>
      <c r="C213" s="894" t="s">
        <v>2262</v>
      </c>
      <c r="D213" s="1025" t="s">
        <v>2465</v>
      </c>
      <c r="E213" s="896">
        <v>0</v>
      </c>
      <c r="F213" s="896">
        <v>0</v>
      </c>
      <c r="G213" s="897">
        <v>0</v>
      </c>
      <c r="M213" s="955"/>
      <c r="N213" s="1005">
        <v>1</v>
      </c>
      <c r="O213" s="894" t="s">
        <v>2466</v>
      </c>
      <c r="P213" s="1025" t="s">
        <v>2467</v>
      </c>
      <c r="Q213" s="896">
        <v>0</v>
      </c>
      <c r="R213" s="896">
        <v>0</v>
      </c>
      <c r="S213" s="897">
        <v>0</v>
      </c>
      <c r="T213" s="877"/>
      <c r="U213" s="877"/>
    </row>
    <row r="214" spans="2:21" ht="13.5">
      <c r="B214" s="899">
        <v>2</v>
      </c>
      <c r="C214" s="900"/>
      <c r="D214" s="913" t="s">
        <v>2468</v>
      </c>
      <c r="E214" s="902">
        <v>0</v>
      </c>
      <c r="F214" s="902">
        <v>0</v>
      </c>
      <c r="G214" s="903">
        <v>1</v>
      </c>
      <c r="M214" s="955"/>
      <c r="N214" s="973">
        <v>2</v>
      </c>
      <c r="O214" s="900"/>
      <c r="P214" s="913" t="s">
        <v>2469</v>
      </c>
      <c r="Q214" s="902">
        <v>0</v>
      </c>
      <c r="R214" s="902">
        <v>0</v>
      </c>
      <c r="S214" s="903">
        <v>1</v>
      </c>
      <c r="T214" s="877"/>
      <c r="U214" s="877"/>
    </row>
    <row r="215" spans="2:21" ht="13.5">
      <c r="B215" s="899">
        <v>3</v>
      </c>
      <c r="C215" s="900" t="s">
        <v>2466</v>
      </c>
      <c r="D215" s="913" t="s">
        <v>2470</v>
      </c>
      <c r="E215" s="902">
        <v>0</v>
      </c>
      <c r="F215" s="902">
        <v>1</v>
      </c>
      <c r="G215" s="903">
        <v>0</v>
      </c>
      <c r="H215" s="1026" t="s">
        <v>2471</v>
      </c>
      <c r="M215" s="955"/>
      <c r="N215" s="973">
        <v>3</v>
      </c>
      <c r="O215" s="900" t="s">
        <v>2446</v>
      </c>
      <c r="P215" s="913" t="s">
        <v>2472</v>
      </c>
      <c r="Q215" s="902">
        <v>0</v>
      </c>
      <c r="R215" s="902">
        <v>1</v>
      </c>
      <c r="S215" s="903">
        <v>0</v>
      </c>
      <c r="T215" s="1026" t="s">
        <v>2473</v>
      </c>
      <c r="U215" s="877"/>
    </row>
    <row r="216" spans="2:21" ht="13.5">
      <c r="B216" s="899">
        <v>4</v>
      </c>
      <c r="C216" s="900" t="s">
        <v>2262</v>
      </c>
      <c r="D216" s="913" t="s">
        <v>2474</v>
      </c>
      <c r="E216" s="902">
        <v>0</v>
      </c>
      <c r="F216" s="902">
        <v>1</v>
      </c>
      <c r="G216" s="903">
        <v>1</v>
      </c>
      <c r="M216" s="955"/>
      <c r="N216" s="899">
        <v>4</v>
      </c>
      <c r="O216" s="900" t="s">
        <v>2155</v>
      </c>
      <c r="P216" s="913" t="s">
        <v>2475</v>
      </c>
      <c r="Q216" s="902">
        <v>0</v>
      </c>
      <c r="R216" s="902">
        <v>1</v>
      </c>
      <c r="S216" s="903">
        <v>1</v>
      </c>
      <c r="T216" s="877"/>
      <c r="U216" s="877"/>
    </row>
    <row r="217" spans="2:21">
      <c r="B217" s="899">
        <v>5</v>
      </c>
      <c r="C217" s="1028"/>
      <c r="D217" s="1029"/>
      <c r="E217" s="1030"/>
      <c r="F217" s="1030"/>
      <c r="G217" s="1031"/>
      <c r="L217" s="1012"/>
      <c r="M217" s="941"/>
      <c r="N217" s="899">
        <v>5</v>
      </c>
      <c r="O217" s="1028"/>
      <c r="P217" s="1029"/>
      <c r="Q217" s="1030"/>
      <c r="R217" s="1030"/>
      <c r="S217" s="1031"/>
      <c r="T217" s="877"/>
      <c r="U217" s="877"/>
    </row>
    <row r="218" spans="2:21">
      <c r="B218" s="899">
        <v>6</v>
      </c>
      <c r="C218" s="1028"/>
      <c r="D218" s="1029"/>
      <c r="E218" s="1030"/>
      <c r="F218" s="1030"/>
      <c r="G218" s="1031"/>
      <c r="L218" s="1012"/>
      <c r="M218" s="941"/>
      <c r="N218" s="899">
        <v>6</v>
      </c>
      <c r="O218" s="1028"/>
      <c r="P218" s="1029"/>
      <c r="Q218" s="1030"/>
      <c r="R218" s="1030"/>
      <c r="S218" s="1031"/>
      <c r="T218" s="877"/>
      <c r="U218" s="877"/>
    </row>
    <row r="219" spans="2:21">
      <c r="B219" s="899">
        <v>7</v>
      </c>
      <c r="C219" s="1028"/>
      <c r="D219" s="1029"/>
      <c r="E219" s="1030"/>
      <c r="F219" s="1030"/>
      <c r="G219" s="1031"/>
      <c r="L219" s="1012"/>
      <c r="M219" s="941"/>
      <c r="N219" s="899">
        <v>7</v>
      </c>
      <c r="O219" s="1028"/>
      <c r="P219" s="1029"/>
      <c r="Q219" s="1030"/>
      <c r="R219" s="1030"/>
      <c r="S219" s="1031"/>
      <c r="T219" s="877"/>
      <c r="U219" s="877"/>
    </row>
    <row r="220" spans="2:21">
      <c r="B220" s="952">
        <v>8</v>
      </c>
      <c r="C220" s="1032"/>
      <c r="D220" s="1033"/>
      <c r="E220" s="1034"/>
      <c r="F220" s="1034"/>
      <c r="G220" s="1035"/>
      <c r="L220" s="1012"/>
      <c r="M220" s="941"/>
      <c r="N220" s="952">
        <v>8</v>
      </c>
      <c r="O220" s="1032"/>
      <c r="P220" s="1033"/>
      <c r="Q220" s="1034"/>
      <c r="R220" s="1034"/>
      <c r="S220" s="1035"/>
      <c r="T220" s="877"/>
      <c r="U220" s="877"/>
    </row>
    <row r="222" spans="2:21">
      <c r="G222" s="1036" t="s">
        <v>2476</v>
      </c>
      <c r="H222" s="1037"/>
      <c r="M222" s="874"/>
      <c r="N222" s="875"/>
      <c r="P222" s="877"/>
      <c r="Q222" s="877"/>
      <c r="S222" s="1036" t="s">
        <v>2477</v>
      </c>
    </row>
    <row r="223" spans="2:21" ht="16.5" customHeight="1">
      <c r="B223" s="998" t="s">
        <v>2478</v>
      </c>
      <c r="C223" s="999" t="s">
        <v>2088</v>
      </c>
      <c r="D223" s="1038" t="s">
        <v>2479</v>
      </c>
      <c r="E223" s="1039" t="s">
        <v>2480</v>
      </c>
      <c r="F223" s="1039"/>
      <c r="G223" s="1040"/>
      <c r="H223" s="1041" t="s">
        <v>2481</v>
      </c>
      <c r="I223" s="1042"/>
      <c r="N223" s="998" t="s">
        <v>2482</v>
      </c>
      <c r="O223" s="999" t="s">
        <v>2088</v>
      </c>
      <c r="P223" s="1043" t="s">
        <v>2483</v>
      </c>
      <c r="Q223" s="1044" t="s">
        <v>2484</v>
      </c>
      <c r="R223" s="1039"/>
      <c r="S223" s="1040"/>
      <c r="T223" s="1041" t="s">
        <v>2485</v>
      </c>
      <c r="U223" s="1042"/>
    </row>
    <row r="224" spans="2:21" ht="16.5" customHeight="1">
      <c r="B224" s="1045"/>
      <c r="C224" s="1046"/>
      <c r="D224" s="1038" t="s">
        <v>2486</v>
      </c>
      <c r="E224" s="1039" t="s">
        <v>2487</v>
      </c>
      <c r="F224" s="1039"/>
      <c r="G224" s="1040"/>
      <c r="H224" s="1041" t="s">
        <v>2488</v>
      </c>
      <c r="I224" s="1042"/>
      <c r="N224" s="1045"/>
      <c r="O224" s="1046"/>
      <c r="P224" s="1038" t="s">
        <v>2489</v>
      </c>
      <c r="Q224" s="1039" t="s">
        <v>2490</v>
      </c>
      <c r="R224" s="1039"/>
      <c r="S224" s="1040"/>
      <c r="T224" s="1041" t="s">
        <v>2491</v>
      </c>
      <c r="U224" s="1042"/>
    </row>
    <row r="225" spans="2:25" ht="13.5">
      <c r="B225" s="1045"/>
      <c r="C225" s="1046"/>
      <c r="D225" s="1024" t="s">
        <v>2492</v>
      </c>
      <c r="E225" s="882">
        <f>594</f>
        <v>594</v>
      </c>
      <c r="F225" s="962">
        <f>E225-1</f>
        <v>593</v>
      </c>
      <c r="G225" s="962">
        <f>E225-2</f>
        <v>592</v>
      </c>
      <c r="H225" s="882">
        <f>589</f>
        <v>589</v>
      </c>
      <c r="I225" s="883">
        <f t="shared" ref="I225:I226" si="18">H225-1</f>
        <v>588</v>
      </c>
      <c r="N225" s="1045"/>
      <c r="O225" s="1046"/>
      <c r="P225" s="1043" t="s">
        <v>2493</v>
      </c>
      <c r="Q225" s="882">
        <f>598</f>
        <v>598</v>
      </c>
      <c r="R225" s="962">
        <f>Q225-1</f>
        <v>597</v>
      </c>
      <c r="S225" s="962">
        <f>Q225-2</f>
        <v>596</v>
      </c>
      <c r="T225" s="882">
        <f>591</f>
        <v>591</v>
      </c>
      <c r="U225" s="883">
        <f t="shared" ref="U225:U226" si="19">T225-1</f>
        <v>590</v>
      </c>
    </row>
    <row r="226" spans="2:25" ht="13.5">
      <c r="B226" s="1047"/>
      <c r="C226" s="1048"/>
      <c r="D226" s="1024" t="s">
        <v>2494</v>
      </c>
      <c r="E226" s="882">
        <f>594+480</f>
        <v>1074</v>
      </c>
      <c r="F226" s="962">
        <f>E226-1</f>
        <v>1073</v>
      </c>
      <c r="G226" s="962">
        <f>E226-2</f>
        <v>1072</v>
      </c>
      <c r="H226" s="882">
        <f>589+480</f>
        <v>1069</v>
      </c>
      <c r="I226" s="883">
        <f t="shared" si="18"/>
        <v>1068</v>
      </c>
      <c r="N226" s="1047"/>
      <c r="O226" s="1048"/>
      <c r="P226" s="1038" t="s">
        <v>2495</v>
      </c>
      <c r="Q226" s="882">
        <f>598+480</f>
        <v>1078</v>
      </c>
      <c r="R226" s="962">
        <f>Q226-1</f>
        <v>1077</v>
      </c>
      <c r="S226" s="962">
        <f>Q226-2</f>
        <v>1076</v>
      </c>
      <c r="T226" s="882">
        <f>591+480</f>
        <v>1071</v>
      </c>
      <c r="U226" s="883">
        <f t="shared" si="19"/>
        <v>1070</v>
      </c>
    </row>
    <row r="227" spans="2:25">
      <c r="B227" s="898">
        <v>1</v>
      </c>
      <c r="C227" s="894" t="s">
        <v>2124</v>
      </c>
      <c r="D227" s="1049" t="s">
        <v>2496</v>
      </c>
      <c r="E227" s="1050">
        <v>0</v>
      </c>
      <c r="F227" s="896">
        <v>0</v>
      </c>
      <c r="G227" s="896">
        <v>0</v>
      </c>
      <c r="H227" s="896">
        <v>0</v>
      </c>
      <c r="I227" s="897">
        <v>0</v>
      </c>
      <c r="L227" s="876">
        <f t="shared" ref="L227:L251" si="20">I227+H227*2+G227*4+F227*8</f>
        <v>0</v>
      </c>
      <c r="N227" s="898">
        <v>1</v>
      </c>
      <c r="O227" s="894" t="s">
        <v>2124</v>
      </c>
      <c r="P227" s="1049" t="s">
        <v>2497</v>
      </c>
      <c r="Q227" s="1050">
        <v>0</v>
      </c>
      <c r="R227" s="896">
        <v>0</v>
      </c>
      <c r="S227" s="896">
        <v>0</v>
      </c>
      <c r="T227" s="896">
        <v>0</v>
      </c>
      <c r="U227" s="897">
        <v>0</v>
      </c>
      <c r="Y227" s="876">
        <f t="shared" ref="Y227:Y251" si="21">U227+T227*2+S227*4+R227*8</f>
        <v>0</v>
      </c>
    </row>
    <row r="228" spans="2:25">
      <c r="B228" s="899">
        <v>2</v>
      </c>
      <c r="C228" s="900" t="s">
        <v>2498</v>
      </c>
      <c r="D228" s="908" t="s">
        <v>2499</v>
      </c>
      <c r="E228" s="1051">
        <v>0</v>
      </c>
      <c r="F228" s="902">
        <v>0</v>
      </c>
      <c r="G228" s="902">
        <v>1</v>
      </c>
      <c r="H228" s="902">
        <v>0</v>
      </c>
      <c r="I228" s="903">
        <v>0</v>
      </c>
      <c r="L228" s="876">
        <f t="shared" si="20"/>
        <v>4</v>
      </c>
      <c r="N228" s="899">
        <v>2</v>
      </c>
      <c r="O228" s="900" t="s">
        <v>2099</v>
      </c>
      <c r="P228" s="908" t="s">
        <v>2500</v>
      </c>
      <c r="Q228" s="1051">
        <v>0</v>
      </c>
      <c r="R228" s="902">
        <v>0</v>
      </c>
      <c r="S228" s="902">
        <v>1</v>
      </c>
      <c r="T228" s="902">
        <v>0</v>
      </c>
      <c r="U228" s="903">
        <v>0</v>
      </c>
      <c r="Y228" s="876">
        <f t="shared" si="21"/>
        <v>4</v>
      </c>
    </row>
    <row r="229" spans="2:25">
      <c r="B229" s="899">
        <v>3</v>
      </c>
      <c r="C229" s="900" t="s">
        <v>2501</v>
      </c>
      <c r="D229" s="908" t="s">
        <v>2502</v>
      </c>
      <c r="E229" s="1051">
        <v>0</v>
      </c>
      <c r="F229" s="902">
        <v>1</v>
      </c>
      <c r="G229" s="902">
        <v>0</v>
      </c>
      <c r="H229" s="902">
        <v>0</v>
      </c>
      <c r="I229" s="903">
        <v>0</v>
      </c>
      <c r="L229" s="876">
        <f t="shared" si="20"/>
        <v>8</v>
      </c>
      <c r="N229" s="899">
        <v>3</v>
      </c>
      <c r="O229" s="900" t="s">
        <v>2124</v>
      </c>
      <c r="P229" s="908" t="s">
        <v>2503</v>
      </c>
      <c r="Q229" s="1051">
        <v>0</v>
      </c>
      <c r="R229" s="902">
        <v>1</v>
      </c>
      <c r="S229" s="902">
        <v>0</v>
      </c>
      <c r="T229" s="902">
        <v>0</v>
      </c>
      <c r="U229" s="903">
        <v>0</v>
      </c>
      <c r="Y229" s="876">
        <f t="shared" si="21"/>
        <v>8</v>
      </c>
    </row>
    <row r="230" spans="2:25">
      <c r="B230" s="899">
        <v>4</v>
      </c>
      <c r="C230" s="900" t="s">
        <v>2504</v>
      </c>
      <c r="D230" s="908" t="s">
        <v>2505</v>
      </c>
      <c r="E230" s="1051">
        <v>0</v>
      </c>
      <c r="F230" s="902">
        <v>1</v>
      </c>
      <c r="G230" s="902">
        <v>1</v>
      </c>
      <c r="H230" s="918">
        <v>0</v>
      </c>
      <c r="I230" s="919">
        <v>0</v>
      </c>
      <c r="L230" s="876">
        <f t="shared" si="20"/>
        <v>12</v>
      </c>
      <c r="N230" s="899">
        <v>4</v>
      </c>
      <c r="O230" s="900" t="s">
        <v>2124</v>
      </c>
      <c r="P230" s="908" t="s">
        <v>2506</v>
      </c>
      <c r="Q230" s="1051">
        <v>0</v>
      </c>
      <c r="R230" s="902">
        <v>1</v>
      </c>
      <c r="S230" s="902">
        <v>1</v>
      </c>
      <c r="T230" s="918">
        <v>0</v>
      </c>
      <c r="U230" s="919">
        <v>0</v>
      </c>
      <c r="Y230" s="876">
        <f t="shared" si="21"/>
        <v>12</v>
      </c>
    </row>
    <row r="231" spans="2:25">
      <c r="B231" s="899">
        <v>5</v>
      </c>
      <c r="C231" s="900" t="s">
        <v>2124</v>
      </c>
      <c r="D231" s="1052" t="s">
        <v>2507</v>
      </c>
      <c r="E231" s="1051">
        <v>1</v>
      </c>
      <c r="F231" s="902">
        <v>0</v>
      </c>
      <c r="G231" s="902">
        <v>0</v>
      </c>
      <c r="H231" s="902">
        <v>0</v>
      </c>
      <c r="I231" s="903">
        <v>0</v>
      </c>
      <c r="L231" s="876">
        <f t="shared" si="20"/>
        <v>0</v>
      </c>
      <c r="N231" s="899">
        <v>5</v>
      </c>
      <c r="O231" s="900" t="s">
        <v>2501</v>
      </c>
      <c r="P231" s="1052" t="s">
        <v>2508</v>
      </c>
      <c r="Q231" s="1051">
        <v>1</v>
      </c>
      <c r="R231" s="902">
        <v>0</v>
      </c>
      <c r="S231" s="902">
        <v>0</v>
      </c>
      <c r="T231" s="902">
        <v>0</v>
      </c>
      <c r="U231" s="903">
        <v>0</v>
      </c>
      <c r="Y231" s="876">
        <f t="shared" si="21"/>
        <v>0</v>
      </c>
    </row>
    <row r="232" spans="2:25">
      <c r="B232" s="899">
        <v>6</v>
      </c>
      <c r="C232" s="900" t="s">
        <v>2124</v>
      </c>
      <c r="D232" s="1052" t="s">
        <v>2509</v>
      </c>
      <c r="E232" s="1051">
        <v>1</v>
      </c>
      <c r="F232" s="902">
        <v>0</v>
      </c>
      <c r="G232" s="902">
        <v>1</v>
      </c>
      <c r="H232" s="902">
        <v>0</v>
      </c>
      <c r="I232" s="903">
        <v>0</v>
      </c>
      <c r="L232" s="876">
        <f t="shared" si="20"/>
        <v>4</v>
      </c>
      <c r="N232" s="899">
        <v>6</v>
      </c>
      <c r="O232" s="900" t="s">
        <v>2498</v>
      </c>
      <c r="P232" s="1052" t="s">
        <v>2510</v>
      </c>
      <c r="Q232" s="1051">
        <v>1</v>
      </c>
      <c r="R232" s="902">
        <v>0</v>
      </c>
      <c r="S232" s="902">
        <v>1</v>
      </c>
      <c r="T232" s="902">
        <v>0</v>
      </c>
      <c r="U232" s="903">
        <v>0</v>
      </c>
      <c r="Y232" s="876">
        <f t="shared" si="21"/>
        <v>4</v>
      </c>
    </row>
    <row r="233" spans="2:25">
      <c r="B233" s="899">
        <v>7</v>
      </c>
      <c r="C233" s="900" t="s">
        <v>2501</v>
      </c>
      <c r="D233" s="1052" t="s">
        <v>2511</v>
      </c>
      <c r="E233" s="1051">
        <v>1</v>
      </c>
      <c r="F233" s="902">
        <v>1</v>
      </c>
      <c r="G233" s="902">
        <v>0</v>
      </c>
      <c r="H233" s="902">
        <v>0</v>
      </c>
      <c r="I233" s="903">
        <v>0</v>
      </c>
      <c r="L233" s="876">
        <f t="shared" si="20"/>
        <v>8</v>
      </c>
      <c r="N233" s="899">
        <v>7</v>
      </c>
      <c r="O233" s="900" t="s">
        <v>2512</v>
      </c>
      <c r="P233" s="1052" t="s">
        <v>2513</v>
      </c>
      <c r="Q233" s="1051">
        <v>1</v>
      </c>
      <c r="R233" s="902">
        <v>1</v>
      </c>
      <c r="S233" s="902">
        <v>0</v>
      </c>
      <c r="T233" s="902">
        <v>0</v>
      </c>
      <c r="U233" s="903">
        <v>0</v>
      </c>
      <c r="Y233" s="876">
        <f t="shared" si="21"/>
        <v>8</v>
      </c>
    </row>
    <row r="234" spans="2:25">
      <c r="B234" s="899">
        <v>8</v>
      </c>
      <c r="C234" s="900" t="s">
        <v>2514</v>
      </c>
      <c r="D234" s="1052" t="s">
        <v>2515</v>
      </c>
      <c r="E234" s="1051">
        <v>1</v>
      </c>
      <c r="F234" s="902">
        <v>1</v>
      </c>
      <c r="G234" s="902">
        <v>1</v>
      </c>
      <c r="H234" s="902">
        <v>0</v>
      </c>
      <c r="I234" s="903">
        <v>0</v>
      </c>
      <c r="L234" s="876">
        <f t="shared" si="20"/>
        <v>12</v>
      </c>
      <c r="N234" s="899">
        <v>8</v>
      </c>
      <c r="O234" s="900" t="s">
        <v>2124</v>
      </c>
      <c r="P234" s="1052" t="s">
        <v>2516</v>
      </c>
      <c r="Q234" s="1051">
        <v>1</v>
      </c>
      <c r="R234" s="902">
        <v>1</v>
      </c>
      <c r="S234" s="902">
        <v>1</v>
      </c>
      <c r="T234" s="902">
        <v>0</v>
      </c>
      <c r="U234" s="903">
        <v>0</v>
      </c>
      <c r="Y234" s="876">
        <f t="shared" si="21"/>
        <v>12</v>
      </c>
    </row>
    <row r="235" spans="2:25" ht="13.5">
      <c r="B235" s="899">
        <v>9</v>
      </c>
      <c r="C235" s="900" t="s">
        <v>2512</v>
      </c>
      <c r="D235" s="1052" t="s">
        <v>2517</v>
      </c>
      <c r="E235" s="1051">
        <v>0</v>
      </c>
      <c r="F235" s="902">
        <v>0</v>
      </c>
      <c r="G235" s="902">
        <v>0</v>
      </c>
      <c r="H235" s="902">
        <v>0</v>
      </c>
      <c r="I235" s="903">
        <v>1</v>
      </c>
      <c r="L235" s="876">
        <f t="shared" si="20"/>
        <v>1</v>
      </c>
      <c r="N235" s="899">
        <v>9</v>
      </c>
      <c r="O235" s="900" t="s">
        <v>2124</v>
      </c>
      <c r="P235" s="1052" t="s">
        <v>2518</v>
      </c>
      <c r="Q235" s="1051">
        <v>0</v>
      </c>
      <c r="R235" s="902">
        <v>0</v>
      </c>
      <c r="S235" s="902">
        <v>0</v>
      </c>
      <c r="T235" s="902">
        <v>0</v>
      </c>
      <c r="U235" s="903">
        <v>1</v>
      </c>
      <c r="Y235" s="876">
        <f t="shared" si="21"/>
        <v>1</v>
      </c>
    </row>
    <row r="236" spans="2:25" ht="13.5">
      <c r="B236" s="899">
        <v>10</v>
      </c>
      <c r="C236" s="900" t="s">
        <v>2124</v>
      </c>
      <c r="D236" s="1052" t="s">
        <v>2519</v>
      </c>
      <c r="E236" s="1051">
        <v>0</v>
      </c>
      <c r="F236" s="902">
        <v>0</v>
      </c>
      <c r="G236" s="902">
        <v>1</v>
      </c>
      <c r="H236" s="902">
        <v>0</v>
      </c>
      <c r="I236" s="903">
        <v>1</v>
      </c>
      <c r="L236" s="876">
        <f t="shared" si="20"/>
        <v>5</v>
      </c>
      <c r="N236" s="899">
        <v>10</v>
      </c>
      <c r="O236" s="900" t="s">
        <v>2124</v>
      </c>
      <c r="P236" s="1052" t="s">
        <v>2520</v>
      </c>
      <c r="Q236" s="1051">
        <v>0</v>
      </c>
      <c r="R236" s="902">
        <v>0</v>
      </c>
      <c r="S236" s="902">
        <v>1</v>
      </c>
      <c r="T236" s="902">
        <v>0</v>
      </c>
      <c r="U236" s="903">
        <v>1</v>
      </c>
      <c r="Y236" s="876">
        <f t="shared" si="21"/>
        <v>5</v>
      </c>
    </row>
    <row r="237" spans="2:25" ht="13.5">
      <c r="B237" s="899">
        <v>11</v>
      </c>
      <c r="C237" s="900" t="s">
        <v>2155</v>
      </c>
      <c r="D237" s="1052" t="s">
        <v>2521</v>
      </c>
      <c r="E237" s="1051">
        <v>0</v>
      </c>
      <c r="F237" s="902">
        <v>1</v>
      </c>
      <c r="G237" s="902">
        <v>0</v>
      </c>
      <c r="H237" s="902">
        <v>0</v>
      </c>
      <c r="I237" s="903">
        <v>1</v>
      </c>
      <c r="L237" s="876">
        <f t="shared" si="20"/>
        <v>9</v>
      </c>
      <c r="N237" s="899">
        <v>11</v>
      </c>
      <c r="O237" s="900" t="s">
        <v>2124</v>
      </c>
      <c r="P237" s="1052" t="s">
        <v>2522</v>
      </c>
      <c r="Q237" s="1051">
        <v>0</v>
      </c>
      <c r="R237" s="902">
        <v>1</v>
      </c>
      <c r="S237" s="902">
        <v>0</v>
      </c>
      <c r="T237" s="902">
        <v>0</v>
      </c>
      <c r="U237" s="903">
        <v>1</v>
      </c>
      <c r="Y237" s="876">
        <f t="shared" si="21"/>
        <v>9</v>
      </c>
    </row>
    <row r="238" spans="2:25" ht="13.5">
      <c r="B238" s="899">
        <v>12</v>
      </c>
      <c r="C238" s="900" t="s">
        <v>2124</v>
      </c>
      <c r="D238" s="1052" t="s">
        <v>2523</v>
      </c>
      <c r="E238" s="1051">
        <v>0</v>
      </c>
      <c r="F238" s="902">
        <v>1</v>
      </c>
      <c r="G238" s="902">
        <v>1</v>
      </c>
      <c r="H238" s="902">
        <v>0</v>
      </c>
      <c r="I238" s="903">
        <v>1</v>
      </c>
      <c r="L238" s="876">
        <f t="shared" si="20"/>
        <v>13</v>
      </c>
      <c r="N238" s="899">
        <v>12</v>
      </c>
      <c r="O238" s="900" t="s">
        <v>2124</v>
      </c>
      <c r="P238" s="1052" t="s">
        <v>2524</v>
      </c>
      <c r="Q238" s="1051">
        <v>0</v>
      </c>
      <c r="R238" s="902">
        <v>1</v>
      </c>
      <c r="S238" s="902">
        <v>1</v>
      </c>
      <c r="T238" s="902">
        <v>0</v>
      </c>
      <c r="U238" s="903">
        <v>1</v>
      </c>
      <c r="Y238" s="876">
        <f t="shared" si="21"/>
        <v>13</v>
      </c>
    </row>
    <row r="239" spans="2:25">
      <c r="B239" s="899">
        <v>13</v>
      </c>
      <c r="C239" s="900" t="s">
        <v>2124</v>
      </c>
      <c r="D239" s="1052" t="s">
        <v>2525</v>
      </c>
      <c r="E239" s="1051">
        <v>1</v>
      </c>
      <c r="F239" s="902">
        <v>0</v>
      </c>
      <c r="G239" s="902">
        <v>0</v>
      </c>
      <c r="H239" s="902">
        <v>0</v>
      </c>
      <c r="I239" s="903">
        <v>1</v>
      </c>
      <c r="L239" s="876">
        <f t="shared" si="20"/>
        <v>1</v>
      </c>
      <c r="N239" s="899">
        <v>13</v>
      </c>
      <c r="O239" s="900" t="s">
        <v>2099</v>
      </c>
      <c r="P239" s="1053" t="s">
        <v>2526</v>
      </c>
      <c r="Q239" s="1051">
        <v>1</v>
      </c>
      <c r="R239" s="902">
        <v>0</v>
      </c>
      <c r="S239" s="902">
        <v>0</v>
      </c>
      <c r="T239" s="902">
        <v>0</v>
      </c>
      <c r="U239" s="903">
        <v>1</v>
      </c>
      <c r="Y239" s="876">
        <f t="shared" si="21"/>
        <v>1</v>
      </c>
    </row>
    <row r="240" spans="2:25">
      <c r="B240" s="899">
        <v>14</v>
      </c>
      <c r="C240" s="900" t="s">
        <v>2124</v>
      </c>
      <c r="D240" s="1052" t="s">
        <v>2527</v>
      </c>
      <c r="E240" s="1051">
        <v>1</v>
      </c>
      <c r="F240" s="902">
        <v>0</v>
      </c>
      <c r="G240" s="902">
        <v>1</v>
      </c>
      <c r="H240" s="902">
        <v>0</v>
      </c>
      <c r="I240" s="903">
        <v>1</v>
      </c>
      <c r="L240" s="876">
        <f t="shared" si="20"/>
        <v>5</v>
      </c>
      <c r="N240" s="899">
        <v>14</v>
      </c>
      <c r="O240" s="900" t="s">
        <v>2446</v>
      </c>
      <c r="P240" s="1053" t="s">
        <v>2528</v>
      </c>
      <c r="Q240" s="1051">
        <v>1</v>
      </c>
      <c r="R240" s="902">
        <v>0</v>
      </c>
      <c r="S240" s="902">
        <v>1</v>
      </c>
      <c r="T240" s="902">
        <v>0</v>
      </c>
      <c r="U240" s="903">
        <v>1</v>
      </c>
      <c r="Y240" s="876">
        <f t="shared" si="21"/>
        <v>5</v>
      </c>
    </row>
    <row r="241" spans="2:25">
      <c r="B241" s="899">
        <v>15</v>
      </c>
      <c r="C241" s="900" t="s">
        <v>2124</v>
      </c>
      <c r="D241" s="1052" t="s">
        <v>2529</v>
      </c>
      <c r="E241" s="1051">
        <v>1</v>
      </c>
      <c r="F241" s="902">
        <v>1</v>
      </c>
      <c r="G241" s="902">
        <v>0</v>
      </c>
      <c r="H241" s="902">
        <v>0</v>
      </c>
      <c r="I241" s="903">
        <v>1</v>
      </c>
      <c r="L241" s="876">
        <f t="shared" si="20"/>
        <v>9</v>
      </c>
      <c r="N241" s="899">
        <v>15</v>
      </c>
      <c r="O241" s="900" t="s">
        <v>2106</v>
      </c>
      <c r="P241" s="1053" t="s">
        <v>2530</v>
      </c>
      <c r="Q241" s="1051">
        <v>1</v>
      </c>
      <c r="R241" s="902">
        <v>1</v>
      </c>
      <c r="S241" s="902">
        <v>0</v>
      </c>
      <c r="T241" s="902">
        <v>0</v>
      </c>
      <c r="U241" s="903">
        <v>1</v>
      </c>
      <c r="Y241" s="876">
        <f t="shared" si="21"/>
        <v>9</v>
      </c>
    </row>
    <row r="242" spans="2:25">
      <c r="B242" s="899">
        <v>16</v>
      </c>
      <c r="C242" s="900" t="s">
        <v>2124</v>
      </c>
      <c r="D242" s="1052" t="s">
        <v>2531</v>
      </c>
      <c r="E242" s="1051">
        <v>1</v>
      </c>
      <c r="F242" s="902">
        <v>1</v>
      </c>
      <c r="G242" s="902">
        <v>1</v>
      </c>
      <c r="H242" s="902">
        <v>0</v>
      </c>
      <c r="I242" s="903">
        <v>1</v>
      </c>
      <c r="L242" s="876">
        <f t="shared" si="20"/>
        <v>13</v>
      </c>
      <c r="N242" s="899">
        <v>16</v>
      </c>
      <c r="O242" s="900" t="s">
        <v>2103</v>
      </c>
      <c r="P242" s="1053" t="s">
        <v>2532</v>
      </c>
      <c r="Q242" s="1051">
        <v>1</v>
      </c>
      <c r="R242" s="902">
        <v>1</v>
      </c>
      <c r="S242" s="902">
        <v>1</v>
      </c>
      <c r="T242" s="902">
        <v>0</v>
      </c>
      <c r="U242" s="903">
        <v>1</v>
      </c>
      <c r="Y242" s="876">
        <f t="shared" si="21"/>
        <v>13</v>
      </c>
    </row>
    <row r="243" spans="2:25">
      <c r="B243" s="899">
        <v>17</v>
      </c>
      <c r="C243" s="900" t="s">
        <v>2533</v>
      </c>
      <c r="D243" s="1052" t="s">
        <v>2534</v>
      </c>
      <c r="E243" s="1051">
        <v>0</v>
      </c>
      <c r="F243" s="902">
        <v>0</v>
      </c>
      <c r="G243" s="902">
        <v>0</v>
      </c>
      <c r="H243" s="902">
        <v>1</v>
      </c>
      <c r="I243" s="903">
        <v>0</v>
      </c>
      <c r="L243" s="876">
        <f t="shared" si="20"/>
        <v>2</v>
      </c>
      <c r="N243" s="899">
        <v>17</v>
      </c>
      <c r="O243" s="900" t="s">
        <v>2124</v>
      </c>
      <c r="P243" s="1052" t="s">
        <v>2535</v>
      </c>
      <c r="Q243" s="1051">
        <v>0</v>
      </c>
      <c r="R243" s="902">
        <v>0</v>
      </c>
      <c r="S243" s="902">
        <v>0</v>
      </c>
      <c r="T243" s="902">
        <v>1</v>
      </c>
      <c r="U243" s="903">
        <v>0</v>
      </c>
      <c r="Y243" s="876">
        <f t="shared" si="21"/>
        <v>2</v>
      </c>
    </row>
    <row r="244" spans="2:25">
      <c r="B244" s="899">
        <v>18</v>
      </c>
      <c r="C244" s="900" t="s">
        <v>2124</v>
      </c>
      <c r="D244" s="1052" t="s">
        <v>2536</v>
      </c>
      <c r="E244" s="1051">
        <v>0</v>
      </c>
      <c r="F244" s="902">
        <v>0</v>
      </c>
      <c r="G244" s="902">
        <v>1</v>
      </c>
      <c r="H244" s="902">
        <v>1</v>
      </c>
      <c r="I244" s="903">
        <v>0</v>
      </c>
      <c r="L244" s="876">
        <f t="shared" si="20"/>
        <v>6</v>
      </c>
      <c r="N244" s="899">
        <v>18</v>
      </c>
      <c r="O244" s="900" t="s">
        <v>2124</v>
      </c>
      <c r="P244" s="1052" t="s">
        <v>2537</v>
      </c>
      <c r="Q244" s="1051">
        <v>0</v>
      </c>
      <c r="R244" s="902">
        <v>0</v>
      </c>
      <c r="S244" s="902">
        <v>1</v>
      </c>
      <c r="T244" s="902">
        <v>1</v>
      </c>
      <c r="U244" s="903">
        <v>0</v>
      </c>
      <c r="Y244" s="876">
        <f t="shared" si="21"/>
        <v>6</v>
      </c>
    </row>
    <row r="245" spans="2:25">
      <c r="B245" s="899">
        <v>19</v>
      </c>
      <c r="C245" s="900" t="s">
        <v>2124</v>
      </c>
      <c r="D245" s="1052" t="s">
        <v>2538</v>
      </c>
      <c r="E245" s="1051">
        <v>0</v>
      </c>
      <c r="F245" s="902">
        <v>1</v>
      </c>
      <c r="G245" s="902">
        <v>0</v>
      </c>
      <c r="H245" s="902">
        <v>1</v>
      </c>
      <c r="I245" s="903">
        <v>0</v>
      </c>
      <c r="L245" s="876">
        <f t="shared" si="20"/>
        <v>10</v>
      </c>
      <c r="N245" s="899">
        <v>19</v>
      </c>
      <c r="O245" s="900" t="s">
        <v>2504</v>
      </c>
      <c r="P245" s="1052" t="s">
        <v>2539</v>
      </c>
      <c r="Q245" s="1051">
        <v>0</v>
      </c>
      <c r="R245" s="902">
        <v>1</v>
      </c>
      <c r="S245" s="902">
        <v>0</v>
      </c>
      <c r="T245" s="902">
        <v>1</v>
      </c>
      <c r="U245" s="903">
        <v>0</v>
      </c>
      <c r="Y245" s="876">
        <f t="shared" si="21"/>
        <v>10</v>
      </c>
    </row>
    <row r="246" spans="2:25">
      <c r="B246" s="899">
        <v>20</v>
      </c>
      <c r="C246" s="900" t="s">
        <v>2124</v>
      </c>
      <c r="D246" s="1052" t="s">
        <v>2540</v>
      </c>
      <c r="E246" s="1051">
        <v>0</v>
      </c>
      <c r="F246" s="902">
        <v>1</v>
      </c>
      <c r="G246" s="902">
        <v>1</v>
      </c>
      <c r="H246" s="902">
        <v>1</v>
      </c>
      <c r="I246" s="903">
        <v>0</v>
      </c>
      <c r="L246" s="876">
        <f t="shared" si="20"/>
        <v>14</v>
      </c>
      <c r="N246" s="899">
        <v>20</v>
      </c>
      <c r="O246" s="900" t="s">
        <v>2106</v>
      </c>
      <c r="P246" s="1052" t="s">
        <v>2541</v>
      </c>
      <c r="Q246" s="1051">
        <v>0</v>
      </c>
      <c r="R246" s="902">
        <v>1</v>
      </c>
      <c r="S246" s="902">
        <v>1</v>
      </c>
      <c r="T246" s="902">
        <v>1</v>
      </c>
      <c r="U246" s="903">
        <v>0</v>
      </c>
      <c r="Y246" s="876">
        <f t="shared" si="21"/>
        <v>14</v>
      </c>
    </row>
    <row r="247" spans="2:25">
      <c r="B247" s="899">
        <v>21</v>
      </c>
      <c r="C247" s="900" t="s">
        <v>2514</v>
      </c>
      <c r="D247" s="1052" t="s">
        <v>2542</v>
      </c>
      <c r="E247" s="1051">
        <v>1</v>
      </c>
      <c r="F247" s="902">
        <v>0</v>
      </c>
      <c r="G247" s="902">
        <v>0</v>
      </c>
      <c r="H247" s="902">
        <v>1</v>
      </c>
      <c r="I247" s="903">
        <v>0</v>
      </c>
      <c r="L247" s="876">
        <f t="shared" si="20"/>
        <v>2</v>
      </c>
      <c r="N247" s="899">
        <v>21</v>
      </c>
      <c r="O247" s="900" t="s">
        <v>2124</v>
      </c>
      <c r="P247" s="1053" t="s">
        <v>2543</v>
      </c>
      <c r="Q247" s="1051">
        <v>1</v>
      </c>
      <c r="R247" s="902">
        <v>0</v>
      </c>
      <c r="S247" s="902">
        <v>0</v>
      </c>
      <c r="T247" s="902">
        <v>1</v>
      </c>
      <c r="U247" s="903">
        <v>0</v>
      </c>
      <c r="Y247" s="876">
        <f t="shared" si="21"/>
        <v>2</v>
      </c>
    </row>
    <row r="248" spans="2:25">
      <c r="B248" s="899">
        <v>22</v>
      </c>
      <c r="C248" s="900" t="s">
        <v>2124</v>
      </c>
      <c r="D248" s="1052" t="s">
        <v>2544</v>
      </c>
      <c r="E248" s="1051">
        <v>1</v>
      </c>
      <c r="F248" s="902">
        <v>0</v>
      </c>
      <c r="G248" s="902">
        <v>1</v>
      </c>
      <c r="H248" s="902">
        <v>1</v>
      </c>
      <c r="I248" s="903">
        <v>0</v>
      </c>
      <c r="L248" s="876">
        <f t="shared" si="20"/>
        <v>6</v>
      </c>
      <c r="N248" s="899">
        <v>22</v>
      </c>
      <c r="O248" s="900" t="s">
        <v>2124</v>
      </c>
      <c r="P248" s="1053" t="s">
        <v>2545</v>
      </c>
      <c r="Q248" s="1051">
        <v>1</v>
      </c>
      <c r="R248" s="902">
        <v>0</v>
      </c>
      <c r="S248" s="902">
        <v>1</v>
      </c>
      <c r="T248" s="902">
        <v>1</v>
      </c>
      <c r="U248" s="903">
        <v>0</v>
      </c>
      <c r="Y248" s="876">
        <f t="shared" si="21"/>
        <v>6</v>
      </c>
    </row>
    <row r="249" spans="2:25">
      <c r="B249" s="899">
        <v>23</v>
      </c>
      <c r="C249" s="900" t="s">
        <v>2124</v>
      </c>
      <c r="D249" s="1052" t="s">
        <v>2546</v>
      </c>
      <c r="E249" s="1051">
        <v>1</v>
      </c>
      <c r="F249" s="902">
        <v>1</v>
      </c>
      <c r="G249" s="902">
        <v>0</v>
      </c>
      <c r="H249" s="902">
        <v>1</v>
      </c>
      <c r="I249" s="903">
        <v>0</v>
      </c>
      <c r="L249" s="876">
        <f t="shared" si="20"/>
        <v>10</v>
      </c>
      <c r="N249" s="899">
        <v>23</v>
      </c>
      <c r="O249" s="900" t="s">
        <v>2124</v>
      </c>
      <c r="P249" s="1053" t="s">
        <v>2547</v>
      </c>
      <c r="Q249" s="1051">
        <v>1</v>
      </c>
      <c r="R249" s="902">
        <v>1</v>
      </c>
      <c r="S249" s="902">
        <v>0</v>
      </c>
      <c r="T249" s="902">
        <v>1</v>
      </c>
      <c r="U249" s="903">
        <v>0</v>
      </c>
      <c r="Y249" s="876">
        <f t="shared" si="21"/>
        <v>10</v>
      </c>
    </row>
    <row r="250" spans="2:25">
      <c r="B250" s="899">
        <v>24</v>
      </c>
      <c r="C250" s="900" t="s">
        <v>2124</v>
      </c>
      <c r="D250" s="1052" t="s">
        <v>2548</v>
      </c>
      <c r="E250" s="1051">
        <v>1</v>
      </c>
      <c r="F250" s="902">
        <v>1</v>
      </c>
      <c r="G250" s="902">
        <v>1</v>
      </c>
      <c r="H250" s="902">
        <v>1</v>
      </c>
      <c r="I250" s="903">
        <v>0</v>
      </c>
      <c r="L250" s="876">
        <f t="shared" si="20"/>
        <v>14</v>
      </c>
      <c r="N250" s="899">
        <v>24</v>
      </c>
      <c r="O250" s="900" t="s">
        <v>2124</v>
      </c>
      <c r="P250" s="1053" t="s">
        <v>2549</v>
      </c>
      <c r="Q250" s="1051">
        <v>1</v>
      </c>
      <c r="R250" s="902">
        <v>1</v>
      </c>
      <c r="S250" s="902">
        <v>1</v>
      </c>
      <c r="T250" s="902">
        <v>1</v>
      </c>
      <c r="U250" s="903">
        <v>0</v>
      </c>
      <c r="Y250" s="876">
        <f t="shared" si="21"/>
        <v>14</v>
      </c>
    </row>
    <row r="251" spans="2:25">
      <c r="B251" s="952">
        <v>285</v>
      </c>
      <c r="C251" s="1054" t="s">
        <v>2124</v>
      </c>
      <c r="D251" s="1055" t="s">
        <v>2550</v>
      </c>
      <c r="E251" s="1056">
        <v>0</v>
      </c>
      <c r="F251" s="933">
        <v>0</v>
      </c>
      <c r="G251" s="933">
        <v>0</v>
      </c>
      <c r="H251" s="933">
        <v>1</v>
      </c>
      <c r="I251" s="934">
        <v>1</v>
      </c>
      <c r="L251" s="876">
        <f t="shared" si="20"/>
        <v>3</v>
      </c>
      <c r="N251" s="952">
        <v>25</v>
      </c>
      <c r="O251" s="1054" t="s">
        <v>2124</v>
      </c>
      <c r="P251" s="1055" t="s">
        <v>2551</v>
      </c>
      <c r="Q251" s="1056">
        <v>0</v>
      </c>
      <c r="R251" s="933">
        <v>0</v>
      </c>
      <c r="S251" s="933">
        <v>0</v>
      </c>
      <c r="T251" s="933">
        <v>1</v>
      </c>
      <c r="U251" s="934">
        <v>1</v>
      </c>
      <c r="Y251" s="876">
        <f t="shared" si="21"/>
        <v>3</v>
      </c>
    </row>
    <row r="252" spans="2:25">
      <c r="B252" s="876"/>
      <c r="C252" s="876"/>
      <c r="E252" s="876"/>
      <c r="F252" s="876"/>
      <c r="G252" s="876"/>
      <c r="H252" s="876"/>
    </row>
    <row r="253" spans="2:25">
      <c r="B253" s="876"/>
      <c r="C253" s="876"/>
      <c r="E253" s="876"/>
      <c r="F253" s="876"/>
      <c r="G253" s="876"/>
      <c r="H253" s="876"/>
    </row>
    <row r="254" spans="2:25">
      <c r="B254" s="1057"/>
      <c r="C254" s="1058"/>
      <c r="D254" s="1059"/>
      <c r="E254" s="1060" t="s">
        <v>2552</v>
      </c>
      <c r="F254" s="1061" t="s">
        <v>2553</v>
      </c>
      <c r="G254" s="1061"/>
      <c r="H254" s="1061"/>
      <c r="I254" s="1062"/>
      <c r="M254" s="874"/>
      <c r="N254" s="1057"/>
      <c r="O254" s="1058"/>
      <c r="P254" s="1059"/>
      <c r="Q254" s="1060" t="s">
        <v>2554</v>
      </c>
      <c r="R254" s="1061" t="s">
        <v>2555</v>
      </c>
      <c r="S254" s="1061"/>
      <c r="T254" s="1061"/>
      <c r="U254" s="1062"/>
    </row>
    <row r="255" spans="2:25">
      <c r="B255" s="1063" t="s">
        <v>2556</v>
      </c>
      <c r="C255" s="1064" t="s">
        <v>2557</v>
      </c>
      <c r="D255" s="1065" t="s">
        <v>2558</v>
      </c>
      <c r="E255" s="1066" t="s">
        <v>2559</v>
      </c>
      <c r="F255" s="882">
        <f>579</f>
        <v>579</v>
      </c>
      <c r="G255" s="962">
        <f t="shared" ref="G255:I256" si="22">F255-1</f>
        <v>578</v>
      </c>
      <c r="H255" s="882">
        <f t="shared" si="22"/>
        <v>577</v>
      </c>
      <c r="I255" s="883">
        <f t="shared" si="22"/>
        <v>576</v>
      </c>
      <c r="N255" s="1063" t="s">
        <v>2560</v>
      </c>
      <c r="O255" s="1064" t="s">
        <v>2557</v>
      </c>
      <c r="P255" s="1065" t="s">
        <v>2561</v>
      </c>
      <c r="Q255" s="1066" t="s">
        <v>2562</v>
      </c>
      <c r="R255" s="882">
        <f>267+320</f>
        <v>587</v>
      </c>
      <c r="S255" s="962">
        <f t="shared" ref="S255:U256" si="23">R255-1</f>
        <v>586</v>
      </c>
      <c r="T255" s="882">
        <f t="shared" si="23"/>
        <v>585</v>
      </c>
      <c r="U255" s="883">
        <f t="shared" si="23"/>
        <v>584</v>
      </c>
    </row>
    <row r="256" spans="2:25">
      <c r="B256" s="1047"/>
      <c r="C256" s="1048"/>
      <c r="D256" s="1067" t="s">
        <v>2563</v>
      </c>
      <c r="E256" s="882">
        <f>595+480</f>
        <v>1075</v>
      </c>
      <c r="F256" s="882">
        <f>579+480</f>
        <v>1059</v>
      </c>
      <c r="G256" s="962">
        <f t="shared" si="22"/>
        <v>1058</v>
      </c>
      <c r="H256" s="882">
        <f>G256-1</f>
        <v>1057</v>
      </c>
      <c r="I256" s="883">
        <f t="shared" si="22"/>
        <v>1056</v>
      </c>
      <c r="N256" s="1047"/>
      <c r="O256" s="1048"/>
      <c r="P256" s="1067" t="s">
        <v>2564</v>
      </c>
      <c r="Q256" s="882">
        <f>599+480</f>
        <v>1079</v>
      </c>
      <c r="R256" s="882">
        <f>267+320+480</f>
        <v>1067</v>
      </c>
      <c r="S256" s="962">
        <f t="shared" si="23"/>
        <v>1066</v>
      </c>
      <c r="T256" s="882">
        <f>S256-1</f>
        <v>1065</v>
      </c>
      <c r="U256" s="883">
        <f t="shared" si="23"/>
        <v>1064</v>
      </c>
    </row>
    <row r="257" spans="2:21">
      <c r="B257" s="898">
        <v>1</v>
      </c>
      <c r="C257" s="894" t="s">
        <v>2124</v>
      </c>
      <c r="D257" s="1049" t="s">
        <v>2565</v>
      </c>
      <c r="E257" s="896">
        <v>1</v>
      </c>
      <c r="F257" s="896">
        <v>0</v>
      </c>
      <c r="G257" s="896">
        <v>0</v>
      </c>
      <c r="H257" s="896">
        <v>0</v>
      </c>
      <c r="I257" s="897">
        <v>0</v>
      </c>
      <c r="L257" s="876"/>
      <c r="N257" s="898">
        <v>1</v>
      </c>
      <c r="O257" s="894" t="s">
        <v>2124</v>
      </c>
      <c r="P257" s="1049" t="s">
        <v>2566</v>
      </c>
      <c r="Q257" s="896">
        <v>1</v>
      </c>
      <c r="R257" s="896">
        <v>0</v>
      </c>
      <c r="S257" s="896">
        <v>0</v>
      </c>
      <c r="T257" s="896">
        <v>0</v>
      </c>
      <c r="U257" s="897">
        <v>0</v>
      </c>
    </row>
    <row r="258" spans="2:21">
      <c r="B258" s="899">
        <v>2</v>
      </c>
      <c r="C258" s="900" t="s">
        <v>2124</v>
      </c>
      <c r="D258" s="1053" t="s">
        <v>2567</v>
      </c>
      <c r="E258" s="902">
        <v>1</v>
      </c>
      <c r="F258" s="902">
        <v>0</v>
      </c>
      <c r="G258" s="902">
        <v>0</v>
      </c>
      <c r="H258" s="902">
        <v>0</v>
      </c>
      <c r="I258" s="903">
        <v>1</v>
      </c>
      <c r="L258" s="876"/>
      <c r="N258" s="899">
        <v>2</v>
      </c>
      <c r="O258" s="900" t="s">
        <v>2124</v>
      </c>
      <c r="P258" s="1053" t="s">
        <v>2568</v>
      </c>
      <c r="Q258" s="902">
        <v>1</v>
      </c>
      <c r="R258" s="902">
        <v>0</v>
      </c>
      <c r="S258" s="902">
        <v>0</v>
      </c>
      <c r="T258" s="902">
        <v>0</v>
      </c>
      <c r="U258" s="903">
        <v>1</v>
      </c>
    </row>
    <row r="259" spans="2:21">
      <c r="B259" s="899">
        <v>3</v>
      </c>
      <c r="C259" s="900" t="s">
        <v>2124</v>
      </c>
      <c r="D259" s="1068" t="s">
        <v>2569</v>
      </c>
      <c r="E259" s="902">
        <v>1</v>
      </c>
      <c r="F259" s="902">
        <v>0</v>
      </c>
      <c r="G259" s="902">
        <v>0</v>
      </c>
      <c r="H259" s="902">
        <v>1</v>
      </c>
      <c r="I259" s="903">
        <v>0</v>
      </c>
      <c r="L259" s="876"/>
      <c r="N259" s="899">
        <v>3</v>
      </c>
      <c r="O259" s="900" t="s">
        <v>2124</v>
      </c>
      <c r="P259" s="1068" t="s">
        <v>2570</v>
      </c>
      <c r="Q259" s="902">
        <v>1</v>
      </c>
      <c r="R259" s="902">
        <v>0</v>
      </c>
      <c r="S259" s="902">
        <v>0</v>
      </c>
      <c r="T259" s="902">
        <v>1</v>
      </c>
      <c r="U259" s="903">
        <v>0</v>
      </c>
    </row>
    <row r="260" spans="2:21">
      <c r="B260" s="899">
        <v>4</v>
      </c>
      <c r="C260" s="900" t="s">
        <v>2124</v>
      </c>
      <c r="D260" s="1068" t="s">
        <v>2571</v>
      </c>
      <c r="E260" s="902">
        <v>1</v>
      </c>
      <c r="F260" s="902">
        <v>0</v>
      </c>
      <c r="G260" s="902">
        <v>0</v>
      </c>
      <c r="H260" s="902">
        <v>1</v>
      </c>
      <c r="I260" s="903">
        <v>1</v>
      </c>
      <c r="L260" s="876"/>
      <c r="N260" s="899">
        <v>4</v>
      </c>
      <c r="O260" s="900" t="s">
        <v>2262</v>
      </c>
      <c r="P260" s="1068" t="s">
        <v>2572</v>
      </c>
      <c r="Q260" s="902">
        <v>1</v>
      </c>
      <c r="R260" s="902">
        <v>0</v>
      </c>
      <c r="S260" s="902">
        <v>0</v>
      </c>
      <c r="T260" s="902">
        <v>1</v>
      </c>
      <c r="U260" s="903">
        <v>1</v>
      </c>
    </row>
    <row r="261" spans="2:21">
      <c r="B261" s="899">
        <v>5</v>
      </c>
      <c r="C261" s="900" t="s">
        <v>2262</v>
      </c>
      <c r="D261" s="1068" t="s">
        <v>2573</v>
      </c>
      <c r="E261" s="902">
        <v>1</v>
      </c>
      <c r="F261" s="902">
        <v>0</v>
      </c>
      <c r="G261" s="902">
        <v>1</v>
      </c>
      <c r="H261" s="902">
        <v>0</v>
      </c>
      <c r="I261" s="903">
        <v>0</v>
      </c>
      <c r="L261" s="876"/>
      <c r="N261" s="899">
        <v>5</v>
      </c>
      <c r="O261" s="900" t="s">
        <v>2262</v>
      </c>
      <c r="P261" s="1068" t="s">
        <v>2574</v>
      </c>
      <c r="Q261" s="902">
        <v>1</v>
      </c>
      <c r="R261" s="902">
        <v>0</v>
      </c>
      <c r="S261" s="902">
        <v>1</v>
      </c>
      <c r="T261" s="902">
        <v>0</v>
      </c>
      <c r="U261" s="903">
        <v>0</v>
      </c>
    </row>
    <row r="262" spans="2:21">
      <c r="B262" s="899">
        <v>6</v>
      </c>
      <c r="C262" s="900" t="s">
        <v>2124</v>
      </c>
      <c r="D262" s="1068" t="s">
        <v>2575</v>
      </c>
      <c r="E262" s="902">
        <v>1</v>
      </c>
      <c r="F262" s="902">
        <v>0</v>
      </c>
      <c r="G262" s="902">
        <v>1</v>
      </c>
      <c r="H262" s="902">
        <v>0</v>
      </c>
      <c r="I262" s="903">
        <v>1</v>
      </c>
      <c r="L262" s="876"/>
      <c r="N262" s="899">
        <v>6</v>
      </c>
      <c r="O262" s="900" t="s">
        <v>2124</v>
      </c>
      <c r="P262" s="1068" t="s">
        <v>2576</v>
      </c>
      <c r="Q262" s="902">
        <v>1</v>
      </c>
      <c r="R262" s="902">
        <v>0</v>
      </c>
      <c r="S262" s="902">
        <v>1</v>
      </c>
      <c r="T262" s="902">
        <v>0</v>
      </c>
      <c r="U262" s="903">
        <v>1</v>
      </c>
    </row>
    <row r="263" spans="2:21">
      <c r="B263" s="899">
        <v>7</v>
      </c>
      <c r="C263" s="900" t="s">
        <v>2124</v>
      </c>
      <c r="D263" s="1068" t="s">
        <v>2577</v>
      </c>
      <c r="E263" s="902">
        <v>1</v>
      </c>
      <c r="F263" s="902">
        <v>0</v>
      </c>
      <c r="G263" s="902">
        <v>1</v>
      </c>
      <c r="H263" s="902">
        <v>1</v>
      </c>
      <c r="I263" s="903">
        <v>0</v>
      </c>
      <c r="L263" s="876"/>
      <c r="N263" s="899">
        <v>7</v>
      </c>
      <c r="O263" s="900" t="s">
        <v>2124</v>
      </c>
      <c r="P263" s="1068" t="s">
        <v>2578</v>
      </c>
      <c r="Q263" s="902">
        <v>1</v>
      </c>
      <c r="R263" s="902">
        <v>0</v>
      </c>
      <c r="S263" s="902">
        <v>1</v>
      </c>
      <c r="T263" s="902">
        <v>1</v>
      </c>
      <c r="U263" s="903">
        <v>0</v>
      </c>
    </row>
    <row r="264" spans="2:21">
      <c r="B264" s="899">
        <v>8</v>
      </c>
      <c r="C264" s="900" t="s">
        <v>2124</v>
      </c>
      <c r="D264" s="1068" t="s">
        <v>2579</v>
      </c>
      <c r="E264" s="902">
        <v>1</v>
      </c>
      <c r="F264" s="902">
        <v>0</v>
      </c>
      <c r="G264" s="902">
        <v>1</v>
      </c>
      <c r="H264" s="902">
        <v>1</v>
      </c>
      <c r="I264" s="903">
        <v>1</v>
      </c>
      <c r="L264" s="876"/>
      <c r="N264" s="899">
        <v>8</v>
      </c>
      <c r="O264" s="900" t="s">
        <v>2124</v>
      </c>
      <c r="P264" s="1068" t="s">
        <v>2580</v>
      </c>
      <c r="Q264" s="902">
        <v>1</v>
      </c>
      <c r="R264" s="902">
        <v>0</v>
      </c>
      <c r="S264" s="902">
        <v>1</v>
      </c>
      <c r="T264" s="902">
        <v>1</v>
      </c>
      <c r="U264" s="903">
        <v>1</v>
      </c>
    </row>
    <row r="265" spans="2:21">
      <c r="B265" s="899">
        <v>9</v>
      </c>
      <c r="C265" s="900" t="s">
        <v>2124</v>
      </c>
      <c r="D265" s="1068" t="s">
        <v>2581</v>
      </c>
      <c r="E265" s="902">
        <v>1</v>
      </c>
      <c r="F265" s="902">
        <v>1</v>
      </c>
      <c r="G265" s="902">
        <v>0</v>
      </c>
      <c r="H265" s="902">
        <v>0</v>
      </c>
      <c r="I265" s="903">
        <v>0</v>
      </c>
      <c r="L265" s="876"/>
      <c r="N265" s="899">
        <v>9</v>
      </c>
      <c r="O265" s="900" t="s">
        <v>2124</v>
      </c>
      <c r="P265" s="1068" t="s">
        <v>2582</v>
      </c>
      <c r="Q265" s="902">
        <v>1</v>
      </c>
      <c r="R265" s="902">
        <v>1</v>
      </c>
      <c r="S265" s="902">
        <v>0</v>
      </c>
      <c r="T265" s="902">
        <v>0</v>
      </c>
      <c r="U265" s="903">
        <v>0</v>
      </c>
    </row>
    <row r="266" spans="2:21">
      <c r="B266" s="899">
        <v>10</v>
      </c>
      <c r="C266" s="900" t="s">
        <v>2583</v>
      </c>
      <c r="D266" s="1068" t="s">
        <v>2584</v>
      </c>
      <c r="E266" s="902">
        <v>1</v>
      </c>
      <c r="F266" s="902">
        <v>1</v>
      </c>
      <c r="G266" s="902">
        <v>0</v>
      </c>
      <c r="H266" s="902">
        <v>0</v>
      </c>
      <c r="I266" s="903">
        <v>1</v>
      </c>
      <c r="L266" s="876"/>
      <c r="N266" s="899">
        <v>10</v>
      </c>
      <c r="O266" s="900" t="s">
        <v>2124</v>
      </c>
      <c r="P266" s="1068" t="s">
        <v>2585</v>
      </c>
      <c r="Q266" s="902">
        <v>1</v>
      </c>
      <c r="R266" s="902">
        <v>1</v>
      </c>
      <c r="S266" s="902">
        <v>0</v>
      </c>
      <c r="T266" s="902">
        <v>0</v>
      </c>
      <c r="U266" s="903">
        <v>1</v>
      </c>
    </row>
    <row r="267" spans="2:21">
      <c r="B267" s="899">
        <v>11</v>
      </c>
      <c r="C267" s="900" t="s">
        <v>2124</v>
      </c>
      <c r="D267" s="1068" t="s">
        <v>2586</v>
      </c>
      <c r="E267" s="902">
        <v>1</v>
      </c>
      <c r="F267" s="902">
        <v>1</v>
      </c>
      <c r="G267" s="902">
        <v>0</v>
      </c>
      <c r="H267" s="902">
        <v>1</v>
      </c>
      <c r="I267" s="903">
        <v>0</v>
      </c>
      <c r="L267" s="876"/>
      <c r="N267" s="899">
        <v>11</v>
      </c>
      <c r="O267" s="900" t="s">
        <v>2124</v>
      </c>
      <c r="P267" s="1068" t="s">
        <v>2587</v>
      </c>
      <c r="Q267" s="902">
        <v>1</v>
      </c>
      <c r="R267" s="902">
        <v>1</v>
      </c>
      <c r="S267" s="902">
        <v>0</v>
      </c>
      <c r="T267" s="902">
        <v>1</v>
      </c>
      <c r="U267" s="903">
        <v>0</v>
      </c>
    </row>
    <row r="268" spans="2:21">
      <c r="B268" s="899">
        <v>12</v>
      </c>
      <c r="C268" s="900" t="s">
        <v>2124</v>
      </c>
      <c r="D268" s="1068" t="s">
        <v>2588</v>
      </c>
      <c r="E268" s="902">
        <v>1</v>
      </c>
      <c r="F268" s="902">
        <v>1</v>
      </c>
      <c r="G268" s="902">
        <v>0</v>
      </c>
      <c r="H268" s="902">
        <v>1</v>
      </c>
      <c r="I268" s="903">
        <v>1</v>
      </c>
      <c r="L268" s="876"/>
      <c r="N268" s="899">
        <v>12</v>
      </c>
      <c r="O268" s="900" t="s">
        <v>2124</v>
      </c>
      <c r="P268" s="1068" t="s">
        <v>2589</v>
      </c>
      <c r="Q268" s="902">
        <v>1</v>
      </c>
      <c r="R268" s="902">
        <v>1</v>
      </c>
      <c r="S268" s="902">
        <v>0</v>
      </c>
      <c r="T268" s="902">
        <v>1</v>
      </c>
      <c r="U268" s="903">
        <v>1</v>
      </c>
    </row>
    <row r="269" spans="2:21">
      <c r="B269" s="899">
        <v>13</v>
      </c>
      <c r="C269" s="900" t="s">
        <v>2124</v>
      </c>
      <c r="D269" s="1068" t="s">
        <v>2590</v>
      </c>
      <c r="E269" s="902">
        <v>1</v>
      </c>
      <c r="F269" s="902">
        <v>1</v>
      </c>
      <c r="G269" s="902">
        <v>1</v>
      </c>
      <c r="H269" s="902">
        <v>0</v>
      </c>
      <c r="I269" s="903">
        <v>0</v>
      </c>
      <c r="L269" s="876"/>
      <c r="N269" s="899">
        <v>13</v>
      </c>
      <c r="O269" s="900" t="s">
        <v>2124</v>
      </c>
      <c r="P269" s="1068" t="s">
        <v>2591</v>
      </c>
      <c r="Q269" s="902">
        <v>1</v>
      </c>
      <c r="R269" s="902">
        <v>1</v>
      </c>
      <c r="S269" s="902">
        <v>1</v>
      </c>
      <c r="T269" s="902">
        <v>0</v>
      </c>
      <c r="U269" s="903">
        <v>0</v>
      </c>
    </row>
    <row r="270" spans="2:21">
      <c r="B270" s="899">
        <v>14</v>
      </c>
      <c r="C270" s="900" t="s">
        <v>2124</v>
      </c>
      <c r="D270" s="1068" t="s">
        <v>2592</v>
      </c>
      <c r="E270" s="902">
        <v>1</v>
      </c>
      <c r="F270" s="902">
        <v>1</v>
      </c>
      <c r="G270" s="902">
        <v>1</v>
      </c>
      <c r="H270" s="902">
        <v>0</v>
      </c>
      <c r="I270" s="903">
        <v>1</v>
      </c>
      <c r="L270" s="876"/>
      <c r="N270" s="899">
        <v>14</v>
      </c>
      <c r="O270" s="900" t="s">
        <v>2124</v>
      </c>
      <c r="P270" s="1068" t="s">
        <v>2593</v>
      </c>
      <c r="Q270" s="902">
        <v>1</v>
      </c>
      <c r="R270" s="902">
        <v>1</v>
      </c>
      <c r="S270" s="902">
        <v>1</v>
      </c>
      <c r="T270" s="902">
        <v>0</v>
      </c>
      <c r="U270" s="903">
        <v>1</v>
      </c>
    </row>
    <row r="271" spans="2:21">
      <c r="B271" s="899">
        <v>15</v>
      </c>
      <c r="C271" s="900" t="s">
        <v>2124</v>
      </c>
      <c r="D271" s="1068" t="s">
        <v>2594</v>
      </c>
      <c r="E271" s="902">
        <v>1</v>
      </c>
      <c r="F271" s="902">
        <v>1</v>
      </c>
      <c r="G271" s="902">
        <v>1</v>
      </c>
      <c r="H271" s="902">
        <v>1</v>
      </c>
      <c r="I271" s="903">
        <v>0</v>
      </c>
      <c r="L271" s="876"/>
      <c r="N271" s="899">
        <v>15</v>
      </c>
      <c r="O271" s="900" t="s">
        <v>2124</v>
      </c>
      <c r="P271" s="1068" t="s">
        <v>2595</v>
      </c>
      <c r="Q271" s="902">
        <v>1</v>
      </c>
      <c r="R271" s="902">
        <v>1</v>
      </c>
      <c r="S271" s="902">
        <v>1</v>
      </c>
      <c r="T271" s="902">
        <v>1</v>
      </c>
      <c r="U271" s="903">
        <v>0</v>
      </c>
    </row>
    <row r="272" spans="2:21">
      <c r="B272" s="952">
        <v>16</v>
      </c>
      <c r="C272" s="1054" t="s">
        <v>2124</v>
      </c>
      <c r="D272" s="1069" t="s">
        <v>2596</v>
      </c>
      <c r="E272" s="933">
        <v>1</v>
      </c>
      <c r="F272" s="933">
        <v>1</v>
      </c>
      <c r="G272" s="933">
        <v>1</v>
      </c>
      <c r="H272" s="933">
        <v>1</v>
      </c>
      <c r="I272" s="934">
        <v>1</v>
      </c>
      <c r="N272" s="952">
        <v>16</v>
      </c>
      <c r="O272" s="1054" t="s">
        <v>2124</v>
      </c>
      <c r="P272" s="1069" t="s">
        <v>2597</v>
      </c>
      <c r="Q272" s="933">
        <v>1</v>
      </c>
      <c r="R272" s="933">
        <v>1</v>
      </c>
      <c r="S272" s="933">
        <v>1</v>
      </c>
      <c r="T272" s="933">
        <v>1</v>
      </c>
      <c r="U272" s="934">
        <v>1</v>
      </c>
    </row>
    <row r="273" spans="2:20">
      <c r="B273" s="876"/>
      <c r="C273" s="876"/>
      <c r="E273" s="876"/>
      <c r="F273" s="876"/>
      <c r="G273" s="876"/>
      <c r="H273" s="876"/>
    </row>
    <row r="274" spans="2:20">
      <c r="B274" s="876"/>
      <c r="C274" s="876"/>
      <c r="E274" s="876"/>
      <c r="F274" s="876"/>
      <c r="G274" s="876"/>
      <c r="H274" s="876"/>
    </row>
    <row r="275" spans="2:20">
      <c r="B275" s="1063" t="s">
        <v>2560</v>
      </c>
      <c r="C275" s="1064" t="s">
        <v>2557</v>
      </c>
      <c r="D275" s="1065" t="s">
        <v>2598</v>
      </c>
      <c r="E275" s="882">
        <v>614</v>
      </c>
      <c r="F275" s="962">
        <f t="shared" ref="F275:G276" si="24">E275-1</f>
        <v>613</v>
      </c>
      <c r="G275" s="883">
        <f t="shared" si="24"/>
        <v>612</v>
      </c>
      <c r="H275" s="1070"/>
      <c r="N275" s="1063" t="s">
        <v>2560</v>
      </c>
      <c r="O275" s="1064" t="s">
        <v>2557</v>
      </c>
      <c r="P275" s="1065" t="s">
        <v>2599</v>
      </c>
      <c r="Q275" s="882">
        <f>630</f>
        <v>630</v>
      </c>
      <c r="R275" s="962">
        <f t="shared" ref="R275:S276" si="25">Q275-1</f>
        <v>629</v>
      </c>
      <c r="S275" s="883">
        <f t="shared" si="25"/>
        <v>628</v>
      </c>
      <c r="T275" s="1070"/>
    </row>
    <row r="276" spans="2:20">
      <c r="B276" s="1047"/>
      <c r="C276" s="1048"/>
      <c r="D276" s="1067" t="s">
        <v>2600</v>
      </c>
      <c r="E276" s="882">
        <f>614+480</f>
        <v>1094</v>
      </c>
      <c r="F276" s="962">
        <f t="shared" si="24"/>
        <v>1093</v>
      </c>
      <c r="G276" s="883">
        <f t="shared" si="24"/>
        <v>1092</v>
      </c>
      <c r="H276" s="1070"/>
      <c r="N276" s="1047"/>
      <c r="O276" s="1048"/>
      <c r="P276" s="1067" t="s">
        <v>2601</v>
      </c>
      <c r="Q276" s="882">
        <f>630+480</f>
        <v>1110</v>
      </c>
      <c r="R276" s="962">
        <f t="shared" si="25"/>
        <v>1109</v>
      </c>
      <c r="S276" s="883">
        <f t="shared" si="25"/>
        <v>1108</v>
      </c>
      <c r="T276" s="1070"/>
    </row>
    <row r="277" spans="2:20" ht="13.5">
      <c r="B277" s="898">
        <v>1</v>
      </c>
      <c r="C277" s="894" t="s">
        <v>2124</v>
      </c>
      <c r="D277" s="1049" t="s">
        <v>2602</v>
      </c>
      <c r="E277" s="896">
        <v>0</v>
      </c>
      <c r="F277" s="1071">
        <v>0</v>
      </c>
      <c r="G277" s="897">
        <v>0</v>
      </c>
      <c r="H277" s="1026" t="s">
        <v>2434</v>
      </c>
      <c r="L277" s="876"/>
      <c r="N277" s="898">
        <v>1</v>
      </c>
      <c r="O277" s="894" t="s">
        <v>2124</v>
      </c>
      <c r="P277" s="1049" t="s">
        <v>2603</v>
      </c>
      <c r="Q277" s="896">
        <v>0</v>
      </c>
      <c r="R277" s="1071">
        <v>0</v>
      </c>
      <c r="S277" s="897">
        <v>0</v>
      </c>
      <c r="T277" s="1026" t="s">
        <v>2434</v>
      </c>
    </row>
    <row r="278" spans="2:20">
      <c r="B278" s="899">
        <v>2</v>
      </c>
      <c r="C278" s="900" t="s">
        <v>2124</v>
      </c>
      <c r="D278" s="908" t="s">
        <v>2604</v>
      </c>
      <c r="E278" s="902">
        <v>0</v>
      </c>
      <c r="F278" s="965">
        <v>0</v>
      </c>
      <c r="G278" s="903">
        <v>1</v>
      </c>
      <c r="H278" s="936"/>
      <c r="L278" s="876"/>
      <c r="N278" s="899">
        <v>2</v>
      </c>
      <c r="O278" s="900" t="s">
        <v>2124</v>
      </c>
      <c r="P278" s="908" t="s">
        <v>2605</v>
      </c>
      <c r="Q278" s="902">
        <v>0</v>
      </c>
      <c r="R278" s="965">
        <v>0</v>
      </c>
      <c r="S278" s="903">
        <v>1</v>
      </c>
      <c r="T278" s="936"/>
    </row>
    <row r="279" spans="2:20">
      <c r="B279" s="899">
        <v>3</v>
      </c>
      <c r="C279" s="900" t="s">
        <v>2124</v>
      </c>
      <c r="D279" s="908" t="s">
        <v>2606</v>
      </c>
      <c r="E279" s="902">
        <v>0</v>
      </c>
      <c r="F279" s="965">
        <v>1</v>
      </c>
      <c r="G279" s="903">
        <v>0</v>
      </c>
      <c r="H279" s="936"/>
      <c r="L279" s="876"/>
      <c r="N279" s="899">
        <v>3</v>
      </c>
      <c r="O279" s="900" t="s">
        <v>2124</v>
      </c>
      <c r="P279" s="908" t="s">
        <v>2607</v>
      </c>
      <c r="Q279" s="902">
        <v>0</v>
      </c>
      <c r="R279" s="965">
        <v>1</v>
      </c>
      <c r="S279" s="903">
        <v>0</v>
      </c>
      <c r="T279" s="936"/>
    </row>
    <row r="280" spans="2:20">
      <c r="B280" s="899">
        <v>4</v>
      </c>
      <c r="C280" s="900" t="s">
        <v>2124</v>
      </c>
      <c r="D280" s="908" t="s">
        <v>2608</v>
      </c>
      <c r="E280" s="902">
        <v>0</v>
      </c>
      <c r="F280" s="965">
        <v>1</v>
      </c>
      <c r="G280" s="903">
        <v>1</v>
      </c>
      <c r="H280" s="936"/>
      <c r="L280" s="876"/>
      <c r="N280" s="899">
        <v>4</v>
      </c>
      <c r="O280" s="900" t="s">
        <v>2124</v>
      </c>
      <c r="P280" s="908" t="s">
        <v>2609</v>
      </c>
      <c r="Q280" s="902">
        <v>0</v>
      </c>
      <c r="R280" s="965">
        <v>1</v>
      </c>
      <c r="S280" s="903">
        <v>1</v>
      </c>
      <c r="T280" s="936"/>
    </row>
    <row r="281" spans="2:20">
      <c r="B281" s="899">
        <v>5</v>
      </c>
      <c r="C281" s="900" t="s">
        <v>2124</v>
      </c>
      <c r="D281" s="908" t="s">
        <v>2610</v>
      </c>
      <c r="E281" s="902">
        <v>1</v>
      </c>
      <c r="F281" s="965">
        <v>0</v>
      </c>
      <c r="G281" s="903">
        <v>0</v>
      </c>
      <c r="H281" s="936"/>
      <c r="L281" s="876"/>
      <c r="N281" s="899">
        <v>5</v>
      </c>
      <c r="O281" s="900" t="s">
        <v>2124</v>
      </c>
      <c r="P281" s="908" t="s">
        <v>2611</v>
      </c>
      <c r="Q281" s="902">
        <v>1</v>
      </c>
      <c r="R281" s="965">
        <v>0</v>
      </c>
      <c r="S281" s="903">
        <v>0</v>
      </c>
      <c r="T281" s="936"/>
    </row>
    <row r="282" spans="2:20">
      <c r="B282" s="899">
        <v>6</v>
      </c>
      <c r="C282" s="900"/>
      <c r="D282" s="908"/>
      <c r="E282" s="902"/>
      <c r="F282" s="965"/>
      <c r="G282" s="903"/>
      <c r="H282" s="936"/>
      <c r="L282" s="876"/>
      <c r="N282" s="899">
        <v>6</v>
      </c>
      <c r="O282" s="900" t="s">
        <v>2124</v>
      </c>
      <c r="P282" s="908"/>
      <c r="Q282" s="902"/>
      <c r="R282" s="965"/>
      <c r="S282" s="903"/>
      <c r="T282" s="936"/>
    </row>
    <row r="283" spans="2:20">
      <c r="B283" s="899">
        <v>7</v>
      </c>
      <c r="C283" s="900"/>
      <c r="D283" s="908"/>
      <c r="E283" s="902"/>
      <c r="F283" s="965"/>
      <c r="G283" s="903"/>
      <c r="H283" s="936"/>
      <c r="L283" s="876"/>
      <c r="N283" s="899">
        <v>7</v>
      </c>
      <c r="O283" s="900" t="s">
        <v>2124</v>
      </c>
      <c r="P283" s="908"/>
      <c r="Q283" s="902"/>
      <c r="R283" s="965"/>
      <c r="S283" s="903"/>
      <c r="T283" s="936"/>
    </row>
    <row r="284" spans="2:20">
      <c r="B284" s="952">
        <v>8</v>
      </c>
      <c r="C284" s="1054"/>
      <c r="D284" s="1055"/>
      <c r="E284" s="933"/>
      <c r="F284" s="1072"/>
      <c r="G284" s="934"/>
      <c r="H284" s="936"/>
      <c r="L284" s="876"/>
      <c r="N284" s="952">
        <v>8</v>
      </c>
      <c r="O284" s="1054" t="s">
        <v>2124</v>
      </c>
      <c r="P284" s="1055"/>
      <c r="Q284" s="933"/>
      <c r="R284" s="1072"/>
      <c r="S284" s="934"/>
      <c r="T284" s="936"/>
    </row>
    <row r="285" spans="2:20">
      <c r="B285" s="876"/>
      <c r="C285" s="876"/>
      <c r="E285" s="876"/>
      <c r="F285" s="876"/>
      <c r="G285" s="876"/>
      <c r="H285" s="876"/>
    </row>
    <row r="286" spans="2:20">
      <c r="B286" s="1063" t="s">
        <v>2560</v>
      </c>
      <c r="C286" s="1064" t="s">
        <v>2557</v>
      </c>
      <c r="D286" s="1065" t="s">
        <v>2612</v>
      </c>
      <c r="E286" s="882">
        <f>617</f>
        <v>617</v>
      </c>
      <c r="F286" s="962">
        <f>E286-1</f>
        <v>616</v>
      </c>
      <c r="G286" s="883">
        <f>F286-1</f>
        <v>615</v>
      </c>
      <c r="H286" s="1070"/>
      <c r="N286" s="1063" t="s">
        <v>2560</v>
      </c>
      <c r="O286" s="1064" t="s">
        <v>2557</v>
      </c>
      <c r="P286" s="1065" t="s">
        <v>2613</v>
      </c>
      <c r="Q286" s="882">
        <f>633</f>
        <v>633</v>
      </c>
      <c r="R286" s="962">
        <f t="shared" ref="R286:S287" si="26">Q286-1</f>
        <v>632</v>
      </c>
      <c r="S286" s="883">
        <f t="shared" si="26"/>
        <v>631</v>
      </c>
      <c r="T286" s="1070"/>
    </row>
    <row r="287" spans="2:20">
      <c r="B287" s="1047"/>
      <c r="C287" s="1048"/>
      <c r="D287" s="1067" t="s">
        <v>2614</v>
      </c>
      <c r="E287" s="882">
        <f>617+480</f>
        <v>1097</v>
      </c>
      <c r="F287" s="962">
        <f>E287-1</f>
        <v>1096</v>
      </c>
      <c r="G287" s="883">
        <f>F287-1</f>
        <v>1095</v>
      </c>
      <c r="H287" s="1070"/>
      <c r="N287" s="1047"/>
      <c r="O287" s="1048"/>
      <c r="P287" s="1067" t="s">
        <v>2615</v>
      </c>
      <c r="Q287" s="882">
        <f>633+480</f>
        <v>1113</v>
      </c>
      <c r="R287" s="962">
        <f t="shared" si="26"/>
        <v>1112</v>
      </c>
      <c r="S287" s="883">
        <f t="shared" si="26"/>
        <v>1111</v>
      </c>
      <c r="T287" s="1070"/>
    </row>
    <row r="288" spans="2:20">
      <c r="B288" s="898">
        <v>1</v>
      </c>
      <c r="C288" s="894" t="s">
        <v>2124</v>
      </c>
      <c r="D288" s="1049" t="s">
        <v>2616</v>
      </c>
      <c r="E288" s="896">
        <v>0</v>
      </c>
      <c r="F288" s="1071">
        <v>0</v>
      </c>
      <c r="G288" s="897">
        <v>0</v>
      </c>
      <c r="H288" s="936"/>
      <c r="L288" s="876"/>
      <c r="N288" s="898">
        <v>1</v>
      </c>
      <c r="O288" s="894" t="s">
        <v>2124</v>
      </c>
      <c r="P288" s="1049" t="s">
        <v>2617</v>
      </c>
      <c r="Q288" s="896">
        <v>0</v>
      </c>
      <c r="R288" s="1071">
        <v>0</v>
      </c>
      <c r="S288" s="897">
        <v>0</v>
      </c>
      <c r="T288" s="936"/>
    </row>
    <row r="289" spans="2:20">
      <c r="B289" s="899">
        <v>2</v>
      </c>
      <c r="C289" s="900" t="s">
        <v>2124</v>
      </c>
      <c r="D289" s="908" t="s">
        <v>2618</v>
      </c>
      <c r="E289" s="902">
        <v>0</v>
      </c>
      <c r="F289" s="965">
        <v>0</v>
      </c>
      <c r="G289" s="903">
        <v>1</v>
      </c>
      <c r="H289" s="1073" t="s">
        <v>2619</v>
      </c>
      <c r="L289" s="876"/>
      <c r="N289" s="899">
        <v>2</v>
      </c>
      <c r="O289" s="900" t="s">
        <v>2124</v>
      </c>
      <c r="P289" s="908" t="s">
        <v>2620</v>
      </c>
      <c r="Q289" s="902">
        <v>0</v>
      </c>
      <c r="R289" s="965">
        <v>0</v>
      </c>
      <c r="S289" s="903">
        <v>1</v>
      </c>
      <c r="T289" s="1073" t="s">
        <v>2619</v>
      </c>
    </row>
    <row r="290" spans="2:20">
      <c r="B290" s="899">
        <v>3</v>
      </c>
      <c r="C290" s="900" t="s">
        <v>2124</v>
      </c>
      <c r="D290" s="908" t="s">
        <v>2621</v>
      </c>
      <c r="E290" s="902">
        <v>0</v>
      </c>
      <c r="F290" s="965">
        <v>1</v>
      </c>
      <c r="G290" s="903">
        <v>0</v>
      </c>
      <c r="H290" s="936"/>
      <c r="L290" s="876"/>
      <c r="N290" s="899">
        <v>3</v>
      </c>
      <c r="O290" s="900" t="s">
        <v>2124</v>
      </c>
      <c r="P290" s="908" t="s">
        <v>2622</v>
      </c>
      <c r="Q290" s="902">
        <v>0</v>
      </c>
      <c r="R290" s="965">
        <v>1</v>
      </c>
      <c r="S290" s="903">
        <v>0</v>
      </c>
      <c r="T290" s="936"/>
    </row>
    <row r="291" spans="2:20">
      <c r="B291" s="899">
        <v>4</v>
      </c>
      <c r="C291" s="900" t="s">
        <v>2124</v>
      </c>
      <c r="D291" s="908" t="s">
        <v>2623</v>
      </c>
      <c r="E291" s="902">
        <v>0</v>
      </c>
      <c r="F291" s="965">
        <v>1</v>
      </c>
      <c r="G291" s="903">
        <v>1</v>
      </c>
      <c r="H291" s="936"/>
      <c r="L291" s="876"/>
      <c r="N291" s="899">
        <v>4</v>
      </c>
      <c r="O291" s="900" t="s">
        <v>2124</v>
      </c>
      <c r="P291" s="908" t="s">
        <v>2624</v>
      </c>
      <c r="Q291" s="902">
        <v>0</v>
      </c>
      <c r="R291" s="965">
        <v>1</v>
      </c>
      <c r="S291" s="903">
        <v>1</v>
      </c>
      <c r="T291" s="936"/>
    </row>
    <row r="292" spans="2:20">
      <c r="B292" s="899">
        <v>5</v>
      </c>
      <c r="C292" s="900" t="s">
        <v>2124</v>
      </c>
      <c r="D292" s="908" t="s">
        <v>2625</v>
      </c>
      <c r="E292" s="902">
        <v>1</v>
      </c>
      <c r="F292" s="965">
        <v>0</v>
      </c>
      <c r="G292" s="903">
        <v>0</v>
      </c>
      <c r="H292" s="936"/>
      <c r="L292" s="876"/>
      <c r="N292" s="899">
        <v>5</v>
      </c>
      <c r="O292" s="900" t="s">
        <v>2124</v>
      </c>
      <c r="P292" s="908" t="s">
        <v>2626</v>
      </c>
      <c r="Q292" s="902">
        <v>1</v>
      </c>
      <c r="R292" s="965">
        <v>0</v>
      </c>
      <c r="S292" s="903">
        <v>0</v>
      </c>
      <c r="T292" s="936"/>
    </row>
    <row r="293" spans="2:20">
      <c r="B293" s="899">
        <v>6</v>
      </c>
      <c r="C293" s="900" t="s">
        <v>2124</v>
      </c>
      <c r="D293" s="908"/>
      <c r="E293" s="902"/>
      <c r="F293" s="965"/>
      <c r="G293" s="903"/>
      <c r="H293" s="936"/>
      <c r="L293" s="876"/>
      <c r="N293" s="899">
        <v>6</v>
      </c>
      <c r="O293" s="900" t="s">
        <v>2124</v>
      </c>
      <c r="P293" s="908"/>
      <c r="Q293" s="902"/>
      <c r="R293" s="965"/>
      <c r="S293" s="903"/>
      <c r="T293" s="936"/>
    </row>
    <row r="294" spans="2:20">
      <c r="B294" s="899">
        <v>7</v>
      </c>
      <c r="C294" s="900" t="s">
        <v>2124</v>
      </c>
      <c r="D294" s="908"/>
      <c r="E294" s="902"/>
      <c r="F294" s="965"/>
      <c r="G294" s="903"/>
      <c r="H294" s="936"/>
      <c r="L294" s="876"/>
      <c r="N294" s="899">
        <v>7</v>
      </c>
      <c r="O294" s="900" t="s">
        <v>2124</v>
      </c>
      <c r="P294" s="908"/>
      <c r="Q294" s="902"/>
      <c r="R294" s="965"/>
      <c r="S294" s="903"/>
      <c r="T294" s="936"/>
    </row>
    <row r="295" spans="2:20">
      <c r="B295" s="952">
        <v>8</v>
      </c>
      <c r="C295" s="1054" t="s">
        <v>2124</v>
      </c>
      <c r="D295" s="1055"/>
      <c r="E295" s="933"/>
      <c r="F295" s="1072"/>
      <c r="G295" s="934"/>
      <c r="H295" s="936"/>
      <c r="L295" s="876"/>
      <c r="N295" s="952">
        <v>8</v>
      </c>
      <c r="O295" s="1054" t="s">
        <v>2124</v>
      </c>
      <c r="P295" s="1055"/>
      <c r="Q295" s="933"/>
      <c r="R295" s="1072"/>
      <c r="S295" s="934"/>
      <c r="T295" s="936"/>
    </row>
    <row r="296" spans="2:20">
      <c r="B296" s="1074"/>
      <c r="C296" s="876"/>
      <c r="E296" s="876"/>
      <c r="F296" s="876"/>
      <c r="G296" s="876"/>
      <c r="H296" s="876"/>
    </row>
    <row r="297" spans="2:20">
      <c r="B297" s="1063" t="s">
        <v>2560</v>
      </c>
      <c r="C297" s="1064" t="s">
        <v>2557</v>
      </c>
      <c r="D297" s="1065" t="s">
        <v>2627</v>
      </c>
      <c r="E297" s="882">
        <f>620</f>
        <v>620</v>
      </c>
      <c r="F297" s="962">
        <f>E297-1</f>
        <v>619</v>
      </c>
      <c r="G297" s="883">
        <f>F297-1</f>
        <v>618</v>
      </c>
      <c r="H297" s="1070"/>
      <c r="N297" s="1063" t="s">
        <v>2560</v>
      </c>
      <c r="O297" s="1064" t="s">
        <v>2557</v>
      </c>
      <c r="P297" s="1065" t="s">
        <v>2628</v>
      </c>
      <c r="Q297" s="882">
        <f>636</f>
        <v>636</v>
      </c>
      <c r="R297" s="962">
        <f t="shared" ref="R297:S298" si="27">Q297-1</f>
        <v>635</v>
      </c>
      <c r="S297" s="883">
        <f t="shared" si="27"/>
        <v>634</v>
      </c>
      <c r="T297" s="1070"/>
    </row>
    <row r="298" spans="2:20">
      <c r="B298" s="1047"/>
      <c r="C298" s="1048"/>
      <c r="D298" s="1067" t="s">
        <v>2629</v>
      </c>
      <c r="E298" s="882">
        <f>620+480</f>
        <v>1100</v>
      </c>
      <c r="F298" s="962">
        <f>E298-1</f>
        <v>1099</v>
      </c>
      <c r="G298" s="883">
        <f>F298-1</f>
        <v>1098</v>
      </c>
      <c r="H298" s="1070"/>
      <c r="N298" s="1047"/>
      <c r="O298" s="1048"/>
      <c r="P298" s="1067" t="s">
        <v>2630</v>
      </c>
      <c r="Q298" s="882">
        <f>636+480</f>
        <v>1116</v>
      </c>
      <c r="R298" s="962">
        <f t="shared" si="27"/>
        <v>1115</v>
      </c>
      <c r="S298" s="883">
        <f t="shared" si="27"/>
        <v>1114</v>
      </c>
      <c r="T298" s="1070"/>
    </row>
    <row r="299" spans="2:20">
      <c r="B299" s="898">
        <v>1</v>
      </c>
      <c r="C299" s="894" t="s">
        <v>2124</v>
      </c>
      <c r="D299" s="1049" t="s">
        <v>2631</v>
      </c>
      <c r="E299" s="896">
        <v>0</v>
      </c>
      <c r="F299" s="1071">
        <v>0</v>
      </c>
      <c r="G299" s="897">
        <v>0</v>
      </c>
      <c r="H299" s="936"/>
      <c r="L299" s="876"/>
      <c r="N299" s="898">
        <v>1</v>
      </c>
      <c r="O299" s="894" t="s">
        <v>2124</v>
      </c>
      <c r="P299" s="1049" t="s">
        <v>2632</v>
      </c>
      <c r="Q299" s="896">
        <v>0</v>
      </c>
      <c r="R299" s="1071">
        <v>0</v>
      </c>
      <c r="S299" s="897">
        <v>0</v>
      </c>
      <c r="T299" s="936"/>
    </row>
    <row r="300" spans="2:20">
      <c r="B300" s="899">
        <v>2</v>
      </c>
      <c r="C300" s="900" t="s">
        <v>2124</v>
      </c>
      <c r="D300" s="908" t="s">
        <v>2633</v>
      </c>
      <c r="E300" s="902">
        <v>0</v>
      </c>
      <c r="F300" s="965">
        <v>0</v>
      </c>
      <c r="G300" s="903">
        <v>1</v>
      </c>
      <c r="H300" s="936"/>
      <c r="L300" s="876"/>
      <c r="N300" s="899">
        <v>2</v>
      </c>
      <c r="O300" s="900" t="s">
        <v>2124</v>
      </c>
      <c r="P300" s="908" t="s">
        <v>2634</v>
      </c>
      <c r="Q300" s="902">
        <v>0</v>
      </c>
      <c r="R300" s="965">
        <v>0</v>
      </c>
      <c r="S300" s="903">
        <v>1</v>
      </c>
      <c r="T300" s="936"/>
    </row>
    <row r="301" spans="2:20">
      <c r="B301" s="899">
        <v>3</v>
      </c>
      <c r="C301" s="900" t="s">
        <v>2124</v>
      </c>
      <c r="D301" s="908" t="s">
        <v>2635</v>
      </c>
      <c r="E301" s="902">
        <v>0</v>
      </c>
      <c r="F301" s="965">
        <v>1</v>
      </c>
      <c r="G301" s="903">
        <v>0</v>
      </c>
      <c r="H301" s="1073" t="s">
        <v>2619</v>
      </c>
      <c r="L301" s="876"/>
      <c r="N301" s="899">
        <v>3</v>
      </c>
      <c r="O301" s="900" t="s">
        <v>2124</v>
      </c>
      <c r="P301" s="908" t="s">
        <v>2636</v>
      </c>
      <c r="Q301" s="902">
        <v>0</v>
      </c>
      <c r="R301" s="965">
        <v>1</v>
      </c>
      <c r="S301" s="903">
        <v>0</v>
      </c>
      <c r="T301" s="1073" t="s">
        <v>2637</v>
      </c>
    </row>
    <row r="302" spans="2:20">
      <c r="B302" s="899">
        <v>4</v>
      </c>
      <c r="C302" s="900" t="s">
        <v>2124</v>
      </c>
      <c r="D302" s="908" t="s">
        <v>2638</v>
      </c>
      <c r="E302" s="902">
        <v>0</v>
      </c>
      <c r="F302" s="965">
        <v>1</v>
      </c>
      <c r="G302" s="903">
        <v>1</v>
      </c>
      <c r="H302" s="936"/>
      <c r="L302" s="876"/>
      <c r="N302" s="899">
        <v>4</v>
      </c>
      <c r="O302" s="900" t="s">
        <v>2124</v>
      </c>
      <c r="P302" s="908" t="s">
        <v>2639</v>
      </c>
      <c r="Q302" s="902">
        <v>0</v>
      </c>
      <c r="R302" s="965">
        <v>1</v>
      </c>
      <c r="S302" s="903">
        <v>1</v>
      </c>
      <c r="T302" s="936"/>
    </row>
    <row r="303" spans="2:20">
      <c r="B303" s="899">
        <v>5</v>
      </c>
      <c r="C303" s="900" t="s">
        <v>2124</v>
      </c>
      <c r="D303" s="908" t="s">
        <v>2640</v>
      </c>
      <c r="E303" s="902">
        <v>1</v>
      </c>
      <c r="F303" s="965">
        <v>0</v>
      </c>
      <c r="G303" s="903">
        <v>0</v>
      </c>
      <c r="H303" s="936"/>
      <c r="L303" s="876"/>
      <c r="N303" s="899">
        <v>5</v>
      </c>
      <c r="O303" s="900" t="s">
        <v>2124</v>
      </c>
      <c r="P303" s="908" t="s">
        <v>2641</v>
      </c>
      <c r="Q303" s="902">
        <v>1</v>
      </c>
      <c r="R303" s="965">
        <v>0</v>
      </c>
      <c r="S303" s="903">
        <v>0</v>
      </c>
      <c r="T303" s="936"/>
    </row>
    <row r="304" spans="2:20">
      <c r="B304" s="899">
        <v>6</v>
      </c>
      <c r="C304" s="900" t="s">
        <v>2124</v>
      </c>
      <c r="D304" s="908"/>
      <c r="E304" s="902"/>
      <c r="F304" s="965"/>
      <c r="G304" s="903"/>
      <c r="H304" s="936"/>
      <c r="L304" s="876"/>
      <c r="N304" s="899">
        <v>6</v>
      </c>
      <c r="O304" s="900" t="s">
        <v>2124</v>
      </c>
      <c r="P304" s="908"/>
      <c r="Q304" s="902"/>
      <c r="R304" s="965"/>
      <c r="S304" s="903"/>
      <c r="T304" s="936"/>
    </row>
    <row r="305" spans="2:22">
      <c r="B305" s="899">
        <v>7</v>
      </c>
      <c r="C305" s="900" t="s">
        <v>2124</v>
      </c>
      <c r="D305" s="908"/>
      <c r="E305" s="902"/>
      <c r="F305" s="965"/>
      <c r="G305" s="903"/>
      <c r="H305" s="936"/>
      <c r="L305" s="876"/>
      <c r="N305" s="899">
        <v>7</v>
      </c>
      <c r="O305" s="900" t="s">
        <v>2124</v>
      </c>
      <c r="P305" s="908"/>
      <c r="Q305" s="902"/>
      <c r="R305" s="965"/>
      <c r="S305" s="903"/>
      <c r="T305" s="936"/>
    </row>
    <row r="306" spans="2:22">
      <c r="B306" s="952">
        <v>8</v>
      </c>
      <c r="C306" s="1054" t="s">
        <v>2124</v>
      </c>
      <c r="D306" s="1055"/>
      <c r="E306" s="933"/>
      <c r="F306" s="1072"/>
      <c r="G306" s="934"/>
      <c r="H306" s="936"/>
      <c r="L306" s="876"/>
      <c r="N306" s="952">
        <v>8</v>
      </c>
      <c r="O306" s="1054" t="s">
        <v>2124</v>
      </c>
      <c r="P306" s="1055"/>
      <c r="Q306" s="933"/>
      <c r="R306" s="1072"/>
      <c r="S306" s="934"/>
      <c r="T306" s="936"/>
    </row>
    <row r="307" spans="2:22">
      <c r="B307" s="876"/>
      <c r="C307" s="876"/>
      <c r="E307" s="876"/>
      <c r="F307" s="876"/>
      <c r="G307" s="876"/>
      <c r="H307" s="876"/>
    </row>
    <row r="308" spans="2:22">
      <c r="B308" s="1063" t="s">
        <v>2560</v>
      </c>
      <c r="C308" s="1064" t="s">
        <v>2557</v>
      </c>
      <c r="D308" s="1065" t="s">
        <v>2642</v>
      </c>
      <c r="E308" s="882">
        <f>623</f>
        <v>623</v>
      </c>
      <c r="F308" s="962">
        <f>E308-1</f>
        <v>622</v>
      </c>
      <c r="G308" s="883">
        <f>F308-1</f>
        <v>621</v>
      </c>
      <c r="H308" s="1070"/>
      <c r="N308" s="1063" t="s">
        <v>2560</v>
      </c>
      <c r="O308" s="1064" t="s">
        <v>2557</v>
      </c>
      <c r="P308" s="1065" t="s">
        <v>2643</v>
      </c>
      <c r="Q308" s="882">
        <f>639</f>
        <v>639</v>
      </c>
      <c r="R308" s="962">
        <f t="shared" ref="R308:S309" si="28">Q308-1</f>
        <v>638</v>
      </c>
      <c r="S308" s="883">
        <f t="shared" si="28"/>
        <v>637</v>
      </c>
      <c r="T308" s="1070"/>
    </row>
    <row r="309" spans="2:22">
      <c r="B309" s="1047"/>
      <c r="C309" s="1048"/>
      <c r="D309" s="1067" t="s">
        <v>2644</v>
      </c>
      <c r="E309" s="882">
        <f>623+480</f>
        <v>1103</v>
      </c>
      <c r="F309" s="962">
        <f>E309-1</f>
        <v>1102</v>
      </c>
      <c r="G309" s="883">
        <f>F309-1</f>
        <v>1101</v>
      </c>
      <c r="H309" s="1070"/>
      <c r="N309" s="1047"/>
      <c r="O309" s="1048"/>
      <c r="P309" s="1067" t="s">
        <v>2645</v>
      </c>
      <c r="Q309" s="882">
        <f>639+480</f>
        <v>1119</v>
      </c>
      <c r="R309" s="962">
        <f t="shared" si="28"/>
        <v>1118</v>
      </c>
      <c r="S309" s="883">
        <f t="shared" si="28"/>
        <v>1117</v>
      </c>
      <c r="T309" s="1070"/>
    </row>
    <row r="310" spans="2:22">
      <c r="B310" s="898">
        <v>1</v>
      </c>
      <c r="C310" s="894" t="s">
        <v>2501</v>
      </c>
      <c r="D310" s="1049" t="s">
        <v>2646</v>
      </c>
      <c r="E310" s="896">
        <v>0</v>
      </c>
      <c r="F310" s="1071">
        <v>0</v>
      </c>
      <c r="G310" s="897">
        <v>0</v>
      </c>
      <c r="H310" s="936"/>
      <c r="L310" s="876"/>
      <c r="N310" s="898">
        <v>1</v>
      </c>
      <c r="O310" s="894" t="s">
        <v>2106</v>
      </c>
      <c r="P310" s="1049" t="s">
        <v>2647</v>
      </c>
      <c r="Q310" s="896">
        <v>0</v>
      </c>
      <c r="R310" s="1071">
        <v>0</v>
      </c>
      <c r="S310" s="897">
        <v>0</v>
      </c>
      <c r="T310" s="936"/>
    </row>
    <row r="311" spans="2:22">
      <c r="B311" s="899">
        <v>2</v>
      </c>
      <c r="C311" s="900" t="s">
        <v>2106</v>
      </c>
      <c r="D311" s="908" t="s">
        <v>2648</v>
      </c>
      <c r="E311" s="902">
        <v>0</v>
      </c>
      <c r="F311" s="965">
        <v>0</v>
      </c>
      <c r="G311" s="903">
        <v>1</v>
      </c>
      <c r="H311" s="936"/>
      <c r="L311" s="876"/>
      <c r="N311" s="899">
        <v>2</v>
      </c>
      <c r="O311" s="900" t="s">
        <v>2106</v>
      </c>
      <c r="P311" s="908" t="s">
        <v>2649</v>
      </c>
      <c r="Q311" s="902">
        <v>0</v>
      </c>
      <c r="R311" s="965">
        <v>0</v>
      </c>
      <c r="S311" s="903">
        <v>1</v>
      </c>
      <c r="T311" s="936"/>
    </row>
    <row r="312" spans="2:22">
      <c r="B312" s="899">
        <v>3</v>
      </c>
      <c r="C312" s="900" t="s">
        <v>2501</v>
      </c>
      <c r="D312" s="908" t="s">
        <v>2650</v>
      </c>
      <c r="E312" s="902">
        <v>0</v>
      </c>
      <c r="F312" s="965">
        <v>1</v>
      </c>
      <c r="G312" s="903">
        <v>0</v>
      </c>
      <c r="H312" s="936"/>
      <c r="L312" s="876"/>
      <c r="N312" s="899">
        <v>3</v>
      </c>
      <c r="O312" s="900" t="s">
        <v>2145</v>
      </c>
      <c r="P312" s="908" t="s">
        <v>2651</v>
      </c>
      <c r="Q312" s="902">
        <v>0</v>
      </c>
      <c r="R312" s="965">
        <v>1</v>
      </c>
      <c r="S312" s="903">
        <v>0</v>
      </c>
      <c r="T312" s="936"/>
    </row>
    <row r="313" spans="2:22">
      <c r="B313" s="899">
        <v>4</v>
      </c>
      <c r="C313" s="900" t="s">
        <v>2136</v>
      </c>
      <c r="D313" s="908" t="s">
        <v>2652</v>
      </c>
      <c r="E313" s="902">
        <v>0</v>
      </c>
      <c r="F313" s="965">
        <v>1</v>
      </c>
      <c r="G313" s="903">
        <v>1</v>
      </c>
      <c r="H313" s="1073" t="s">
        <v>2619</v>
      </c>
      <c r="L313" s="876"/>
      <c r="N313" s="899">
        <v>4</v>
      </c>
      <c r="O313" s="900" t="s">
        <v>2106</v>
      </c>
      <c r="P313" s="908" t="s">
        <v>2653</v>
      </c>
      <c r="Q313" s="902">
        <v>0</v>
      </c>
      <c r="R313" s="965">
        <v>1</v>
      </c>
      <c r="S313" s="903">
        <v>1</v>
      </c>
      <c r="T313" s="1073" t="s">
        <v>2637</v>
      </c>
    </row>
    <row r="314" spans="2:22">
      <c r="B314" s="899">
        <v>5</v>
      </c>
      <c r="C314" s="900" t="s">
        <v>2106</v>
      </c>
      <c r="D314" s="908" t="s">
        <v>2654</v>
      </c>
      <c r="E314" s="902">
        <v>1</v>
      </c>
      <c r="F314" s="965">
        <v>0</v>
      </c>
      <c r="G314" s="903">
        <v>0</v>
      </c>
      <c r="H314" s="936"/>
      <c r="L314" s="876"/>
      <c r="N314" s="899">
        <v>5</v>
      </c>
      <c r="O314" s="900" t="s">
        <v>2106</v>
      </c>
      <c r="P314" s="908" t="s">
        <v>2655</v>
      </c>
      <c r="Q314" s="902">
        <v>1</v>
      </c>
      <c r="R314" s="965">
        <v>0</v>
      </c>
      <c r="S314" s="903">
        <v>0</v>
      </c>
      <c r="T314" s="936"/>
    </row>
    <row r="315" spans="2:22">
      <c r="B315" s="899">
        <v>6</v>
      </c>
      <c r="C315" s="900" t="s">
        <v>2106</v>
      </c>
      <c r="D315" s="908"/>
      <c r="E315" s="902"/>
      <c r="F315" s="965"/>
      <c r="G315" s="903"/>
      <c r="H315" s="936"/>
      <c r="L315" s="876"/>
      <c r="N315" s="899">
        <v>6</v>
      </c>
      <c r="O315" s="900" t="s">
        <v>2106</v>
      </c>
      <c r="P315" s="908"/>
      <c r="Q315" s="902"/>
      <c r="R315" s="965"/>
      <c r="S315" s="903"/>
      <c r="T315" s="936"/>
    </row>
    <row r="316" spans="2:22">
      <c r="B316" s="899">
        <v>7</v>
      </c>
      <c r="C316" s="900" t="s">
        <v>2136</v>
      </c>
      <c r="D316" s="908"/>
      <c r="E316" s="902"/>
      <c r="F316" s="965"/>
      <c r="G316" s="903"/>
      <c r="H316" s="936"/>
      <c r="L316" s="876"/>
      <c r="N316" s="899">
        <v>7</v>
      </c>
      <c r="O316" s="900" t="s">
        <v>2512</v>
      </c>
      <c r="P316" s="908"/>
      <c r="Q316" s="902"/>
      <c r="R316" s="965"/>
      <c r="S316" s="903"/>
      <c r="T316" s="936"/>
    </row>
    <row r="317" spans="2:22">
      <c r="B317" s="952">
        <v>8</v>
      </c>
      <c r="C317" s="1054" t="s">
        <v>2656</v>
      </c>
      <c r="D317" s="1055"/>
      <c r="E317" s="933"/>
      <c r="F317" s="1072"/>
      <c r="G317" s="934"/>
      <c r="H317" s="936"/>
      <c r="L317" s="876"/>
      <c r="N317" s="952">
        <v>8</v>
      </c>
      <c r="O317" s="1054" t="s">
        <v>2145</v>
      </c>
      <c r="P317" s="1055"/>
      <c r="Q317" s="933"/>
      <c r="R317" s="1072"/>
      <c r="S317" s="934"/>
      <c r="T317" s="936"/>
    </row>
    <row r="318" spans="2:22">
      <c r="B318" s="876"/>
      <c r="C318" s="876"/>
      <c r="E318" s="876"/>
      <c r="F318" s="876"/>
      <c r="G318" s="876"/>
      <c r="H318" s="876"/>
    </row>
    <row r="319" spans="2:22">
      <c r="B319" s="876"/>
      <c r="C319" s="876"/>
      <c r="E319" s="876"/>
      <c r="F319" s="876"/>
      <c r="G319" s="876"/>
      <c r="H319" s="876"/>
    </row>
    <row r="320" spans="2:22">
      <c r="B320" s="1075" t="s">
        <v>2256</v>
      </c>
      <c r="C320" s="999" t="s">
        <v>2088</v>
      </c>
      <c r="D320" s="1024" t="s">
        <v>2657</v>
      </c>
      <c r="E320" s="882">
        <f>283+320</f>
        <v>603</v>
      </c>
      <c r="F320" s="882">
        <f t="shared" ref="F320:H321" si="29">E320-1</f>
        <v>602</v>
      </c>
      <c r="G320" s="882">
        <f t="shared" si="29"/>
        <v>601</v>
      </c>
      <c r="H320" s="883">
        <f t="shared" si="29"/>
        <v>600</v>
      </c>
      <c r="N320" s="1075" t="s">
        <v>2658</v>
      </c>
      <c r="O320" s="999" t="s">
        <v>2088</v>
      </c>
      <c r="P320" s="1024" t="s">
        <v>2659</v>
      </c>
      <c r="Q320" s="882">
        <f>287+320</f>
        <v>607</v>
      </c>
      <c r="R320" s="882">
        <f t="shared" ref="R320:T321" si="30">Q320-1</f>
        <v>606</v>
      </c>
      <c r="S320" s="882">
        <f t="shared" si="30"/>
        <v>605</v>
      </c>
      <c r="T320" s="883">
        <f t="shared" si="30"/>
        <v>604</v>
      </c>
      <c r="U320" s="877"/>
      <c r="V320" s="877"/>
    </row>
    <row r="321" spans="2:24" ht="13.5">
      <c r="B321" s="1076"/>
      <c r="C321" s="1002"/>
      <c r="D321" s="1024" t="s">
        <v>2660</v>
      </c>
      <c r="E321" s="882">
        <f>E320+480</f>
        <v>1083</v>
      </c>
      <c r="F321" s="882">
        <f t="shared" si="29"/>
        <v>1082</v>
      </c>
      <c r="G321" s="882">
        <f t="shared" si="29"/>
        <v>1081</v>
      </c>
      <c r="H321" s="883">
        <f t="shared" si="29"/>
        <v>1080</v>
      </c>
      <c r="N321" s="1076"/>
      <c r="O321" s="1002"/>
      <c r="P321" s="1038" t="s">
        <v>2661</v>
      </c>
      <c r="Q321" s="882">
        <f>Q320+480</f>
        <v>1087</v>
      </c>
      <c r="R321" s="882">
        <f t="shared" si="30"/>
        <v>1086</v>
      </c>
      <c r="S321" s="882">
        <f t="shared" si="30"/>
        <v>1085</v>
      </c>
      <c r="T321" s="883">
        <f t="shared" si="30"/>
        <v>1084</v>
      </c>
      <c r="U321" s="877"/>
      <c r="V321" s="877"/>
    </row>
    <row r="322" spans="2:24" ht="13.5" customHeight="1">
      <c r="B322" s="898">
        <v>1</v>
      </c>
      <c r="C322" s="894" t="s">
        <v>2662</v>
      </c>
      <c r="D322" s="1049" t="s">
        <v>2663</v>
      </c>
      <c r="E322" s="896">
        <v>0</v>
      </c>
      <c r="F322" s="896">
        <v>0</v>
      </c>
      <c r="G322" s="896">
        <v>0</v>
      </c>
      <c r="H322" s="897">
        <v>0</v>
      </c>
      <c r="L322" s="876">
        <f t="shared" ref="L322:L329" si="31">G322+F322*2+E322*4</f>
        <v>0</v>
      </c>
      <c r="N322" s="898">
        <v>1</v>
      </c>
      <c r="O322" s="894" t="s">
        <v>2664</v>
      </c>
      <c r="P322" s="1049" t="s">
        <v>2665</v>
      </c>
      <c r="Q322" s="896">
        <v>0</v>
      </c>
      <c r="R322" s="896">
        <v>0</v>
      </c>
      <c r="S322" s="896">
        <v>0</v>
      </c>
      <c r="T322" s="897">
        <v>0</v>
      </c>
      <c r="U322" s="877"/>
      <c r="V322" s="877"/>
      <c r="X322" s="876">
        <f t="shared" ref="X322:X329" si="32">S322+R322*2+Q322*4</f>
        <v>0</v>
      </c>
    </row>
    <row r="323" spans="2:24" ht="13.5">
      <c r="B323" s="899">
        <v>2</v>
      </c>
      <c r="C323" s="900" t="s">
        <v>2583</v>
      </c>
      <c r="D323" s="908" t="s">
        <v>2666</v>
      </c>
      <c r="E323" s="902">
        <v>0</v>
      </c>
      <c r="F323" s="902">
        <v>0</v>
      </c>
      <c r="G323" s="902">
        <v>1</v>
      </c>
      <c r="H323" s="903" t="s">
        <v>2105</v>
      </c>
      <c r="L323" s="876">
        <f t="shared" si="31"/>
        <v>1</v>
      </c>
      <c r="N323" s="899">
        <v>2</v>
      </c>
      <c r="O323" s="900" t="s">
        <v>2667</v>
      </c>
      <c r="P323" s="908" t="s">
        <v>2668</v>
      </c>
      <c r="Q323" s="902">
        <v>0</v>
      </c>
      <c r="R323" s="902">
        <v>0</v>
      </c>
      <c r="S323" s="902">
        <v>1</v>
      </c>
      <c r="T323" s="903" t="s">
        <v>2105</v>
      </c>
      <c r="U323" s="877"/>
      <c r="V323" s="877"/>
      <c r="X323" s="876">
        <f t="shared" si="32"/>
        <v>1</v>
      </c>
    </row>
    <row r="324" spans="2:24" ht="13.5">
      <c r="B324" s="899">
        <v>3</v>
      </c>
      <c r="C324" s="900" t="s">
        <v>2669</v>
      </c>
      <c r="D324" s="908" t="s">
        <v>2670</v>
      </c>
      <c r="E324" s="902">
        <v>0</v>
      </c>
      <c r="F324" s="902">
        <v>1</v>
      </c>
      <c r="G324" s="902">
        <v>0</v>
      </c>
      <c r="H324" s="903" t="s">
        <v>2105</v>
      </c>
      <c r="L324" s="876">
        <f t="shared" si="31"/>
        <v>2</v>
      </c>
      <c r="N324" s="899">
        <v>3</v>
      </c>
      <c r="O324" s="900" t="s">
        <v>2124</v>
      </c>
      <c r="P324" s="908" t="s">
        <v>2671</v>
      </c>
      <c r="Q324" s="902">
        <v>0</v>
      </c>
      <c r="R324" s="902">
        <v>1</v>
      </c>
      <c r="S324" s="902">
        <v>0</v>
      </c>
      <c r="T324" s="903" t="s">
        <v>2672</v>
      </c>
      <c r="U324" s="877"/>
      <c r="V324" s="877"/>
      <c r="X324" s="876">
        <f t="shared" si="32"/>
        <v>2</v>
      </c>
    </row>
    <row r="325" spans="2:24">
      <c r="B325" s="899">
        <v>4</v>
      </c>
      <c r="C325" s="900" t="s">
        <v>2673</v>
      </c>
      <c r="D325" s="908" t="s">
        <v>2674</v>
      </c>
      <c r="E325" s="902">
        <v>0</v>
      </c>
      <c r="F325" s="902">
        <v>1</v>
      </c>
      <c r="G325" s="902">
        <v>1</v>
      </c>
      <c r="H325" s="903">
        <v>0</v>
      </c>
      <c r="L325" s="876">
        <f t="shared" si="31"/>
        <v>3</v>
      </c>
      <c r="N325" s="899">
        <v>4</v>
      </c>
      <c r="O325" s="900" t="s">
        <v>2106</v>
      </c>
      <c r="P325" s="908" t="s">
        <v>2675</v>
      </c>
      <c r="Q325" s="902">
        <v>0</v>
      </c>
      <c r="R325" s="902">
        <v>1</v>
      </c>
      <c r="S325" s="902">
        <v>1</v>
      </c>
      <c r="T325" s="903">
        <v>0</v>
      </c>
      <c r="U325" s="877"/>
      <c r="V325" s="877"/>
      <c r="X325" s="876">
        <f t="shared" si="32"/>
        <v>3</v>
      </c>
    </row>
    <row r="326" spans="2:24">
      <c r="B326" s="899">
        <v>5</v>
      </c>
      <c r="C326" s="900" t="s">
        <v>2106</v>
      </c>
      <c r="D326" s="908" t="s">
        <v>2676</v>
      </c>
      <c r="E326" s="902">
        <v>1</v>
      </c>
      <c r="F326" s="902">
        <v>0</v>
      </c>
      <c r="G326" s="902">
        <v>0</v>
      </c>
      <c r="H326" s="903">
        <v>0</v>
      </c>
      <c r="L326" s="876">
        <f t="shared" si="31"/>
        <v>4</v>
      </c>
      <c r="N326" s="899">
        <v>5</v>
      </c>
      <c r="O326" s="900" t="s">
        <v>2677</v>
      </c>
      <c r="P326" s="908" t="s">
        <v>2678</v>
      </c>
      <c r="Q326" s="902">
        <v>1</v>
      </c>
      <c r="R326" s="902">
        <v>0</v>
      </c>
      <c r="S326" s="902">
        <v>0</v>
      </c>
      <c r="T326" s="903">
        <v>0</v>
      </c>
      <c r="U326" s="877"/>
      <c r="V326" s="877"/>
      <c r="X326" s="876">
        <f t="shared" si="32"/>
        <v>4</v>
      </c>
    </row>
    <row r="327" spans="2:24" ht="13.5">
      <c r="B327" s="899">
        <v>6</v>
      </c>
      <c r="C327" s="900" t="s">
        <v>2103</v>
      </c>
      <c r="D327" s="908" t="s">
        <v>2679</v>
      </c>
      <c r="E327" s="902">
        <v>1</v>
      </c>
      <c r="F327" s="902">
        <v>0</v>
      </c>
      <c r="G327" s="902">
        <v>1</v>
      </c>
      <c r="H327" s="903" t="s">
        <v>2680</v>
      </c>
      <c r="L327" s="876">
        <f t="shared" si="31"/>
        <v>5</v>
      </c>
      <c r="N327" s="899">
        <v>6</v>
      </c>
      <c r="O327" s="900" t="s">
        <v>2138</v>
      </c>
      <c r="P327" s="908" t="s">
        <v>2681</v>
      </c>
      <c r="Q327" s="902">
        <v>1</v>
      </c>
      <c r="R327" s="902">
        <v>0</v>
      </c>
      <c r="S327" s="902">
        <v>1</v>
      </c>
      <c r="T327" s="903" t="s">
        <v>2682</v>
      </c>
      <c r="U327" s="877"/>
      <c r="V327" s="877"/>
      <c r="X327" s="876">
        <f t="shared" si="32"/>
        <v>5</v>
      </c>
    </row>
    <row r="328" spans="2:24" ht="13.5">
      <c r="B328" s="899">
        <v>7</v>
      </c>
      <c r="C328" s="900" t="s">
        <v>2124</v>
      </c>
      <c r="D328" s="908" t="s">
        <v>2683</v>
      </c>
      <c r="E328" s="902">
        <v>1</v>
      </c>
      <c r="F328" s="902">
        <v>1</v>
      </c>
      <c r="G328" s="902">
        <v>0</v>
      </c>
      <c r="H328" s="903" t="s">
        <v>2684</v>
      </c>
      <c r="L328" s="876">
        <f t="shared" si="31"/>
        <v>6</v>
      </c>
      <c r="N328" s="899">
        <v>7</v>
      </c>
      <c r="O328" s="900" t="s">
        <v>2685</v>
      </c>
      <c r="P328" s="908" t="s">
        <v>2686</v>
      </c>
      <c r="Q328" s="902">
        <v>1</v>
      </c>
      <c r="R328" s="902">
        <v>1</v>
      </c>
      <c r="S328" s="902">
        <v>0</v>
      </c>
      <c r="T328" s="903" t="s">
        <v>2687</v>
      </c>
      <c r="U328" s="877"/>
      <c r="V328" s="877"/>
      <c r="X328" s="876">
        <f t="shared" si="32"/>
        <v>6</v>
      </c>
    </row>
    <row r="329" spans="2:24">
      <c r="B329" s="952">
        <v>8</v>
      </c>
      <c r="C329" s="1054" t="s">
        <v>2106</v>
      </c>
      <c r="D329" s="1055" t="s">
        <v>2688</v>
      </c>
      <c r="E329" s="933">
        <v>1</v>
      </c>
      <c r="F329" s="933">
        <v>1</v>
      </c>
      <c r="G329" s="933">
        <v>1</v>
      </c>
      <c r="H329" s="934">
        <v>0</v>
      </c>
      <c r="L329" s="876">
        <f t="shared" si="31"/>
        <v>7</v>
      </c>
      <c r="N329" s="952">
        <v>8</v>
      </c>
      <c r="O329" s="1054" t="s">
        <v>2132</v>
      </c>
      <c r="P329" s="1055" t="s">
        <v>2689</v>
      </c>
      <c r="Q329" s="933">
        <v>1</v>
      </c>
      <c r="R329" s="933">
        <v>1</v>
      </c>
      <c r="S329" s="933">
        <v>1</v>
      </c>
      <c r="T329" s="934">
        <v>0</v>
      </c>
      <c r="U329" s="877"/>
      <c r="V329" s="877"/>
      <c r="X329" s="876">
        <f t="shared" si="32"/>
        <v>7</v>
      </c>
    </row>
    <row r="331" spans="2:24" ht="13.5">
      <c r="B331" s="1075" t="s">
        <v>2690</v>
      </c>
      <c r="C331" s="999" t="s">
        <v>2088</v>
      </c>
      <c r="D331" s="1077" t="s">
        <v>2691</v>
      </c>
      <c r="E331" s="882">
        <f>262+320</f>
        <v>582</v>
      </c>
      <c r="F331" s="882">
        <f>E331-1</f>
        <v>581</v>
      </c>
      <c r="G331" s="1078">
        <f>F331-1</f>
        <v>580</v>
      </c>
      <c r="O331" s="937"/>
    </row>
    <row r="332" spans="2:24" ht="13.5">
      <c r="B332" s="1076"/>
      <c r="C332" s="1002"/>
      <c r="D332" s="1077" t="s">
        <v>2692</v>
      </c>
      <c r="E332" s="882">
        <f>E331+480</f>
        <v>1062</v>
      </c>
      <c r="F332" s="882">
        <f>E332-1</f>
        <v>1061</v>
      </c>
      <c r="G332" s="1078">
        <f>F332-1</f>
        <v>1060</v>
      </c>
      <c r="O332" s="937"/>
    </row>
    <row r="333" spans="2:24" ht="13.5">
      <c r="B333" s="888">
        <v>1</v>
      </c>
      <c r="C333" s="889" t="s">
        <v>2693</v>
      </c>
      <c r="D333" s="1079" t="s">
        <v>2694</v>
      </c>
      <c r="E333" s="1080" t="s">
        <v>2695</v>
      </c>
      <c r="F333" s="1080" t="s">
        <v>2696</v>
      </c>
      <c r="G333" s="892">
        <v>1</v>
      </c>
      <c r="O333" s="937"/>
    </row>
    <row r="334" spans="2:24" ht="13.5">
      <c r="B334" s="1081">
        <v>2</v>
      </c>
      <c r="C334" s="900" t="s">
        <v>2667</v>
      </c>
      <c r="D334" s="1082" t="s">
        <v>2697</v>
      </c>
      <c r="E334" s="902" t="s">
        <v>2698</v>
      </c>
      <c r="F334" s="1083">
        <v>1</v>
      </c>
      <c r="G334" s="903" t="s">
        <v>2699</v>
      </c>
      <c r="O334" s="937"/>
    </row>
    <row r="335" spans="2:24" ht="13.5">
      <c r="B335" s="1084">
        <v>3</v>
      </c>
      <c r="C335" s="1054" t="s">
        <v>2124</v>
      </c>
      <c r="D335" s="1085" t="s">
        <v>2700</v>
      </c>
      <c r="E335" s="933">
        <v>1</v>
      </c>
      <c r="F335" s="1086" t="s">
        <v>2699</v>
      </c>
      <c r="G335" s="1087" t="s">
        <v>2701</v>
      </c>
      <c r="O335" s="937"/>
    </row>
    <row r="336" spans="2:24">
      <c r="O336" s="937"/>
    </row>
    <row r="337" spans="2:24">
      <c r="B337" s="1075" t="s">
        <v>2256</v>
      </c>
      <c r="C337" s="999" t="s">
        <v>2088</v>
      </c>
      <c r="D337" s="1088" t="s">
        <v>2702</v>
      </c>
      <c r="E337" s="883">
        <f>263+320</f>
        <v>583</v>
      </c>
    </row>
    <row r="338" spans="2:24">
      <c r="B338" s="1076"/>
      <c r="C338" s="1002"/>
      <c r="D338" s="1088" t="s">
        <v>2703</v>
      </c>
      <c r="E338" s="883">
        <f>E337+480</f>
        <v>1063</v>
      </c>
    </row>
    <row r="339" spans="2:24">
      <c r="B339" s="1089">
        <v>1</v>
      </c>
      <c r="C339" s="1090" t="s">
        <v>2704</v>
      </c>
      <c r="D339" s="1077" t="s">
        <v>2705</v>
      </c>
      <c r="E339" s="1091">
        <v>1</v>
      </c>
    </row>
    <row r="342" spans="2:24" s="1097" customFormat="1" ht="13.5" customHeight="1">
      <c r="B342" s="1092" t="s">
        <v>2256</v>
      </c>
      <c r="C342" s="1093" t="s">
        <v>2088</v>
      </c>
      <c r="D342" s="1094" t="s">
        <v>2706</v>
      </c>
      <c r="E342" s="1095">
        <f>299+320+32</f>
        <v>651</v>
      </c>
      <c r="F342" s="1095">
        <f>E342-1</f>
        <v>650</v>
      </c>
      <c r="G342" s="1095">
        <f t="shared" ref="G342:I343" si="33">F342-1</f>
        <v>649</v>
      </c>
      <c r="H342" s="1095">
        <f t="shared" si="33"/>
        <v>648</v>
      </c>
      <c r="I342" s="1096">
        <f t="shared" si="33"/>
        <v>647</v>
      </c>
      <c r="J342" s="623" t="s">
        <v>2707</v>
      </c>
      <c r="L342" s="1098"/>
      <c r="M342" s="1099"/>
      <c r="N342" s="1092" t="s">
        <v>2090</v>
      </c>
      <c r="O342" s="1093" t="s">
        <v>2088</v>
      </c>
      <c r="P342" s="1100" t="s">
        <v>2708</v>
      </c>
      <c r="Q342" s="1095">
        <f>309+320+32</f>
        <v>661</v>
      </c>
      <c r="R342" s="1095">
        <f t="shared" ref="R342:U343" si="34">Q342-1</f>
        <v>660</v>
      </c>
      <c r="S342" s="1095">
        <f t="shared" si="34"/>
        <v>659</v>
      </c>
      <c r="T342" s="1095">
        <f t="shared" si="34"/>
        <v>658</v>
      </c>
      <c r="U342" s="1096">
        <f t="shared" si="34"/>
        <v>657</v>
      </c>
      <c r="V342" s="623" t="s">
        <v>2051</v>
      </c>
    </row>
    <row r="343" spans="2:24" s="1097" customFormat="1" ht="13.5" customHeight="1">
      <c r="B343" s="1101"/>
      <c r="C343" s="1102"/>
      <c r="D343" s="1103" t="s">
        <v>2709</v>
      </c>
      <c r="E343" s="1095">
        <f>E342+480</f>
        <v>1131</v>
      </c>
      <c r="F343" s="1095">
        <f>E343-1</f>
        <v>1130</v>
      </c>
      <c r="G343" s="1095">
        <f t="shared" si="33"/>
        <v>1129</v>
      </c>
      <c r="H343" s="1095">
        <f t="shared" si="33"/>
        <v>1128</v>
      </c>
      <c r="I343" s="1096">
        <f t="shared" si="33"/>
        <v>1127</v>
      </c>
      <c r="J343" s="1098"/>
      <c r="L343" s="1098"/>
      <c r="M343" s="1099"/>
      <c r="N343" s="1101"/>
      <c r="O343" s="1102"/>
      <c r="P343" s="1103" t="s">
        <v>2710</v>
      </c>
      <c r="Q343" s="1095">
        <f>Q342+480</f>
        <v>1141</v>
      </c>
      <c r="R343" s="1095">
        <f t="shared" si="34"/>
        <v>1140</v>
      </c>
      <c r="S343" s="1095">
        <f t="shared" si="34"/>
        <v>1139</v>
      </c>
      <c r="T343" s="1095">
        <f t="shared" si="34"/>
        <v>1138</v>
      </c>
      <c r="U343" s="1096">
        <f t="shared" si="34"/>
        <v>1137</v>
      </c>
      <c r="V343" s="1098"/>
    </row>
    <row r="344" spans="2:24" s="1097" customFormat="1">
      <c r="B344" s="1104">
        <v>1</v>
      </c>
      <c r="C344" s="1105" t="s">
        <v>2124</v>
      </c>
      <c r="D344" s="1106" t="s">
        <v>2711</v>
      </c>
      <c r="E344" s="1107">
        <v>0</v>
      </c>
      <c r="F344" s="1107">
        <v>0</v>
      </c>
      <c r="G344" s="1107">
        <v>0</v>
      </c>
      <c r="H344" s="1107">
        <v>0</v>
      </c>
      <c r="I344" s="1108">
        <v>0</v>
      </c>
      <c r="J344" s="1098"/>
      <c r="L344" s="1097">
        <f t="shared" ref="L344:L359" si="35">H344+G344*2+F344*4+E344*8</f>
        <v>0</v>
      </c>
      <c r="M344" s="1099"/>
      <c r="N344" s="1104">
        <v>1</v>
      </c>
      <c r="O344" s="1105" t="s">
        <v>2103</v>
      </c>
      <c r="P344" s="1106" t="s">
        <v>2712</v>
      </c>
      <c r="Q344" s="1107">
        <v>0</v>
      </c>
      <c r="R344" s="1107">
        <v>0</v>
      </c>
      <c r="S344" s="1107">
        <v>0</v>
      </c>
      <c r="T344" s="1107">
        <v>0</v>
      </c>
      <c r="U344" s="1108">
        <v>0</v>
      </c>
      <c r="V344" s="1098"/>
      <c r="X344" s="1097">
        <f t="shared" ref="X344:X359" si="36">T344+S344*2+R344*4+Q344*8</f>
        <v>0</v>
      </c>
    </row>
    <row r="345" spans="2:24" s="1097" customFormat="1">
      <c r="B345" s="1109">
        <v>2</v>
      </c>
      <c r="C345" s="1110" t="s">
        <v>2136</v>
      </c>
      <c r="D345" s="1111" t="s">
        <v>2713</v>
      </c>
      <c r="E345" s="1112">
        <v>0</v>
      </c>
      <c r="F345" s="1112">
        <v>0</v>
      </c>
      <c r="G345" s="1112">
        <v>0</v>
      </c>
      <c r="H345" s="1112">
        <v>1</v>
      </c>
      <c r="I345" s="1113">
        <v>0</v>
      </c>
      <c r="J345" s="1098"/>
      <c r="L345" s="1097">
        <f t="shared" si="35"/>
        <v>1</v>
      </c>
      <c r="M345" s="1099"/>
      <c r="N345" s="1109">
        <v>2</v>
      </c>
      <c r="O345" s="1110" t="s">
        <v>2124</v>
      </c>
      <c r="P345" s="1111" t="s">
        <v>2714</v>
      </c>
      <c r="Q345" s="1112">
        <v>0</v>
      </c>
      <c r="R345" s="1112">
        <v>0</v>
      </c>
      <c r="S345" s="1112">
        <v>0</v>
      </c>
      <c r="T345" s="1112">
        <v>1</v>
      </c>
      <c r="U345" s="1113">
        <v>0</v>
      </c>
      <c r="V345" s="1098"/>
      <c r="X345" s="1097">
        <f t="shared" si="36"/>
        <v>1</v>
      </c>
    </row>
    <row r="346" spans="2:24" s="1097" customFormat="1" ht="13.5">
      <c r="B346" s="1109">
        <v>3</v>
      </c>
      <c r="C346" s="1110" t="s">
        <v>2124</v>
      </c>
      <c r="D346" s="1111" t="s">
        <v>2715</v>
      </c>
      <c r="E346" s="1112">
        <v>0</v>
      </c>
      <c r="F346" s="1112">
        <v>0</v>
      </c>
      <c r="G346" s="1112">
        <v>1</v>
      </c>
      <c r="H346" s="1112">
        <v>0</v>
      </c>
      <c r="I346" s="1113" t="s">
        <v>2716</v>
      </c>
      <c r="J346" s="1098"/>
      <c r="L346" s="1097">
        <f t="shared" si="35"/>
        <v>2</v>
      </c>
      <c r="M346" s="1099"/>
      <c r="N346" s="1109">
        <v>3</v>
      </c>
      <c r="O346" s="1110" t="s">
        <v>2693</v>
      </c>
      <c r="P346" s="1111" t="s">
        <v>2717</v>
      </c>
      <c r="Q346" s="1112">
        <v>0</v>
      </c>
      <c r="R346" s="1112">
        <v>0</v>
      </c>
      <c r="S346" s="1112">
        <v>1</v>
      </c>
      <c r="T346" s="1112">
        <v>0</v>
      </c>
      <c r="U346" s="1113" t="s">
        <v>2718</v>
      </c>
      <c r="V346" s="1098"/>
      <c r="X346" s="1097">
        <f t="shared" si="36"/>
        <v>2</v>
      </c>
    </row>
    <row r="347" spans="2:24" s="1097" customFormat="1" ht="13.5">
      <c r="B347" s="1109">
        <v>4</v>
      </c>
      <c r="C347" s="1110" t="s">
        <v>2124</v>
      </c>
      <c r="D347" s="1111" t="s">
        <v>2719</v>
      </c>
      <c r="E347" s="1112">
        <v>0</v>
      </c>
      <c r="F347" s="1112">
        <v>0</v>
      </c>
      <c r="G347" s="1112">
        <v>1</v>
      </c>
      <c r="H347" s="1112">
        <v>1</v>
      </c>
      <c r="I347" s="1113" t="s">
        <v>2720</v>
      </c>
      <c r="J347" s="1098"/>
      <c r="L347" s="1097">
        <f t="shared" si="35"/>
        <v>3</v>
      </c>
      <c r="M347" s="1099"/>
      <c r="N347" s="1109">
        <v>4</v>
      </c>
      <c r="O347" s="1110" t="s">
        <v>2456</v>
      </c>
      <c r="P347" s="1111" t="s">
        <v>2721</v>
      </c>
      <c r="Q347" s="1112">
        <v>0</v>
      </c>
      <c r="R347" s="1112">
        <v>0</v>
      </c>
      <c r="S347" s="1112">
        <v>1</v>
      </c>
      <c r="T347" s="1112">
        <v>1</v>
      </c>
      <c r="U347" s="1113" t="s">
        <v>2716</v>
      </c>
      <c r="V347" s="1098"/>
      <c r="X347" s="1097">
        <f t="shared" si="36"/>
        <v>3</v>
      </c>
    </row>
    <row r="348" spans="2:24" s="1097" customFormat="1" ht="13.5">
      <c r="B348" s="1109">
        <v>5</v>
      </c>
      <c r="C348" s="1110" t="s">
        <v>2667</v>
      </c>
      <c r="D348" s="1111" t="s">
        <v>2722</v>
      </c>
      <c r="E348" s="1112">
        <v>1</v>
      </c>
      <c r="F348" s="1112">
        <v>0</v>
      </c>
      <c r="G348" s="1112">
        <v>1</v>
      </c>
      <c r="H348" s="1112">
        <v>0</v>
      </c>
      <c r="I348" s="1113" t="s">
        <v>2723</v>
      </c>
      <c r="J348" s="1098"/>
      <c r="L348" s="1097">
        <f t="shared" si="35"/>
        <v>10</v>
      </c>
      <c r="M348" s="1099"/>
      <c r="N348" s="1109">
        <v>5</v>
      </c>
      <c r="O348" s="1110" t="s">
        <v>2136</v>
      </c>
      <c r="P348" s="1111" t="s">
        <v>2724</v>
      </c>
      <c r="Q348" s="1112">
        <v>1</v>
      </c>
      <c r="R348" s="1112">
        <v>0</v>
      </c>
      <c r="S348" s="1112">
        <v>1</v>
      </c>
      <c r="T348" s="1112">
        <v>0</v>
      </c>
      <c r="U348" s="1113" t="s">
        <v>2725</v>
      </c>
      <c r="V348" s="1098"/>
      <c r="X348" s="1097">
        <f t="shared" si="36"/>
        <v>10</v>
      </c>
    </row>
    <row r="349" spans="2:24" s="1097" customFormat="1" ht="13.5">
      <c r="B349" s="1109">
        <v>6</v>
      </c>
      <c r="C349" s="1110" t="s">
        <v>2124</v>
      </c>
      <c r="D349" s="1111" t="s">
        <v>2726</v>
      </c>
      <c r="E349" s="1112">
        <v>1</v>
      </c>
      <c r="F349" s="1112">
        <v>0</v>
      </c>
      <c r="G349" s="1112">
        <v>1</v>
      </c>
      <c r="H349" s="1112">
        <v>1</v>
      </c>
      <c r="I349" s="1113" t="s">
        <v>2716</v>
      </c>
      <c r="J349" s="1098"/>
      <c r="L349" s="1097">
        <f t="shared" si="35"/>
        <v>11</v>
      </c>
      <c r="M349" s="1099"/>
      <c r="N349" s="1109">
        <v>6</v>
      </c>
      <c r="O349" s="1110" t="s">
        <v>2106</v>
      </c>
      <c r="P349" s="1111" t="s">
        <v>2727</v>
      </c>
      <c r="Q349" s="1112">
        <v>1</v>
      </c>
      <c r="R349" s="1112">
        <v>0</v>
      </c>
      <c r="S349" s="1112">
        <v>1</v>
      </c>
      <c r="T349" s="1112">
        <v>1</v>
      </c>
      <c r="U349" s="1113" t="s">
        <v>2716</v>
      </c>
      <c r="V349" s="1098"/>
      <c r="X349" s="1097">
        <f t="shared" si="36"/>
        <v>11</v>
      </c>
    </row>
    <row r="350" spans="2:24" s="1097" customFormat="1">
      <c r="B350" s="1109">
        <v>7</v>
      </c>
      <c r="C350" s="1110" t="s">
        <v>2124</v>
      </c>
      <c r="D350" s="1111" t="s">
        <v>2728</v>
      </c>
      <c r="E350" s="1112">
        <v>1</v>
      </c>
      <c r="F350" s="1112">
        <v>1</v>
      </c>
      <c r="G350" s="1112">
        <v>0</v>
      </c>
      <c r="H350" s="1112">
        <v>0</v>
      </c>
      <c r="I350" s="1113">
        <v>0</v>
      </c>
      <c r="J350" s="1098"/>
      <c r="L350" s="1097">
        <f t="shared" si="35"/>
        <v>12</v>
      </c>
      <c r="M350" s="1099"/>
      <c r="N350" s="1109">
        <v>7</v>
      </c>
      <c r="O350" s="1110" t="s">
        <v>2124</v>
      </c>
      <c r="P350" s="1111" t="s">
        <v>2729</v>
      </c>
      <c r="Q350" s="1112">
        <v>1</v>
      </c>
      <c r="R350" s="1112">
        <v>1</v>
      </c>
      <c r="S350" s="1112">
        <v>0</v>
      </c>
      <c r="T350" s="1112">
        <v>0</v>
      </c>
      <c r="U350" s="1113">
        <v>0</v>
      </c>
      <c r="V350" s="1098"/>
      <c r="X350" s="1097">
        <f t="shared" si="36"/>
        <v>12</v>
      </c>
    </row>
    <row r="351" spans="2:24" s="1097" customFormat="1">
      <c r="B351" s="1109">
        <v>8</v>
      </c>
      <c r="C351" s="1110" t="s">
        <v>2106</v>
      </c>
      <c r="D351" s="1114" t="s">
        <v>2730</v>
      </c>
      <c r="E351" s="1112">
        <v>0</v>
      </c>
      <c r="F351" s="1112">
        <v>1</v>
      </c>
      <c r="G351" s="1112">
        <v>0</v>
      </c>
      <c r="H351" s="1112">
        <v>0</v>
      </c>
      <c r="I351" s="1113">
        <v>0</v>
      </c>
      <c r="J351" s="1098"/>
      <c r="L351" s="1097">
        <f t="shared" si="35"/>
        <v>4</v>
      </c>
      <c r="M351" s="1099"/>
      <c r="N351" s="1109">
        <v>8</v>
      </c>
      <c r="O351" s="1110" t="s">
        <v>2124</v>
      </c>
      <c r="P351" s="1114" t="s">
        <v>2731</v>
      </c>
      <c r="Q351" s="1112">
        <v>0</v>
      </c>
      <c r="R351" s="1112">
        <v>1</v>
      </c>
      <c r="S351" s="1112">
        <v>0</v>
      </c>
      <c r="T351" s="1112">
        <v>0</v>
      </c>
      <c r="U351" s="1113">
        <v>0</v>
      </c>
      <c r="V351" s="1098"/>
      <c r="X351" s="1097">
        <f t="shared" si="36"/>
        <v>4</v>
      </c>
    </row>
    <row r="352" spans="2:24" s="1097" customFormat="1">
      <c r="B352" s="1109">
        <v>9</v>
      </c>
      <c r="C352" s="1110" t="s">
        <v>2197</v>
      </c>
      <c r="D352" s="1114" t="s">
        <v>2732</v>
      </c>
      <c r="E352" s="1112">
        <v>0</v>
      </c>
      <c r="F352" s="1112">
        <v>1</v>
      </c>
      <c r="G352" s="1112">
        <v>0</v>
      </c>
      <c r="H352" s="1112">
        <v>1</v>
      </c>
      <c r="I352" s="1113">
        <v>0</v>
      </c>
      <c r="J352" s="1098"/>
      <c r="L352" s="1097">
        <f t="shared" si="35"/>
        <v>5</v>
      </c>
      <c r="M352" s="1099"/>
      <c r="N352" s="1109">
        <v>9</v>
      </c>
      <c r="O352" s="1110" t="s">
        <v>2733</v>
      </c>
      <c r="P352" s="1114" t="s">
        <v>2734</v>
      </c>
      <c r="Q352" s="1112">
        <v>0</v>
      </c>
      <c r="R352" s="1112">
        <v>1</v>
      </c>
      <c r="S352" s="1112">
        <v>0</v>
      </c>
      <c r="T352" s="1112">
        <v>1</v>
      </c>
      <c r="U352" s="1113">
        <v>0</v>
      </c>
      <c r="V352" s="1098"/>
      <c r="X352" s="1097">
        <f t="shared" si="36"/>
        <v>5</v>
      </c>
    </row>
    <row r="353" spans="2:24" s="1097" customFormat="1">
      <c r="B353" s="1109">
        <v>10</v>
      </c>
      <c r="C353" s="1110" t="s">
        <v>2197</v>
      </c>
      <c r="D353" s="1114" t="s">
        <v>2735</v>
      </c>
      <c r="E353" s="1112">
        <v>0</v>
      </c>
      <c r="F353" s="1112">
        <v>1</v>
      </c>
      <c r="G353" s="1112">
        <v>1</v>
      </c>
      <c r="H353" s="1112">
        <v>0</v>
      </c>
      <c r="I353" s="1113">
        <v>0</v>
      </c>
      <c r="J353" s="1098"/>
      <c r="L353" s="1097">
        <f t="shared" si="35"/>
        <v>6</v>
      </c>
      <c r="M353" s="1099"/>
      <c r="N353" s="1109">
        <v>10</v>
      </c>
      <c r="O353" s="1110" t="s">
        <v>2736</v>
      </c>
      <c r="P353" s="1114" t="s">
        <v>2737</v>
      </c>
      <c r="Q353" s="1112">
        <v>0</v>
      </c>
      <c r="R353" s="1112">
        <v>1</v>
      </c>
      <c r="S353" s="1112">
        <v>1</v>
      </c>
      <c r="T353" s="1112">
        <v>0</v>
      </c>
      <c r="U353" s="1113">
        <v>0</v>
      </c>
      <c r="V353" s="1098"/>
      <c r="X353" s="1097">
        <f t="shared" si="36"/>
        <v>6</v>
      </c>
    </row>
    <row r="354" spans="2:24" s="1097" customFormat="1">
      <c r="B354" s="1109">
        <v>11</v>
      </c>
      <c r="C354" s="1110" t="s">
        <v>2738</v>
      </c>
      <c r="D354" s="1114" t="s">
        <v>2739</v>
      </c>
      <c r="E354" s="1112">
        <v>0</v>
      </c>
      <c r="F354" s="1112">
        <v>1</v>
      </c>
      <c r="G354" s="1112">
        <v>1</v>
      </c>
      <c r="H354" s="1112">
        <v>1</v>
      </c>
      <c r="I354" s="1113">
        <v>0</v>
      </c>
      <c r="J354" s="1098"/>
      <c r="L354" s="1097">
        <f t="shared" si="35"/>
        <v>7</v>
      </c>
      <c r="M354" s="1099"/>
      <c r="N354" s="1109">
        <v>11</v>
      </c>
      <c r="O354" s="1110" t="s">
        <v>2740</v>
      </c>
      <c r="P354" s="1114" t="s">
        <v>2741</v>
      </c>
      <c r="Q354" s="1112">
        <v>0</v>
      </c>
      <c r="R354" s="1112">
        <v>1</v>
      </c>
      <c r="S354" s="1112">
        <v>1</v>
      </c>
      <c r="T354" s="1112">
        <v>1</v>
      </c>
      <c r="U354" s="1113">
        <v>0</v>
      </c>
      <c r="V354" s="1098"/>
      <c r="X354" s="1097">
        <f t="shared" si="36"/>
        <v>7</v>
      </c>
    </row>
    <row r="355" spans="2:24" s="1097" customFormat="1">
      <c r="B355" s="1109">
        <v>12</v>
      </c>
      <c r="C355" s="1110" t="s">
        <v>2501</v>
      </c>
      <c r="D355" s="1114" t="s">
        <v>2742</v>
      </c>
      <c r="E355" s="1112">
        <v>1</v>
      </c>
      <c r="F355" s="1112">
        <v>0</v>
      </c>
      <c r="G355" s="1112">
        <v>0</v>
      </c>
      <c r="H355" s="1112">
        <v>0</v>
      </c>
      <c r="I355" s="1113">
        <v>0</v>
      </c>
      <c r="J355" s="1098"/>
      <c r="L355" s="1097">
        <f t="shared" si="35"/>
        <v>8</v>
      </c>
      <c r="M355" s="1099"/>
      <c r="N355" s="1109">
        <v>12</v>
      </c>
      <c r="O355" s="1110" t="s">
        <v>2124</v>
      </c>
      <c r="P355" s="1114" t="s">
        <v>2743</v>
      </c>
      <c r="Q355" s="1112">
        <v>1</v>
      </c>
      <c r="R355" s="1112">
        <v>0</v>
      </c>
      <c r="S355" s="1112">
        <v>0</v>
      </c>
      <c r="T355" s="1112">
        <v>0</v>
      </c>
      <c r="U355" s="1113">
        <v>0</v>
      </c>
      <c r="V355" s="1098"/>
      <c r="X355" s="1097">
        <f t="shared" si="36"/>
        <v>8</v>
      </c>
    </row>
    <row r="356" spans="2:24" s="1097" customFormat="1">
      <c r="B356" s="1109">
        <v>13</v>
      </c>
      <c r="C356" s="1110" t="s">
        <v>2197</v>
      </c>
      <c r="D356" s="1114" t="s">
        <v>2744</v>
      </c>
      <c r="E356" s="1112">
        <v>1</v>
      </c>
      <c r="F356" s="1112">
        <v>0</v>
      </c>
      <c r="G356" s="1112">
        <v>0</v>
      </c>
      <c r="H356" s="1112">
        <v>1</v>
      </c>
      <c r="I356" s="1113">
        <v>0</v>
      </c>
      <c r="J356" s="1098"/>
      <c r="L356" s="1097">
        <f t="shared" si="35"/>
        <v>9</v>
      </c>
      <c r="M356" s="1099"/>
      <c r="N356" s="1109">
        <v>13</v>
      </c>
      <c r="O356" s="1110" t="s">
        <v>2745</v>
      </c>
      <c r="P356" s="1114" t="s">
        <v>2746</v>
      </c>
      <c r="Q356" s="1112">
        <v>1</v>
      </c>
      <c r="R356" s="1112">
        <v>0</v>
      </c>
      <c r="S356" s="1112">
        <v>0</v>
      </c>
      <c r="T356" s="1112">
        <v>1</v>
      </c>
      <c r="U356" s="1113">
        <v>0</v>
      </c>
      <c r="V356" s="1098"/>
      <c r="X356" s="1097">
        <f t="shared" si="36"/>
        <v>9</v>
      </c>
    </row>
    <row r="357" spans="2:24" s="1097" customFormat="1" ht="13.5">
      <c r="B357" s="1109">
        <v>14</v>
      </c>
      <c r="C357" s="1110" t="s">
        <v>2197</v>
      </c>
      <c r="D357" s="1114" t="s">
        <v>2747</v>
      </c>
      <c r="E357" s="1112">
        <v>1</v>
      </c>
      <c r="F357" s="1112">
        <v>1</v>
      </c>
      <c r="G357" s="1112">
        <v>0</v>
      </c>
      <c r="H357" s="1112">
        <v>1</v>
      </c>
      <c r="I357" s="1113" t="s">
        <v>2716</v>
      </c>
      <c r="J357" s="1098"/>
      <c r="L357" s="1097">
        <f t="shared" si="35"/>
        <v>13</v>
      </c>
      <c r="M357" s="1099"/>
      <c r="N357" s="1109">
        <v>14</v>
      </c>
      <c r="O357" s="1110" t="s">
        <v>2197</v>
      </c>
      <c r="P357" s="1114" t="s">
        <v>2748</v>
      </c>
      <c r="Q357" s="1112">
        <v>1</v>
      </c>
      <c r="R357" s="1112">
        <v>1</v>
      </c>
      <c r="S357" s="1112">
        <v>0</v>
      </c>
      <c r="T357" s="1112">
        <v>1</v>
      </c>
      <c r="U357" s="1113" t="s">
        <v>2716</v>
      </c>
      <c r="V357" s="1098"/>
      <c r="X357" s="1097">
        <f t="shared" si="36"/>
        <v>13</v>
      </c>
    </row>
    <row r="358" spans="2:24" s="1097" customFormat="1">
      <c r="B358" s="1109">
        <v>15</v>
      </c>
      <c r="C358" s="1110" t="s">
        <v>2193</v>
      </c>
      <c r="D358" s="1114" t="s">
        <v>2749</v>
      </c>
      <c r="E358" s="1112">
        <v>1</v>
      </c>
      <c r="F358" s="1112">
        <v>1</v>
      </c>
      <c r="G358" s="1112">
        <v>1</v>
      </c>
      <c r="H358" s="1112">
        <v>0</v>
      </c>
      <c r="I358" s="1113">
        <v>0</v>
      </c>
      <c r="J358" s="1098"/>
      <c r="L358" s="1097">
        <f t="shared" si="35"/>
        <v>14</v>
      </c>
      <c r="M358" s="1099"/>
      <c r="N358" s="1109">
        <v>15</v>
      </c>
      <c r="O358" s="1110" t="s">
        <v>2197</v>
      </c>
      <c r="P358" s="1114" t="s">
        <v>2750</v>
      </c>
      <c r="Q358" s="1112">
        <v>1</v>
      </c>
      <c r="R358" s="1112">
        <v>1</v>
      </c>
      <c r="S358" s="1112">
        <v>1</v>
      </c>
      <c r="T358" s="1112">
        <v>0</v>
      </c>
      <c r="U358" s="1113">
        <v>0</v>
      </c>
      <c r="V358" s="1098"/>
      <c r="X358" s="1097">
        <f t="shared" si="36"/>
        <v>14</v>
      </c>
    </row>
    <row r="359" spans="2:24" s="1097" customFormat="1" ht="13.5">
      <c r="B359" s="1115">
        <v>16</v>
      </c>
      <c r="C359" s="1116" t="s">
        <v>2193</v>
      </c>
      <c r="D359" s="1117" t="s">
        <v>2751</v>
      </c>
      <c r="E359" s="1118">
        <v>1</v>
      </c>
      <c r="F359" s="1118">
        <v>1</v>
      </c>
      <c r="G359" s="1118">
        <v>1</v>
      </c>
      <c r="H359" s="1118">
        <v>1</v>
      </c>
      <c r="I359" s="1119" t="s">
        <v>2716</v>
      </c>
      <c r="J359" s="1098"/>
      <c r="L359" s="1097">
        <f t="shared" si="35"/>
        <v>15</v>
      </c>
      <c r="M359" s="1099"/>
      <c r="N359" s="1115">
        <v>16</v>
      </c>
      <c r="O359" s="1116" t="s">
        <v>2197</v>
      </c>
      <c r="P359" s="1117" t="s">
        <v>2752</v>
      </c>
      <c r="Q359" s="1118">
        <v>1</v>
      </c>
      <c r="R359" s="1118">
        <v>1</v>
      </c>
      <c r="S359" s="1118">
        <v>1</v>
      </c>
      <c r="T359" s="1118">
        <v>1</v>
      </c>
      <c r="U359" s="1119" t="s">
        <v>2716</v>
      </c>
      <c r="V359" s="1098"/>
      <c r="X359" s="1097">
        <f t="shared" si="36"/>
        <v>15</v>
      </c>
    </row>
    <row r="360" spans="2:24" s="1097" customFormat="1">
      <c r="B360" s="1120"/>
      <c r="C360" s="1121"/>
      <c r="E360" s="1098"/>
      <c r="F360" s="1098"/>
      <c r="G360" s="1098"/>
      <c r="H360" s="1098"/>
      <c r="I360" s="1098"/>
      <c r="J360" s="1098"/>
      <c r="L360" s="1098"/>
      <c r="M360" s="1120"/>
      <c r="N360" s="1121"/>
      <c r="P360" s="1098"/>
      <c r="Q360" s="1098"/>
      <c r="R360" s="1098"/>
      <c r="S360" s="1098"/>
      <c r="T360" s="1098"/>
      <c r="U360" s="1098"/>
    </row>
    <row r="361" spans="2:24" s="1097" customFormat="1" ht="13.5">
      <c r="B361" s="1092" t="s">
        <v>2256</v>
      </c>
      <c r="C361" s="1093" t="s">
        <v>2088</v>
      </c>
      <c r="D361" s="1100" t="s">
        <v>2753</v>
      </c>
      <c r="E361" s="1095">
        <f>303+320+32</f>
        <v>655</v>
      </c>
      <c r="F361" s="1095">
        <f>E361-1</f>
        <v>654</v>
      </c>
      <c r="G361" s="1096">
        <f>F361-1</f>
        <v>653</v>
      </c>
      <c r="H361" s="623" t="s">
        <v>2051</v>
      </c>
      <c r="I361" s="1098"/>
      <c r="J361" s="1098"/>
      <c r="L361" s="1098"/>
      <c r="N361" s="1092" t="s">
        <v>2256</v>
      </c>
      <c r="O361" s="1093" t="s">
        <v>2088</v>
      </c>
      <c r="P361" s="1100" t="s">
        <v>2754</v>
      </c>
      <c r="Q361" s="1095">
        <f>313+320+32</f>
        <v>665</v>
      </c>
      <c r="R361" s="1095">
        <f>Q361-1</f>
        <v>664</v>
      </c>
      <c r="S361" s="1096">
        <f>R361-1</f>
        <v>663</v>
      </c>
      <c r="T361" s="623" t="s">
        <v>2755</v>
      </c>
      <c r="U361" s="1098"/>
    </row>
    <row r="362" spans="2:24" s="1097" customFormat="1" ht="13.5">
      <c r="B362" s="1101"/>
      <c r="C362" s="1102"/>
      <c r="D362" s="1103" t="s">
        <v>2756</v>
      </c>
      <c r="E362" s="1095">
        <f>E361+480</f>
        <v>1135</v>
      </c>
      <c r="F362" s="1095">
        <f>E362-1</f>
        <v>1134</v>
      </c>
      <c r="G362" s="1096">
        <f>F362-1</f>
        <v>1133</v>
      </c>
      <c r="H362" s="1098"/>
      <c r="I362" s="1098"/>
      <c r="J362" s="1098"/>
      <c r="L362" s="1098"/>
      <c r="N362" s="1101"/>
      <c r="O362" s="1102"/>
      <c r="P362" s="1103" t="s">
        <v>2757</v>
      </c>
      <c r="Q362" s="1095">
        <f>Q361+480</f>
        <v>1145</v>
      </c>
      <c r="R362" s="1095">
        <f>Q362-1</f>
        <v>1144</v>
      </c>
      <c r="S362" s="1096">
        <f>R362-1</f>
        <v>1143</v>
      </c>
      <c r="T362" s="1098"/>
      <c r="U362" s="1098"/>
    </row>
    <row r="363" spans="2:24" s="1097" customFormat="1" ht="13.5">
      <c r="B363" s="1104">
        <v>1</v>
      </c>
      <c r="C363" s="1105" t="s">
        <v>2138</v>
      </c>
      <c r="D363" s="1122" t="s">
        <v>2758</v>
      </c>
      <c r="E363" s="1107">
        <v>0</v>
      </c>
      <c r="F363" s="1107">
        <v>0</v>
      </c>
      <c r="G363" s="1108">
        <v>0</v>
      </c>
      <c r="H363" s="1098"/>
      <c r="I363" s="1098"/>
      <c r="J363" s="1098"/>
      <c r="L363" s="1097">
        <f t="shared" ref="L363:L370" si="37">G363+F363*2+E363*4</f>
        <v>0</v>
      </c>
      <c r="N363" s="1104">
        <v>1</v>
      </c>
      <c r="O363" s="1105" t="s">
        <v>2138</v>
      </c>
      <c r="P363" s="1122"/>
      <c r="Q363" s="1107">
        <v>0</v>
      </c>
      <c r="R363" s="1107">
        <v>0</v>
      </c>
      <c r="S363" s="1108">
        <v>0</v>
      </c>
      <c r="T363" s="1098"/>
      <c r="U363" s="1098"/>
      <c r="X363" s="1097">
        <f t="shared" ref="X363:X370" si="38">S363+R363*2+Q363*4</f>
        <v>0</v>
      </c>
    </row>
    <row r="364" spans="2:24" s="1097" customFormat="1">
      <c r="B364" s="1109">
        <v>2</v>
      </c>
      <c r="C364" s="1110" t="s">
        <v>2124</v>
      </c>
      <c r="D364" s="1111" t="s">
        <v>2759</v>
      </c>
      <c r="E364" s="1112">
        <v>0</v>
      </c>
      <c r="F364" s="1112">
        <v>0</v>
      </c>
      <c r="G364" s="1113">
        <v>1</v>
      </c>
      <c r="H364" s="1098"/>
      <c r="I364" s="1098"/>
      <c r="J364" s="1098"/>
      <c r="L364" s="1097">
        <f t="shared" si="37"/>
        <v>1</v>
      </c>
      <c r="N364" s="1109">
        <v>2</v>
      </c>
      <c r="O364" s="1110" t="s">
        <v>2124</v>
      </c>
      <c r="P364" s="1111" t="s">
        <v>2760</v>
      </c>
      <c r="Q364" s="1112">
        <v>0</v>
      </c>
      <c r="R364" s="1112">
        <v>0</v>
      </c>
      <c r="S364" s="1113">
        <v>1</v>
      </c>
      <c r="T364" s="1098"/>
      <c r="U364" s="1098"/>
      <c r="X364" s="1097">
        <f t="shared" si="38"/>
        <v>1</v>
      </c>
    </row>
    <row r="365" spans="2:24" s="1097" customFormat="1">
      <c r="B365" s="1109">
        <v>3</v>
      </c>
      <c r="C365" s="1110" t="s">
        <v>2124</v>
      </c>
      <c r="D365" s="1111" t="s">
        <v>2761</v>
      </c>
      <c r="E365" s="1112">
        <v>0</v>
      </c>
      <c r="F365" s="1112">
        <v>1</v>
      </c>
      <c r="G365" s="1113">
        <v>0</v>
      </c>
      <c r="H365" s="1098"/>
      <c r="I365" s="1098"/>
      <c r="J365" s="1098"/>
      <c r="L365" s="1097">
        <f t="shared" si="37"/>
        <v>2</v>
      </c>
      <c r="N365" s="1109">
        <v>3</v>
      </c>
      <c r="O365" s="1110" t="s">
        <v>2106</v>
      </c>
      <c r="P365" s="1111" t="s">
        <v>2762</v>
      </c>
      <c r="Q365" s="1112">
        <v>0</v>
      </c>
      <c r="R365" s="1112">
        <v>1</v>
      </c>
      <c r="S365" s="1113">
        <v>0</v>
      </c>
      <c r="T365" s="1098"/>
      <c r="U365" s="1098"/>
      <c r="X365" s="1097">
        <f t="shared" si="38"/>
        <v>2</v>
      </c>
    </row>
    <row r="366" spans="2:24" s="1097" customFormat="1">
      <c r="B366" s="1109">
        <v>4</v>
      </c>
      <c r="C366" s="1110" t="s">
        <v>2662</v>
      </c>
      <c r="D366" s="1111" t="s">
        <v>2763</v>
      </c>
      <c r="E366" s="1112">
        <v>0</v>
      </c>
      <c r="F366" s="1112">
        <v>1</v>
      </c>
      <c r="G366" s="1113">
        <v>1</v>
      </c>
      <c r="H366" s="1098"/>
      <c r="I366" s="1098"/>
      <c r="J366" s="1098"/>
      <c r="L366" s="1097">
        <f t="shared" si="37"/>
        <v>3</v>
      </c>
      <c r="N366" s="1109">
        <v>4</v>
      </c>
      <c r="O366" s="1110" t="s">
        <v>2124</v>
      </c>
      <c r="P366" s="1111" t="s">
        <v>2764</v>
      </c>
      <c r="Q366" s="1112">
        <v>0</v>
      </c>
      <c r="R366" s="1112">
        <v>1</v>
      </c>
      <c r="S366" s="1113">
        <v>1</v>
      </c>
      <c r="T366" s="1098"/>
      <c r="U366" s="1098"/>
      <c r="X366" s="1097">
        <f t="shared" si="38"/>
        <v>3</v>
      </c>
    </row>
    <row r="367" spans="2:24" s="1097" customFormat="1">
      <c r="B367" s="1109">
        <v>5</v>
      </c>
      <c r="C367" s="1110" t="s">
        <v>2124</v>
      </c>
      <c r="D367" s="1111" t="s">
        <v>2765</v>
      </c>
      <c r="E367" s="1112">
        <v>1</v>
      </c>
      <c r="F367" s="1112">
        <v>0</v>
      </c>
      <c r="G367" s="1113">
        <v>0</v>
      </c>
      <c r="H367" s="1098"/>
      <c r="I367" s="1098"/>
      <c r="J367" s="1098"/>
      <c r="L367" s="1097">
        <f t="shared" si="37"/>
        <v>4</v>
      </c>
      <c r="N367" s="1109">
        <v>5</v>
      </c>
      <c r="O367" s="1110" t="s">
        <v>2124</v>
      </c>
      <c r="P367" s="1111" t="s">
        <v>2766</v>
      </c>
      <c r="Q367" s="1112">
        <v>1</v>
      </c>
      <c r="R367" s="1112">
        <v>0</v>
      </c>
      <c r="S367" s="1113">
        <v>0</v>
      </c>
      <c r="T367" s="1098"/>
      <c r="U367" s="1098"/>
      <c r="X367" s="1097">
        <f t="shared" si="38"/>
        <v>4</v>
      </c>
    </row>
    <row r="368" spans="2:24" s="1097" customFormat="1">
      <c r="B368" s="1109">
        <v>6</v>
      </c>
      <c r="C368" s="1110" t="s">
        <v>2124</v>
      </c>
      <c r="D368" s="1111" t="s">
        <v>2767</v>
      </c>
      <c r="E368" s="1112">
        <v>1</v>
      </c>
      <c r="F368" s="1112">
        <v>0</v>
      </c>
      <c r="G368" s="1113">
        <v>1</v>
      </c>
      <c r="H368" s="1098"/>
      <c r="I368" s="1098"/>
      <c r="J368" s="1098"/>
      <c r="L368" s="1097">
        <f t="shared" si="37"/>
        <v>5</v>
      </c>
      <c r="N368" s="1109">
        <v>6</v>
      </c>
      <c r="O368" s="1110" t="s">
        <v>2124</v>
      </c>
      <c r="P368" s="1111" t="s">
        <v>2768</v>
      </c>
      <c r="Q368" s="1112">
        <v>1</v>
      </c>
      <c r="R368" s="1112">
        <v>0</v>
      </c>
      <c r="S368" s="1113">
        <v>1</v>
      </c>
      <c r="T368" s="1098"/>
      <c r="U368" s="1098"/>
      <c r="X368" s="1097">
        <f t="shared" si="38"/>
        <v>5</v>
      </c>
    </row>
    <row r="369" spans="2:24" s="1097" customFormat="1">
      <c r="B369" s="1109">
        <v>7</v>
      </c>
      <c r="C369" s="1110" t="s">
        <v>2124</v>
      </c>
      <c r="D369" s="1111" t="s">
        <v>2769</v>
      </c>
      <c r="E369" s="1112">
        <v>1</v>
      </c>
      <c r="F369" s="1112">
        <v>1</v>
      </c>
      <c r="G369" s="1113">
        <v>0</v>
      </c>
      <c r="H369" s="1098"/>
      <c r="I369" s="1098"/>
      <c r="J369" s="1098"/>
      <c r="L369" s="1097">
        <f t="shared" si="37"/>
        <v>6</v>
      </c>
      <c r="N369" s="1109">
        <v>7</v>
      </c>
      <c r="O369" s="1110" t="s">
        <v>2124</v>
      </c>
      <c r="P369" s="1111" t="s">
        <v>2770</v>
      </c>
      <c r="Q369" s="1112">
        <v>1</v>
      </c>
      <c r="R369" s="1112">
        <v>1</v>
      </c>
      <c r="S369" s="1113">
        <v>0</v>
      </c>
      <c r="T369" s="1098"/>
      <c r="U369" s="1098"/>
      <c r="X369" s="1097">
        <f t="shared" si="38"/>
        <v>6</v>
      </c>
    </row>
    <row r="370" spans="2:24" s="1097" customFormat="1">
      <c r="B370" s="1115">
        <v>8</v>
      </c>
      <c r="C370" s="1116" t="s">
        <v>2106</v>
      </c>
      <c r="D370" s="1123" t="s">
        <v>2771</v>
      </c>
      <c r="E370" s="1118">
        <v>1</v>
      </c>
      <c r="F370" s="1118">
        <v>1</v>
      </c>
      <c r="G370" s="1119">
        <v>1</v>
      </c>
      <c r="H370" s="1098"/>
      <c r="I370" s="1098"/>
      <c r="J370" s="1124"/>
      <c r="L370" s="1097">
        <f t="shared" si="37"/>
        <v>7</v>
      </c>
      <c r="N370" s="1115">
        <v>8</v>
      </c>
      <c r="O370" s="1116" t="s">
        <v>2124</v>
      </c>
      <c r="P370" s="1123" t="s">
        <v>2772</v>
      </c>
      <c r="Q370" s="1118">
        <v>1</v>
      </c>
      <c r="R370" s="1118">
        <v>1</v>
      </c>
      <c r="S370" s="1119">
        <v>1</v>
      </c>
      <c r="T370" s="1098"/>
      <c r="U370" s="1098"/>
      <c r="X370" s="1097">
        <f t="shared" si="38"/>
        <v>7</v>
      </c>
    </row>
    <row r="371" spans="2:24">
      <c r="J371" s="1125"/>
    </row>
    <row r="372" spans="2:24" ht="13.5">
      <c r="B372" s="1075" t="s">
        <v>2256</v>
      </c>
      <c r="C372" s="999" t="s">
        <v>2088</v>
      </c>
      <c r="D372" s="1126" t="s">
        <v>2773</v>
      </c>
      <c r="E372" s="1127" t="s">
        <v>2774</v>
      </c>
      <c r="F372" s="1128"/>
      <c r="G372" s="1129"/>
      <c r="H372" s="1130"/>
      <c r="I372" s="876">
        <v>471</v>
      </c>
      <c r="J372" s="876">
        <f>I372-23</f>
        <v>448</v>
      </c>
      <c r="M372" s="941"/>
      <c r="N372" s="1075" t="s">
        <v>2775</v>
      </c>
      <c r="O372" s="999" t="s">
        <v>2088</v>
      </c>
      <c r="P372" s="1126" t="s">
        <v>2776</v>
      </c>
      <c r="Q372" s="1127" t="s">
        <v>2777</v>
      </c>
      <c r="R372" s="1128"/>
      <c r="S372" s="1129"/>
      <c r="U372" s="876">
        <f>215+320</f>
        <v>535</v>
      </c>
      <c r="V372" s="876">
        <f>U372-23</f>
        <v>512</v>
      </c>
    </row>
    <row r="373" spans="2:24" ht="13.5">
      <c r="B373" s="1076"/>
      <c r="C373" s="1002"/>
      <c r="D373" s="1131" t="s">
        <v>2778</v>
      </c>
      <c r="E373" s="1127" t="s">
        <v>2779</v>
      </c>
      <c r="F373" s="1128"/>
      <c r="G373" s="1129"/>
      <c r="H373" s="1130"/>
      <c r="I373" s="876">
        <f>I372+480</f>
        <v>951</v>
      </c>
      <c r="J373" s="876">
        <f>I373-23</f>
        <v>928</v>
      </c>
      <c r="M373" s="941"/>
      <c r="N373" s="1076"/>
      <c r="O373" s="1002"/>
      <c r="P373" s="1126" t="s">
        <v>2780</v>
      </c>
      <c r="Q373" s="1127" t="s">
        <v>2781</v>
      </c>
      <c r="R373" s="1128"/>
      <c r="S373" s="1129"/>
      <c r="U373" s="876">
        <f>U372+480</f>
        <v>1015</v>
      </c>
      <c r="V373" s="876">
        <f>U373-23</f>
        <v>992</v>
      </c>
    </row>
    <row r="374" spans="2:24" ht="13.5">
      <c r="B374" s="1089">
        <v>1</v>
      </c>
      <c r="C374" s="1090" t="s">
        <v>2667</v>
      </c>
      <c r="D374" s="1132" t="s">
        <v>2782</v>
      </c>
      <c r="E374" s="1133" t="s">
        <v>2783</v>
      </c>
      <c r="F374" s="1134"/>
      <c r="G374" s="1135"/>
      <c r="H374" s="936"/>
      <c r="I374" s="936"/>
      <c r="J374" s="1125"/>
      <c r="M374" s="941"/>
      <c r="N374" s="1089">
        <v>1</v>
      </c>
      <c r="O374" s="1090" t="s">
        <v>2101</v>
      </c>
      <c r="P374" s="1132" t="s">
        <v>2784</v>
      </c>
      <c r="Q374" s="1133" t="s">
        <v>2785</v>
      </c>
      <c r="R374" s="1134"/>
      <c r="S374" s="1135"/>
    </row>
    <row r="375" spans="2:24">
      <c r="J375" s="1125"/>
      <c r="M375" s="937"/>
      <c r="N375" s="937"/>
      <c r="O375" s="937"/>
      <c r="P375" s="1136"/>
      <c r="Q375" s="1136"/>
      <c r="R375" s="1136"/>
    </row>
    <row r="376" spans="2:24" ht="13.5">
      <c r="B376" s="1075" t="s">
        <v>2256</v>
      </c>
      <c r="C376" s="999" t="s">
        <v>2088</v>
      </c>
      <c r="D376" s="1126" t="s">
        <v>2786</v>
      </c>
      <c r="E376" s="1127" t="s">
        <v>2787</v>
      </c>
      <c r="F376" s="1128"/>
      <c r="G376" s="1129"/>
      <c r="H376" s="1130"/>
      <c r="I376" s="876">
        <v>695</v>
      </c>
      <c r="J376" s="876">
        <f>I376-23</f>
        <v>672</v>
      </c>
      <c r="M376" s="941"/>
      <c r="N376" s="1075" t="s">
        <v>2775</v>
      </c>
      <c r="O376" s="999" t="s">
        <v>2088</v>
      </c>
      <c r="P376" s="1126" t="s">
        <v>2788</v>
      </c>
      <c r="Q376" s="1127" t="s">
        <v>2789</v>
      </c>
      <c r="R376" s="1128"/>
      <c r="S376" s="1129"/>
      <c r="U376" s="876">
        <v>727</v>
      </c>
      <c r="V376" s="876">
        <f>U376-23</f>
        <v>704</v>
      </c>
    </row>
    <row r="377" spans="2:24" ht="13.5">
      <c r="B377" s="1076"/>
      <c r="C377" s="1002"/>
      <c r="D377" s="1126" t="s">
        <v>2790</v>
      </c>
      <c r="E377" s="1127" t="s">
        <v>2791</v>
      </c>
      <c r="F377" s="1128"/>
      <c r="G377" s="1129"/>
      <c r="H377" s="1130"/>
      <c r="I377" s="876">
        <f>I376+480</f>
        <v>1175</v>
      </c>
      <c r="J377" s="876">
        <f>I377-23</f>
        <v>1152</v>
      </c>
      <c r="M377" s="941"/>
      <c r="N377" s="1076"/>
      <c r="O377" s="1002"/>
      <c r="P377" s="1126" t="s">
        <v>2792</v>
      </c>
      <c r="Q377" s="1127" t="s">
        <v>2793</v>
      </c>
      <c r="R377" s="1128"/>
      <c r="S377" s="1129"/>
      <c r="U377" s="876">
        <f>U376+480</f>
        <v>1207</v>
      </c>
      <c r="V377" s="876">
        <f>U377-23</f>
        <v>1184</v>
      </c>
    </row>
    <row r="378" spans="2:24" ht="13.5">
      <c r="B378" s="1089">
        <v>1</v>
      </c>
      <c r="C378" s="1090" t="s">
        <v>2124</v>
      </c>
      <c r="D378" s="1132" t="s">
        <v>2794</v>
      </c>
      <c r="E378" s="1133" t="s">
        <v>2783</v>
      </c>
      <c r="F378" s="1134"/>
      <c r="G378" s="1135"/>
      <c r="H378" s="936"/>
      <c r="I378" s="936"/>
      <c r="J378" s="1125"/>
      <c r="M378" s="941"/>
      <c r="N378" s="1089">
        <v>1</v>
      </c>
      <c r="O378" s="1090" t="s">
        <v>2101</v>
      </c>
      <c r="P378" s="1132" t="s">
        <v>2795</v>
      </c>
      <c r="Q378" s="1133" t="s">
        <v>2785</v>
      </c>
      <c r="R378" s="1134"/>
      <c r="S378" s="1135"/>
    </row>
    <row r="379" spans="2:24">
      <c r="J379" s="1125"/>
    </row>
    <row r="380" spans="2:24" ht="13.5">
      <c r="B380" s="876" t="s">
        <v>2796</v>
      </c>
      <c r="J380" s="1125"/>
      <c r="M380" s="937"/>
      <c r="N380" s="1137" t="s">
        <v>2797</v>
      </c>
      <c r="O380" s="875"/>
      <c r="Q380" s="877"/>
      <c r="R380" s="877"/>
      <c r="S380" s="877"/>
      <c r="T380" s="877"/>
      <c r="U380" s="877"/>
      <c r="V380" s="877"/>
    </row>
    <row r="381" spans="2:24" ht="13.5">
      <c r="B381" s="1075" t="s">
        <v>2092</v>
      </c>
      <c r="C381" s="999" t="s">
        <v>2088</v>
      </c>
      <c r="D381" s="1138" t="s">
        <v>2798</v>
      </c>
      <c r="E381" s="882">
        <f>351+320+32</f>
        <v>703</v>
      </c>
      <c r="F381" s="882">
        <f>E381-1</f>
        <v>702</v>
      </c>
      <c r="G381" s="882">
        <f t="shared" ref="G381:J382" si="39">F381-1</f>
        <v>701</v>
      </c>
      <c r="H381" s="882">
        <f t="shared" si="39"/>
        <v>700</v>
      </c>
      <c r="I381" s="882">
        <f t="shared" si="39"/>
        <v>699</v>
      </c>
      <c r="J381" s="883">
        <f t="shared" si="39"/>
        <v>698</v>
      </c>
      <c r="K381" s="884"/>
      <c r="M381" s="955"/>
      <c r="N381" s="1075" t="s">
        <v>2256</v>
      </c>
      <c r="O381" s="999" t="s">
        <v>2088</v>
      </c>
      <c r="P381" s="1138" t="s">
        <v>2799</v>
      </c>
      <c r="Q381" s="882">
        <f>383+320+32</f>
        <v>735</v>
      </c>
      <c r="R381" s="882">
        <f t="shared" ref="R381:V382" si="40">Q381-1</f>
        <v>734</v>
      </c>
      <c r="S381" s="882">
        <f t="shared" si="40"/>
        <v>733</v>
      </c>
      <c r="T381" s="882">
        <f t="shared" si="40"/>
        <v>732</v>
      </c>
      <c r="U381" s="882">
        <f t="shared" si="40"/>
        <v>731</v>
      </c>
      <c r="V381" s="883">
        <f t="shared" si="40"/>
        <v>730</v>
      </c>
      <c r="W381" s="884"/>
    </row>
    <row r="382" spans="2:24" ht="13.5">
      <c r="B382" s="1076"/>
      <c r="C382" s="1002"/>
      <c r="D382" s="1138" t="s">
        <v>2800</v>
      </c>
      <c r="E382" s="882">
        <f>E381+480</f>
        <v>1183</v>
      </c>
      <c r="F382" s="882">
        <f>E382-1</f>
        <v>1182</v>
      </c>
      <c r="G382" s="882">
        <f t="shared" si="39"/>
        <v>1181</v>
      </c>
      <c r="H382" s="882">
        <f t="shared" si="39"/>
        <v>1180</v>
      </c>
      <c r="I382" s="882">
        <f t="shared" si="39"/>
        <v>1179</v>
      </c>
      <c r="J382" s="883">
        <f t="shared" si="39"/>
        <v>1178</v>
      </c>
      <c r="K382" s="884"/>
      <c r="M382" s="955"/>
      <c r="N382" s="1076"/>
      <c r="O382" s="1002"/>
      <c r="P382" s="1138" t="s">
        <v>2801</v>
      </c>
      <c r="Q382" s="882">
        <f>Q381+480</f>
        <v>1215</v>
      </c>
      <c r="R382" s="882">
        <f t="shared" si="40"/>
        <v>1214</v>
      </c>
      <c r="S382" s="882">
        <f t="shared" si="40"/>
        <v>1213</v>
      </c>
      <c r="T382" s="882">
        <f t="shared" si="40"/>
        <v>1212</v>
      </c>
      <c r="U382" s="882">
        <f t="shared" si="40"/>
        <v>1211</v>
      </c>
      <c r="V382" s="883">
        <f t="shared" si="40"/>
        <v>1210</v>
      </c>
      <c r="W382" s="884"/>
    </row>
    <row r="383" spans="2:24">
      <c r="B383" s="898">
        <v>1</v>
      </c>
      <c r="C383" s="894" t="s">
        <v>2501</v>
      </c>
      <c r="D383" s="895" t="s">
        <v>2802</v>
      </c>
      <c r="E383" s="896">
        <v>0</v>
      </c>
      <c r="F383" s="896">
        <v>0</v>
      </c>
      <c r="G383" s="896">
        <v>0</v>
      </c>
      <c r="H383" s="896">
        <v>0</v>
      </c>
      <c r="I383" s="896">
        <v>0</v>
      </c>
      <c r="J383" s="897">
        <v>0</v>
      </c>
      <c r="K383" s="876">
        <f t="shared" ref="K383:K400" si="41">I383+H383*2+G383*4+F383*8+E383*16</f>
        <v>0</v>
      </c>
      <c r="M383" s="955"/>
      <c r="N383" s="1005">
        <v>1</v>
      </c>
      <c r="O383" s="894" t="s">
        <v>2124</v>
      </c>
      <c r="P383" s="895" t="s">
        <v>2803</v>
      </c>
      <c r="Q383" s="896">
        <v>0</v>
      </c>
      <c r="R383" s="896">
        <v>0</v>
      </c>
      <c r="S383" s="896">
        <v>0</v>
      </c>
      <c r="T383" s="896">
        <v>0</v>
      </c>
      <c r="U383" s="896">
        <v>0</v>
      </c>
      <c r="V383" s="897">
        <v>0</v>
      </c>
      <c r="X383" s="876">
        <f t="shared" ref="X383:X400" si="42">V383+U383*2+T383*4+S383*8+R383*16</f>
        <v>0</v>
      </c>
    </row>
    <row r="384" spans="2:24">
      <c r="B384" s="899">
        <v>2</v>
      </c>
      <c r="C384" s="900" t="s">
        <v>2124</v>
      </c>
      <c r="D384" s="905" t="s">
        <v>2804</v>
      </c>
      <c r="E384" s="902">
        <v>0</v>
      </c>
      <c r="F384" s="902">
        <v>0</v>
      </c>
      <c r="G384" s="902">
        <v>0</v>
      </c>
      <c r="H384" s="902">
        <v>0</v>
      </c>
      <c r="I384" s="902">
        <v>1</v>
      </c>
      <c r="J384" s="1139">
        <v>0</v>
      </c>
      <c r="K384" s="876">
        <f t="shared" si="41"/>
        <v>1</v>
      </c>
      <c r="M384" s="955"/>
      <c r="N384" s="973">
        <v>2</v>
      </c>
      <c r="O384" s="900" t="s">
        <v>2124</v>
      </c>
      <c r="P384" s="905" t="s">
        <v>2805</v>
      </c>
      <c r="Q384" s="902">
        <v>0</v>
      </c>
      <c r="R384" s="902">
        <v>0</v>
      </c>
      <c r="S384" s="902">
        <v>0</v>
      </c>
      <c r="T384" s="902">
        <v>0</v>
      </c>
      <c r="U384" s="902">
        <v>1</v>
      </c>
      <c r="V384" s="1139">
        <v>0</v>
      </c>
      <c r="X384" s="876">
        <f t="shared" si="42"/>
        <v>2</v>
      </c>
    </row>
    <row r="385" spans="2:24">
      <c r="B385" s="899">
        <v>3</v>
      </c>
      <c r="C385" s="900" t="s">
        <v>2124</v>
      </c>
      <c r="D385" s="905" t="s">
        <v>2806</v>
      </c>
      <c r="E385" s="902">
        <v>1</v>
      </c>
      <c r="F385" s="902">
        <v>0</v>
      </c>
      <c r="G385" s="902">
        <v>0</v>
      </c>
      <c r="H385" s="902">
        <v>0</v>
      </c>
      <c r="I385" s="902">
        <v>1</v>
      </c>
      <c r="J385" s="1139">
        <v>0</v>
      </c>
      <c r="K385" s="876">
        <f t="shared" si="41"/>
        <v>17</v>
      </c>
      <c r="M385" s="955"/>
      <c r="N385" s="973">
        <v>3</v>
      </c>
      <c r="O385" s="900" t="s">
        <v>2124</v>
      </c>
      <c r="P385" s="905" t="s">
        <v>2807</v>
      </c>
      <c r="Q385" s="902">
        <v>1</v>
      </c>
      <c r="R385" s="902">
        <v>0</v>
      </c>
      <c r="S385" s="902">
        <v>0</v>
      </c>
      <c r="T385" s="902">
        <v>0</v>
      </c>
      <c r="U385" s="902">
        <v>1</v>
      </c>
      <c r="V385" s="1139">
        <v>0</v>
      </c>
      <c r="X385" s="876">
        <f t="shared" si="42"/>
        <v>2</v>
      </c>
    </row>
    <row r="386" spans="2:24">
      <c r="B386" s="899">
        <v>4</v>
      </c>
      <c r="C386" s="900" t="s">
        <v>2124</v>
      </c>
      <c r="D386" s="905" t="s">
        <v>2808</v>
      </c>
      <c r="E386" s="902">
        <v>0</v>
      </c>
      <c r="F386" s="902">
        <v>0</v>
      </c>
      <c r="G386" s="902">
        <v>0</v>
      </c>
      <c r="H386" s="902">
        <v>1</v>
      </c>
      <c r="I386" s="902">
        <v>0</v>
      </c>
      <c r="J386" s="903">
        <v>0</v>
      </c>
      <c r="K386" s="876">
        <f t="shared" si="41"/>
        <v>2</v>
      </c>
      <c r="M386" s="955"/>
      <c r="N386" s="973">
        <v>4</v>
      </c>
      <c r="O386" s="900" t="s">
        <v>2124</v>
      </c>
      <c r="P386" s="905" t="s">
        <v>2809</v>
      </c>
      <c r="Q386" s="902">
        <v>0</v>
      </c>
      <c r="R386" s="902">
        <v>0</v>
      </c>
      <c r="S386" s="902">
        <v>0</v>
      </c>
      <c r="T386" s="902">
        <v>1</v>
      </c>
      <c r="U386" s="902">
        <v>0</v>
      </c>
      <c r="V386" s="903">
        <v>0</v>
      </c>
      <c r="X386" s="876">
        <f t="shared" si="42"/>
        <v>4</v>
      </c>
    </row>
    <row r="387" spans="2:24">
      <c r="B387" s="899">
        <v>5</v>
      </c>
      <c r="C387" s="900" t="s">
        <v>2124</v>
      </c>
      <c r="D387" s="905" t="s">
        <v>2810</v>
      </c>
      <c r="E387" s="902">
        <v>0</v>
      </c>
      <c r="F387" s="902">
        <v>0</v>
      </c>
      <c r="G387" s="902">
        <v>0</v>
      </c>
      <c r="H387" s="902">
        <v>1</v>
      </c>
      <c r="I387" s="902">
        <v>1</v>
      </c>
      <c r="J387" s="903">
        <v>0</v>
      </c>
      <c r="K387" s="876">
        <f t="shared" si="41"/>
        <v>3</v>
      </c>
      <c r="M387" s="955"/>
      <c r="N387" s="973">
        <v>5</v>
      </c>
      <c r="O387" s="900" t="s">
        <v>2124</v>
      </c>
      <c r="P387" s="905" t="s">
        <v>2811</v>
      </c>
      <c r="Q387" s="902">
        <v>0</v>
      </c>
      <c r="R387" s="902">
        <v>0</v>
      </c>
      <c r="S387" s="902">
        <v>0</v>
      </c>
      <c r="T387" s="902">
        <v>1</v>
      </c>
      <c r="U387" s="902">
        <v>1</v>
      </c>
      <c r="V387" s="903">
        <v>0</v>
      </c>
      <c r="X387" s="876">
        <f t="shared" si="42"/>
        <v>6</v>
      </c>
    </row>
    <row r="388" spans="2:24">
      <c r="B388" s="899">
        <v>6</v>
      </c>
      <c r="C388" s="900" t="s">
        <v>2124</v>
      </c>
      <c r="D388" s="905" t="s">
        <v>2812</v>
      </c>
      <c r="E388" s="902">
        <v>0</v>
      </c>
      <c r="F388" s="902">
        <v>0</v>
      </c>
      <c r="G388" s="902">
        <v>1</v>
      </c>
      <c r="H388" s="902">
        <v>0</v>
      </c>
      <c r="I388" s="902">
        <v>0</v>
      </c>
      <c r="J388" s="903">
        <v>0</v>
      </c>
      <c r="K388" s="876">
        <f t="shared" si="41"/>
        <v>4</v>
      </c>
      <c r="M388" s="955"/>
      <c r="N388" s="973">
        <v>6</v>
      </c>
      <c r="O388" s="900" t="s">
        <v>2124</v>
      </c>
      <c r="P388" s="905" t="s">
        <v>2813</v>
      </c>
      <c r="Q388" s="902">
        <v>0</v>
      </c>
      <c r="R388" s="902">
        <v>0</v>
      </c>
      <c r="S388" s="902">
        <v>1</v>
      </c>
      <c r="T388" s="902">
        <v>0</v>
      </c>
      <c r="U388" s="902">
        <v>0</v>
      </c>
      <c r="V388" s="903">
        <v>0</v>
      </c>
      <c r="X388" s="876">
        <f t="shared" si="42"/>
        <v>8</v>
      </c>
    </row>
    <row r="389" spans="2:24">
      <c r="B389" s="899">
        <v>7</v>
      </c>
      <c r="C389" s="900" t="s">
        <v>2124</v>
      </c>
      <c r="D389" s="905" t="s">
        <v>2814</v>
      </c>
      <c r="E389" s="902">
        <v>0</v>
      </c>
      <c r="F389" s="902">
        <v>0</v>
      </c>
      <c r="G389" s="902">
        <v>1</v>
      </c>
      <c r="H389" s="902">
        <v>0</v>
      </c>
      <c r="I389" s="902">
        <v>1</v>
      </c>
      <c r="J389" s="1139">
        <v>0</v>
      </c>
      <c r="K389" s="876">
        <f t="shared" si="41"/>
        <v>5</v>
      </c>
      <c r="M389" s="955"/>
      <c r="N389" s="973">
        <v>7</v>
      </c>
      <c r="O389" s="900" t="s">
        <v>2124</v>
      </c>
      <c r="P389" s="905" t="s">
        <v>2815</v>
      </c>
      <c r="Q389" s="902">
        <v>0</v>
      </c>
      <c r="R389" s="902">
        <v>0</v>
      </c>
      <c r="S389" s="902">
        <v>1</v>
      </c>
      <c r="T389" s="902">
        <v>0</v>
      </c>
      <c r="U389" s="902">
        <v>1</v>
      </c>
      <c r="V389" s="1139">
        <v>0</v>
      </c>
      <c r="X389" s="876">
        <f t="shared" si="42"/>
        <v>10</v>
      </c>
    </row>
    <row r="390" spans="2:24">
      <c r="B390" s="899">
        <v>8</v>
      </c>
      <c r="C390" s="900" t="s">
        <v>2124</v>
      </c>
      <c r="D390" s="905" t="s">
        <v>2816</v>
      </c>
      <c r="E390" s="902">
        <v>0</v>
      </c>
      <c r="F390" s="902">
        <v>0</v>
      </c>
      <c r="G390" s="902">
        <v>1</v>
      </c>
      <c r="H390" s="902">
        <v>1</v>
      </c>
      <c r="I390" s="902">
        <v>0</v>
      </c>
      <c r="J390" s="903">
        <v>0</v>
      </c>
      <c r="K390" s="876">
        <f t="shared" si="41"/>
        <v>6</v>
      </c>
      <c r="M390" s="955"/>
      <c r="N390" s="973">
        <v>8</v>
      </c>
      <c r="O390" s="900" t="s">
        <v>2124</v>
      </c>
      <c r="P390" s="905" t="s">
        <v>2817</v>
      </c>
      <c r="Q390" s="902">
        <v>0</v>
      </c>
      <c r="R390" s="902">
        <v>0</v>
      </c>
      <c r="S390" s="902">
        <v>1</v>
      </c>
      <c r="T390" s="902">
        <v>1</v>
      </c>
      <c r="U390" s="902">
        <v>0</v>
      </c>
      <c r="V390" s="903">
        <v>0</v>
      </c>
      <c r="X390" s="876">
        <f t="shared" si="42"/>
        <v>12</v>
      </c>
    </row>
    <row r="391" spans="2:24">
      <c r="B391" s="899">
        <v>9</v>
      </c>
      <c r="C391" s="900" t="s">
        <v>2124</v>
      </c>
      <c r="D391" s="905" t="s">
        <v>2818</v>
      </c>
      <c r="E391" s="902">
        <v>0</v>
      </c>
      <c r="F391" s="902">
        <v>0</v>
      </c>
      <c r="G391" s="902">
        <v>1</v>
      </c>
      <c r="H391" s="902">
        <v>1</v>
      </c>
      <c r="I391" s="902">
        <v>1</v>
      </c>
      <c r="J391" s="903">
        <v>0</v>
      </c>
      <c r="K391" s="876">
        <f t="shared" si="41"/>
        <v>7</v>
      </c>
      <c r="M391" s="955"/>
      <c r="N391" s="973">
        <v>9</v>
      </c>
      <c r="O391" s="900" t="s">
        <v>2124</v>
      </c>
      <c r="P391" s="905" t="s">
        <v>2819</v>
      </c>
      <c r="Q391" s="902">
        <v>0</v>
      </c>
      <c r="R391" s="902">
        <v>0</v>
      </c>
      <c r="S391" s="902">
        <v>1</v>
      </c>
      <c r="T391" s="902">
        <v>1</v>
      </c>
      <c r="U391" s="902">
        <v>1</v>
      </c>
      <c r="V391" s="903">
        <v>0</v>
      </c>
      <c r="X391" s="876">
        <f t="shared" si="42"/>
        <v>14</v>
      </c>
    </row>
    <row r="392" spans="2:24">
      <c r="B392" s="899">
        <v>10</v>
      </c>
      <c r="C392" s="900" t="s">
        <v>2124</v>
      </c>
      <c r="D392" s="905" t="s">
        <v>2820</v>
      </c>
      <c r="E392" s="902">
        <v>0</v>
      </c>
      <c r="F392" s="902">
        <v>1</v>
      </c>
      <c r="G392" s="902">
        <v>0</v>
      </c>
      <c r="H392" s="902">
        <v>0</v>
      </c>
      <c r="I392" s="902">
        <v>0</v>
      </c>
      <c r="J392" s="903">
        <v>0</v>
      </c>
      <c r="K392" s="876">
        <f t="shared" si="41"/>
        <v>8</v>
      </c>
      <c r="M392" s="955"/>
      <c r="N392" s="973">
        <v>10</v>
      </c>
      <c r="O392" s="900" t="s">
        <v>2124</v>
      </c>
      <c r="P392" s="905" t="s">
        <v>2821</v>
      </c>
      <c r="Q392" s="902">
        <v>0</v>
      </c>
      <c r="R392" s="902">
        <v>1</v>
      </c>
      <c r="S392" s="902">
        <v>0</v>
      </c>
      <c r="T392" s="902">
        <v>0</v>
      </c>
      <c r="U392" s="902">
        <v>0</v>
      </c>
      <c r="V392" s="903">
        <v>0</v>
      </c>
      <c r="X392" s="876">
        <f t="shared" si="42"/>
        <v>16</v>
      </c>
    </row>
    <row r="393" spans="2:24">
      <c r="B393" s="899">
        <v>11</v>
      </c>
      <c r="C393" s="900" t="s">
        <v>2124</v>
      </c>
      <c r="D393" s="905" t="s">
        <v>2822</v>
      </c>
      <c r="E393" s="902">
        <v>0</v>
      </c>
      <c r="F393" s="902">
        <v>1</v>
      </c>
      <c r="G393" s="902">
        <v>0</v>
      </c>
      <c r="H393" s="902">
        <v>0</v>
      </c>
      <c r="I393" s="902">
        <v>1</v>
      </c>
      <c r="J393" s="903">
        <v>0</v>
      </c>
      <c r="K393" s="876">
        <f t="shared" si="41"/>
        <v>9</v>
      </c>
      <c r="M393" s="955"/>
      <c r="N393" s="973">
        <v>11</v>
      </c>
      <c r="O393" s="900" t="s">
        <v>2124</v>
      </c>
      <c r="P393" s="905" t="s">
        <v>2823</v>
      </c>
      <c r="Q393" s="902">
        <v>0</v>
      </c>
      <c r="R393" s="902">
        <v>1</v>
      </c>
      <c r="S393" s="902">
        <v>0</v>
      </c>
      <c r="T393" s="902">
        <v>0</v>
      </c>
      <c r="U393" s="902">
        <v>1</v>
      </c>
      <c r="V393" s="903">
        <v>0</v>
      </c>
      <c r="X393" s="876">
        <f t="shared" si="42"/>
        <v>18</v>
      </c>
    </row>
    <row r="394" spans="2:24">
      <c r="B394" s="899">
        <v>12</v>
      </c>
      <c r="C394" s="900" t="s">
        <v>2124</v>
      </c>
      <c r="D394" s="905" t="s">
        <v>2824</v>
      </c>
      <c r="E394" s="902">
        <v>0</v>
      </c>
      <c r="F394" s="902">
        <v>1</v>
      </c>
      <c r="G394" s="902">
        <v>0</v>
      </c>
      <c r="H394" s="902">
        <v>1</v>
      </c>
      <c r="I394" s="902">
        <v>0</v>
      </c>
      <c r="J394" s="903">
        <v>0</v>
      </c>
      <c r="K394" s="876">
        <f t="shared" si="41"/>
        <v>10</v>
      </c>
      <c r="M394" s="955"/>
      <c r="N394" s="973">
        <v>12</v>
      </c>
      <c r="O394" s="900" t="s">
        <v>2124</v>
      </c>
      <c r="P394" s="905" t="s">
        <v>2825</v>
      </c>
      <c r="Q394" s="902">
        <v>0</v>
      </c>
      <c r="R394" s="902">
        <v>1</v>
      </c>
      <c r="S394" s="902">
        <v>0</v>
      </c>
      <c r="T394" s="902">
        <v>1</v>
      </c>
      <c r="U394" s="902">
        <v>0</v>
      </c>
      <c r="V394" s="903">
        <v>0</v>
      </c>
      <c r="X394" s="876">
        <f t="shared" si="42"/>
        <v>20</v>
      </c>
    </row>
    <row r="395" spans="2:24">
      <c r="B395" s="899">
        <v>13</v>
      </c>
      <c r="C395" s="900" t="s">
        <v>2124</v>
      </c>
      <c r="D395" s="905" t="s">
        <v>2826</v>
      </c>
      <c r="E395" s="902">
        <v>0</v>
      </c>
      <c r="F395" s="902">
        <v>1</v>
      </c>
      <c r="G395" s="902">
        <v>0</v>
      </c>
      <c r="H395" s="902">
        <v>1</v>
      </c>
      <c r="I395" s="902">
        <v>1</v>
      </c>
      <c r="J395" s="1139">
        <v>0</v>
      </c>
      <c r="K395" s="876">
        <f t="shared" si="41"/>
        <v>11</v>
      </c>
      <c r="M395" s="955"/>
      <c r="N395" s="973">
        <v>13</v>
      </c>
      <c r="O395" s="900" t="s">
        <v>2124</v>
      </c>
      <c r="P395" s="905" t="s">
        <v>2827</v>
      </c>
      <c r="Q395" s="902">
        <v>0</v>
      </c>
      <c r="R395" s="902">
        <v>1</v>
      </c>
      <c r="S395" s="902">
        <v>0</v>
      </c>
      <c r="T395" s="902">
        <v>1</v>
      </c>
      <c r="U395" s="902">
        <v>1</v>
      </c>
      <c r="V395" s="1139">
        <v>0</v>
      </c>
      <c r="X395" s="876">
        <f t="shared" si="42"/>
        <v>22</v>
      </c>
    </row>
    <row r="396" spans="2:24">
      <c r="B396" s="899">
        <v>14</v>
      </c>
      <c r="C396" s="900" t="s">
        <v>2124</v>
      </c>
      <c r="D396" s="905" t="s">
        <v>2828</v>
      </c>
      <c r="E396" s="902">
        <v>0</v>
      </c>
      <c r="F396" s="902">
        <v>1</v>
      </c>
      <c r="G396" s="902">
        <v>1</v>
      </c>
      <c r="H396" s="902">
        <v>0</v>
      </c>
      <c r="I396" s="902">
        <v>0</v>
      </c>
      <c r="J396" s="1139">
        <v>0</v>
      </c>
      <c r="K396" s="876">
        <f t="shared" si="41"/>
        <v>12</v>
      </c>
      <c r="M396" s="955"/>
      <c r="N396" s="973">
        <v>14</v>
      </c>
      <c r="O396" s="900" t="s">
        <v>2124</v>
      </c>
      <c r="P396" s="905" t="s">
        <v>2829</v>
      </c>
      <c r="Q396" s="902">
        <v>0</v>
      </c>
      <c r="R396" s="902">
        <v>1</v>
      </c>
      <c r="S396" s="902">
        <v>1</v>
      </c>
      <c r="T396" s="902">
        <v>0</v>
      </c>
      <c r="U396" s="902">
        <v>0</v>
      </c>
      <c r="V396" s="1139">
        <v>0</v>
      </c>
      <c r="X396" s="876">
        <f t="shared" si="42"/>
        <v>24</v>
      </c>
    </row>
    <row r="397" spans="2:24">
      <c r="B397" s="899">
        <v>15</v>
      </c>
      <c r="C397" s="900" t="s">
        <v>2124</v>
      </c>
      <c r="D397" s="905" t="s">
        <v>2830</v>
      </c>
      <c r="E397" s="902">
        <v>0</v>
      </c>
      <c r="F397" s="902">
        <v>1</v>
      </c>
      <c r="G397" s="902">
        <v>1</v>
      </c>
      <c r="H397" s="902">
        <v>0</v>
      </c>
      <c r="I397" s="902">
        <v>1</v>
      </c>
      <c r="J397" s="1139">
        <v>0</v>
      </c>
      <c r="K397" s="876">
        <f t="shared" si="41"/>
        <v>13</v>
      </c>
      <c r="M397" s="955"/>
      <c r="N397" s="973">
        <v>15</v>
      </c>
      <c r="O397" s="900" t="s">
        <v>2124</v>
      </c>
      <c r="P397" s="905" t="s">
        <v>2831</v>
      </c>
      <c r="Q397" s="902">
        <v>0</v>
      </c>
      <c r="R397" s="902">
        <v>1</v>
      </c>
      <c r="S397" s="902">
        <v>1</v>
      </c>
      <c r="T397" s="902">
        <v>0</v>
      </c>
      <c r="U397" s="902">
        <v>1</v>
      </c>
      <c r="V397" s="1139">
        <v>0</v>
      </c>
      <c r="X397" s="876">
        <f t="shared" si="42"/>
        <v>26</v>
      </c>
    </row>
    <row r="398" spans="2:24">
      <c r="B398" s="899">
        <v>16</v>
      </c>
      <c r="C398" s="900" t="s">
        <v>2124</v>
      </c>
      <c r="D398" s="905" t="s">
        <v>2832</v>
      </c>
      <c r="E398" s="902">
        <v>0</v>
      </c>
      <c r="F398" s="902">
        <v>1</v>
      </c>
      <c r="G398" s="902">
        <v>1</v>
      </c>
      <c r="H398" s="902">
        <v>1</v>
      </c>
      <c r="I398" s="902">
        <v>0</v>
      </c>
      <c r="J398" s="903">
        <v>0</v>
      </c>
      <c r="K398" s="876">
        <f t="shared" si="41"/>
        <v>14</v>
      </c>
      <c r="M398" s="955"/>
      <c r="N398" s="973">
        <v>16</v>
      </c>
      <c r="O398" s="900" t="s">
        <v>2124</v>
      </c>
      <c r="P398" s="905" t="s">
        <v>2833</v>
      </c>
      <c r="Q398" s="902">
        <v>0</v>
      </c>
      <c r="R398" s="902">
        <v>1</v>
      </c>
      <c r="S398" s="902">
        <v>1</v>
      </c>
      <c r="T398" s="902">
        <v>1</v>
      </c>
      <c r="U398" s="902">
        <v>0</v>
      </c>
      <c r="V398" s="903">
        <v>0</v>
      </c>
      <c r="X398" s="876">
        <f t="shared" si="42"/>
        <v>28</v>
      </c>
    </row>
    <row r="399" spans="2:24">
      <c r="B399" s="899">
        <v>17</v>
      </c>
      <c r="C399" s="900" t="s">
        <v>2124</v>
      </c>
      <c r="D399" s="905" t="s">
        <v>2834</v>
      </c>
      <c r="E399" s="902">
        <v>0</v>
      </c>
      <c r="F399" s="902">
        <v>1</v>
      </c>
      <c r="G399" s="902">
        <v>1</v>
      </c>
      <c r="H399" s="902">
        <v>1</v>
      </c>
      <c r="I399" s="902">
        <v>1</v>
      </c>
      <c r="J399" s="903">
        <v>0</v>
      </c>
      <c r="K399" s="876">
        <f t="shared" si="41"/>
        <v>15</v>
      </c>
      <c r="M399" s="955"/>
      <c r="N399" s="973">
        <v>17</v>
      </c>
      <c r="O399" s="900" t="s">
        <v>2124</v>
      </c>
      <c r="P399" s="905" t="s">
        <v>2835</v>
      </c>
      <c r="Q399" s="902">
        <v>0</v>
      </c>
      <c r="R399" s="902">
        <v>1</v>
      </c>
      <c r="S399" s="902">
        <v>1</v>
      </c>
      <c r="T399" s="902">
        <v>1</v>
      </c>
      <c r="U399" s="902">
        <v>1</v>
      </c>
      <c r="V399" s="903">
        <v>0</v>
      </c>
      <c r="X399" s="876">
        <f t="shared" si="42"/>
        <v>30</v>
      </c>
    </row>
    <row r="400" spans="2:24" ht="13.5">
      <c r="B400" s="952">
        <v>18</v>
      </c>
      <c r="C400" s="1054" t="s">
        <v>2124</v>
      </c>
      <c r="D400" s="990" t="s">
        <v>2836</v>
      </c>
      <c r="E400" s="933">
        <v>1</v>
      </c>
      <c r="F400" s="933">
        <v>0</v>
      </c>
      <c r="G400" s="933">
        <v>0</v>
      </c>
      <c r="H400" s="933">
        <v>0</v>
      </c>
      <c r="I400" s="933">
        <v>0</v>
      </c>
      <c r="J400" s="934">
        <v>0</v>
      </c>
      <c r="K400" s="876">
        <f t="shared" si="41"/>
        <v>16</v>
      </c>
      <c r="M400" s="955"/>
      <c r="N400" s="1140">
        <v>18</v>
      </c>
      <c r="O400" s="1054" t="s">
        <v>2124</v>
      </c>
      <c r="P400" s="990" t="s">
        <v>2837</v>
      </c>
      <c r="Q400" s="933">
        <v>1</v>
      </c>
      <c r="R400" s="933">
        <v>0</v>
      </c>
      <c r="S400" s="933">
        <v>0</v>
      </c>
      <c r="T400" s="933">
        <v>0</v>
      </c>
      <c r="U400" s="933">
        <v>0</v>
      </c>
      <c r="V400" s="934">
        <v>0</v>
      </c>
      <c r="X400" s="876">
        <f t="shared" si="42"/>
        <v>0</v>
      </c>
    </row>
    <row r="402" spans="2:15">
      <c r="B402" s="874" t="s">
        <v>2838</v>
      </c>
    </row>
    <row r="403" spans="2:15" ht="13.5">
      <c r="B403" s="1075" t="s">
        <v>2256</v>
      </c>
      <c r="C403" s="999" t="s">
        <v>2088</v>
      </c>
      <c r="D403" s="881" t="s">
        <v>2839</v>
      </c>
      <c r="E403" s="882">
        <f>413+320+32</f>
        <v>765</v>
      </c>
      <c r="F403" s="882">
        <f>E403-1</f>
        <v>764</v>
      </c>
      <c r="G403" s="883">
        <f>F403-1</f>
        <v>763</v>
      </c>
      <c r="J403" s="876"/>
      <c r="K403" s="877"/>
      <c r="L403" s="876"/>
    </row>
    <row r="404" spans="2:15" ht="13.5">
      <c r="B404" s="1076"/>
      <c r="C404" s="1002"/>
      <c r="D404" s="1141" t="s">
        <v>2840</v>
      </c>
      <c r="E404" s="882">
        <f>E403+480</f>
        <v>1245</v>
      </c>
      <c r="F404" s="882">
        <f>E404-1</f>
        <v>1244</v>
      </c>
      <c r="G404" s="883">
        <f>F404-1</f>
        <v>1243</v>
      </c>
      <c r="J404" s="876"/>
      <c r="K404" s="877"/>
      <c r="L404" s="876"/>
    </row>
    <row r="405" spans="2:15">
      <c r="B405" s="898"/>
      <c r="C405" s="894"/>
      <c r="D405" s="1025"/>
      <c r="E405" s="896">
        <v>0</v>
      </c>
      <c r="F405" s="896">
        <v>0</v>
      </c>
      <c r="G405" s="897">
        <v>0</v>
      </c>
      <c r="J405" s="876"/>
      <c r="K405" s="877"/>
      <c r="L405" s="876"/>
    </row>
    <row r="406" spans="2:15">
      <c r="B406" s="899"/>
      <c r="C406" s="900"/>
      <c r="D406" s="913"/>
      <c r="E406" s="902">
        <v>0</v>
      </c>
      <c r="F406" s="902">
        <v>0</v>
      </c>
      <c r="G406" s="903">
        <v>1</v>
      </c>
      <c r="J406" s="876"/>
      <c r="K406" s="877"/>
      <c r="L406" s="876"/>
    </row>
    <row r="407" spans="2:15" s="961" customFormat="1" ht="13.5">
      <c r="B407" s="899">
        <v>1</v>
      </c>
      <c r="C407" s="900" t="s">
        <v>2124</v>
      </c>
      <c r="D407" s="905" t="s">
        <v>2841</v>
      </c>
      <c r="E407" s="971">
        <v>0</v>
      </c>
      <c r="F407" s="971">
        <v>1</v>
      </c>
      <c r="G407" s="982">
        <v>0</v>
      </c>
      <c r="H407" s="1142"/>
      <c r="I407" s="1142"/>
      <c r="K407" s="1142"/>
    </row>
    <row r="408" spans="2:15" s="961" customFormat="1" ht="13.5">
      <c r="B408" s="899">
        <v>2</v>
      </c>
      <c r="C408" s="900" t="s">
        <v>2124</v>
      </c>
      <c r="D408" s="905" t="s">
        <v>2842</v>
      </c>
      <c r="E408" s="971">
        <v>0</v>
      </c>
      <c r="F408" s="971">
        <v>1</v>
      </c>
      <c r="G408" s="982">
        <v>1</v>
      </c>
      <c r="H408" s="1142"/>
      <c r="I408" s="1142"/>
      <c r="K408" s="1142"/>
    </row>
    <row r="409" spans="2:15" s="961" customFormat="1">
      <c r="B409" s="899">
        <v>3</v>
      </c>
      <c r="C409" s="900" t="s">
        <v>2124</v>
      </c>
      <c r="D409" s="905" t="s">
        <v>2843</v>
      </c>
      <c r="E409" s="971">
        <v>1</v>
      </c>
      <c r="F409" s="971">
        <v>0</v>
      </c>
      <c r="G409" s="982">
        <v>0</v>
      </c>
      <c r="H409" s="1142"/>
      <c r="I409" s="1142"/>
      <c r="K409" s="1142"/>
    </row>
    <row r="410" spans="2:15">
      <c r="B410" s="899"/>
      <c r="C410" s="900"/>
      <c r="D410" s="913"/>
      <c r="E410" s="902">
        <v>1</v>
      </c>
      <c r="F410" s="902">
        <v>0</v>
      </c>
      <c r="G410" s="903">
        <v>1</v>
      </c>
      <c r="J410" s="876"/>
      <c r="K410" s="877"/>
      <c r="L410" s="876"/>
    </row>
    <row r="411" spans="2:15">
      <c r="B411" s="952"/>
      <c r="C411" s="1054"/>
      <c r="D411" s="976"/>
      <c r="E411" s="933">
        <v>1</v>
      </c>
      <c r="F411" s="933">
        <v>1</v>
      </c>
      <c r="G411" s="934">
        <v>0</v>
      </c>
      <c r="J411" s="876"/>
      <c r="K411" s="877"/>
      <c r="L411" s="876"/>
    </row>
    <row r="412" spans="2:15">
      <c r="B412" s="941"/>
      <c r="C412" s="942"/>
      <c r="D412" s="937"/>
    </row>
    <row r="413" spans="2:15">
      <c r="B413" s="874" t="s">
        <v>2844</v>
      </c>
      <c r="O413" s="943"/>
    </row>
    <row r="414" spans="2:15" ht="13.5">
      <c r="B414" s="1075" t="s">
        <v>2256</v>
      </c>
      <c r="C414" s="999" t="s">
        <v>2088</v>
      </c>
      <c r="D414" s="1077" t="s">
        <v>2845</v>
      </c>
      <c r="E414" s="883">
        <f>410+320+32</f>
        <v>762</v>
      </c>
      <c r="F414" s="1130"/>
      <c r="G414" s="1130"/>
      <c r="H414" s="1130"/>
      <c r="O414" s="943"/>
    </row>
    <row r="415" spans="2:15" ht="13.5">
      <c r="B415" s="1076"/>
      <c r="C415" s="1002"/>
      <c r="D415" s="1077" t="s">
        <v>2846</v>
      </c>
      <c r="E415" s="883">
        <f>E414+480</f>
        <v>1242</v>
      </c>
      <c r="F415" s="1130"/>
      <c r="G415" s="1130"/>
      <c r="H415" s="1130"/>
      <c r="O415" s="943"/>
    </row>
    <row r="416" spans="2:15">
      <c r="B416" s="879">
        <v>1</v>
      </c>
      <c r="C416" s="1143" t="s">
        <v>2106</v>
      </c>
      <c r="D416" s="1144" t="s">
        <v>2847</v>
      </c>
      <c r="E416" s="1145">
        <v>1</v>
      </c>
      <c r="O416" s="943"/>
    </row>
    <row r="417" spans="2:24">
      <c r="B417" s="941"/>
      <c r="C417" s="942"/>
      <c r="D417" s="943"/>
      <c r="E417" s="942"/>
      <c r="F417" s="942"/>
      <c r="G417" s="942"/>
      <c r="H417" s="942"/>
      <c r="O417" s="943"/>
    </row>
    <row r="418" spans="2:24">
      <c r="B418" s="941"/>
      <c r="C418" s="942"/>
      <c r="D418" s="943"/>
      <c r="E418" s="942"/>
      <c r="F418" s="942"/>
      <c r="G418" s="942"/>
      <c r="H418" s="942"/>
      <c r="O418" s="943"/>
    </row>
    <row r="419" spans="2:24">
      <c r="B419" s="998" t="s">
        <v>2256</v>
      </c>
      <c r="C419" s="999" t="s">
        <v>2088</v>
      </c>
      <c r="D419" s="881" t="s">
        <v>2848</v>
      </c>
      <c r="E419" s="1146">
        <v>770</v>
      </c>
      <c r="F419" s="1146">
        <f>E419-1</f>
        <v>769</v>
      </c>
      <c r="G419" s="1147">
        <f>F419-1</f>
        <v>768</v>
      </c>
      <c r="H419" s="1148"/>
      <c r="M419" s="955"/>
      <c r="N419" s="998" t="s">
        <v>2849</v>
      </c>
      <c r="O419" s="999" t="s">
        <v>2088</v>
      </c>
      <c r="P419" s="881" t="s">
        <v>2850</v>
      </c>
      <c r="Q419" s="1146">
        <v>786</v>
      </c>
      <c r="R419" s="1146">
        <f>Q419-1</f>
        <v>785</v>
      </c>
      <c r="S419" s="1147">
        <f>R419-1</f>
        <v>784</v>
      </c>
      <c r="T419" s="1148"/>
      <c r="U419" s="877"/>
    </row>
    <row r="420" spans="2:24" s="995" customFormat="1">
      <c r="B420" s="1001"/>
      <c r="C420" s="1002"/>
      <c r="D420" s="881" t="s">
        <v>2851</v>
      </c>
      <c r="E420" s="1146">
        <f>E419+480</f>
        <v>1250</v>
      </c>
      <c r="F420" s="1146">
        <f>E420-1</f>
        <v>1249</v>
      </c>
      <c r="G420" s="1147">
        <f>F420-1</f>
        <v>1248</v>
      </c>
      <c r="H420" s="1149"/>
      <c r="I420" s="994"/>
      <c r="J420" s="994"/>
      <c r="L420" s="994"/>
      <c r="M420" s="996"/>
      <c r="N420" s="1001"/>
      <c r="O420" s="1002"/>
      <c r="P420" s="881" t="s">
        <v>2852</v>
      </c>
      <c r="Q420" s="1146">
        <f>Q419+480</f>
        <v>1266</v>
      </c>
      <c r="R420" s="1146">
        <f>Q420-1</f>
        <v>1265</v>
      </c>
      <c r="S420" s="1147">
        <f>R420-1</f>
        <v>1264</v>
      </c>
      <c r="T420" s="1149"/>
      <c r="U420" s="994"/>
    </row>
    <row r="421" spans="2:24" ht="13.5">
      <c r="B421" s="898">
        <v>1</v>
      </c>
      <c r="C421" s="894" t="s">
        <v>2106</v>
      </c>
      <c r="D421" s="964" t="s">
        <v>2853</v>
      </c>
      <c r="E421" s="896">
        <v>0</v>
      </c>
      <c r="F421" s="896">
        <v>0</v>
      </c>
      <c r="G421" s="897">
        <v>0</v>
      </c>
      <c r="H421" s="936"/>
      <c r="L421" s="876">
        <f>G421+F421*2+E421*4</f>
        <v>0</v>
      </c>
      <c r="M421" s="955"/>
      <c r="N421" s="898">
        <v>1</v>
      </c>
      <c r="O421" s="894" t="s">
        <v>2106</v>
      </c>
      <c r="P421" s="964" t="s">
        <v>2854</v>
      </c>
      <c r="Q421" s="896">
        <v>0</v>
      </c>
      <c r="R421" s="896">
        <v>0</v>
      </c>
      <c r="S421" s="897">
        <v>0</v>
      </c>
      <c r="T421" s="936"/>
      <c r="U421" s="877"/>
      <c r="X421" s="876">
        <f>S421+R421*2+Q421*4</f>
        <v>0</v>
      </c>
    </row>
    <row r="422" spans="2:24" ht="13.5">
      <c r="B422" s="899">
        <v>2</v>
      </c>
      <c r="C422" s="900" t="s">
        <v>2106</v>
      </c>
      <c r="D422" s="911" t="s">
        <v>2855</v>
      </c>
      <c r="E422" s="902">
        <v>0</v>
      </c>
      <c r="F422" s="902">
        <v>0</v>
      </c>
      <c r="G422" s="903">
        <v>1</v>
      </c>
      <c r="H422" s="936"/>
      <c r="L422" s="876">
        <f>G422+F422*2+E422*4</f>
        <v>1</v>
      </c>
      <c r="M422" s="955"/>
      <c r="N422" s="899">
        <v>2</v>
      </c>
      <c r="O422" s="900" t="s">
        <v>2106</v>
      </c>
      <c r="P422" s="911" t="s">
        <v>2856</v>
      </c>
      <c r="Q422" s="902">
        <v>0</v>
      </c>
      <c r="R422" s="902">
        <v>0</v>
      </c>
      <c r="S422" s="903">
        <v>1</v>
      </c>
      <c r="T422" s="936"/>
      <c r="U422" s="877"/>
      <c r="X422" s="876">
        <f>S422+R422*2+Q422*4</f>
        <v>1</v>
      </c>
    </row>
    <row r="423" spans="2:24" ht="13.5">
      <c r="B423" s="899">
        <v>3</v>
      </c>
      <c r="C423" s="900" t="s">
        <v>2106</v>
      </c>
      <c r="D423" s="911" t="s">
        <v>2857</v>
      </c>
      <c r="E423" s="902">
        <v>0</v>
      </c>
      <c r="F423" s="902">
        <v>1</v>
      </c>
      <c r="G423" s="903">
        <v>0</v>
      </c>
      <c r="H423" s="936"/>
      <c r="L423" s="876">
        <f>G423+F423*2+E423*4</f>
        <v>2</v>
      </c>
      <c r="M423" s="955"/>
      <c r="N423" s="899">
        <v>3</v>
      </c>
      <c r="O423" s="900" t="s">
        <v>2106</v>
      </c>
      <c r="P423" s="911" t="s">
        <v>2858</v>
      </c>
      <c r="Q423" s="902">
        <v>0</v>
      </c>
      <c r="R423" s="902">
        <v>1</v>
      </c>
      <c r="S423" s="903">
        <v>0</v>
      </c>
      <c r="T423" s="936"/>
      <c r="U423" s="877"/>
      <c r="X423" s="876">
        <f>S423+R423*2+Q423*4</f>
        <v>2</v>
      </c>
    </row>
    <row r="424" spans="2:24" ht="13.5">
      <c r="B424" s="899">
        <v>4</v>
      </c>
      <c r="C424" s="900" t="s">
        <v>2106</v>
      </c>
      <c r="D424" s="911" t="s">
        <v>2859</v>
      </c>
      <c r="E424" s="902">
        <v>0</v>
      </c>
      <c r="F424" s="902">
        <v>1</v>
      </c>
      <c r="G424" s="903">
        <v>1</v>
      </c>
      <c r="H424" s="936"/>
      <c r="L424" s="876">
        <f>G424+F424*2+E424*4</f>
        <v>3</v>
      </c>
      <c r="M424" s="955"/>
      <c r="N424" s="899">
        <v>4</v>
      </c>
      <c r="O424" s="900" t="s">
        <v>2860</v>
      </c>
      <c r="P424" s="911" t="s">
        <v>2861</v>
      </c>
      <c r="Q424" s="902">
        <v>0</v>
      </c>
      <c r="R424" s="902">
        <v>1</v>
      </c>
      <c r="S424" s="903">
        <v>1</v>
      </c>
      <c r="T424" s="936"/>
      <c r="U424" s="877"/>
      <c r="X424" s="876">
        <f>S424+R424*2+Q424*4</f>
        <v>3</v>
      </c>
    </row>
    <row r="425" spans="2:24" ht="13.5">
      <c r="B425" s="899">
        <v>5</v>
      </c>
      <c r="C425" s="900"/>
      <c r="D425" s="911"/>
      <c r="E425" s="902"/>
      <c r="F425" s="902"/>
      <c r="G425" s="903"/>
      <c r="H425" s="936"/>
      <c r="L425" s="876"/>
      <c r="M425" s="955"/>
      <c r="N425" s="899"/>
      <c r="O425" s="900"/>
      <c r="P425" s="911"/>
      <c r="Q425" s="902"/>
      <c r="R425" s="902"/>
      <c r="S425" s="903"/>
      <c r="T425" s="936"/>
      <c r="U425" s="877"/>
    </row>
    <row r="426" spans="2:24" ht="13.5">
      <c r="B426" s="899">
        <v>6</v>
      </c>
      <c r="C426" s="900"/>
      <c r="D426" s="911"/>
      <c r="E426" s="902"/>
      <c r="F426" s="902"/>
      <c r="G426" s="903"/>
      <c r="H426" s="936"/>
      <c r="L426" s="876"/>
      <c r="M426" s="955"/>
      <c r="N426" s="899"/>
      <c r="O426" s="900"/>
      <c r="P426" s="911"/>
      <c r="Q426" s="902"/>
      <c r="R426" s="902"/>
      <c r="S426" s="903"/>
      <c r="T426" s="936"/>
      <c r="U426" s="877"/>
    </row>
    <row r="427" spans="2:24" ht="13.5">
      <c r="B427" s="899">
        <v>7</v>
      </c>
      <c r="C427" s="900"/>
      <c r="D427" s="911"/>
      <c r="E427" s="902"/>
      <c r="F427" s="902"/>
      <c r="G427" s="903"/>
      <c r="H427" s="936"/>
      <c r="L427" s="876"/>
      <c r="M427" s="955"/>
      <c r="N427" s="899"/>
      <c r="O427" s="900"/>
      <c r="P427" s="911"/>
      <c r="Q427" s="902"/>
      <c r="R427" s="902"/>
      <c r="S427" s="903"/>
      <c r="T427" s="936"/>
      <c r="U427" s="877"/>
    </row>
    <row r="428" spans="2:24" ht="13.5">
      <c r="B428" s="952">
        <v>8</v>
      </c>
      <c r="C428" s="1054"/>
      <c r="D428" s="997"/>
      <c r="E428" s="933"/>
      <c r="F428" s="933"/>
      <c r="G428" s="934"/>
      <c r="H428" s="936"/>
      <c r="L428" s="876"/>
      <c r="M428" s="955"/>
      <c r="N428" s="952"/>
      <c r="O428" s="1054"/>
      <c r="P428" s="997"/>
      <c r="Q428" s="933"/>
      <c r="R428" s="933"/>
      <c r="S428" s="934"/>
      <c r="T428" s="936"/>
      <c r="U428" s="877"/>
    </row>
    <row r="429" spans="2:24" ht="13.5">
      <c r="B429" s="1150"/>
      <c r="C429" s="936"/>
      <c r="D429" s="949"/>
      <c r="E429" s="936"/>
      <c r="F429" s="936"/>
      <c r="G429" s="936"/>
      <c r="H429" s="936"/>
      <c r="I429" s="1151"/>
      <c r="J429" s="1151"/>
      <c r="K429" s="1152"/>
      <c r="L429" s="1152"/>
      <c r="M429" s="1150"/>
      <c r="N429" s="1150"/>
      <c r="O429" s="936"/>
      <c r="P429" s="949"/>
      <c r="Q429" s="936"/>
      <c r="R429" s="942"/>
      <c r="S429" s="942"/>
      <c r="T429" s="936"/>
      <c r="U429" s="877"/>
    </row>
    <row r="430" spans="2:24" ht="13.5">
      <c r="B430" s="1150"/>
      <c r="C430" s="936"/>
      <c r="D430" s="949"/>
      <c r="E430" s="936"/>
      <c r="F430" s="936"/>
      <c r="G430" s="936"/>
      <c r="H430" s="936"/>
      <c r="I430" s="1151"/>
      <c r="J430" s="1151"/>
      <c r="K430" s="1152"/>
      <c r="L430" s="1152"/>
      <c r="M430" s="1150"/>
      <c r="N430" s="1150"/>
      <c r="O430" s="936"/>
      <c r="P430" s="949"/>
      <c r="Q430" s="936"/>
      <c r="R430" s="942"/>
      <c r="S430" s="942"/>
      <c r="T430" s="936"/>
      <c r="U430" s="877"/>
    </row>
    <row r="431" spans="2:24">
      <c r="B431" s="998" t="s">
        <v>2862</v>
      </c>
      <c r="C431" s="999" t="s">
        <v>2088</v>
      </c>
      <c r="D431" s="881" t="s">
        <v>2863</v>
      </c>
      <c r="E431" s="1146">
        <v>774</v>
      </c>
      <c r="F431" s="1147">
        <f>E431-1</f>
        <v>773</v>
      </c>
      <c r="G431" s="1147">
        <f>F431-1</f>
        <v>772</v>
      </c>
      <c r="H431" s="1148"/>
      <c r="M431" s="955"/>
      <c r="N431" s="998" t="s">
        <v>2849</v>
      </c>
      <c r="O431" s="999" t="s">
        <v>2088</v>
      </c>
      <c r="P431" s="881" t="s">
        <v>2864</v>
      </c>
      <c r="Q431" s="1146">
        <v>790</v>
      </c>
      <c r="R431" s="1147">
        <f>Q431-1</f>
        <v>789</v>
      </c>
      <c r="S431" s="1147">
        <f>R431-1</f>
        <v>788</v>
      </c>
      <c r="T431" s="1148"/>
      <c r="U431" s="877"/>
    </row>
    <row r="432" spans="2:24" s="995" customFormat="1">
      <c r="B432" s="1001"/>
      <c r="C432" s="1002"/>
      <c r="D432" s="881" t="s">
        <v>2865</v>
      </c>
      <c r="E432" s="1146">
        <f>E431+480</f>
        <v>1254</v>
      </c>
      <c r="F432" s="1147">
        <f>E432-1</f>
        <v>1253</v>
      </c>
      <c r="G432" s="1147">
        <f>F432-1</f>
        <v>1252</v>
      </c>
      <c r="H432" s="1149"/>
      <c r="I432" s="994"/>
      <c r="J432" s="994"/>
      <c r="L432" s="994"/>
      <c r="M432" s="996"/>
      <c r="N432" s="1001"/>
      <c r="O432" s="1002"/>
      <c r="P432" s="881" t="s">
        <v>2866</v>
      </c>
      <c r="Q432" s="1146">
        <f>Q431+480</f>
        <v>1270</v>
      </c>
      <c r="R432" s="1147">
        <f>Q432-1</f>
        <v>1269</v>
      </c>
      <c r="S432" s="1147">
        <f>R432-1</f>
        <v>1268</v>
      </c>
      <c r="T432" s="1149"/>
      <c r="U432" s="994"/>
    </row>
    <row r="433" spans="2:31" ht="13.5">
      <c r="B433" s="898">
        <v>1</v>
      </c>
      <c r="C433" s="894" t="s">
        <v>2106</v>
      </c>
      <c r="D433" s="964" t="s">
        <v>2867</v>
      </c>
      <c r="E433" s="896">
        <v>0</v>
      </c>
      <c r="F433" s="896">
        <v>0</v>
      </c>
      <c r="G433" s="897">
        <v>0</v>
      </c>
      <c r="H433" s="936"/>
      <c r="L433" s="876">
        <f>F433+E433*2</f>
        <v>0</v>
      </c>
      <c r="M433" s="955"/>
      <c r="N433" s="898">
        <v>1</v>
      </c>
      <c r="O433" s="894" t="s">
        <v>2868</v>
      </c>
      <c r="P433" s="964" t="s">
        <v>2869</v>
      </c>
      <c r="Q433" s="896">
        <v>0</v>
      </c>
      <c r="R433" s="896">
        <v>0</v>
      </c>
      <c r="S433" s="897">
        <v>0</v>
      </c>
      <c r="T433" s="936"/>
      <c r="U433" s="877"/>
      <c r="X433" s="876">
        <f>R433+Q433*2</f>
        <v>0</v>
      </c>
    </row>
    <row r="434" spans="2:31" ht="13.5">
      <c r="B434" s="899">
        <v>2</v>
      </c>
      <c r="C434" s="900" t="s">
        <v>2106</v>
      </c>
      <c r="D434" s="911" t="s">
        <v>2870</v>
      </c>
      <c r="E434" s="902">
        <v>0</v>
      </c>
      <c r="F434" s="902">
        <v>0</v>
      </c>
      <c r="G434" s="903">
        <v>1</v>
      </c>
      <c r="H434" s="936"/>
      <c r="L434" s="876">
        <f>F434+E434*2</f>
        <v>0</v>
      </c>
      <c r="M434" s="955"/>
      <c r="N434" s="899">
        <v>2</v>
      </c>
      <c r="O434" s="900" t="s">
        <v>2860</v>
      </c>
      <c r="P434" s="911" t="s">
        <v>2871</v>
      </c>
      <c r="Q434" s="902">
        <v>0</v>
      </c>
      <c r="R434" s="902">
        <v>0</v>
      </c>
      <c r="S434" s="903">
        <v>1</v>
      </c>
      <c r="T434" s="936"/>
      <c r="U434" s="877"/>
      <c r="X434" s="876">
        <f>R434+Q434*2</f>
        <v>0</v>
      </c>
    </row>
    <row r="435" spans="2:31" ht="13.5">
      <c r="B435" s="899">
        <v>3</v>
      </c>
      <c r="C435" s="900" t="s">
        <v>2106</v>
      </c>
      <c r="D435" s="911" t="s">
        <v>2872</v>
      </c>
      <c r="E435" s="902">
        <v>0</v>
      </c>
      <c r="F435" s="902">
        <v>1</v>
      </c>
      <c r="G435" s="903">
        <v>0</v>
      </c>
      <c r="H435" s="936"/>
      <c r="L435" s="876">
        <f>F435+E435*2</f>
        <v>1</v>
      </c>
      <c r="M435" s="955"/>
      <c r="N435" s="899">
        <v>3</v>
      </c>
      <c r="O435" s="900" t="s">
        <v>2873</v>
      </c>
      <c r="P435" s="911" t="s">
        <v>2874</v>
      </c>
      <c r="Q435" s="902">
        <v>0</v>
      </c>
      <c r="R435" s="902">
        <v>1</v>
      </c>
      <c r="S435" s="903">
        <v>0</v>
      </c>
      <c r="T435" s="936"/>
      <c r="U435" s="877"/>
      <c r="X435" s="876">
        <f>R435+Q435*2</f>
        <v>1</v>
      </c>
    </row>
    <row r="436" spans="2:31" ht="13.5">
      <c r="B436" s="899">
        <v>4</v>
      </c>
      <c r="C436" s="900" t="s">
        <v>2124</v>
      </c>
      <c r="D436" s="911" t="s">
        <v>2875</v>
      </c>
      <c r="E436" s="902">
        <v>0</v>
      </c>
      <c r="F436" s="902">
        <v>1</v>
      </c>
      <c r="G436" s="903">
        <v>1</v>
      </c>
      <c r="H436" s="936"/>
      <c r="L436" s="876">
        <f>F436+E436*2</f>
        <v>1</v>
      </c>
      <c r="M436" s="955"/>
      <c r="N436" s="899">
        <v>4</v>
      </c>
      <c r="O436" s="900" t="s">
        <v>2124</v>
      </c>
      <c r="P436" s="911" t="s">
        <v>2876</v>
      </c>
      <c r="Q436" s="902">
        <v>0</v>
      </c>
      <c r="R436" s="902">
        <v>1</v>
      </c>
      <c r="S436" s="903">
        <v>1</v>
      </c>
      <c r="T436" s="936"/>
      <c r="U436" s="877"/>
      <c r="X436" s="876">
        <f>R436+Q436*2</f>
        <v>1</v>
      </c>
    </row>
    <row r="437" spans="2:31" ht="13.5">
      <c r="B437" s="899">
        <v>5</v>
      </c>
      <c r="C437" s="900"/>
      <c r="D437" s="911"/>
      <c r="E437" s="902"/>
      <c r="F437" s="902"/>
      <c r="G437" s="903"/>
      <c r="H437" s="936"/>
      <c r="L437" s="876"/>
      <c r="M437" s="955"/>
      <c r="N437" s="899">
        <v>5</v>
      </c>
      <c r="O437" s="900"/>
      <c r="P437" s="911"/>
      <c r="Q437" s="902"/>
      <c r="R437" s="902"/>
      <c r="S437" s="903"/>
      <c r="T437" s="936"/>
      <c r="U437" s="877"/>
    </row>
    <row r="438" spans="2:31" ht="13.5">
      <c r="B438" s="899">
        <v>6</v>
      </c>
      <c r="C438" s="900"/>
      <c r="D438" s="911"/>
      <c r="E438" s="902"/>
      <c r="F438" s="902"/>
      <c r="G438" s="903"/>
      <c r="H438" s="936"/>
      <c r="L438" s="876"/>
      <c r="M438" s="955"/>
      <c r="N438" s="899">
        <v>6</v>
      </c>
      <c r="O438" s="900"/>
      <c r="P438" s="911"/>
      <c r="Q438" s="902"/>
      <c r="R438" s="902"/>
      <c r="S438" s="903"/>
      <c r="T438" s="936"/>
      <c r="U438" s="877"/>
    </row>
    <row r="439" spans="2:31" ht="13.5">
      <c r="B439" s="899">
        <v>7</v>
      </c>
      <c r="C439" s="900"/>
      <c r="D439" s="911"/>
      <c r="E439" s="902"/>
      <c r="F439" s="902"/>
      <c r="G439" s="903"/>
      <c r="H439" s="936"/>
      <c r="L439" s="876"/>
      <c r="M439" s="955"/>
      <c r="N439" s="899">
        <v>7</v>
      </c>
      <c r="O439" s="900"/>
      <c r="P439" s="911"/>
      <c r="Q439" s="902"/>
      <c r="R439" s="902"/>
      <c r="S439" s="903"/>
      <c r="T439" s="936"/>
      <c r="U439" s="877"/>
    </row>
    <row r="440" spans="2:31" ht="13.5">
      <c r="B440" s="952">
        <v>8</v>
      </c>
      <c r="C440" s="1054"/>
      <c r="D440" s="997"/>
      <c r="E440" s="933"/>
      <c r="F440" s="933"/>
      <c r="G440" s="934"/>
      <c r="H440" s="936"/>
      <c r="L440" s="876"/>
      <c r="M440" s="955"/>
      <c r="N440" s="952">
        <v>8</v>
      </c>
      <c r="O440" s="1054"/>
      <c r="P440" s="997"/>
      <c r="Q440" s="933"/>
      <c r="R440" s="933"/>
      <c r="S440" s="934"/>
      <c r="T440" s="936"/>
      <c r="U440" s="877"/>
    </row>
    <row r="441" spans="2:31" ht="13.5">
      <c r="B441" s="1150"/>
      <c r="C441" s="936"/>
      <c r="D441" s="949"/>
      <c r="E441" s="936"/>
      <c r="F441" s="936"/>
      <c r="G441" s="936"/>
      <c r="H441" s="936"/>
      <c r="I441" s="1151"/>
      <c r="J441" s="1151"/>
      <c r="K441" s="1152"/>
      <c r="L441" s="1152"/>
      <c r="M441" s="1150"/>
      <c r="N441" s="1150"/>
      <c r="O441" s="936"/>
      <c r="P441" s="949"/>
      <c r="Q441" s="936"/>
      <c r="R441" s="942"/>
      <c r="S441" s="942"/>
      <c r="T441" s="936"/>
      <c r="U441" s="877"/>
    </row>
    <row r="442" spans="2:31" ht="13.5">
      <c r="B442" s="1150"/>
      <c r="C442" s="936"/>
      <c r="D442" s="949"/>
      <c r="E442" s="936"/>
      <c r="F442" s="936"/>
      <c r="G442" s="936"/>
      <c r="H442" s="936"/>
      <c r="I442" s="1151"/>
      <c r="J442" s="1151"/>
      <c r="K442" s="1152"/>
      <c r="L442" s="1152"/>
      <c r="M442" s="1150"/>
      <c r="N442" s="1150"/>
      <c r="O442" s="936"/>
      <c r="P442" s="949"/>
      <c r="Q442" s="936"/>
      <c r="R442" s="942"/>
      <c r="S442" s="942"/>
      <c r="T442" s="936"/>
      <c r="U442" s="877"/>
    </row>
    <row r="443" spans="2:31" ht="13.5">
      <c r="B443" s="874" t="s">
        <v>2877</v>
      </c>
      <c r="G443" s="942"/>
      <c r="H443" s="942"/>
      <c r="M443" s="941"/>
      <c r="N443" s="874" t="s">
        <v>2878</v>
      </c>
      <c r="O443" s="875"/>
      <c r="Q443" s="877"/>
      <c r="R443" s="877"/>
      <c r="S443" s="942"/>
      <c r="Y443" s="874" t="s">
        <v>2879</v>
      </c>
      <c r="Z443" s="874"/>
      <c r="AA443" s="875"/>
      <c r="AC443" s="877"/>
      <c r="AD443" s="877"/>
      <c r="AE443" s="942"/>
    </row>
    <row r="444" spans="2:31" ht="13.5">
      <c r="B444" s="1075" t="s">
        <v>2880</v>
      </c>
      <c r="C444" s="999" t="s">
        <v>2088</v>
      </c>
      <c r="D444" s="1088" t="s">
        <v>2881</v>
      </c>
      <c r="E444" s="882">
        <f>397+320+32</f>
        <v>749</v>
      </c>
      <c r="F444" s="882">
        <f>E444-1</f>
        <v>748</v>
      </c>
      <c r="G444" s="883">
        <f>F444-1</f>
        <v>747</v>
      </c>
      <c r="I444" s="1153"/>
      <c r="J444" s="1153"/>
      <c r="K444" s="1153"/>
      <c r="L444" s="1153"/>
      <c r="M444" s="955"/>
      <c r="N444" s="1075" t="s">
        <v>2849</v>
      </c>
      <c r="O444" s="999" t="s">
        <v>2088</v>
      </c>
      <c r="P444" s="1088" t="s">
        <v>2882</v>
      </c>
      <c r="Q444" s="882">
        <f>400+320+32</f>
        <v>752</v>
      </c>
      <c r="R444" s="882">
        <f>Q444-1</f>
        <v>751</v>
      </c>
      <c r="S444" s="883">
        <f>R444-1</f>
        <v>750</v>
      </c>
      <c r="T444" s="1153"/>
      <c r="U444" s="1153"/>
      <c r="V444" s="1153"/>
      <c r="Y444" s="1075" t="s">
        <v>2849</v>
      </c>
      <c r="Z444" s="999" t="s">
        <v>2088</v>
      </c>
      <c r="AA444" s="1088" t="s">
        <v>2883</v>
      </c>
      <c r="AB444" s="882">
        <f>403+320+32</f>
        <v>755</v>
      </c>
      <c r="AC444" s="882">
        <f>AB444-1</f>
        <v>754</v>
      </c>
      <c r="AD444" s="883">
        <f>AC444-1</f>
        <v>753</v>
      </c>
    </row>
    <row r="445" spans="2:31" ht="13.5">
      <c r="B445" s="1076"/>
      <c r="C445" s="1002"/>
      <c r="D445" s="1088" t="s">
        <v>2884</v>
      </c>
      <c r="E445" s="882">
        <f>E444+480</f>
        <v>1229</v>
      </c>
      <c r="F445" s="882">
        <f>E445-1</f>
        <v>1228</v>
      </c>
      <c r="G445" s="883">
        <f>F445-1</f>
        <v>1227</v>
      </c>
      <c r="I445" s="1153"/>
      <c r="J445" s="1153"/>
      <c r="K445" s="1153"/>
      <c r="L445" s="1153"/>
      <c r="M445" s="955"/>
      <c r="N445" s="1076"/>
      <c r="O445" s="1002"/>
      <c r="P445" s="1088" t="s">
        <v>2885</v>
      </c>
      <c r="Q445" s="882">
        <f>Q444+480</f>
        <v>1232</v>
      </c>
      <c r="R445" s="882">
        <f>Q445-1</f>
        <v>1231</v>
      </c>
      <c r="S445" s="883">
        <f>R445-1</f>
        <v>1230</v>
      </c>
      <c r="T445" s="1153"/>
      <c r="U445" s="1153"/>
      <c r="V445" s="1153"/>
      <c r="Y445" s="1076"/>
      <c r="Z445" s="1002"/>
      <c r="AA445" s="1088" t="s">
        <v>2886</v>
      </c>
      <c r="AB445" s="882">
        <f>AB444+480</f>
        <v>1235</v>
      </c>
      <c r="AC445" s="882">
        <f>AB445-1</f>
        <v>1234</v>
      </c>
      <c r="AD445" s="883">
        <f>AC445-1</f>
        <v>1233</v>
      </c>
    </row>
    <row r="446" spans="2:31" ht="13.5">
      <c r="B446" s="898">
        <v>1</v>
      </c>
      <c r="C446" s="894" t="s">
        <v>2106</v>
      </c>
      <c r="D446" s="895" t="s">
        <v>2887</v>
      </c>
      <c r="E446" s="896">
        <v>0</v>
      </c>
      <c r="F446" s="896">
        <v>0</v>
      </c>
      <c r="G446" s="897">
        <v>0</v>
      </c>
      <c r="I446" s="1153"/>
      <c r="J446" s="1154"/>
      <c r="K446" s="1154"/>
      <c r="L446" s="1154"/>
      <c r="M446" s="955"/>
      <c r="N446" s="1005">
        <v>1</v>
      </c>
      <c r="O446" s="894" t="s">
        <v>2106</v>
      </c>
      <c r="P446" s="895" t="s">
        <v>2888</v>
      </c>
      <c r="Q446" s="896">
        <v>0</v>
      </c>
      <c r="R446" s="896">
        <v>0</v>
      </c>
      <c r="S446" s="897">
        <v>0</v>
      </c>
      <c r="T446" s="1153"/>
      <c r="U446" s="1153"/>
      <c r="V446" s="1153"/>
      <c r="Y446" s="898">
        <v>1</v>
      </c>
      <c r="Z446" s="894" t="s">
        <v>2106</v>
      </c>
      <c r="AA446" s="895" t="s">
        <v>2889</v>
      </c>
      <c r="AB446" s="896">
        <v>0</v>
      </c>
      <c r="AC446" s="896">
        <v>0</v>
      </c>
      <c r="AD446" s="897">
        <v>0</v>
      </c>
    </row>
    <row r="447" spans="2:31" ht="13.5">
      <c r="B447" s="899">
        <v>2</v>
      </c>
      <c r="C447" s="900" t="s">
        <v>2124</v>
      </c>
      <c r="D447" s="905" t="s">
        <v>2890</v>
      </c>
      <c r="E447" s="902">
        <v>0</v>
      </c>
      <c r="F447" s="902">
        <v>1</v>
      </c>
      <c r="G447" s="1139">
        <v>0</v>
      </c>
      <c r="I447" s="1153"/>
      <c r="J447" s="1154"/>
      <c r="K447" s="1154"/>
      <c r="L447" s="1154"/>
      <c r="M447" s="955"/>
      <c r="N447" s="973">
        <v>2</v>
      </c>
      <c r="O447" s="900" t="s">
        <v>2106</v>
      </c>
      <c r="P447" s="905" t="s">
        <v>2891</v>
      </c>
      <c r="Q447" s="902">
        <v>0</v>
      </c>
      <c r="R447" s="902">
        <v>1</v>
      </c>
      <c r="S447" s="1139">
        <v>0</v>
      </c>
      <c r="T447" s="1153"/>
      <c r="U447" s="1153"/>
      <c r="V447" s="1153"/>
      <c r="Y447" s="899">
        <v>2</v>
      </c>
      <c r="Z447" s="900" t="s">
        <v>2124</v>
      </c>
      <c r="AA447" s="905" t="s">
        <v>2892</v>
      </c>
      <c r="AB447" s="902">
        <v>0</v>
      </c>
      <c r="AC447" s="902">
        <v>1</v>
      </c>
      <c r="AD447" s="1139">
        <v>0</v>
      </c>
    </row>
    <row r="448" spans="2:31" ht="13.5">
      <c r="B448" s="899">
        <v>3</v>
      </c>
      <c r="C448" s="900" t="s">
        <v>2197</v>
      </c>
      <c r="D448" s="913" t="s">
        <v>2893</v>
      </c>
      <c r="E448" s="902">
        <v>1</v>
      </c>
      <c r="F448" s="902">
        <v>0</v>
      </c>
      <c r="G448" s="1139">
        <v>0</v>
      </c>
      <c r="I448" s="1153"/>
      <c r="J448" s="1154"/>
      <c r="K448" s="1154"/>
      <c r="L448" s="1154"/>
      <c r="M448" s="955"/>
      <c r="N448" s="973">
        <v>3</v>
      </c>
      <c r="O448" s="900" t="s">
        <v>2193</v>
      </c>
      <c r="P448" s="913" t="s">
        <v>2894</v>
      </c>
      <c r="Q448" s="902">
        <v>1</v>
      </c>
      <c r="R448" s="902">
        <v>0</v>
      </c>
      <c r="S448" s="1139">
        <v>0</v>
      </c>
      <c r="T448" s="1153"/>
      <c r="U448" s="1153"/>
      <c r="V448" s="1153"/>
      <c r="Y448" s="899">
        <v>3</v>
      </c>
      <c r="Z448" s="900" t="s">
        <v>2197</v>
      </c>
      <c r="AA448" s="913" t="s">
        <v>2895</v>
      </c>
      <c r="AB448" s="902">
        <v>1</v>
      </c>
      <c r="AC448" s="902">
        <v>0</v>
      </c>
      <c r="AD448" s="1139">
        <v>0</v>
      </c>
    </row>
    <row r="449" spans="2:30">
      <c r="B449" s="952">
        <v>4</v>
      </c>
      <c r="C449" s="1054" t="s">
        <v>2106</v>
      </c>
      <c r="D449" s="1055" t="s">
        <v>2896</v>
      </c>
      <c r="E449" s="933">
        <v>1</v>
      </c>
      <c r="F449" s="933">
        <v>1</v>
      </c>
      <c r="G449" s="934">
        <v>0</v>
      </c>
      <c r="I449" s="1153"/>
      <c r="J449" s="1154"/>
      <c r="K449" s="1154"/>
      <c r="L449" s="1154"/>
      <c r="M449" s="955"/>
      <c r="N449" s="1140">
        <v>4</v>
      </c>
      <c r="O449" s="1054" t="s">
        <v>2106</v>
      </c>
      <c r="P449" s="1055" t="s">
        <v>2897</v>
      </c>
      <c r="Q449" s="933">
        <v>1</v>
      </c>
      <c r="R449" s="933">
        <v>1</v>
      </c>
      <c r="S449" s="934">
        <v>0</v>
      </c>
      <c r="T449" s="1153"/>
      <c r="U449" s="1153"/>
      <c r="V449" s="1153"/>
      <c r="Y449" s="952">
        <v>4</v>
      </c>
      <c r="Z449" s="1054" t="s">
        <v>2124</v>
      </c>
      <c r="AA449" s="990" t="s">
        <v>2898</v>
      </c>
      <c r="AB449" s="933">
        <v>1</v>
      </c>
      <c r="AC449" s="933">
        <v>1</v>
      </c>
      <c r="AD449" s="934">
        <v>0</v>
      </c>
    </row>
    <row r="450" spans="2:30">
      <c r="I450" s="1153"/>
      <c r="J450" s="1154"/>
      <c r="K450" s="1154"/>
      <c r="L450" s="1154"/>
      <c r="M450" s="1153"/>
      <c r="N450" s="1153"/>
      <c r="O450" s="1153"/>
      <c r="P450" s="1153"/>
      <c r="Q450" s="1153"/>
      <c r="R450" s="1153"/>
      <c r="S450" s="1153"/>
      <c r="T450" s="1153"/>
      <c r="U450" s="1153"/>
      <c r="V450" s="1153"/>
    </row>
    <row r="451" spans="2:30">
      <c r="I451" s="1153"/>
      <c r="J451" s="1154"/>
      <c r="K451" s="1154"/>
      <c r="L451" s="1154"/>
      <c r="M451" s="1153"/>
      <c r="N451" s="1153"/>
      <c r="O451" s="1153"/>
      <c r="P451" s="1153"/>
      <c r="Q451" s="1153"/>
      <c r="R451" s="1153"/>
      <c r="S451" s="1153"/>
      <c r="T451" s="1153"/>
      <c r="U451" s="1153"/>
      <c r="V451" s="1153"/>
    </row>
    <row r="452" spans="2:30" ht="13.5">
      <c r="B452" s="998" t="s">
        <v>2256</v>
      </c>
      <c r="C452" s="999" t="s">
        <v>2088</v>
      </c>
      <c r="D452" s="1155" t="s">
        <v>2899</v>
      </c>
      <c r="E452" s="882">
        <f>158+321</f>
        <v>479</v>
      </c>
      <c r="F452" s="882">
        <f t="shared" ref="F452:J453" si="43">E452-1</f>
        <v>478</v>
      </c>
      <c r="G452" s="882">
        <f t="shared" si="43"/>
        <v>477</v>
      </c>
      <c r="H452" s="882">
        <f t="shared" si="43"/>
        <v>476</v>
      </c>
      <c r="I452" s="882">
        <f t="shared" si="43"/>
        <v>475</v>
      </c>
      <c r="J452" s="883">
        <f t="shared" si="43"/>
        <v>474</v>
      </c>
      <c r="M452" s="955"/>
      <c r="N452" s="998" t="s">
        <v>2256</v>
      </c>
      <c r="O452" s="999" t="s">
        <v>2088</v>
      </c>
      <c r="P452" s="1155" t="s">
        <v>2900</v>
      </c>
      <c r="Q452" s="882">
        <f>222+320+1</f>
        <v>543</v>
      </c>
      <c r="R452" s="882">
        <f t="shared" ref="R452:V453" si="44">Q452-1</f>
        <v>542</v>
      </c>
      <c r="S452" s="882">
        <f t="shared" si="44"/>
        <v>541</v>
      </c>
      <c r="T452" s="882">
        <f t="shared" si="44"/>
        <v>540</v>
      </c>
      <c r="U452" s="882">
        <f t="shared" si="44"/>
        <v>539</v>
      </c>
      <c r="V452" s="883">
        <f t="shared" si="44"/>
        <v>538</v>
      </c>
    </row>
    <row r="453" spans="2:30" ht="13.5">
      <c r="B453" s="1001"/>
      <c r="C453" s="1002"/>
      <c r="D453" s="1155" t="s">
        <v>2901</v>
      </c>
      <c r="E453" s="882">
        <f>E452+480</f>
        <v>959</v>
      </c>
      <c r="F453" s="882">
        <f t="shared" si="43"/>
        <v>958</v>
      </c>
      <c r="G453" s="882">
        <f t="shared" si="43"/>
        <v>957</v>
      </c>
      <c r="H453" s="882">
        <f t="shared" si="43"/>
        <v>956</v>
      </c>
      <c r="I453" s="882">
        <f t="shared" si="43"/>
        <v>955</v>
      </c>
      <c r="J453" s="883">
        <f t="shared" si="43"/>
        <v>954</v>
      </c>
      <c r="M453" s="955"/>
      <c r="N453" s="1001"/>
      <c r="O453" s="1002"/>
      <c r="P453" s="1155" t="s">
        <v>2902</v>
      </c>
      <c r="Q453" s="882">
        <f>Q452+480</f>
        <v>1023</v>
      </c>
      <c r="R453" s="882">
        <f t="shared" si="44"/>
        <v>1022</v>
      </c>
      <c r="S453" s="882">
        <f t="shared" si="44"/>
        <v>1021</v>
      </c>
      <c r="T453" s="882">
        <f t="shared" si="44"/>
        <v>1020</v>
      </c>
      <c r="U453" s="882">
        <f t="shared" si="44"/>
        <v>1019</v>
      </c>
      <c r="V453" s="883">
        <f t="shared" si="44"/>
        <v>1018</v>
      </c>
    </row>
    <row r="454" spans="2:30">
      <c r="B454" s="888">
        <v>1</v>
      </c>
      <c r="C454" s="889" t="s">
        <v>2124</v>
      </c>
      <c r="D454" s="1156" t="s">
        <v>2903</v>
      </c>
      <c r="E454" s="891">
        <v>1</v>
      </c>
      <c r="F454" s="891">
        <v>0</v>
      </c>
      <c r="G454" s="891">
        <v>1</v>
      </c>
      <c r="H454" s="891">
        <v>0</v>
      </c>
      <c r="I454" s="891">
        <v>0</v>
      </c>
      <c r="J454" s="892">
        <v>1</v>
      </c>
      <c r="M454" s="955"/>
      <c r="N454" s="1157">
        <v>1</v>
      </c>
      <c r="O454" s="889" t="s">
        <v>2106</v>
      </c>
      <c r="P454" s="1156" t="s">
        <v>2904</v>
      </c>
      <c r="Q454" s="891">
        <v>1</v>
      </c>
      <c r="R454" s="891">
        <v>0</v>
      </c>
      <c r="S454" s="891">
        <v>1</v>
      </c>
      <c r="T454" s="891">
        <v>0</v>
      </c>
      <c r="U454" s="891">
        <v>0</v>
      </c>
      <c r="V454" s="892">
        <v>1</v>
      </c>
    </row>
    <row r="455" spans="2:30" ht="13.5">
      <c r="B455" s="899">
        <v>2</v>
      </c>
      <c r="C455" s="900" t="s">
        <v>2124</v>
      </c>
      <c r="D455" s="1051" t="s">
        <v>2905</v>
      </c>
      <c r="E455" s="902">
        <v>1</v>
      </c>
      <c r="F455" s="902">
        <v>0</v>
      </c>
      <c r="G455" s="902">
        <v>1</v>
      </c>
      <c r="H455" s="902">
        <v>0</v>
      </c>
      <c r="I455" s="902">
        <v>1</v>
      </c>
      <c r="J455" s="903">
        <v>0</v>
      </c>
      <c r="M455" s="1158"/>
      <c r="N455" s="1159">
        <v>2</v>
      </c>
      <c r="O455" s="900" t="s">
        <v>2124</v>
      </c>
      <c r="P455" s="1051" t="s">
        <v>2906</v>
      </c>
      <c r="Q455" s="902">
        <v>1</v>
      </c>
      <c r="R455" s="902">
        <v>0</v>
      </c>
      <c r="S455" s="902">
        <v>1</v>
      </c>
      <c r="T455" s="902">
        <v>0</v>
      </c>
      <c r="U455" s="902">
        <v>1</v>
      </c>
      <c r="V455" s="903">
        <v>0</v>
      </c>
    </row>
    <row r="456" spans="2:30" ht="13.5">
      <c r="B456" s="899">
        <v>3</v>
      </c>
      <c r="C456" s="900" t="s">
        <v>2124</v>
      </c>
      <c r="D456" s="1051" t="s">
        <v>2907</v>
      </c>
      <c r="E456" s="902">
        <v>1</v>
      </c>
      <c r="F456" s="902">
        <v>0</v>
      </c>
      <c r="G456" s="902">
        <v>1</v>
      </c>
      <c r="H456" s="902">
        <v>0</v>
      </c>
      <c r="I456" s="902">
        <v>1</v>
      </c>
      <c r="J456" s="903">
        <v>1</v>
      </c>
      <c r="M456" s="955"/>
      <c r="N456" s="973">
        <v>3</v>
      </c>
      <c r="O456" s="900" t="s">
        <v>2124</v>
      </c>
      <c r="P456" s="1051" t="s">
        <v>2908</v>
      </c>
      <c r="Q456" s="902">
        <v>1</v>
      </c>
      <c r="R456" s="902">
        <v>0</v>
      </c>
      <c r="S456" s="902">
        <v>1</v>
      </c>
      <c r="T456" s="902">
        <v>0</v>
      </c>
      <c r="U456" s="902">
        <v>1</v>
      </c>
      <c r="V456" s="903">
        <v>1</v>
      </c>
    </row>
    <row r="457" spans="2:30">
      <c r="B457" s="899">
        <v>4</v>
      </c>
      <c r="C457" s="900" t="s">
        <v>2106</v>
      </c>
      <c r="D457" s="1051" t="s">
        <v>2909</v>
      </c>
      <c r="E457" s="902">
        <v>1</v>
      </c>
      <c r="F457" s="902">
        <v>0</v>
      </c>
      <c r="G457" s="902">
        <v>1</v>
      </c>
      <c r="H457" s="902">
        <v>1</v>
      </c>
      <c r="I457" s="902">
        <v>0</v>
      </c>
      <c r="J457" s="903">
        <v>0</v>
      </c>
      <c r="M457" s="955"/>
      <c r="N457" s="973">
        <v>4</v>
      </c>
      <c r="O457" s="900" t="s">
        <v>2124</v>
      </c>
      <c r="P457" s="1051" t="s">
        <v>2910</v>
      </c>
      <c r="Q457" s="902">
        <v>1</v>
      </c>
      <c r="R457" s="902">
        <v>0</v>
      </c>
      <c r="S457" s="902">
        <v>1</v>
      </c>
      <c r="T457" s="902">
        <v>1</v>
      </c>
      <c r="U457" s="902">
        <v>0</v>
      </c>
      <c r="V457" s="903">
        <v>0</v>
      </c>
    </row>
    <row r="458" spans="2:30" ht="13.5">
      <c r="B458" s="899">
        <v>5</v>
      </c>
      <c r="C458" s="900" t="s">
        <v>2124</v>
      </c>
      <c r="D458" s="1051" t="s">
        <v>2911</v>
      </c>
      <c r="E458" s="902">
        <v>1</v>
      </c>
      <c r="F458" s="902">
        <v>0</v>
      </c>
      <c r="G458" s="902">
        <v>1</v>
      </c>
      <c r="H458" s="902">
        <v>1</v>
      </c>
      <c r="I458" s="902">
        <v>0</v>
      </c>
      <c r="J458" s="903">
        <v>1</v>
      </c>
      <c r="M458" s="955"/>
      <c r="N458" s="973">
        <v>5</v>
      </c>
      <c r="O458" s="900" t="s">
        <v>2860</v>
      </c>
      <c r="P458" s="1051" t="s">
        <v>2912</v>
      </c>
      <c r="Q458" s="902">
        <v>1</v>
      </c>
      <c r="R458" s="902">
        <v>0</v>
      </c>
      <c r="S458" s="902">
        <v>1</v>
      </c>
      <c r="T458" s="902">
        <v>1</v>
      </c>
      <c r="U458" s="902">
        <v>0</v>
      </c>
      <c r="V458" s="903">
        <v>1</v>
      </c>
    </row>
    <row r="459" spans="2:30">
      <c r="B459" s="899">
        <v>6</v>
      </c>
      <c r="C459" s="900" t="s">
        <v>2124</v>
      </c>
      <c r="D459" s="1051" t="s">
        <v>2913</v>
      </c>
      <c r="E459" s="902">
        <v>1</v>
      </c>
      <c r="F459" s="902">
        <v>0</v>
      </c>
      <c r="G459" s="902">
        <v>1</v>
      </c>
      <c r="H459" s="902">
        <v>1</v>
      </c>
      <c r="I459" s="902">
        <v>1</v>
      </c>
      <c r="J459" s="903">
        <v>0</v>
      </c>
      <c r="M459" s="955"/>
      <c r="N459" s="973">
        <v>6</v>
      </c>
      <c r="O459" s="900" t="s">
        <v>2124</v>
      </c>
      <c r="P459" s="1051" t="s">
        <v>2914</v>
      </c>
      <c r="Q459" s="902">
        <v>1</v>
      </c>
      <c r="R459" s="902">
        <v>0</v>
      </c>
      <c r="S459" s="902">
        <v>1</v>
      </c>
      <c r="T459" s="902">
        <v>1</v>
      </c>
      <c r="U459" s="902">
        <v>1</v>
      </c>
      <c r="V459" s="903">
        <v>0</v>
      </c>
    </row>
    <row r="460" spans="2:30">
      <c r="B460" s="899">
        <v>7</v>
      </c>
      <c r="C460" s="900" t="s">
        <v>2124</v>
      </c>
      <c r="D460" s="1051" t="s">
        <v>2915</v>
      </c>
      <c r="E460" s="1160">
        <v>1</v>
      </c>
      <c r="F460" s="1160">
        <v>0</v>
      </c>
      <c r="G460" s="1160">
        <v>1</v>
      </c>
      <c r="H460" s="1160">
        <v>1</v>
      </c>
      <c r="I460" s="1160">
        <v>1</v>
      </c>
      <c r="J460" s="1161">
        <v>1</v>
      </c>
      <c r="M460" s="955"/>
      <c r="N460" s="973">
        <v>7</v>
      </c>
      <c r="O460" s="900" t="s">
        <v>2124</v>
      </c>
      <c r="P460" s="1051" t="s">
        <v>2916</v>
      </c>
      <c r="Q460" s="1160">
        <v>1</v>
      </c>
      <c r="R460" s="1160">
        <v>0</v>
      </c>
      <c r="S460" s="1160">
        <v>1</v>
      </c>
      <c r="T460" s="1160">
        <v>1</v>
      </c>
      <c r="U460" s="1160">
        <v>1</v>
      </c>
      <c r="V460" s="1161">
        <v>1</v>
      </c>
    </row>
    <row r="461" spans="2:30">
      <c r="B461" s="899">
        <v>8</v>
      </c>
      <c r="C461" s="900" t="s">
        <v>2124</v>
      </c>
      <c r="D461" s="1051" t="s">
        <v>2565</v>
      </c>
      <c r="E461" s="902">
        <v>1</v>
      </c>
      <c r="F461" s="902">
        <v>0</v>
      </c>
      <c r="G461" s="902">
        <v>0</v>
      </c>
      <c r="H461" s="902">
        <v>0</v>
      </c>
      <c r="I461" s="902">
        <v>0</v>
      </c>
      <c r="J461" s="903">
        <v>1</v>
      </c>
      <c r="M461" s="955"/>
      <c r="N461" s="973">
        <v>8</v>
      </c>
      <c r="O461" s="900" t="s">
        <v>2124</v>
      </c>
      <c r="P461" s="1051" t="s">
        <v>2917</v>
      </c>
      <c r="Q461" s="902">
        <v>1</v>
      </c>
      <c r="R461" s="902">
        <v>0</v>
      </c>
      <c r="S461" s="902">
        <v>0</v>
      </c>
      <c r="T461" s="902">
        <v>0</v>
      </c>
      <c r="U461" s="902">
        <v>0</v>
      </c>
      <c r="V461" s="903">
        <v>1</v>
      </c>
    </row>
    <row r="462" spans="2:30" ht="13.5">
      <c r="B462" s="1162">
        <v>9</v>
      </c>
      <c r="C462" s="900"/>
      <c r="D462" s="1163" t="s">
        <v>2918</v>
      </c>
      <c r="E462" s="902">
        <v>1</v>
      </c>
      <c r="F462" s="902">
        <v>0</v>
      </c>
      <c r="G462" s="902">
        <v>0</v>
      </c>
      <c r="H462" s="902">
        <v>0</v>
      </c>
      <c r="I462" s="902">
        <v>1</v>
      </c>
      <c r="J462" s="903">
        <v>0</v>
      </c>
      <c r="M462" s="955"/>
      <c r="N462" s="899">
        <v>9</v>
      </c>
      <c r="O462" s="900" t="s">
        <v>2124</v>
      </c>
      <c r="P462" s="1051" t="s">
        <v>2919</v>
      </c>
      <c r="Q462" s="902">
        <v>1</v>
      </c>
      <c r="R462" s="902">
        <v>0</v>
      </c>
      <c r="S462" s="902">
        <v>0</v>
      </c>
      <c r="T462" s="902">
        <v>0</v>
      </c>
      <c r="U462" s="902">
        <v>1</v>
      </c>
      <c r="V462" s="903">
        <v>0</v>
      </c>
    </row>
    <row r="463" spans="2:30">
      <c r="B463" s="1162">
        <v>10</v>
      </c>
      <c r="C463" s="900" t="s">
        <v>2124</v>
      </c>
      <c r="D463" s="1164" t="s">
        <v>2920</v>
      </c>
      <c r="E463" s="902">
        <v>1</v>
      </c>
      <c r="F463" s="902">
        <v>0</v>
      </c>
      <c r="G463" s="902">
        <v>0</v>
      </c>
      <c r="H463" s="902">
        <v>0</v>
      </c>
      <c r="I463" s="902">
        <v>1</v>
      </c>
      <c r="J463" s="903">
        <v>1</v>
      </c>
      <c r="M463" s="941"/>
      <c r="N463" s="1162">
        <v>10</v>
      </c>
      <c r="O463" s="900" t="s">
        <v>2106</v>
      </c>
      <c r="P463" s="1164" t="s">
        <v>2921</v>
      </c>
      <c r="Q463" s="902">
        <v>1</v>
      </c>
      <c r="R463" s="902">
        <v>0</v>
      </c>
      <c r="S463" s="902">
        <v>0</v>
      </c>
      <c r="T463" s="902">
        <v>0</v>
      </c>
      <c r="U463" s="902">
        <v>1</v>
      </c>
      <c r="V463" s="903">
        <v>1</v>
      </c>
    </row>
    <row r="464" spans="2:30">
      <c r="B464" s="1162">
        <v>11</v>
      </c>
      <c r="C464" s="900" t="s">
        <v>2124</v>
      </c>
      <c r="D464" s="1164" t="s">
        <v>2922</v>
      </c>
      <c r="E464" s="902">
        <v>1</v>
      </c>
      <c r="F464" s="902">
        <v>0</v>
      </c>
      <c r="G464" s="902">
        <v>0</v>
      </c>
      <c r="H464" s="902">
        <v>1</v>
      </c>
      <c r="I464" s="902">
        <v>0</v>
      </c>
      <c r="J464" s="903">
        <v>0</v>
      </c>
      <c r="M464" s="941"/>
      <c r="N464" s="1162">
        <v>11</v>
      </c>
      <c r="O464" s="900" t="s">
        <v>2868</v>
      </c>
      <c r="P464" s="1164" t="s">
        <v>2923</v>
      </c>
      <c r="Q464" s="902">
        <v>1</v>
      </c>
      <c r="R464" s="902">
        <v>0</v>
      </c>
      <c r="S464" s="902">
        <v>0</v>
      </c>
      <c r="T464" s="902">
        <v>1</v>
      </c>
      <c r="U464" s="902">
        <v>0</v>
      </c>
      <c r="V464" s="903">
        <v>0</v>
      </c>
    </row>
    <row r="465" spans="2:22">
      <c r="B465" s="1162">
        <v>12</v>
      </c>
      <c r="C465" s="900" t="s">
        <v>2124</v>
      </c>
      <c r="D465" s="1164" t="s">
        <v>2924</v>
      </c>
      <c r="E465" s="902">
        <v>1</v>
      </c>
      <c r="F465" s="902">
        <v>0</v>
      </c>
      <c r="G465" s="902">
        <v>0</v>
      </c>
      <c r="H465" s="902">
        <v>1</v>
      </c>
      <c r="I465" s="902">
        <v>0</v>
      </c>
      <c r="J465" s="903">
        <v>1</v>
      </c>
      <c r="M465" s="941"/>
      <c r="N465" s="1162">
        <v>12</v>
      </c>
      <c r="O465" s="900" t="s">
        <v>2124</v>
      </c>
      <c r="P465" s="1164" t="s">
        <v>2925</v>
      </c>
      <c r="Q465" s="902">
        <v>1</v>
      </c>
      <c r="R465" s="902">
        <v>0</v>
      </c>
      <c r="S465" s="902">
        <v>0</v>
      </c>
      <c r="T465" s="902">
        <v>1</v>
      </c>
      <c r="U465" s="902">
        <v>0</v>
      </c>
      <c r="V465" s="903">
        <v>1</v>
      </c>
    </row>
    <row r="466" spans="2:22">
      <c r="B466" s="1162">
        <v>13</v>
      </c>
      <c r="C466" s="900" t="s">
        <v>2124</v>
      </c>
      <c r="D466" s="1164" t="s">
        <v>2926</v>
      </c>
      <c r="E466" s="902">
        <v>1</v>
      </c>
      <c r="F466" s="902">
        <v>0</v>
      </c>
      <c r="G466" s="902">
        <v>0</v>
      </c>
      <c r="H466" s="902">
        <v>1</v>
      </c>
      <c r="I466" s="902">
        <v>1</v>
      </c>
      <c r="J466" s="903">
        <v>0</v>
      </c>
      <c r="M466" s="941"/>
      <c r="N466" s="1162">
        <v>13</v>
      </c>
      <c r="O466" s="900" t="s">
        <v>2124</v>
      </c>
      <c r="P466" s="1164" t="s">
        <v>2927</v>
      </c>
      <c r="Q466" s="902">
        <v>1</v>
      </c>
      <c r="R466" s="902">
        <v>0</v>
      </c>
      <c r="S466" s="902">
        <v>0</v>
      </c>
      <c r="T466" s="902">
        <v>1</v>
      </c>
      <c r="U466" s="902">
        <v>1</v>
      </c>
      <c r="V466" s="903">
        <v>0</v>
      </c>
    </row>
    <row r="467" spans="2:22">
      <c r="B467" s="1162">
        <v>14</v>
      </c>
      <c r="C467" s="900" t="s">
        <v>2124</v>
      </c>
      <c r="D467" s="1164" t="s">
        <v>2928</v>
      </c>
      <c r="E467" s="902">
        <v>1</v>
      </c>
      <c r="F467" s="902">
        <v>0</v>
      </c>
      <c r="G467" s="902">
        <v>0</v>
      </c>
      <c r="H467" s="902">
        <v>1</v>
      </c>
      <c r="I467" s="902">
        <v>1</v>
      </c>
      <c r="J467" s="903">
        <v>1</v>
      </c>
      <c r="M467" s="941"/>
      <c r="N467" s="1162">
        <v>14</v>
      </c>
      <c r="O467" s="900" t="s">
        <v>2124</v>
      </c>
      <c r="P467" s="1164"/>
      <c r="Q467" s="902">
        <v>1</v>
      </c>
      <c r="R467" s="902">
        <v>0</v>
      </c>
      <c r="S467" s="902">
        <v>0</v>
      </c>
      <c r="T467" s="902">
        <v>1</v>
      </c>
      <c r="U467" s="902">
        <v>1</v>
      </c>
      <c r="V467" s="903">
        <v>1</v>
      </c>
    </row>
    <row r="468" spans="2:22">
      <c r="B468" s="1162">
        <v>15</v>
      </c>
      <c r="C468" s="900" t="s">
        <v>2124</v>
      </c>
      <c r="D468" s="1164" t="s">
        <v>2929</v>
      </c>
      <c r="E468" s="902">
        <v>1</v>
      </c>
      <c r="F468" s="902">
        <v>0</v>
      </c>
      <c r="G468" s="902">
        <v>1</v>
      </c>
      <c r="H468" s="902">
        <v>0</v>
      </c>
      <c r="I468" s="902">
        <v>0</v>
      </c>
      <c r="J468" s="903">
        <v>0</v>
      </c>
      <c r="M468" s="941"/>
      <c r="N468" s="1162">
        <v>15</v>
      </c>
      <c r="O468" s="900" t="s">
        <v>2124</v>
      </c>
      <c r="P468" s="1164"/>
      <c r="Q468" s="902">
        <v>1</v>
      </c>
      <c r="R468" s="902">
        <v>0</v>
      </c>
      <c r="S468" s="902">
        <v>1</v>
      </c>
      <c r="T468" s="902">
        <v>0</v>
      </c>
      <c r="U468" s="902">
        <v>0</v>
      </c>
      <c r="V468" s="903">
        <v>0</v>
      </c>
    </row>
    <row r="469" spans="2:22">
      <c r="B469" s="1162">
        <v>16</v>
      </c>
      <c r="C469" s="900" t="s">
        <v>2124</v>
      </c>
      <c r="D469" s="1164" t="s">
        <v>2930</v>
      </c>
      <c r="E469" s="902">
        <v>1</v>
      </c>
      <c r="F469" s="902">
        <v>1</v>
      </c>
      <c r="G469" s="902">
        <v>0</v>
      </c>
      <c r="H469" s="902">
        <v>0</v>
      </c>
      <c r="I469" s="902">
        <v>0</v>
      </c>
      <c r="J469" s="903">
        <v>0</v>
      </c>
      <c r="M469" s="941"/>
      <c r="N469" s="1162">
        <v>16</v>
      </c>
      <c r="O469" s="900" t="s">
        <v>2124</v>
      </c>
      <c r="P469" s="1164"/>
      <c r="Q469" s="902">
        <v>1</v>
      </c>
      <c r="R469" s="902">
        <v>1</v>
      </c>
      <c r="S469" s="902">
        <v>0</v>
      </c>
      <c r="T469" s="902">
        <v>0</v>
      </c>
      <c r="U469" s="902">
        <v>0</v>
      </c>
      <c r="V469" s="903">
        <v>0</v>
      </c>
    </row>
    <row r="470" spans="2:22">
      <c r="B470" s="1162">
        <v>17</v>
      </c>
      <c r="C470" s="900" t="s">
        <v>2124</v>
      </c>
      <c r="D470" s="1164" t="s">
        <v>2931</v>
      </c>
      <c r="E470" s="902">
        <v>1</v>
      </c>
      <c r="F470" s="902">
        <v>1</v>
      </c>
      <c r="G470" s="902">
        <v>0</v>
      </c>
      <c r="H470" s="902">
        <v>0</v>
      </c>
      <c r="I470" s="902">
        <v>0</v>
      </c>
      <c r="J470" s="903">
        <v>1</v>
      </c>
      <c r="M470" s="941"/>
      <c r="N470" s="1162">
        <v>17</v>
      </c>
      <c r="O470" s="900" t="s">
        <v>2124</v>
      </c>
      <c r="P470" s="1164" t="s">
        <v>2932</v>
      </c>
      <c r="Q470" s="902">
        <v>1</v>
      </c>
      <c r="R470" s="902">
        <v>1</v>
      </c>
      <c r="S470" s="902">
        <v>0</v>
      </c>
      <c r="T470" s="902">
        <v>0</v>
      </c>
      <c r="U470" s="902">
        <v>0</v>
      </c>
      <c r="V470" s="903">
        <v>1</v>
      </c>
    </row>
    <row r="471" spans="2:22">
      <c r="B471" s="1162">
        <v>18</v>
      </c>
      <c r="C471" s="900" t="s">
        <v>2124</v>
      </c>
      <c r="D471" s="1164" t="s">
        <v>2933</v>
      </c>
      <c r="E471" s="902">
        <v>1</v>
      </c>
      <c r="F471" s="902">
        <v>1</v>
      </c>
      <c r="G471" s="902">
        <v>0</v>
      </c>
      <c r="H471" s="902">
        <v>0</v>
      </c>
      <c r="I471" s="902">
        <v>1</v>
      </c>
      <c r="J471" s="903">
        <v>0</v>
      </c>
      <c r="M471" s="941"/>
      <c r="N471" s="1162">
        <v>18</v>
      </c>
      <c r="O471" s="900" t="s">
        <v>2124</v>
      </c>
      <c r="P471" s="1164" t="s">
        <v>2570</v>
      </c>
      <c r="Q471" s="902">
        <v>1</v>
      </c>
      <c r="R471" s="902">
        <v>1</v>
      </c>
      <c r="S471" s="902">
        <v>0</v>
      </c>
      <c r="T471" s="902">
        <v>0</v>
      </c>
      <c r="U471" s="902">
        <v>1</v>
      </c>
      <c r="V471" s="903">
        <v>0</v>
      </c>
    </row>
    <row r="472" spans="2:22">
      <c r="B472" s="1162">
        <v>19</v>
      </c>
      <c r="C472" s="900" t="s">
        <v>2868</v>
      </c>
      <c r="D472" s="1164" t="s">
        <v>2571</v>
      </c>
      <c r="E472" s="902">
        <v>1</v>
      </c>
      <c r="F472" s="902">
        <v>1</v>
      </c>
      <c r="G472" s="902">
        <v>0</v>
      </c>
      <c r="H472" s="902">
        <v>0</v>
      </c>
      <c r="I472" s="902">
        <v>1</v>
      </c>
      <c r="J472" s="903">
        <v>1</v>
      </c>
      <c r="M472" s="941"/>
      <c r="N472" s="1162">
        <v>19</v>
      </c>
      <c r="O472" s="900" t="s">
        <v>2124</v>
      </c>
      <c r="P472" s="1164" t="s">
        <v>2572</v>
      </c>
      <c r="Q472" s="902">
        <v>1</v>
      </c>
      <c r="R472" s="902">
        <v>1</v>
      </c>
      <c r="S472" s="902">
        <v>0</v>
      </c>
      <c r="T472" s="902">
        <v>0</v>
      </c>
      <c r="U472" s="902">
        <v>1</v>
      </c>
      <c r="V472" s="903">
        <v>1</v>
      </c>
    </row>
    <row r="473" spans="2:22">
      <c r="B473" s="1162">
        <v>20</v>
      </c>
      <c r="C473" s="900" t="s">
        <v>2124</v>
      </c>
      <c r="D473" s="1164" t="s">
        <v>2573</v>
      </c>
      <c r="E473" s="902">
        <v>1</v>
      </c>
      <c r="F473" s="902">
        <v>1</v>
      </c>
      <c r="G473" s="902">
        <v>0</v>
      </c>
      <c r="H473" s="902">
        <v>1</v>
      </c>
      <c r="I473" s="902">
        <v>0</v>
      </c>
      <c r="J473" s="903">
        <v>0</v>
      </c>
      <c r="M473" s="941"/>
      <c r="N473" s="1162">
        <v>20</v>
      </c>
      <c r="O473" s="900" t="s">
        <v>2868</v>
      </c>
      <c r="P473" s="1164" t="s">
        <v>2574</v>
      </c>
      <c r="Q473" s="902">
        <v>1</v>
      </c>
      <c r="R473" s="902">
        <v>1</v>
      </c>
      <c r="S473" s="902">
        <v>0</v>
      </c>
      <c r="T473" s="902">
        <v>1</v>
      </c>
      <c r="U473" s="902">
        <v>0</v>
      </c>
      <c r="V473" s="903">
        <v>0</v>
      </c>
    </row>
    <row r="474" spans="2:22">
      <c r="B474" s="1162">
        <v>21</v>
      </c>
      <c r="C474" s="900" t="s">
        <v>2124</v>
      </c>
      <c r="D474" s="1164" t="s">
        <v>2575</v>
      </c>
      <c r="E474" s="902">
        <v>1</v>
      </c>
      <c r="F474" s="902">
        <v>1</v>
      </c>
      <c r="G474" s="902">
        <v>0</v>
      </c>
      <c r="H474" s="902">
        <v>1</v>
      </c>
      <c r="I474" s="902">
        <v>0</v>
      </c>
      <c r="J474" s="903">
        <v>1</v>
      </c>
      <c r="M474" s="941"/>
      <c r="N474" s="1162">
        <v>21</v>
      </c>
      <c r="O474" s="900" t="s">
        <v>2124</v>
      </c>
      <c r="P474" s="1164" t="s">
        <v>2576</v>
      </c>
      <c r="Q474" s="902">
        <v>1</v>
      </c>
      <c r="R474" s="902">
        <v>1</v>
      </c>
      <c r="S474" s="902">
        <v>0</v>
      </c>
      <c r="T474" s="902">
        <v>1</v>
      </c>
      <c r="U474" s="902">
        <v>0</v>
      </c>
      <c r="V474" s="903">
        <v>1</v>
      </c>
    </row>
    <row r="475" spans="2:22">
      <c r="B475" s="1162">
        <v>22</v>
      </c>
      <c r="C475" s="900" t="s">
        <v>2868</v>
      </c>
      <c r="D475" s="1164" t="s">
        <v>2577</v>
      </c>
      <c r="E475" s="902">
        <v>1</v>
      </c>
      <c r="F475" s="902">
        <v>1</v>
      </c>
      <c r="G475" s="902">
        <v>0</v>
      </c>
      <c r="H475" s="902">
        <v>1</v>
      </c>
      <c r="I475" s="902">
        <v>1</v>
      </c>
      <c r="J475" s="903">
        <v>0</v>
      </c>
      <c r="M475" s="941"/>
      <c r="N475" s="1162">
        <v>22</v>
      </c>
      <c r="O475" s="900" t="s">
        <v>2124</v>
      </c>
      <c r="P475" s="1164" t="s">
        <v>2578</v>
      </c>
      <c r="Q475" s="902">
        <v>1</v>
      </c>
      <c r="R475" s="902">
        <v>1</v>
      </c>
      <c r="S475" s="902">
        <v>0</v>
      </c>
      <c r="T475" s="902">
        <v>1</v>
      </c>
      <c r="U475" s="902">
        <v>1</v>
      </c>
      <c r="V475" s="903">
        <v>0</v>
      </c>
    </row>
    <row r="476" spans="2:22">
      <c r="B476" s="1162">
        <v>23</v>
      </c>
      <c r="C476" s="900" t="s">
        <v>2124</v>
      </c>
      <c r="D476" s="1164" t="s">
        <v>2579</v>
      </c>
      <c r="E476" s="902">
        <v>1</v>
      </c>
      <c r="F476" s="902">
        <v>1</v>
      </c>
      <c r="G476" s="902">
        <v>0</v>
      </c>
      <c r="H476" s="902">
        <v>1</v>
      </c>
      <c r="I476" s="902">
        <v>1</v>
      </c>
      <c r="J476" s="903">
        <v>1</v>
      </c>
      <c r="M476" s="941"/>
      <c r="N476" s="1162">
        <v>23</v>
      </c>
      <c r="O476" s="900" t="s">
        <v>2124</v>
      </c>
      <c r="P476" s="1164" t="s">
        <v>2580</v>
      </c>
      <c r="Q476" s="902">
        <v>1</v>
      </c>
      <c r="R476" s="902">
        <v>1</v>
      </c>
      <c r="S476" s="902">
        <v>0</v>
      </c>
      <c r="T476" s="902">
        <v>1</v>
      </c>
      <c r="U476" s="902">
        <v>1</v>
      </c>
      <c r="V476" s="903">
        <v>1</v>
      </c>
    </row>
    <row r="477" spans="2:22">
      <c r="B477" s="1162">
        <v>24</v>
      </c>
      <c r="C477" s="900" t="s">
        <v>2124</v>
      </c>
      <c r="D477" s="1164" t="s">
        <v>2581</v>
      </c>
      <c r="E477" s="902">
        <v>1</v>
      </c>
      <c r="F477" s="902">
        <v>1</v>
      </c>
      <c r="G477" s="902">
        <v>1</v>
      </c>
      <c r="H477" s="902">
        <v>0</v>
      </c>
      <c r="I477" s="902">
        <v>0</v>
      </c>
      <c r="J477" s="903">
        <v>0</v>
      </c>
      <c r="M477" s="941"/>
      <c r="N477" s="1162">
        <v>24</v>
      </c>
      <c r="O477" s="900" t="s">
        <v>2124</v>
      </c>
      <c r="P477" s="1164" t="s">
        <v>2582</v>
      </c>
      <c r="Q477" s="902">
        <v>1</v>
      </c>
      <c r="R477" s="902">
        <v>1</v>
      </c>
      <c r="S477" s="902">
        <v>1</v>
      </c>
      <c r="T477" s="902">
        <v>0</v>
      </c>
      <c r="U477" s="902">
        <v>0</v>
      </c>
      <c r="V477" s="903">
        <v>0</v>
      </c>
    </row>
    <row r="478" spans="2:22">
      <c r="B478" s="1162">
        <v>25</v>
      </c>
      <c r="C478" s="900" t="s">
        <v>2124</v>
      </c>
      <c r="D478" s="1164" t="s">
        <v>2584</v>
      </c>
      <c r="E478" s="902">
        <v>1</v>
      </c>
      <c r="F478" s="902">
        <v>1</v>
      </c>
      <c r="G478" s="902">
        <v>1</v>
      </c>
      <c r="H478" s="902">
        <v>0</v>
      </c>
      <c r="I478" s="902">
        <v>0</v>
      </c>
      <c r="J478" s="903">
        <v>1</v>
      </c>
      <c r="M478" s="941"/>
      <c r="N478" s="1162">
        <v>25</v>
      </c>
      <c r="O478" s="900" t="s">
        <v>2124</v>
      </c>
      <c r="P478" s="1164" t="s">
        <v>2585</v>
      </c>
      <c r="Q478" s="902">
        <v>1</v>
      </c>
      <c r="R478" s="902">
        <v>1</v>
      </c>
      <c r="S478" s="902">
        <v>1</v>
      </c>
      <c r="T478" s="902">
        <v>0</v>
      </c>
      <c r="U478" s="902">
        <v>0</v>
      </c>
      <c r="V478" s="903">
        <v>1</v>
      </c>
    </row>
    <row r="479" spans="2:22">
      <c r="B479" s="1162">
        <v>26</v>
      </c>
      <c r="C479" s="900" t="s">
        <v>2124</v>
      </c>
      <c r="D479" s="1164" t="s">
        <v>2586</v>
      </c>
      <c r="E479" s="902">
        <v>1</v>
      </c>
      <c r="F479" s="902">
        <v>1</v>
      </c>
      <c r="G479" s="902">
        <v>1</v>
      </c>
      <c r="H479" s="902">
        <v>0</v>
      </c>
      <c r="I479" s="902">
        <v>1</v>
      </c>
      <c r="J479" s="903">
        <v>0</v>
      </c>
      <c r="M479" s="941"/>
      <c r="N479" s="1162">
        <v>26</v>
      </c>
      <c r="O479" s="900" t="s">
        <v>2124</v>
      </c>
      <c r="P479" s="1164" t="s">
        <v>2587</v>
      </c>
      <c r="Q479" s="902">
        <v>1</v>
      </c>
      <c r="R479" s="902">
        <v>1</v>
      </c>
      <c r="S479" s="902">
        <v>1</v>
      </c>
      <c r="T479" s="902">
        <v>0</v>
      </c>
      <c r="U479" s="902">
        <v>1</v>
      </c>
      <c r="V479" s="903">
        <v>0</v>
      </c>
    </row>
    <row r="480" spans="2:22">
      <c r="B480" s="1162">
        <v>27</v>
      </c>
      <c r="C480" s="900" t="s">
        <v>2124</v>
      </c>
      <c r="D480" s="1164" t="s">
        <v>2588</v>
      </c>
      <c r="E480" s="902">
        <v>1</v>
      </c>
      <c r="F480" s="902">
        <v>1</v>
      </c>
      <c r="G480" s="902">
        <v>1</v>
      </c>
      <c r="H480" s="902">
        <v>0</v>
      </c>
      <c r="I480" s="902">
        <v>1</v>
      </c>
      <c r="J480" s="903">
        <v>1</v>
      </c>
      <c r="M480" s="941"/>
      <c r="N480" s="1162">
        <v>27</v>
      </c>
      <c r="O480" s="900" t="s">
        <v>2124</v>
      </c>
      <c r="P480" s="1164" t="s">
        <v>2589</v>
      </c>
      <c r="Q480" s="902">
        <v>1</v>
      </c>
      <c r="R480" s="902">
        <v>1</v>
      </c>
      <c r="S480" s="902">
        <v>1</v>
      </c>
      <c r="T480" s="902">
        <v>0</v>
      </c>
      <c r="U480" s="902">
        <v>1</v>
      </c>
      <c r="V480" s="903">
        <v>1</v>
      </c>
    </row>
    <row r="481" spans="1:22">
      <c r="B481" s="1162">
        <v>28</v>
      </c>
      <c r="C481" s="900" t="s">
        <v>2124</v>
      </c>
      <c r="D481" s="1164" t="s">
        <v>2590</v>
      </c>
      <c r="E481" s="902">
        <v>1</v>
      </c>
      <c r="F481" s="902">
        <v>1</v>
      </c>
      <c r="G481" s="902">
        <v>1</v>
      </c>
      <c r="H481" s="902">
        <v>1</v>
      </c>
      <c r="I481" s="902">
        <v>0</v>
      </c>
      <c r="J481" s="903">
        <v>0</v>
      </c>
      <c r="M481" s="941"/>
      <c r="N481" s="1162">
        <v>28</v>
      </c>
      <c r="O481" s="900" t="s">
        <v>2124</v>
      </c>
      <c r="P481" s="1164" t="s">
        <v>2591</v>
      </c>
      <c r="Q481" s="902">
        <v>1</v>
      </c>
      <c r="R481" s="902">
        <v>1</v>
      </c>
      <c r="S481" s="902">
        <v>1</v>
      </c>
      <c r="T481" s="902">
        <v>1</v>
      </c>
      <c r="U481" s="902">
        <v>0</v>
      </c>
      <c r="V481" s="903">
        <v>0</v>
      </c>
    </row>
    <row r="482" spans="1:22">
      <c r="B482" s="1162">
        <v>29</v>
      </c>
      <c r="C482" s="900" t="s">
        <v>2124</v>
      </c>
      <c r="D482" s="1164" t="s">
        <v>2592</v>
      </c>
      <c r="E482" s="902">
        <v>1</v>
      </c>
      <c r="F482" s="902">
        <v>1</v>
      </c>
      <c r="G482" s="902">
        <v>1</v>
      </c>
      <c r="H482" s="902">
        <v>1</v>
      </c>
      <c r="I482" s="902">
        <v>0</v>
      </c>
      <c r="J482" s="903">
        <v>1</v>
      </c>
      <c r="M482" s="941"/>
      <c r="N482" s="1162">
        <v>29</v>
      </c>
      <c r="O482" s="900" t="s">
        <v>2124</v>
      </c>
      <c r="P482" s="1164" t="s">
        <v>2593</v>
      </c>
      <c r="Q482" s="902">
        <v>1</v>
      </c>
      <c r="R482" s="902">
        <v>1</v>
      </c>
      <c r="S482" s="902">
        <v>1</v>
      </c>
      <c r="T482" s="902">
        <v>1</v>
      </c>
      <c r="U482" s="902">
        <v>0</v>
      </c>
      <c r="V482" s="903">
        <v>1</v>
      </c>
    </row>
    <row r="483" spans="1:22">
      <c r="B483" s="1162">
        <v>30</v>
      </c>
      <c r="C483" s="900" t="s">
        <v>2124</v>
      </c>
      <c r="D483" s="1164" t="s">
        <v>2594</v>
      </c>
      <c r="E483" s="902">
        <v>1</v>
      </c>
      <c r="F483" s="902">
        <v>1</v>
      </c>
      <c r="G483" s="902">
        <v>1</v>
      </c>
      <c r="H483" s="902">
        <v>1</v>
      </c>
      <c r="I483" s="902">
        <v>1</v>
      </c>
      <c r="J483" s="903">
        <v>0</v>
      </c>
      <c r="M483" s="941"/>
      <c r="N483" s="1162">
        <v>30</v>
      </c>
      <c r="O483" s="900" t="s">
        <v>2124</v>
      </c>
      <c r="P483" s="1164" t="s">
        <v>2595</v>
      </c>
      <c r="Q483" s="902">
        <v>1</v>
      </c>
      <c r="R483" s="902">
        <v>1</v>
      </c>
      <c r="S483" s="902">
        <v>1</v>
      </c>
      <c r="T483" s="902">
        <v>1</v>
      </c>
      <c r="U483" s="902">
        <v>1</v>
      </c>
      <c r="V483" s="903">
        <v>0</v>
      </c>
    </row>
    <row r="484" spans="1:22">
      <c r="B484" s="1165">
        <v>31</v>
      </c>
      <c r="C484" s="1054" t="s">
        <v>2934</v>
      </c>
      <c r="D484" s="1166" t="s">
        <v>2596</v>
      </c>
      <c r="E484" s="933">
        <v>1</v>
      </c>
      <c r="F484" s="933">
        <v>1</v>
      </c>
      <c r="G484" s="933">
        <v>1</v>
      </c>
      <c r="H484" s="933">
        <v>1</v>
      </c>
      <c r="I484" s="933">
        <v>1</v>
      </c>
      <c r="J484" s="934">
        <v>1</v>
      </c>
      <c r="M484" s="941"/>
      <c r="N484" s="1165">
        <v>31</v>
      </c>
      <c r="O484" s="1054" t="s">
        <v>2934</v>
      </c>
      <c r="P484" s="1166" t="s">
        <v>2597</v>
      </c>
      <c r="Q484" s="933">
        <v>1</v>
      </c>
      <c r="R484" s="933">
        <v>1</v>
      </c>
      <c r="S484" s="933">
        <v>1</v>
      </c>
      <c r="T484" s="933">
        <v>1</v>
      </c>
      <c r="U484" s="933">
        <v>1</v>
      </c>
      <c r="V484" s="934">
        <v>1</v>
      </c>
    </row>
    <row r="485" spans="1:22">
      <c r="A485" s="937"/>
      <c r="B485" s="941"/>
      <c r="C485" s="942"/>
      <c r="D485" s="1167"/>
      <c r="E485" s="1168" t="s">
        <v>2935</v>
      </c>
      <c r="F485" s="942"/>
      <c r="G485" s="942"/>
      <c r="H485" s="942"/>
      <c r="I485" s="942"/>
      <c r="J485" s="942"/>
      <c r="K485" s="937"/>
      <c r="L485" s="942"/>
      <c r="M485" s="941"/>
      <c r="N485" s="941"/>
      <c r="O485" s="942"/>
      <c r="P485" s="1167"/>
      <c r="Q485" s="1168" t="s">
        <v>2935</v>
      </c>
      <c r="R485" s="942"/>
      <c r="S485" s="942"/>
      <c r="T485" s="942"/>
      <c r="U485" s="942"/>
    </row>
    <row r="486" spans="1:22">
      <c r="A486" s="937"/>
      <c r="B486" s="941"/>
      <c r="C486" s="942"/>
      <c r="D486" s="1167"/>
      <c r="E486" s="942"/>
      <c r="F486" s="942"/>
      <c r="G486" s="942"/>
      <c r="H486" s="942"/>
      <c r="I486" s="942"/>
      <c r="J486" s="942"/>
      <c r="K486" s="937"/>
      <c r="L486" s="942"/>
      <c r="M486" s="941"/>
      <c r="N486" s="941"/>
      <c r="O486" s="942"/>
      <c r="P486" s="1167"/>
      <c r="Q486" s="942"/>
      <c r="R486" s="942"/>
      <c r="S486" s="942"/>
      <c r="T486" s="942"/>
      <c r="U486" s="942"/>
    </row>
    <row r="487" spans="1:22">
      <c r="A487" s="937"/>
      <c r="B487" s="1169"/>
      <c r="C487" s="1170"/>
      <c r="D487" s="1171"/>
      <c r="E487" s="1170"/>
      <c r="F487" s="1170"/>
      <c r="G487" s="1170"/>
      <c r="H487" s="1170"/>
      <c r="I487" s="942"/>
      <c r="J487" s="942"/>
      <c r="K487" s="937"/>
      <c r="L487" s="942"/>
      <c r="M487" s="941"/>
      <c r="N487" s="1169"/>
      <c r="O487" s="1170"/>
      <c r="P487" s="1171"/>
      <c r="Q487" s="1170"/>
      <c r="R487" s="1170"/>
      <c r="S487" s="1170"/>
      <c r="T487" s="1170"/>
      <c r="U487" s="942"/>
    </row>
    <row r="488" spans="1:22" s="877" customFormat="1" ht="13.5">
      <c r="B488" s="998" t="s">
        <v>2256</v>
      </c>
      <c r="C488" s="999" t="s">
        <v>2088</v>
      </c>
      <c r="D488" s="1172" t="s">
        <v>2936</v>
      </c>
      <c r="E488" s="882">
        <f>780</f>
        <v>780</v>
      </c>
      <c r="F488" s="882">
        <f t="shared" ref="F488:I489" si="45">E488-1</f>
        <v>779</v>
      </c>
      <c r="G488" s="882">
        <f t="shared" si="45"/>
        <v>778</v>
      </c>
      <c r="H488" s="882">
        <f t="shared" si="45"/>
        <v>777</v>
      </c>
      <c r="I488" s="883">
        <f t="shared" si="45"/>
        <v>776</v>
      </c>
      <c r="J488" s="942"/>
      <c r="K488" s="942"/>
      <c r="L488" s="942"/>
      <c r="M488" s="1173"/>
      <c r="N488" s="998" t="s">
        <v>2256</v>
      </c>
      <c r="O488" s="999" t="s">
        <v>2088</v>
      </c>
      <c r="P488" s="1172" t="s">
        <v>2937</v>
      </c>
      <c r="Q488" s="882">
        <f>796</f>
        <v>796</v>
      </c>
      <c r="R488" s="882">
        <f t="shared" ref="R488:U489" si="46">Q488-1</f>
        <v>795</v>
      </c>
      <c r="S488" s="882">
        <f t="shared" si="46"/>
        <v>794</v>
      </c>
      <c r="T488" s="882">
        <f t="shared" si="46"/>
        <v>793</v>
      </c>
      <c r="U488" s="883">
        <f t="shared" si="46"/>
        <v>792</v>
      </c>
      <c r="V488" s="942"/>
    </row>
    <row r="489" spans="1:22" s="877" customFormat="1" ht="13.5">
      <c r="B489" s="1001"/>
      <c r="C489" s="1002"/>
      <c r="D489" s="1172" t="s">
        <v>2938</v>
      </c>
      <c r="E489" s="882">
        <f>E488+480</f>
        <v>1260</v>
      </c>
      <c r="F489" s="882">
        <f t="shared" si="45"/>
        <v>1259</v>
      </c>
      <c r="G489" s="882">
        <f t="shared" si="45"/>
        <v>1258</v>
      </c>
      <c r="H489" s="882">
        <f t="shared" si="45"/>
        <v>1257</v>
      </c>
      <c r="I489" s="883">
        <f t="shared" si="45"/>
        <v>1256</v>
      </c>
      <c r="J489" s="942"/>
      <c r="K489" s="942"/>
      <c r="L489" s="942"/>
      <c r="M489" s="1173"/>
      <c r="N489" s="1001"/>
      <c r="O489" s="1002"/>
      <c r="P489" s="1172" t="s">
        <v>2939</v>
      </c>
      <c r="Q489" s="882">
        <f>Q488+480</f>
        <v>1276</v>
      </c>
      <c r="R489" s="882">
        <f t="shared" si="46"/>
        <v>1275</v>
      </c>
      <c r="S489" s="882">
        <f t="shared" si="46"/>
        <v>1274</v>
      </c>
      <c r="T489" s="882">
        <f t="shared" si="46"/>
        <v>1273</v>
      </c>
      <c r="U489" s="883">
        <f t="shared" si="46"/>
        <v>1272</v>
      </c>
      <c r="V489" s="942"/>
    </row>
    <row r="490" spans="1:22" ht="13.5">
      <c r="B490" s="888">
        <v>1</v>
      </c>
      <c r="C490" s="889" t="s">
        <v>2124</v>
      </c>
      <c r="D490" s="1174" t="s">
        <v>2940</v>
      </c>
      <c r="E490" s="891">
        <v>1</v>
      </c>
      <c r="F490" s="891">
        <v>0</v>
      </c>
      <c r="G490" s="891">
        <v>0</v>
      </c>
      <c r="H490" s="891">
        <v>0</v>
      </c>
      <c r="I490" s="892">
        <v>0</v>
      </c>
      <c r="J490" s="1154"/>
      <c r="K490" s="1154"/>
      <c r="L490" s="1154"/>
      <c r="M490" s="955"/>
      <c r="N490" s="1157">
        <v>1</v>
      </c>
      <c r="O490" s="889" t="s">
        <v>2124</v>
      </c>
      <c r="P490" s="1175" t="s">
        <v>2941</v>
      </c>
      <c r="Q490" s="891">
        <v>1</v>
      </c>
      <c r="R490" s="891">
        <v>0</v>
      </c>
      <c r="S490" s="891">
        <v>0</v>
      </c>
      <c r="T490" s="891">
        <v>0</v>
      </c>
      <c r="U490" s="892">
        <v>0</v>
      </c>
      <c r="V490" s="1154"/>
    </row>
    <row r="491" spans="1:22" ht="13.5">
      <c r="B491" s="899">
        <v>2</v>
      </c>
      <c r="C491" s="900" t="s">
        <v>2124</v>
      </c>
      <c r="D491" s="1176" t="s">
        <v>2942</v>
      </c>
      <c r="E491" s="902">
        <v>1</v>
      </c>
      <c r="F491" s="902">
        <v>0</v>
      </c>
      <c r="G491" s="902">
        <v>0</v>
      </c>
      <c r="H491" s="902">
        <v>0</v>
      </c>
      <c r="I491" s="903">
        <v>1</v>
      </c>
      <c r="J491" s="1153"/>
      <c r="K491" s="1153"/>
      <c r="L491" s="1153"/>
      <c r="M491" s="955"/>
      <c r="N491" s="973">
        <v>2</v>
      </c>
      <c r="O491" s="900" t="s">
        <v>2124</v>
      </c>
      <c r="P491" s="1176" t="s">
        <v>2943</v>
      </c>
      <c r="Q491" s="902">
        <v>1</v>
      </c>
      <c r="R491" s="902">
        <v>0</v>
      </c>
      <c r="S491" s="902">
        <v>0</v>
      </c>
      <c r="T491" s="902">
        <v>0</v>
      </c>
      <c r="U491" s="903">
        <v>1</v>
      </c>
      <c r="V491" s="1154"/>
    </row>
    <row r="492" spans="1:22" ht="13.5">
      <c r="B492" s="899">
        <v>3</v>
      </c>
      <c r="C492" s="900" t="s">
        <v>2124</v>
      </c>
      <c r="D492" s="1176" t="s">
        <v>2944</v>
      </c>
      <c r="E492" s="902">
        <v>1</v>
      </c>
      <c r="F492" s="902">
        <v>0</v>
      </c>
      <c r="G492" s="902">
        <v>0</v>
      </c>
      <c r="H492" s="902">
        <v>1</v>
      </c>
      <c r="I492" s="903">
        <v>0</v>
      </c>
      <c r="J492" s="1154"/>
      <c r="K492" s="1154"/>
      <c r="L492" s="1154"/>
      <c r="M492" s="955"/>
      <c r="N492" s="973">
        <v>3</v>
      </c>
      <c r="O492" s="900" t="s">
        <v>2124</v>
      </c>
      <c r="P492" s="1176" t="s">
        <v>2945</v>
      </c>
      <c r="Q492" s="902">
        <v>1</v>
      </c>
      <c r="R492" s="902">
        <v>0</v>
      </c>
      <c r="S492" s="902">
        <v>0</v>
      </c>
      <c r="T492" s="902">
        <v>1</v>
      </c>
      <c r="U492" s="903">
        <v>0</v>
      </c>
      <c r="V492" s="1154"/>
    </row>
    <row r="493" spans="1:22" ht="13.5">
      <c r="B493" s="899">
        <v>4</v>
      </c>
      <c r="C493" s="900" t="s">
        <v>2124</v>
      </c>
      <c r="D493" s="1176" t="s">
        <v>2946</v>
      </c>
      <c r="E493" s="902">
        <v>1</v>
      </c>
      <c r="F493" s="902">
        <v>0</v>
      </c>
      <c r="G493" s="902">
        <v>0</v>
      </c>
      <c r="H493" s="902">
        <v>1</v>
      </c>
      <c r="I493" s="903">
        <v>1</v>
      </c>
      <c r="J493" s="1153"/>
      <c r="K493" s="1153"/>
      <c r="L493" s="1153"/>
      <c r="M493" s="955"/>
      <c r="N493" s="973">
        <v>4</v>
      </c>
      <c r="O493" s="900" t="s">
        <v>2124</v>
      </c>
      <c r="P493" s="1176" t="s">
        <v>2947</v>
      </c>
      <c r="Q493" s="902">
        <v>1</v>
      </c>
      <c r="R493" s="902">
        <v>0</v>
      </c>
      <c r="S493" s="902">
        <v>0</v>
      </c>
      <c r="T493" s="902">
        <v>1</v>
      </c>
      <c r="U493" s="903">
        <v>1</v>
      </c>
      <c r="V493" s="1154"/>
    </row>
    <row r="494" spans="1:22" ht="13.5">
      <c r="B494" s="899">
        <v>5</v>
      </c>
      <c r="C494" s="900" t="s">
        <v>2106</v>
      </c>
      <c r="D494" s="1176" t="s">
        <v>2948</v>
      </c>
      <c r="E494" s="902">
        <v>1</v>
      </c>
      <c r="F494" s="902">
        <v>0</v>
      </c>
      <c r="G494" s="902">
        <v>1</v>
      </c>
      <c r="H494" s="902">
        <v>0</v>
      </c>
      <c r="I494" s="903">
        <v>0</v>
      </c>
      <c r="J494" s="1177"/>
      <c r="K494" s="1177"/>
      <c r="L494" s="1177"/>
      <c r="M494" s="955"/>
      <c r="N494" s="973">
        <v>5</v>
      </c>
      <c r="O494" s="900" t="s">
        <v>2124</v>
      </c>
      <c r="P494" s="1178" t="s">
        <v>2949</v>
      </c>
      <c r="Q494" s="902">
        <v>1</v>
      </c>
      <c r="R494" s="902">
        <v>0</v>
      </c>
      <c r="S494" s="902">
        <v>1</v>
      </c>
      <c r="T494" s="902">
        <v>0</v>
      </c>
      <c r="U494" s="903">
        <v>0</v>
      </c>
      <c r="V494" s="1154"/>
    </row>
    <row r="495" spans="1:22" ht="13.5">
      <c r="B495" s="899">
        <v>6</v>
      </c>
      <c r="C495" s="900" t="s">
        <v>2124</v>
      </c>
      <c r="D495" s="1176" t="s">
        <v>2950</v>
      </c>
      <c r="E495" s="902">
        <v>1</v>
      </c>
      <c r="F495" s="902">
        <v>0</v>
      </c>
      <c r="G495" s="902">
        <v>1</v>
      </c>
      <c r="H495" s="902">
        <v>0</v>
      </c>
      <c r="I495" s="903">
        <v>1</v>
      </c>
      <c r="J495" s="1177"/>
      <c r="K495" s="1177"/>
      <c r="L495" s="1177"/>
      <c r="M495" s="955"/>
      <c r="N495" s="973">
        <v>6</v>
      </c>
      <c r="O495" s="900" t="s">
        <v>2124</v>
      </c>
      <c r="P495" s="1176" t="s">
        <v>2951</v>
      </c>
      <c r="Q495" s="902">
        <v>1</v>
      </c>
      <c r="R495" s="902">
        <v>0</v>
      </c>
      <c r="S495" s="902">
        <v>1</v>
      </c>
      <c r="T495" s="902">
        <v>0</v>
      </c>
      <c r="U495" s="903">
        <v>1</v>
      </c>
      <c r="V495" s="1154"/>
    </row>
    <row r="496" spans="1:22">
      <c r="B496" s="899">
        <v>7</v>
      </c>
      <c r="C496" s="900" t="s">
        <v>2124</v>
      </c>
      <c r="D496" s="1176" t="s">
        <v>2952</v>
      </c>
      <c r="E496" s="1160">
        <v>1</v>
      </c>
      <c r="F496" s="1160">
        <v>0</v>
      </c>
      <c r="G496" s="1160">
        <v>1</v>
      </c>
      <c r="H496" s="1160">
        <v>1</v>
      </c>
      <c r="I496" s="1161">
        <v>0</v>
      </c>
      <c r="J496" s="1177"/>
      <c r="K496" s="1177"/>
      <c r="L496" s="1177"/>
      <c r="M496" s="955"/>
      <c r="N496" s="899">
        <v>7</v>
      </c>
      <c r="O496" s="900"/>
      <c r="P496" s="1176"/>
      <c r="Q496" s="1160">
        <v>1</v>
      </c>
      <c r="R496" s="1160">
        <v>0</v>
      </c>
      <c r="S496" s="1160">
        <v>1</v>
      </c>
      <c r="T496" s="1160">
        <v>1</v>
      </c>
      <c r="U496" s="1161">
        <v>0</v>
      </c>
      <c r="V496" s="1154"/>
    </row>
    <row r="497" spans="2:22">
      <c r="B497" s="899">
        <v>8</v>
      </c>
      <c r="C497" s="900" t="s">
        <v>2124</v>
      </c>
      <c r="D497" s="1179"/>
      <c r="E497" s="1180"/>
      <c r="F497" s="1180"/>
      <c r="G497" s="1180"/>
      <c r="H497" s="1181"/>
      <c r="I497" s="1182"/>
      <c r="J497" s="1177"/>
      <c r="K497" s="1177"/>
      <c r="L497" s="1177"/>
      <c r="M497" s="941"/>
      <c r="N497" s="899">
        <v>8</v>
      </c>
      <c r="O497" s="900" t="s">
        <v>2124</v>
      </c>
      <c r="P497" s="1179"/>
      <c r="Q497" s="1180"/>
      <c r="R497" s="1180"/>
      <c r="S497" s="1180"/>
      <c r="T497" s="1181"/>
      <c r="U497" s="1182"/>
      <c r="V497" s="1154"/>
    </row>
    <row r="498" spans="2:22">
      <c r="B498" s="899">
        <v>9</v>
      </c>
      <c r="C498" s="900" t="s">
        <v>2124</v>
      </c>
      <c r="D498" s="1183" t="s">
        <v>2953</v>
      </c>
      <c r="E498" s="1183">
        <v>1</v>
      </c>
      <c r="F498" s="1184">
        <v>1</v>
      </c>
      <c r="G498" s="1184">
        <v>0</v>
      </c>
      <c r="H498" s="1051">
        <v>0</v>
      </c>
      <c r="I498" s="1161">
        <v>1</v>
      </c>
      <c r="J498" s="1177"/>
      <c r="K498" s="1177"/>
      <c r="L498" s="1177"/>
      <c r="M498" s="941"/>
      <c r="N498" s="899">
        <v>9</v>
      </c>
      <c r="O498" s="900" t="s">
        <v>2124</v>
      </c>
      <c r="P498" s="1183" t="s">
        <v>2954</v>
      </c>
      <c r="Q498" s="1183">
        <v>1</v>
      </c>
      <c r="R498" s="1184">
        <v>1</v>
      </c>
      <c r="S498" s="1184">
        <v>0</v>
      </c>
      <c r="T498" s="1184">
        <v>0</v>
      </c>
      <c r="U498" s="1161">
        <v>1</v>
      </c>
      <c r="V498" s="1154"/>
    </row>
    <row r="499" spans="2:22">
      <c r="B499" s="899">
        <v>10</v>
      </c>
      <c r="C499" s="900" t="s">
        <v>2106</v>
      </c>
      <c r="D499" s="1183" t="s">
        <v>2955</v>
      </c>
      <c r="E499" s="1183">
        <v>1</v>
      </c>
      <c r="F499" s="1184">
        <v>1</v>
      </c>
      <c r="G499" s="1184">
        <v>0</v>
      </c>
      <c r="H499" s="1051">
        <v>1</v>
      </c>
      <c r="I499" s="1161">
        <v>0</v>
      </c>
      <c r="J499" s="1177"/>
      <c r="K499" s="1177"/>
      <c r="L499" s="1177"/>
      <c r="M499" s="941"/>
      <c r="N499" s="899">
        <v>10</v>
      </c>
      <c r="O499" s="900" t="s">
        <v>2124</v>
      </c>
      <c r="P499" s="1183" t="s">
        <v>2956</v>
      </c>
      <c r="Q499" s="1183">
        <v>1</v>
      </c>
      <c r="R499" s="1184">
        <v>1</v>
      </c>
      <c r="S499" s="1184">
        <v>0</v>
      </c>
      <c r="T499" s="1184">
        <v>1</v>
      </c>
      <c r="U499" s="1161">
        <v>0</v>
      </c>
      <c r="V499" s="1154"/>
    </row>
    <row r="500" spans="2:22">
      <c r="B500" s="899">
        <v>11</v>
      </c>
      <c r="C500" s="900" t="s">
        <v>2124</v>
      </c>
      <c r="D500" s="1183" t="s">
        <v>2957</v>
      </c>
      <c r="E500" s="1183">
        <v>1</v>
      </c>
      <c r="F500" s="1184">
        <v>1</v>
      </c>
      <c r="G500" s="1184">
        <v>0</v>
      </c>
      <c r="H500" s="1051">
        <v>1</v>
      </c>
      <c r="I500" s="1161">
        <v>1</v>
      </c>
      <c r="J500" s="1177"/>
      <c r="K500" s="1177"/>
      <c r="L500" s="1177"/>
      <c r="M500" s="941"/>
      <c r="N500" s="899">
        <v>11</v>
      </c>
      <c r="O500" s="900" t="s">
        <v>2124</v>
      </c>
      <c r="P500" s="1183" t="s">
        <v>2958</v>
      </c>
      <c r="Q500" s="1183">
        <v>1</v>
      </c>
      <c r="R500" s="1184">
        <v>1</v>
      </c>
      <c r="S500" s="1184">
        <v>0</v>
      </c>
      <c r="T500" s="1184">
        <v>1</v>
      </c>
      <c r="U500" s="1161">
        <v>1</v>
      </c>
      <c r="V500" s="1154"/>
    </row>
    <row r="501" spans="2:22">
      <c r="B501" s="899">
        <v>12</v>
      </c>
      <c r="C501" s="900" t="s">
        <v>2124</v>
      </c>
      <c r="D501" s="1183" t="s">
        <v>2959</v>
      </c>
      <c r="E501" s="1183">
        <v>1</v>
      </c>
      <c r="F501" s="1184">
        <v>1</v>
      </c>
      <c r="G501" s="1184">
        <v>1</v>
      </c>
      <c r="H501" s="1051">
        <v>0</v>
      </c>
      <c r="I501" s="1161">
        <v>0</v>
      </c>
      <c r="J501" s="1177"/>
      <c r="K501" s="1177"/>
      <c r="L501" s="1177"/>
      <c r="M501" s="941"/>
      <c r="N501" s="899">
        <v>12</v>
      </c>
      <c r="O501" s="900" t="s">
        <v>2124</v>
      </c>
      <c r="P501" s="1183" t="s">
        <v>2960</v>
      </c>
      <c r="Q501" s="1183">
        <v>1</v>
      </c>
      <c r="R501" s="1184">
        <v>1</v>
      </c>
      <c r="S501" s="1184">
        <v>1</v>
      </c>
      <c r="T501" s="1184">
        <v>0</v>
      </c>
      <c r="U501" s="1161">
        <v>0</v>
      </c>
      <c r="V501" s="1154"/>
    </row>
    <row r="502" spans="2:22">
      <c r="B502" s="899">
        <v>13</v>
      </c>
      <c r="C502" s="900" t="s">
        <v>2106</v>
      </c>
      <c r="D502" s="1183" t="s">
        <v>2961</v>
      </c>
      <c r="E502" s="1183">
        <v>1</v>
      </c>
      <c r="F502" s="1184">
        <v>1</v>
      </c>
      <c r="G502" s="1184">
        <v>1</v>
      </c>
      <c r="H502" s="1051">
        <v>0</v>
      </c>
      <c r="I502" s="1161">
        <v>1</v>
      </c>
      <c r="J502" s="1177"/>
      <c r="K502" s="1177"/>
      <c r="L502" s="1177"/>
      <c r="M502" s="941"/>
      <c r="N502" s="899">
        <v>13</v>
      </c>
      <c r="O502" s="900" t="s">
        <v>2124</v>
      </c>
      <c r="P502" s="1183" t="s">
        <v>2962</v>
      </c>
      <c r="Q502" s="1183">
        <v>1</v>
      </c>
      <c r="R502" s="1184">
        <v>1</v>
      </c>
      <c r="S502" s="1184">
        <v>1</v>
      </c>
      <c r="T502" s="1184">
        <v>0</v>
      </c>
      <c r="U502" s="1161">
        <v>1</v>
      </c>
      <c r="V502" s="1154"/>
    </row>
    <row r="503" spans="2:22">
      <c r="B503" s="899">
        <v>14</v>
      </c>
      <c r="C503" s="900" t="s">
        <v>2124</v>
      </c>
      <c r="D503" s="1183" t="s">
        <v>2963</v>
      </c>
      <c r="E503" s="1183">
        <v>1</v>
      </c>
      <c r="F503" s="1184">
        <v>1</v>
      </c>
      <c r="G503" s="1184">
        <v>1</v>
      </c>
      <c r="H503" s="1051">
        <v>1</v>
      </c>
      <c r="I503" s="1161">
        <v>0</v>
      </c>
      <c r="J503" s="1177"/>
      <c r="K503" s="1177"/>
      <c r="L503" s="1177"/>
      <c r="M503" s="941"/>
      <c r="N503" s="899">
        <v>14</v>
      </c>
      <c r="O503" s="900" t="s">
        <v>2124</v>
      </c>
      <c r="P503" s="1183" t="s">
        <v>2964</v>
      </c>
      <c r="Q503" s="1183">
        <v>1</v>
      </c>
      <c r="R503" s="1184">
        <v>1</v>
      </c>
      <c r="S503" s="1184">
        <v>1</v>
      </c>
      <c r="T503" s="1184">
        <v>1</v>
      </c>
      <c r="U503" s="1161">
        <v>0</v>
      </c>
      <c r="V503" s="1154"/>
    </row>
    <row r="504" spans="2:22">
      <c r="B504" s="952">
        <v>15</v>
      </c>
      <c r="C504" s="1054" t="s">
        <v>2124</v>
      </c>
      <c r="D504" s="1185" t="s">
        <v>2965</v>
      </c>
      <c r="E504" s="1185">
        <v>1</v>
      </c>
      <c r="F504" s="1186">
        <v>1</v>
      </c>
      <c r="G504" s="1186">
        <v>1</v>
      </c>
      <c r="H504" s="1056">
        <v>1</v>
      </c>
      <c r="I504" s="1187">
        <v>1</v>
      </c>
      <c r="J504" s="1177"/>
      <c r="K504" s="1177"/>
      <c r="L504" s="1177"/>
      <c r="M504" s="941"/>
      <c r="N504" s="952">
        <v>15</v>
      </c>
      <c r="O504" s="1054" t="s">
        <v>2124</v>
      </c>
      <c r="P504" s="1185" t="s">
        <v>2966</v>
      </c>
      <c r="Q504" s="1185">
        <v>1</v>
      </c>
      <c r="R504" s="1186">
        <v>1</v>
      </c>
      <c r="S504" s="1186">
        <v>1</v>
      </c>
      <c r="T504" s="1186">
        <v>1</v>
      </c>
      <c r="U504" s="1187">
        <v>1</v>
      </c>
      <c r="V504" s="1154"/>
    </row>
    <row r="505" spans="2:22" s="1195" customFormat="1">
      <c r="B505" s="1188"/>
      <c r="C505" s="1189"/>
      <c r="D505" s="1168"/>
      <c r="E505" s="1168" t="s">
        <v>2935</v>
      </c>
      <c r="F505" s="1190"/>
      <c r="G505" s="1190"/>
      <c r="H505" s="1190"/>
      <c r="I505" s="1191"/>
      <c r="J505" s="1192"/>
      <c r="K505" s="1192"/>
      <c r="L505" s="1192"/>
      <c r="M505" s="1188"/>
      <c r="N505" s="1188"/>
      <c r="O505" s="1189"/>
      <c r="P505" s="1168"/>
      <c r="Q505" s="1168" t="s">
        <v>2935</v>
      </c>
      <c r="R505" s="1190"/>
      <c r="S505" s="1190"/>
      <c r="T505" s="1190"/>
      <c r="U505" s="1193"/>
      <c r="V505" s="1194"/>
    </row>
    <row r="506" spans="2:22">
      <c r="B506" s="941"/>
      <c r="C506" s="942"/>
      <c r="D506" s="1167"/>
      <c r="E506" s="1167"/>
      <c r="F506" s="1167"/>
      <c r="G506" s="1167"/>
      <c r="H506" s="1167"/>
      <c r="I506" s="1196"/>
      <c r="J506" s="1177"/>
      <c r="K506" s="1177"/>
      <c r="L506" s="1177"/>
      <c r="M506" s="941"/>
      <c r="N506" s="941"/>
      <c r="O506" s="942"/>
      <c r="P506" s="1167"/>
      <c r="Q506" s="1167"/>
      <c r="R506" s="1167"/>
      <c r="S506" s="1167"/>
      <c r="T506" s="1167"/>
      <c r="U506" s="1153"/>
      <c r="V506" s="1154"/>
    </row>
    <row r="507" spans="2:22">
      <c r="B507" s="941"/>
      <c r="C507" s="942"/>
      <c r="D507" s="1167"/>
      <c r="E507" s="1167"/>
      <c r="F507" s="1167"/>
      <c r="G507" s="1167"/>
      <c r="H507" s="1167"/>
      <c r="I507" s="1196"/>
      <c r="J507" s="1177"/>
      <c r="K507" s="1177"/>
      <c r="L507" s="1177"/>
      <c r="M507" s="941"/>
      <c r="N507" s="941"/>
      <c r="O507" s="942"/>
      <c r="P507" s="1167"/>
      <c r="Q507" s="1167"/>
      <c r="R507" s="1167"/>
      <c r="S507" s="1167"/>
      <c r="T507" s="1167"/>
      <c r="U507" s="1153"/>
      <c r="V507" s="1154"/>
    </row>
    <row r="508" spans="2:22" ht="13.5">
      <c r="B508" s="874" t="s">
        <v>2967</v>
      </c>
      <c r="H508" s="1197"/>
      <c r="I508" s="1177"/>
      <c r="J508" s="1177"/>
      <c r="K508" s="1177"/>
      <c r="L508" s="1177"/>
      <c r="M508" s="1177"/>
      <c r="N508" s="1177"/>
      <c r="O508" s="1177"/>
      <c r="P508" s="1177"/>
      <c r="Q508" s="1153"/>
      <c r="R508" s="1153"/>
      <c r="S508" s="1153"/>
      <c r="T508" s="1153"/>
      <c r="U508" s="1153"/>
      <c r="V508" s="1154"/>
    </row>
    <row r="509" spans="2:22" ht="13.5">
      <c r="B509" s="1075" t="s">
        <v>2256</v>
      </c>
      <c r="C509" s="999" t="s">
        <v>2088</v>
      </c>
      <c r="D509" s="1198" t="s">
        <v>2968</v>
      </c>
      <c r="E509" s="882">
        <f>407+320+32</f>
        <v>759</v>
      </c>
      <c r="F509" s="882">
        <f t="shared" ref="F509:H510" si="47">E509-1</f>
        <v>758</v>
      </c>
      <c r="G509" s="882">
        <f t="shared" si="47"/>
        <v>757</v>
      </c>
      <c r="H509" s="883">
        <f t="shared" si="47"/>
        <v>756</v>
      </c>
      <c r="I509" s="1177"/>
      <c r="J509" s="1177"/>
      <c r="K509" s="1177"/>
      <c r="L509" s="1177"/>
      <c r="M509" s="1177"/>
      <c r="N509" s="1177"/>
      <c r="O509" s="1153"/>
      <c r="P509" s="1153"/>
      <c r="Q509" s="1153"/>
      <c r="R509" s="1153"/>
      <c r="S509" s="1153"/>
      <c r="T509" s="1154"/>
    </row>
    <row r="510" spans="2:22" ht="13.5">
      <c r="B510" s="1076"/>
      <c r="C510" s="1002"/>
      <c r="D510" s="1199" t="s">
        <v>2969</v>
      </c>
      <c r="E510" s="882">
        <f>E509+480</f>
        <v>1239</v>
      </c>
      <c r="F510" s="882">
        <f t="shared" si="47"/>
        <v>1238</v>
      </c>
      <c r="G510" s="882">
        <f t="shared" si="47"/>
        <v>1237</v>
      </c>
      <c r="H510" s="883">
        <f t="shared" si="47"/>
        <v>1236</v>
      </c>
      <c r="I510" s="1177"/>
      <c r="J510" s="1177"/>
      <c r="K510" s="1177"/>
      <c r="L510" s="1177"/>
      <c r="M510" s="1177"/>
      <c r="N510" s="1177"/>
      <c r="O510" s="1153"/>
      <c r="P510" s="1153"/>
      <c r="Q510" s="1153"/>
      <c r="R510" s="1153"/>
      <c r="S510" s="1153"/>
      <c r="T510" s="1154"/>
    </row>
    <row r="511" spans="2:22" ht="13.5">
      <c r="B511" s="888">
        <v>1</v>
      </c>
      <c r="C511" s="889" t="s">
        <v>2124</v>
      </c>
      <c r="D511" s="1004" t="s">
        <v>2970</v>
      </c>
      <c r="E511" s="1200">
        <v>0</v>
      </c>
      <c r="F511" s="1201">
        <v>1</v>
      </c>
      <c r="G511" s="1201">
        <v>1</v>
      </c>
      <c r="H511" s="1202">
        <v>1</v>
      </c>
      <c r="I511" s="1177"/>
      <c r="J511" s="1177"/>
      <c r="K511" s="1177"/>
      <c r="L511" s="1177"/>
      <c r="M511" s="1177"/>
      <c r="N511" s="1177"/>
      <c r="O511" s="1153"/>
      <c r="P511" s="1153"/>
      <c r="Q511" s="1153"/>
      <c r="R511" s="1153"/>
      <c r="S511" s="1153"/>
      <c r="T511" s="1154"/>
    </row>
    <row r="512" spans="2:22" ht="13.5">
      <c r="B512" s="899">
        <v>2</v>
      </c>
      <c r="C512" s="900" t="s">
        <v>2124</v>
      </c>
      <c r="D512" s="914" t="s">
        <v>2971</v>
      </c>
      <c r="E512" s="1203">
        <v>0</v>
      </c>
      <c r="F512" s="1204">
        <v>0</v>
      </c>
      <c r="G512" s="1204">
        <v>0</v>
      </c>
      <c r="H512" s="1205">
        <v>1</v>
      </c>
      <c r="I512" s="1177"/>
      <c r="J512" s="1177"/>
      <c r="K512" s="1177"/>
      <c r="L512" s="1177"/>
      <c r="M512" s="1177"/>
      <c r="N512" s="1177"/>
      <c r="O512" s="1153"/>
      <c r="P512" s="1153"/>
      <c r="Q512" s="1153"/>
      <c r="R512" s="1153"/>
      <c r="S512" s="1153"/>
      <c r="T512" s="1154"/>
    </row>
    <row r="513" spans="2:22" ht="13.5">
      <c r="B513" s="899">
        <v>3</v>
      </c>
      <c r="C513" s="900" t="s">
        <v>2124</v>
      </c>
      <c r="D513" s="914" t="s">
        <v>2972</v>
      </c>
      <c r="E513" s="1203">
        <v>0</v>
      </c>
      <c r="F513" s="1204">
        <v>0</v>
      </c>
      <c r="G513" s="1204">
        <v>1</v>
      </c>
      <c r="H513" s="1205">
        <v>0</v>
      </c>
      <c r="I513" s="1177"/>
      <c r="J513" s="1177"/>
      <c r="K513" s="1177"/>
      <c r="L513" s="1177"/>
      <c r="M513" s="1177"/>
      <c r="N513" s="1177"/>
      <c r="O513" s="1153"/>
      <c r="P513" s="1153"/>
      <c r="Q513" s="1153"/>
      <c r="R513" s="1153"/>
      <c r="S513" s="1153"/>
      <c r="T513" s="1154"/>
    </row>
    <row r="514" spans="2:22" ht="13.5">
      <c r="B514" s="899">
        <v>4</v>
      </c>
      <c r="C514" s="900" t="s">
        <v>2124</v>
      </c>
      <c r="D514" s="914" t="s">
        <v>2973</v>
      </c>
      <c r="E514" s="1203">
        <v>0</v>
      </c>
      <c r="F514" s="1204">
        <v>0</v>
      </c>
      <c r="G514" s="1204">
        <v>1</v>
      </c>
      <c r="H514" s="1205">
        <v>1</v>
      </c>
      <c r="I514" s="1177"/>
      <c r="J514" s="1177"/>
      <c r="K514" s="1177"/>
      <c r="L514" s="1177"/>
      <c r="M514" s="1177"/>
      <c r="N514" s="1177"/>
      <c r="O514" s="1153"/>
      <c r="P514" s="1153"/>
      <c r="Q514" s="1153"/>
      <c r="R514" s="1153"/>
      <c r="S514" s="1153"/>
      <c r="T514" s="1154"/>
    </row>
    <row r="515" spans="2:22" ht="13.5">
      <c r="B515" s="899">
        <v>5</v>
      </c>
      <c r="C515" s="900" t="s">
        <v>2106</v>
      </c>
      <c r="D515" s="914" t="s">
        <v>2974</v>
      </c>
      <c r="E515" s="1203">
        <v>0</v>
      </c>
      <c r="F515" s="1204">
        <v>1</v>
      </c>
      <c r="G515" s="1204">
        <v>0</v>
      </c>
      <c r="H515" s="1205">
        <v>0</v>
      </c>
      <c r="I515" s="1177"/>
      <c r="J515" s="1177"/>
      <c r="K515" s="1177"/>
      <c r="L515" s="1177"/>
      <c r="M515" s="1177"/>
      <c r="N515" s="1177"/>
      <c r="O515" s="1153"/>
      <c r="P515" s="1153"/>
      <c r="Q515" s="1153"/>
      <c r="R515" s="1153"/>
      <c r="S515" s="1153"/>
      <c r="T515" s="1154"/>
    </row>
    <row r="516" spans="2:22" ht="13.5">
      <c r="B516" s="899">
        <v>6</v>
      </c>
      <c r="C516" s="900" t="s">
        <v>2124</v>
      </c>
      <c r="D516" s="914" t="s">
        <v>2975</v>
      </c>
      <c r="E516" s="1203">
        <v>0</v>
      </c>
      <c r="F516" s="1204">
        <v>1</v>
      </c>
      <c r="G516" s="1204">
        <v>0</v>
      </c>
      <c r="H516" s="1205">
        <v>1</v>
      </c>
      <c r="I516" s="1177"/>
      <c r="J516" s="1177"/>
      <c r="K516" s="1177"/>
      <c r="L516" s="1177"/>
      <c r="M516" s="1177"/>
      <c r="N516" s="1177"/>
      <c r="O516" s="1153"/>
      <c r="P516" s="1153"/>
      <c r="Q516" s="1153"/>
      <c r="R516" s="1153"/>
      <c r="S516" s="1153"/>
      <c r="T516" s="1154"/>
    </row>
    <row r="517" spans="2:22" ht="13.5">
      <c r="B517" s="952">
        <v>7</v>
      </c>
      <c r="C517" s="1054" t="s">
        <v>2124</v>
      </c>
      <c r="D517" s="1206" t="s">
        <v>2976</v>
      </c>
      <c r="E517" s="1207">
        <v>1</v>
      </c>
      <c r="F517" s="1208">
        <v>0</v>
      </c>
      <c r="G517" s="1208">
        <v>0</v>
      </c>
      <c r="H517" s="1209">
        <v>0</v>
      </c>
      <c r="I517" s="1177"/>
      <c r="J517" s="1177"/>
      <c r="K517" s="1177"/>
      <c r="L517" s="1177"/>
      <c r="M517" s="1177"/>
      <c r="N517" s="1177"/>
      <c r="O517" s="1154"/>
      <c r="P517" s="1154"/>
      <c r="Q517" s="1154"/>
      <c r="R517" s="1154"/>
      <c r="S517" s="1154"/>
      <c r="T517" s="1154"/>
    </row>
    <row r="518" spans="2:22">
      <c r="B518" s="941"/>
      <c r="C518" s="942"/>
      <c r="D518" s="1167"/>
      <c r="E518" s="1167"/>
      <c r="F518" s="1167"/>
      <c r="G518" s="1167"/>
    </row>
    <row r="519" spans="2:22">
      <c r="B519" s="941"/>
      <c r="C519" s="942"/>
      <c r="D519" s="1167"/>
      <c r="E519" s="1167"/>
      <c r="F519" s="1167"/>
      <c r="G519" s="1167"/>
    </row>
    <row r="520" spans="2:22" ht="13.5">
      <c r="B520" s="874" t="s">
        <v>2977</v>
      </c>
    </row>
    <row r="521" spans="2:22" ht="13.5">
      <c r="B521" s="1075" t="s">
        <v>2849</v>
      </c>
      <c r="C521" s="999" t="s">
        <v>2088</v>
      </c>
      <c r="D521" s="1088" t="s">
        <v>2978</v>
      </c>
      <c r="E521" s="883">
        <f>414+320+32</f>
        <v>766</v>
      </c>
      <c r="M521" s="955"/>
      <c r="N521" s="1075" t="s">
        <v>2256</v>
      </c>
      <c r="O521" s="999" t="s">
        <v>2088</v>
      </c>
      <c r="P521" s="1088" t="s">
        <v>2979</v>
      </c>
      <c r="Q521" s="883">
        <f>415+320+32</f>
        <v>767</v>
      </c>
    </row>
    <row r="522" spans="2:22" ht="13.5">
      <c r="B522" s="1076"/>
      <c r="C522" s="1002"/>
      <c r="D522" s="1088" t="s">
        <v>2980</v>
      </c>
      <c r="E522" s="883">
        <f>E521+480</f>
        <v>1246</v>
      </c>
      <c r="M522" s="955"/>
      <c r="N522" s="1076"/>
      <c r="O522" s="1002"/>
      <c r="P522" s="1088" t="s">
        <v>2981</v>
      </c>
      <c r="Q522" s="883">
        <f>Q521+480</f>
        <v>1247</v>
      </c>
    </row>
    <row r="523" spans="2:22" ht="13.5">
      <c r="B523" s="879">
        <v>1</v>
      </c>
      <c r="C523" s="1143" t="s">
        <v>2124</v>
      </c>
      <c r="D523" s="1210" t="s">
        <v>2982</v>
      </c>
      <c r="E523" s="1091">
        <v>0</v>
      </c>
      <c r="M523" s="955"/>
      <c r="N523" s="1211">
        <v>1</v>
      </c>
      <c r="O523" s="1143" t="s">
        <v>2124</v>
      </c>
      <c r="P523" s="1210" t="s">
        <v>2983</v>
      </c>
      <c r="Q523" s="1091">
        <v>0</v>
      </c>
    </row>
    <row r="524" spans="2:22">
      <c r="L524" s="1012"/>
      <c r="M524" s="937"/>
      <c r="N524" s="1212"/>
      <c r="O524" s="1212"/>
      <c r="P524" s="1212"/>
      <c r="Q524" s="1212"/>
      <c r="R524" s="1212"/>
      <c r="S524" s="1212"/>
      <c r="T524" s="1212"/>
      <c r="U524" s="1212"/>
      <c r="V524" s="1212"/>
    </row>
    <row r="525" spans="2:22" ht="13.5">
      <c r="B525" s="1075" t="s">
        <v>2256</v>
      </c>
      <c r="C525" s="999" t="s">
        <v>2088</v>
      </c>
      <c r="D525" s="1088" t="s">
        <v>2984</v>
      </c>
      <c r="E525" s="883">
        <f>443+320+64</f>
        <v>827</v>
      </c>
      <c r="F525" s="1213"/>
      <c r="G525" s="1213"/>
      <c r="H525" s="1213"/>
      <c r="I525" s="1213"/>
      <c r="J525" s="1214"/>
      <c r="M525" s="955"/>
      <c r="N525" s="1075" t="s">
        <v>2256</v>
      </c>
      <c r="O525" s="999" t="s">
        <v>2088</v>
      </c>
      <c r="P525" s="1088" t="s">
        <v>2985</v>
      </c>
      <c r="Q525" s="883">
        <f>445+320+64</f>
        <v>829</v>
      </c>
      <c r="R525" s="1213"/>
      <c r="S525" s="1213"/>
      <c r="T525" s="1213"/>
    </row>
    <row r="526" spans="2:22" ht="13.5">
      <c r="B526" s="1076"/>
      <c r="C526" s="1002"/>
      <c r="D526" s="1088" t="s">
        <v>2986</v>
      </c>
      <c r="E526" s="883">
        <f>E525+480</f>
        <v>1307</v>
      </c>
      <c r="F526" s="1213"/>
      <c r="G526" s="1213"/>
      <c r="H526" s="1213"/>
      <c r="I526" s="1213"/>
      <c r="J526" s="1214"/>
      <c r="M526" s="955"/>
      <c r="N526" s="1076"/>
      <c r="O526" s="1002"/>
      <c r="P526" s="1155" t="s">
        <v>2987</v>
      </c>
      <c r="Q526" s="883">
        <f>Q525+480</f>
        <v>1309</v>
      </c>
      <c r="R526" s="1213"/>
      <c r="S526" s="1213"/>
      <c r="T526" s="1213"/>
    </row>
    <row r="527" spans="2:22" ht="13.5">
      <c r="B527" s="879">
        <v>1</v>
      </c>
      <c r="C527" s="1143" t="s">
        <v>2106</v>
      </c>
      <c r="D527" s="1215" t="s">
        <v>2988</v>
      </c>
      <c r="E527" s="1091">
        <v>1</v>
      </c>
      <c r="F527" s="936"/>
      <c r="G527" s="936"/>
      <c r="H527" s="936"/>
      <c r="I527" s="936"/>
      <c r="M527" s="955"/>
      <c r="N527" s="1211">
        <v>1</v>
      </c>
      <c r="O527" s="1143" t="s">
        <v>2989</v>
      </c>
      <c r="P527" s="1215" t="s">
        <v>2990</v>
      </c>
      <c r="Q527" s="1091">
        <v>1</v>
      </c>
      <c r="R527" s="936"/>
      <c r="S527" s="936"/>
      <c r="T527" s="936"/>
    </row>
    <row r="528" spans="2:22" s="937" customFormat="1">
      <c r="B528" s="1216"/>
      <c r="C528" s="1217"/>
      <c r="D528" s="1218"/>
      <c r="E528" s="1217"/>
      <c r="F528" s="936"/>
      <c r="G528" s="936"/>
      <c r="H528" s="936"/>
      <c r="I528" s="936"/>
      <c r="J528" s="942"/>
      <c r="L528" s="942"/>
      <c r="M528" s="941"/>
      <c r="N528" s="941"/>
      <c r="O528" s="942"/>
      <c r="Q528" s="942"/>
      <c r="R528" s="936"/>
      <c r="S528" s="936"/>
      <c r="T528" s="936"/>
    </row>
    <row r="529" spans="2:21" ht="13.5">
      <c r="B529" s="1075" t="s">
        <v>2849</v>
      </c>
      <c r="C529" s="999" t="s">
        <v>2088</v>
      </c>
      <c r="D529" s="1088" t="s">
        <v>2991</v>
      </c>
      <c r="E529" s="883">
        <f>444+320+64</f>
        <v>828</v>
      </c>
      <c r="F529" s="936"/>
      <c r="G529" s="936"/>
      <c r="H529" s="936"/>
      <c r="I529" s="936"/>
      <c r="M529" s="955"/>
      <c r="N529" s="1075" t="s">
        <v>2849</v>
      </c>
      <c r="O529" s="999" t="s">
        <v>2088</v>
      </c>
      <c r="P529" s="1088" t="s">
        <v>2992</v>
      </c>
      <c r="Q529" s="883">
        <f>446+320+64</f>
        <v>830</v>
      </c>
      <c r="R529" s="936"/>
      <c r="S529" s="936"/>
      <c r="T529" s="936"/>
    </row>
    <row r="530" spans="2:21" ht="13.5">
      <c r="B530" s="1076"/>
      <c r="C530" s="1002"/>
      <c r="D530" s="1088" t="s">
        <v>2993</v>
      </c>
      <c r="E530" s="883">
        <f>E529+480</f>
        <v>1308</v>
      </c>
      <c r="F530" s="936"/>
      <c r="G530" s="936"/>
      <c r="H530" s="936"/>
      <c r="I530" s="936"/>
      <c r="M530" s="955"/>
      <c r="N530" s="1076"/>
      <c r="O530" s="1002"/>
      <c r="P530" s="1155" t="s">
        <v>2994</v>
      </c>
      <c r="Q530" s="883">
        <f>Q529+480</f>
        <v>1310</v>
      </c>
      <c r="R530" s="936"/>
      <c r="S530" s="936"/>
      <c r="T530" s="936"/>
    </row>
    <row r="531" spans="2:21" ht="13.5">
      <c r="B531" s="879">
        <v>1</v>
      </c>
      <c r="C531" s="1143" t="s">
        <v>2106</v>
      </c>
      <c r="D531" s="1215" t="s">
        <v>2995</v>
      </c>
      <c r="E531" s="1091">
        <v>1</v>
      </c>
      <c r="F531" s="936"/>
      <c r="G531" s="936"/>
      <c r="H531" s="936"/>
      <c r="I531" s="936"/>
      <c r="M531" s="955"/>
      <c r="N531" s="1219">
        <v>1</v>
      </c>
      <c r="O531" s="1090" t="s">
        <v>2106</v>
      </c>
      <c r="P531" s="1220" t="s">
        <v>2996</v>
      </c>
      <c r="Q531" s="1091">
        <v>1</v>
      </c>
      <c r="R531" s="936"/>
      <c r="S531" s="936"/>
      <c r="T531" s="936"/>
    </row>
    <row r="532" spans="2:21">
      <c r="B532" s="941"/>
      <c r="C532" s="942"/>
      <c r="L532" s="1012"/>
      <c r="M532" s="941"/>
      <c r="N532" s="941"/>
      <c r="O532" s="942"/>
      <c r="P532" s="1212"/>
      <c r="Q532" s="1012"/>
      <c r="R532" s="1012"/>
      <c r="S532" s="1012"/>
      <c r="T532" s="877"/>
    </row>
    <row r="533" spans="2:21" ht="13.5">
      <c r="B533" s="941"/>
      <c r="C533" s="942"/>
      <c r="M533" s="955"/>
      <c r="N533" s="1075" t="s">
        <v>2849</v>
      </c>
      <c r="O533" s="999" t="s">
        <v>2088</v>
      </c>
      <c r="P533" s="1088" t="s">
        <v>2997</v>
      </c>
      <c r="Q533" s="883">
        <f>447+320+64</f>
        <v>831</v>
      </c>
      <c r="R533" s="877"/>
      <c r="S533" s="877"/>
      <c r="T533" s="877"/>
    </row>
    <row r="534" spans="2:21" ht="13.5">
      <c r="B534" s="941"/>
      <c r="C534" s="942"/>
      <c r="M534" s="955"/>
      <c r="N534" s="1076"/>
      <c r="O534" s="1002"/>
      <c r="P534" s="1155" t="s">
        <v>2998</v>
      </c>
      <c r="Q534" s="883">
        <f>Q533+480</f>
        <v>1311</v>
      </c>
      <c r="R534" s="877"/>
      <c r="S534" s="877"/>
      <c r="T534" s="877"/>
    </row>
    <row r="535" spans="2:21" ht="13.5">
      <c r="B535" s="941"/>
      <c r="C535" s="942"/>
      <c r="M535" s="955"/>
      <c r="N535" s="1219">
        <v>1</v>
      </c>
      <c r="O535" s="1090" t="s">
        <v>2989</v>
      </c>
      <c r="P535" s="1220" t="s">
        <v>2999</v>
      </c>
      <c r="Q535" s="1091">
        <v>1</v>
      </c>
      <c r="R535" s="877"/>
      <c r="S535" s="877"/>
      <c r="T535" s="877"/>
    </row>
    <row r="536" spans="2:21">
      <c r="B536" s="941"/>
      <c r="C536" s="942"/>
      <c r="M536" s="941"/>
      <c r="N536" s="938"/>
      <c r="O536" s="942"/>
      <c r="Q536" s="877"/>
      <c r="R536" s="877"/>
      <c r="S536" s="877"/>
      <c r="T536" s="877"/>
    </row>
    <row r="537" spans="2:21" ht="13.5">
      <c r="B537" s="1075" t="s">
        <v>3000</v>
      </c>
      <c r="C537" s="999" t="s">
        <v>2088</v>
      </c>
      <c r="D537" s="1000" t="s">
        <v>2845</v>
      </c>
      <c r="E537" s="882">
        <v>879</v>
      </c>
      <c r="F537" s="882">
        <v>878</v>
      </c>
      <c r="G537" s="882">
        <f t="shared" ref="G537:J538" si="48">F537-1</f>
        <v>877</v>
      </c>
      <c r="H537" s="882">
        <f t="shared" si="48"/>
        <v>876</v>
      </c>
      <c r="I537" s="882">
        <f t="shared" si="48"/>
        <v>875</v>
      </c>
      <c r="J537" s="883">
        <f t="shared" si="48"/>
        <v>874</v>
      </c>
      <c r="N537" s="1221" t="s">
        <v>2849</v>
      </c>
      <c r="O537" s="1093" t="s">
        <v>2088</v>
      </c>
      <c r="P537" s="1222" t="s">
        <v>3001</v>
      </c>
      <c r="Q537" s="1223">
        <f>753+64</f>
        <v>817</v>
      </c>
      <c r="R537" s="1224">
        <f t="shared" ref="R537:R538" si="49">Q537-1</f>
        <v>816</v>
      </c>
      <c r="S537" s="877"/>
    </row>
    <row r="538" spans="2:21" ht="13.5">
      <c r="B538" s="1076"/>
      <c r="C538" s="1002"/>
      <c r="D538" s="1000" t="s">
        <v>3002</v>
      </c>
      <c r="E538" s="882">
        <f>E537+480</f>
        <v>1359</v>
      </c>
      <c r="F538" s="882">
        <v>1358</v>
      </c>
      <c r="G538" s="882">
        <f t="shared" si="48"/>
        <v>1357</v>
      </c>
      <c r="H538" s="882">
        <f t="shared" si="48"/>
        <v>1356</v>
      </c>
      <c r="I538" s="882">
        <f t="shared" si="48"/>
        <v>1355</v>
      </c>
      <c r="J538" s="883">
        <f t="shared" si="48"/>
        <v>1354</v>
      </c>
      <c r="N538" s="1101"/>
      <c r="O538" s="1102"/>
      <c r="P538" s="1222" t="s">
        <v>3003</v>
      </c>
      <c r="Q538" s="1223">
        <f>Q537+480</f>
        <v>1297</v>
      </c>
      <c r="R538" s="1224">
        <f t="shared" si="49"/>
        <v>1296</v>
      </c>
      <c r="S538" s="877"/>
    </row>
    <row r="539" spans="2:21">
      <c r="B539" s="888">
        <v>1</v>
      </c>
      <c r="C539" s="889" t="s">
        <v>2106</v>
      </c>
      <c r="D539" s="1225" t="s">
        <v>3004</v>
      </c>
      <c r="E539" s="1226">
        <v>1</v>
      </c>
      <c r="F539" s="1226">
        <v>0</v>
      </c>
      <c r="G539" s="1226">
        <v>0</v>
      </c>
      <c r="H539" s="1226">
        <v>0</v>
      </c>
      <c r="I539" s="1226">
        <v>0</v>
      </c>
      <c r="J539" s="1227">
        <v>0</v>
      </c>
      <c r="N539" s="1228">
        <v>1</v>
      </c>
      <c r="O539" s="1229" t="s">
        <v>2106</v>
      </c>
      <c r="P539" s="1230" t="s">
        <v>3005</v>
      </c>
      <c r="Q539" s="1231" t="s">
        <v>3006</v>
      </c>
      <c r="R539" s="1232">
        <v>1</v>
      </c>
      <c r="S539" s="877"/>
    </row>
    <row r="540" spans="2:21">
      <c r="B540" s="899">
        <v>2</v>
      </c>
      <c r="C540" s="900" t="s">
        <v>2106</v>
      </c>
      <c r="D540" s="908" t="s">
        <v>3007</v>
      </c>
      <c r="E540" s="971">
        <v>0</v>
      </c>
      <c r="F540" s="971">
        <v>1</v>
      </c>
      <c r="G540" s="971">
        <v>0</v>
      </c>
      <c r="H540" s="971">
        <v>0</v>
      </c>
      <c r="I540" s="971">
        <v>0</v>
      </c>
      <c r="J540" s="982">
        <v>0</v>
      </c>
      <c r="N540" s="1115">
        <v>2</v>
      </c>
      <c r="O540" s="1116" t="s">
        <v>2124</v>
      </c>
      <c r="P540" s="1233" t="s">
        <v>3008</v>
      </c>
      <c r="Q540" s="1234">
        <v>1</v>
      </c>
      <c r="R540" s="1235" t="s">
        <v>3006</v>
      </c>
      <c r="S540" s="877"/>
    </row>
    <row r="541" spans="2:21" ht="13.5">
      <c r="B541" s="899">
        <v>3</v>
      </c>
      <c r="C541" s="900" t="s">
        <v>2106</v>
      </c>
      <c r="D541" s="908" t="s">
        <v>3009</v>
      </c>
      <c r="E541" s="971">
        <v>0</v>
      </c>
      <c r="F541" s="971">
        <v>0</v>
      </c>
      <c r="G541" s="971">
        <v>1</v>
      </c>
      <c r="H541" s="971">
        <v>0</v>
      </c>
      <c r="I541" s="971">
        <v>0</v>
      </c>
      <c r="J541" s="982">
        <v>0</v>
      </c>
      <c r="S541" s="877"/>
    </row>
    <row r="542" spans="2:21">
      <c r="B542" s="899">
        <v>4</v>
      </c>
      <c r="C542" s="900" t="s">
        <v>2989</v>
      </c>
      <c r="D542" s="908" t="s">
        <v>3010</v>
      </c>
      <c r="E542" s="971">
        <v>0</v>
      </c>
      <c r="F542" s="971">
        <v>0</v>
      </c>
      <c r="G542" s="971">
        <v>0</v>
      </c>
      <c r="H542" s="971">
        <v>1</v>
      </c>
      <c r="I542" s="971">
        <v>0</v>
      </c>
      <c r="J542" s="982">
        <v>0</v>
      </c>
      <c r="N542" s="941"/>
      <c r="O542" s="942"/>
      <c r="P542" s="937"/>
      <c r="Q542" s="942"/>
      <c r="R542" s="942"/>
      <c r="S542" s="942"/>
    </row>
    <row r="543" spans="2:21">
      <c r="B543" s="899">
        <v>5</v>
      </c>
      <c r="C543" s="900" t="s">
        <v>2106</v>
      </c>
      <c r="D543" s="908" t="s">
        <v>3011</v>
      </c>
      <c r="E543" s="971">
        <v>0</v>
      </c>
      <c r="F543" s="971">
        <v>0</v>
      </c>
      <c r="G543" s="971">
        <v>0</v>
      </c>
      <c r="H543" s="971">
        <v>0</v>
      </c>
      <c r="I543" s="971">
        <v>1</v>
      </c>
      <c r="J543" s="982">
        <v>0</v>
      </c>
      <c r="N543" s="874"/>
      <c r="O543" s="875"/>
      <c r="Q543" s="877"/>
      <c r="R543" s="877"/>
      <c r="S543" s="877"/>
      <c r="T543" s="877"/>
      <c r="U543" s="877"/>
    </row>
    <row r="544" spans="2:21">
      <c r="B544" s="952">
        <v>6</v>
      </c>
      <c r="C544" s="1054" t="s">
        <v>2124</v>
      </c>
      <c r="D544" s="1055" t="s">
        <v>3012</v>
      </c>
      <c r="E544" s="989">
        <v>0</v>
      </c>
      <c r="F544" s="989">
        <v>0</v>
      </c>
      <c r="G544" s="989">
        <v>0</v>
      </c>
      <c r="H544" s="989">
        <v>0</v>
      </c>
      <c r="I544" s="989">
        <v>0</v>
      </c>
      <c r="J544" s="977">
        <v>1</v>
      </c>
      <c r="S544" s="877"/>
      <c r="T544" s="877"/>
      <c r="U544" s="877"/>
    </row>
    <row r="545" spans="2:17">
      <c r="B545" s="941"/>
      <c r="C545" s="942"/>
      <c r="D545" s="937"/>
      <c r="E545" s="942"/>
      <c r="F545" s="942"/>
      <c r="G545" s="942"/>
      <c r="H545" s="942"/>
      <c r="I545" s="942"/>
      <c r="J545" s="942"/>
    </row>
    <row r="546" spans="2:17">
      <c r="B546" s="941"/>
      <c r="C546" s="942"/>
      <c r="D546" s="937"/>
      <c r="E546" s="942"/>
      <c r="F546" s="942"/>
      <c r="G546" s="942"/>
      <c r="H546" s="942"/>
      <c r="I546" s="942"/>
      <c r="J546" s="942"/>
    </row>
    <row r="547" spans="2:17" ht="13.5">
      <c r="B547" s="1075" t="s">
        <v>2849</v>
      </c>
      <c r="C547" s="999" t="s">
        <v>2088</v>
      </c>
      <c r="D547" s="1126" t="s">
        <v>3013</v>
      </c>
      <c r="E547" s="882">
        <v>900</v>
      </c>
      <c r="F547" s="882">
        <v>899</v>
      </c>
      <c r="G547" s="882">
        <f>F547-1</f>
        <v>898</v>
      </c>
      <c r="H547" s="882">
        <f t="shared" ref="H547:I548" si="50">G547-1</f>
        <v>897</v>
      </c>
      <c r="I547" s="883">
        <f t="shared" si="50"/>
        <v>896</v>
      </c>
    </row>
    <row r="548" spans="2:17" ht="13.5">
      <c r="B548" s="1076"/>
      <c r="C548" s="1002"/>
      <c r="D548" s="1126" t="s">
        <v>2846</v>
      </c>
      <c r="E548" s="882">
        <f>E547+480</f>
        <v>1380</v>
      </c>
      <c r="F548" s="882">
        <v>1379</v>
      </c>
      <c r="G548" s="882">
        <f>F548-1</f>
        <v>1378</v>
      </c>
      <c r="H548" s="882">
        <f t="shared" si="50"/>
        <v>1377</v>
      </c>
      <c r="I548" s="883">
        <f t="shared" si="50"/>
        <v>1376</v>
      </c>
    </row>
    <row r="549" spans="2:17" ht="13.5">
      <c r="B549" s="879">
        <v>1</v>
      </c>
      <c r="C549" s="1143" t="s">
        <v>2106</v>
      </c>
      <c r="D549" s="1236" t="s">
        <v>3014</v>
      </c>
      <c r="E549" s="1060"/>
      <c r="F549" s="1237"/>
      <c r="G549" s="1237"/>
      <c r="H549" s="1237"/>
      <c r="I549" s="1091"/>
    </row>
    <row r="550" spans="2:17" ht="13.5">
      <c r="B550" s="941"/>
      <c r="C550" s="942"/>
      <c r="D550" s="959"/>
      <c r="E550" s="942"/>
      <c r="F550" s="942"/>
      <c r="G550" s="942"/>
      <c r="H550" s="942"/>
    </row>
    <row r="551" spans="2:17" ht="13.5">
      <c r="B551" s="1221" t="s">
        <v>2256</v>
      </c>
      <c r="C551" s="1093" t="s">
        <v>2088</v>
      </c>
      <c r="D551" s="1238" t="s">
        <v>3001</v>
      </c>
      <c r="E551" s="1095">
        <v>906</v>
      </c>
      <c r="F551" s="1095">
        <v>905</v>
      </c>
      <c r="G551" s="1095">
        <f>F551-1</f>
        <v>904</v>
      </c>
      <c r="H551" s="1095">
        <f t="shared" ref="H551:I552" si="51">G551-1</f>
        <v>903</v>
      </c>
      <c r="I551" s="1096">
        <f t="shared" si="51"/>
        <v>902</v>
      </c>
    </row>
    <row r="552" spans="2:17" ht="13.5">
      <c r="B552" s="1101"/>
      <c r="C552" s="1102"/>
      <c r="D552" s="1238" t="s">
        <v>3015</v>
      </c>
      <c r="E552" s="1095">
        <f>E551+480</f>
        <v>1386</v>
      </c>
      <c r="F552" s="1095">
        <v>1385</v>
      </c>
      <c r="G552" s="1095">
        <f>F552-1</f>
        <v>1384</v>
      </c>
      <c r="H552" s="1095">
        <f t="shared" si="51"/>
        <v>1383</v>
      </c>
      <c r="I552" s="1096">
        <f t="shared" si="51"/>
        <v>1382</v>
      </c>
    </row>
    <row r="553" spans="2:17" ht="13.5">
      <c r="B553" s="1239">
        <v>1</v>
      </c>
      <c r="C553" s="1240" t="s">
        <v>2106</v>
      </c>
      <c r="D553" s="1241" t="s">
        <v>3016</v>
      </c>
      <c r="E553" s="1242"/>
      <c r="F553" s="1242"/>
      <c r="G553" s="1242"/>
      <c r="H553" s="1242"/>
      <c r="I553" s="1243"/>
    </row>
    <row r="554" spans="2:17" ht="13.5">
      <c r="B554" s="1244"/>
      <c r="C554" s="1245"/>
      <c r="D554" s="1246"/>
      <c r="E554" s="1245"/>
      <c r="F554" s="1245"/>
      <c r="G554" s="1245"/>
      <c r="H554" s="1098"/>
      <c r="I554" s="1098"/>
    </row>
    <row r="555" spans="2:17" ht="13.5">
      <c r="B555" s="1075" t="s">
        <v>2256</v>
      </c>
      <c r="C555" s="999" t="s">
        <v>2088</v>
      </c>
      <c r="D555" s="1126" t="s">
        <v>3013</v>
      </c>
      <c r="E555" s="1247" t="s">
        <v>3017</v>
      </c>
      <c r="F555" s="1248"/>
      <c r="G555" s="1249"/>
      <c r="H555" s="1250" t="s">
        <v>3018</v>
      </c>
      <c r="I555" s="1251"/>
      <c r="J555" s="1252"/>
    </row>
    <row r="556" spans="2:17" ht="13.5">
      <c r="B556" s="1076"/>
      <c r="C556" s="1002"/>
      <c r="D556" s="1126" t="s">
        <v>3002</v>
      </c>
      <c r="E556" s="1253" t="s">
        <v>3019</v>
      </c>
      <c r="F556" s="1248"/>
      <c r="G556" s="1249"/>
      <c r="H556" s="1250" t="s">
        <v>3020</v>
      </c>
      <c r="I556" s="1251"/>
      <c r="J556" s="1252"/>
    </row>
    <row r="557" spans="2:17" ht="13.5">
      <c r="B557" s="879">
        <v>1</v>
      </c>
      <c r="C557" s="1143" t="s">
        <v>2106</v>
      </c>
      <c r="D557" s="1236" t="s">
        <v>3021</v>
      </c>
      <c r="E557" s="1133" t="s">
        <v>3022</v>
      </c>
      <c r="F557" s="1134"/>
      <c r="G557" s="1135"/>
      <c r="H557" s="1254" t="s">
        <v>3023</v>
      </c>
      <c r="I557" s="1134"/>
      <c r="J557" s="1135"/>
    </row>
    <row r="558" spans="2:17">
      <c r="N558" s="874"/>
      <c r="O558" s="875"/>
      <c r="Q558" s="877"/>
    </row>
    <row r="559" spans="2:17" s="1097" customFormat="1" ht="13.5">
      <c r="B559" s="1092" t="s">
        <v>2849</v>
      </c>
      <c r="C559" s="1093" t="s">
        <v>2088</v>
      </c>
      <c r="D559" s="1238" t="s">
        <v>3024</v>
      </c>
      <c r="E559" s="1095">
        <f>511+320+64+32</f>
        <v>927</v>
      </c>
      <c r="F559" s="1095">
        <f t="shared" ref="F559:H560" si="52">E559-1</f>
        <v>926</v>
      </c>
      <c r="G559" s="1095">
        <f t="shared" si="52"/>
        <v>925</v>
      </c>
      <c r="H559" s="1096">
        <f t="shared" si="52"/>
        <v>924</v>
      </c>
      <c r="I559" s="1098"/>
      <c r="J559" s="1098"/>
      <c r="L559" s="1098"/>
      <c r="N559" s="1092" t="s">
        <v>2256</v>
      </c>
      <c r="O559" s="1093" t="s">
        <v>2088</v>
      </c>
      <c r="P559" s="1222" t="s">
        <v>3001</v>
      </c>
      <c r="Q559" s="1096">
        <v>907</v>
      </c>
    </row>
    <row r="560" spans="2:17" s="1097" customFormat="1" ht="13.5">
      <c r="B560" s="1101"/>
      <c r="C560" s="1102"/>
      <c r="D560" s="1238" t="s">
        <v>3015</v>
      </c>
      <c r="E560" s="1095">
        <f>E559+480</f>
        <v>1407</v>
      </c>
      <c r="F560" s="1095">
        <f t="shared" si="52"/>
        <v>1406</v>
      </c>
      <c r="G560" s="1095">
        <f t="shared" si="52"/>
        <v>1405</v>
      </c>
      <c r="H560" s="1096">
        <f t="shared" si="52"/>
        <v>1404</v>
      </c>
      <c r="I560" s="1098"/>
      <c r="J560" s="1098">
        <v>1215</v>
      </c>
      <c r="L560" s="1098"/>
      <c r="N560" s="1101"/>
      <c r="O560" s="1102"/>
      <c r="P560" s="1222" t="s">
        <v>3003</v>
      </c>
      <c r="Q560" s="1096">
        <f>Q559+480</f>
        <v>1387</v>
      </c>
    </row>
    <row r="561" spans="2:20" s="1097" customFormat="1" ht="13.5">
      <c r="B561" s="1104">
        <v>1</v>
      </c>
      <c r="C561" s="1105" t="s">
        <v>2124</v>
      </c>
      <c r="D561" s="1122" t="s">
        <v>3025</v>
      </c>
      <c r="E561" s="1107" t="s">
        <v>3026</v>
      </c>
      <c r="F561" s="1107" t="s">
        <v>3006</v>
      </c>
      <c r="G561" s="1107" t="s">
        <v>3026</v>
      </c>
      <c r="H561" s="1108">
        <v>1</v>
      </c>
      <c r="I561" s="1098"/>
      <c r="J561" s="1098"/>
      <c r="L561" s="1098"/>
      <c r="N561" s="1255">
        <v>1</v>
      </c>
      <c r="O561" s="1256" t="s">
        <v>2106</v>
      </c>
      <c r="P561" s="1257" t="s">
        <v>3027</v>
      </c>
      <c r="Q561" s="1258">
        <v>1</v>
      </c>
    </row>
    <row r="562" spans="2:20" s="1097" customFormat="1" ht="13.5">
      <c r="B562" s="1109">
        <v>2</v>
      </c>
      <c r="C562" s="1110" t="s">
        <v>2124</v>
      </c>
      <c r="D562" s="1230" t="s">
        <v>3028</v>
      </c>
      <c r="E562" s="1259" t="s">
        <v>3006</v>
      </c>
      <c r="F562" s="1259">
        <v>1</v>
      </c>
      <c r="G562" s="1259">
        <v>1</v>
      </c>
      <c r="H562" s="1260" t="s">
        <v>3026</v>
      </c>
      <c r="I562" s="1098"/>
      <c r="J562" s="1098"/>
      <c r="L562" s="1098"/>
    </row>
    <row r="563" spans="2:20" s="1097" customFormat="1" ht="13.5">
      <c r="B563" s="1109">
        <v>3</v>
      </c>
      <c r="C563" s="1110" t="s">
        <v>2106</v>
      </c>
      <c r="D563" s="1261" t="s">
        <v>3029</v>
      </c>
      <c r="E563" s="1112" t="s">
        <v>3006</v>
      </c>
      <c r="F563" s="1112" t="s">
        <v>3006</v>
      </c>
      <c r="G563" s="1112">
        <v>1</v>
      </c>
      <c r="H563" s="1113" t="s">
        <v>3026</v>
      </c>
      <c r="I563" s="1098"/>
      <c r="J563" s="1098"/>
      <c r="L563" s="1098"/>
      <c r="N563" s="1120"/>
      <c r="O563" s="1121"/>
      <c r="Q563" s="1098"/>
      <c r="R563" s="1098"/>
      <c r="S563" s="1098"/>
    </row>
    <row r="564" spans="2:20" s="1097" customFormat="1" ht="13.5">
      <c r="B564" s="1109">
        <v>4</v>
      </c>
      <c r="C564" s="1110" t="s">
        <v>2106</v>
      </c>
      <c r="D564" s="1262" t="s">
        <v>3030</v>
      </c>
      <c r="E564" s="1112" t="s">
        <v>3006</v>
      </c>
      <c r="F564" s="1112">
        <v>1</v>
      </c>
      <c r="G564" s="1112" t="s">
        <v>3006</v>
      </c>
      <c r="H564" s="1113" t="s">
        <v>3006</v>
      </c>
      <c r="I564" s="1098"/>
      <c r="J564" s="1098"/>
      <c r="L564" s="1098"/>
      <c r="N564" s="1098"/>
    </row>
    <row r="565" spans="2:20" s="1097" customFormat="1" ht="13.5">
      <c r="B565" s="1115">
        <v>5</v>
      </c>
      <c r="C565" s="1116" t="s">
        <v>2124</v>
      </c>
      <c r="D565" s="1233" t="s">
        <v>3031</v>
      </c>
      <c r="E565" s="1118">
        <v>1</v>
      </c>
      <c r="F565" s="1118" t="s">
        <v>3006</v>
      </c>
      <c r="G565" s="1118" t="s">
        <v>3006</v>
      </c>
      <c r="H565" s="1119" t="s">
        <v>3006</v>
      </c>
      <c r="I565" s="1098"/>
      <c r="J565" s="1098"/>
      <c r="L565" s="1098"/>
      <c r="N565" s="1098"/>
    </row>
    <row r="566" spans="2:20" s="1097" customFormat="1">
      <c r="B566" s="1244"/>
      <c r="C566" s="1245"/>
      <c r="D566" s="1263"/>
      <c r="E566" s="1245"/>
      <c r="F566" s="1245"/>
      <c r="G566" s="1245"/>
      <c r="H566" s="1245"/>
      <c r="I566" s="1098"/>
      <c r="J566" s="1098"/>
      <c r="L566" s="1098"/>
      <c r="N566" s="1098"/>
    </row>
    <row r="567" spans="2:20" s="1097" customFormat="1" ht="13.5">
      <c r="B567" s="1092" t="s">
        <v>2849</v>
      </c>
      <c r="C567" s="1093" t="s">
        <v>2088</v>
      </c>
      <c r="D567" s="1238" t="s">
        <v>3032</v>
      </c>
      <c r="E567" s="1095">
        <f>503+320+64+32</f>
        <v>919</v>
      </c>
      <c r="F567" s="1095">
        <f>E567-1</f>
        <v>918</v>
      </c>
      <c r="G567" s="1095">
        <f t="shared" ref="G567:L568" si="53">F567-1</f>
        <v>917</v>
      </c>
      <c r="H567" s="1095">
        <f t="shared" si="53"/>
        <v>916</v>
      </c>
      <c r="I567" s="1095">
        <f t="shared" si="53"/>
        <v>915</v>
      </c>
      <c r="J567" s="1095">
        <f t="shared" si="53"/>
        <v>914</v>
      </c>
      <c r="K567" s="1095">
        <f t="shared" si="53"/>
        <v>913</v>
      </c>
      <c r="L567" s="1096">
        <f t="shared" si="53"/>
        <v>912</v>
      </c>
    </row>
    <row r="568" spans="2:20" s="1097" customFormat="1" ht="13.5">
      <c r="B568" s="1101"/>
      <c r="C568" s="1102"/>
      <c r="D568" s="1238" t="s">
        <v>3033</v>
      </c>
      <c r="E568" s="1095">
        <f>E567+480</f>
        <v>1399</v>
      </c>
      <c r="F568" s="1095">
        <f>E568-1</f>
        <v>1398</v>
      </c>
      <c r="G568" s="1095">
        <f t="shared" si="53"/>
        <v>1397</v>
      </c>
      <c r="H568" s="1095">
        <f t="shared" si="53"/>
        <v>1396</v>
      </c>
      <c r="I568" s="1095">
        <f t="shared" si="53"/>
        <v>1395</v>
      </c>
      <c r="J568" s="1095">
        <f t="shared" si="53"/>
        <v>1394</v>
      </c>
      <c r="K568" s="1095">
        <f t="shared" si="53"/>
        <v>1393</v>
      </c>
      <c r="L568" s="1096">
        <f t="shared" si="53"/>
        <v>1392</v>
      </c>
    </row>
    <row r="569" spans="2:20" s="1097" customFormat="1">
      <c r="B569" s="1104">
        <v>1</v>
      </c>
      <c r="C569" s="1105" t="s">
        <v>2106</v>
      </c>
      <c r="D569" s="1122" t="s">
        <v>3034</v>
      </c>
      <c r="E569" s="1107">
        <v>1</v>
      </c>
      <c r="F569" s="1107" t="s">
        <v>3026</v>
      </c>
      <c r="G569" s="1107" t="s">
        <v>3026</v>
      </c>
      <c r="H569" s="1107" t="s">
        <v>3026</v>
      </c>
      <c r="I569" s="1107" t="s">
        <v>3026</v>
      </c>
      <c r="J569" s="1107">
        <v>0</v>
      </c>
      <c r="K569" s="1107">
        <v>0</v>
      </c>
      <c r="L569" s="1108">
        <v>1</v>
      </c>
    </row>
    <row r="570" spans="2:20" s="1097" customFormat="1">
      <c r="B570" s="1109">
        <v>2</v>
      </c>
      <c r="C570" s="1110" t="s">
        <v>2124</v>
      </c>
      <c r="D570" s="1264" t="s">
        <v>3035</v>
      </c>
      <c r="E570" s="1112">
        <v>1</v>
      </c>
      <c r="F570" s="1112" t="s">
        <v>3006</v>
      </c>
      <c r="G570" s="1112" t="s">
        <v>3026</v>
      </c>
      <c r="H570" s="1112" t="s">
        <v>3026</v>
      </c>
      <c r="I570" s="1112" t="s">
        <v>3026</v>
      </c>
      <c r="J570" s="1112">
        <v>0</v>
      </c>
      <c r="K570" s="1112">
        <v>1</v>
      </c>
      <c r="L570" s="1113">
        <v>0</v>
      </c>
    </row>
    <row r="571" spans="2:20" s="1097" customFormat="1">
      <c r="B571" s="1109">
        <v>3</v>
      </c>
      <c r="C571" s="1110" t="s">
        <v>2106</v>
      </c>
      <c r="D571" s="1264" t="s">
        <v>3036</v>
      </c>
      <c r="E571" s="1112">
        <v>1</v>
      </c>
      <c r="F571" s="1112" t="s">
        <v>3026</v>
      </c>
      <c r="G571" s="1112" t="s">
        <v>3026</v>
      </c>
      <c r="H571" s="1112" t="s">
        <v>3026</v>
      </c>
      <c r="I571" s="1112" t="s">
        <v>3006</v>
      </c>
      <c r="J571" s="1112">
        <v>0</v>
      </c>
      <c r="K571" s="1112">
        <v>1</v>
      </c>
      <c r="L571" s="1113">
        <v>1</v>
      </c>
    </row>
    <row r="572" spans="2:20" s="1097" customFormat="1">
      <c r="B572" s="1109">
        <v>4</v>
      </c>
      <c r="C572" s="1110" t="s">
        <v>2124</v>
      </c>
      <c r="D572" s="1264" t="s">
        <v>3037</v>
      </c>
      <c r="E572" s="1112">
        <v>1</v>
      </c>
      <c r="F572" s="1112" t="s">
        <v>3026</v>
      </c>
      <c r="G572" s="1112" t="s">
        <v>3026</v>
      </c>
      <c r="H572" s="1112" t="s">
        <v>3026</v>
      </c>
      <c r="I572" s="1112" t="s">
        <v>3026</v>
      </c>
      <c r="J572" s="1112">
        <v>1</v>
      </c>
      <c r="K572" s="1112">
        <v>0</v>
      </c>
      <c r="L572" s="1113">
        <v>0</v>
      </c>
    </row>
    <row r="573" spans="2:20" s="1097" customFormat="1">
      <c r="B573" s="1109">
        <v>5</v>
      </c>
      <c r="C573" s="1110" t="s">
        <v>2124</v>
      </c>
      <c r="D573" s="1264" t="s">
        <v>3038</v>
      </c>
      <c r="E573" s="1112">
        <v>1</v>
      </c>
      <c r="F573" s="1112" t="s">
        <v>3026</v>
      </c>
      <c r="G573" s="1112">
        <v>0</v>
      </c>
      <c r="H573" s="1112">
        <v>0</v>
      </c>
      <c r="I573" s="1112">
        <v>1</v>
      </c>
      <c r="J573" s="1265" t="s">
        <v>3039</v>
      </c>
      <c r="K573" s="1112" t="s">
        <v>3039</v>
      </c>
      <c r="L573" s="1266" t="s">
        <v>3039</v>
      </c>
    </row>
    <row r="574" spans="2:20" s="1097" customFormat="1">
      <c r="B574" s="1109">
        <v>6</v>
      </c>
      <c r="C574" s="1110" t="s">
        <v>2124</v>
      </c>
      <c r="D574" s="1264" t="s">
        <v>3040</v>
      </c>
      <c r="E574" s="1112">
        <v>1</v>
      </c>
      <c r="F574" s="1112" t="s">
        <v>3026</v>
      </c>
      <c r="G574" s="1112">
        <v>0</v>
      </c>
      <c r="H574" s="1112">
        <v>1</v>
      </c>
      <c r="I574" s="1112">
        <v>0</v>
      </c>
      <c r="J574" s="1112" t="s">
        <v>3039</v>
      </c>
      <c r="K574" s="1265" t="s">
        <v>3039</v>
      </c>
      <c r="L574" s="1113" t="s">
        <v>3039</v>
      </c>
    </row>
    <row r="575" spans="2:20" s="1097" customFormat="1">
      <c r="B575" s="1109">
        <v>7</v>
      </c>
      <c r="C575" s="1110" t="s">
        <v>2124</v>
      </c>
      <c r="D575" s="1264" t="s">
        <v>3041</v>
      </c>
      <c r="E575" s="1112">
        <v>1</v>
      </c>
      <c r="F575" s="1112">
        <v>0</v>
      </c>
      <c r="G575" s="1112" t="s">
        <v>3039</v>
      </c>
      <c r="H575" s="1112" t="s">
        <v>3039</v>
      </c>
      <c r="I575" s="1112" t="s">
        <v>3039</v>
      </c>
      <c r="J575" s="1112" t="s">
        <v>3039</v>
      </c>
      <c r="K575" s="1265" t="s">
        <v>3039</v>
      </c>
      <c r="L575" s="1113" t="s">
        <v>3039</v>
      </c>
    </row>
    <row r="576" spans="2:20" s="1097" customFormat="1" ht="13.5">
      <c r="B576" s="1115">
        <v>8</v>
      </c>
      <c r="C576" s="1116" t="s">
        <v>2124</v>
      </c>
      <c r="D576" s="1233" t="s">
        <v>3042</v>
      </c>
      <c r="E576" s="1118">
        <v>1</v>
      </c>
      <c r="F576" s="1118">
        <v>1</v>
      </c>
      <c r="G576" s="1118" t="s">
        <v>3039</v>
      </c>
      <c r="H576" s="1118" t="s">
        <v>3039</v>
      </c>
      <c r="I576" s="1118" t="s">
        <v>3039</v>
      </c>
      <c r="J576" s="1118" t="s">
        <v>3039</v>
      </c>
      <c r="K576" s="1267" t="s">
        <v>3039</v>
      </c>
      <c r="L576" s="1119" t="s">
        <v>3039</v>
      </c>
      <c r="N576" s="1244"/>
      <c r="O576" s="1245"/>
      <c r="P576" s="1246"/>
      <c r="Q576" s="1245"/>
      <c r="R576" s="1245"/>
      <c r="S576" s="1245"/>
      <c r="T576" s="1098"/>
    </row>
    <row r="577" spans="1:21" s="1097" customFormat="1" ht="13.5">
      <c r="B577" s="1244"/>
      <c r="C577" s="1245"/>
      <c r="D577" s="1263"/>
      <c r="E577" s="1245"/>
      <c r="F577" s="1245"/>
      <c r="G577" s="1245"/>
      <c r="H577" s="1245"/>
      <c r="I577" s="1245"/>
      <c r="J577" s="1245"/>
      <c r="K577" s="1268"/>
      <c r="L577" s="1245"/>
      <c r="N577" s="1244"/>
      <c r="O577" s="1245"/>
      <c r="P577" s="1246"/>
      <c r="Q577" s="1245"/>
      <c r="R577" s="1245"/>
      <c r="S577" s="1245"/>
      <c r="T577" s="1098"/>
    </row>
    <row r="578" spans="1:21" s="1097" customFormat="1" ht="13.5">
      <c r="B578" s="1092" t="s">
        <v>2256</v>
      </c>
      <c r="C578" s="1093" t="s">
        <v>2088</v>
      </c>
      <c r="D578" s="1238" t="s">
        <v>3043</v>
      </c>
      <c r="E578" s="1095">
        <f>507+320+64+32</f>
        <v>923</v>
      </c>
      <c r="F578" s="1095">
        <f t="shared" ref="F578:H579" si="54">E578-1</f>
        <v>922</v>
      </c>
      <c r="G578" s="1095">
        <f t="shared" si="54"/>
        <v>921</v>
      </c>
      <c r="H578" s="1096">
        <f t="shared" si="54"/>
        <v>920</v>
      </c>
      <c r="I578" s="1269"/>
      <c r="J578" s="1269"/>
      <c r="K578" s="1269"/>
      <c r="L578" s="1269"/>
      <c r="N578" s="1092" t="s">
        <v>2256</v>
      </c>
      <c r="O578" s="1093" t="s">
        <v>2088</v>
      </c>
      <c r="P578" s="1238" t="s">
        <v>3043</v>
      </c>
      <c r="Q578" s="1223">
        <f>762+64</f>
        <v>826</v>
      </c>
      <c r="R578" s="1223">
        <f t="shared" ref="R578:R579" si="55">Q578-1</f>
        <v>825</v>
      </c>
      <c r="S578" s="1224">
        <f>R578-1</f>
        <v>824</v>
      </c>
      <c r="T578" s="1098"/>
    </row>
    <row r="579" spans="1:21" s="1097" customFormat="1" ht="13.5">
      <c r="B579" s="1101"/>
      <c r="C579" s="1102"/>
      <c r="D579" s="1238" t="s">
        <v>3015</v>
      </c>
      <c r="E579" s="1095">
        <f>E578+480</f>
        <v>1403</v>
      </c>
      <c r="F579" s="1095">
        <f t="shared" si="54"/>
        <v>1402</v>
      </c>
      <c r="G579" s="1095">
        <f t="shared" si="54"/>
        <v>1401</v>
      </c>
      <c r="H579" s="1096">
        <f t="shared" si="54"/>
        <v>1400</v>
      </c>
      <c r="I579" s="1269"/>
      <c r="J579" s="1269"/>
      <c r="K579" s="1269"/>
      <c r="L579" s="1269"/>
      <c r="N579" s="1101"/>
      <c r="O579" s="1102"/>
      <c r="P579" s="1238" t="s">
        <v>3015</v>
      </c>
      <c r="Q579" s="1223">
        <f>Q578+480</f>
        <v>1306</v>
      </c>
      <c r="R579" s="1223">
        <f t="shared" si="55"/>
        <v>1305</v>
      </c>
      <c r="S579" s="1224">
        <f>R579-1</f>
        <v>1304</v>
      </c>
      <c r="T579" s="1098"/>
    </row>
    <row r="580" spans="1:21" s="1097" customFormat="1" ht="13.5">
      <c r="B580" s="1104">
        <v>1</v>
      </c>
      <c r="C580" s="1105" t="s">
        <v>2106</v>
      </c>
      <c r="D580" s="1122" t="s">
        <v>3044</v>
      </c>
      <c r="E580" s="1107" t="s">
        <v>3026</v>
      </c>
      <c r="F580" s="1270">
        <v>0</v>
      </c>
      <c r="G580" s="1270">
        <v>0</v>
      </c>
      <c r="H580" s="1271">
        <v>1</v>
      </c>
      <c r="I580" s="1272"/>
      <c r="J580" s="1272"/>
      <c r="K580" s="1272"/>
      <c r="L580" s="1272"/>
      <c r="N580" s="1239">
        <v>1</v>
      </c>
      <c r="O580" s="1240" t="s">
        <v>2124</v>
      </c>
      <c r="P580" s="1273" t="s">
        <v>3045</v>
      </c>
      <c r="Q580" s="1274" t="s">
        <v>3046</v>
      </c>
      <c r="R580" s="1275"/>
      <c r="S580" s="1276"/>
      <c r="T580" s="1098"/>
      <c r="U580" s="623" t="s">
        <v>2051</v>
      </c>
    </row>
    <row r="581" spans="1:21" s="1097" customFormat="1" ht="13.5">
      <c r="B581" s="1109">
        <v>2</v>
      </c>
      <c r="C581" s="1110" t="s">
        <v>2124</v>
      </c>
      <c r="D581" s="1264" t="s">
        <v>3047</v>
      </c>
      <c r="E581" s="1112" t="s">
        <v>3026</v>
      </c>
      <c r="F581" s="1277">
        <v>0</v>
      </c>
      <c r="G581" s="1277">
        <v>1</v>
      </c>
      <c r="H581" s="1278">
        <v>0</v>
      </c>
      <c r="I581" s="1272"/>
      <c r="J581" s="1272"/>
      <c r="K581" s="1272"/>
      <c r="L581" s="1272"/>
      <c r="N581" s="1244"/>
      <c r="O581" s="1245"/>
      <c r="P581" s="1279" t="s">
        <v>3048</v>
      </c>
      <c r="Q581" s="1245"/>
      <c r="R581" s="1245">
        <v>0</v>
      </c>
      <c r="S581" s="1098"/>
      <c r="T581" s="1098"/>
    </row>
    <row r="582" spans="1:21" s="1097" customFormat="1" ht="13.5">
      <c r="B582" s="1109">
        <v>3</v>
      </c>
      <c r="C582" s="1110" t="s">
        <v>2106</v>
      </c>
      <c r="D582" s="1264" t="s">
        <v>3049</v>
      </c>
      <c r="E582" s="1112" t="s">
        <v>3026</v>
      </c>
      <c r="F582" s="1277">
        <v>1</v>
      </c>
      <c r="G582" s="1277">
        <v>0</v>
      </c>
      <c r="H582" s="1278">
        <v>0</v>
      </c>
      <c r="I582" s="1272"/>
      <c r="J582" s="1272"/>
      <c r="K582" s="1272"/>
      <c r="L582" s="1272"/>
    </row>
    <row r="583" spans="1:21" s="1097" customFormat="1" ht="13.5">
      <c r="B583" s="1115">
        <v>4</v>
      </c>
      <c r="C583" s="1116" t="s">
        <v>2124</v>
      </c>
      <c r="D583" s="1233" t="s">
        <v>3050</v>
      </c>
      <c r="E583" s="1118">
        <v>1</v>
      </c>
      <c r="F583" s="1118" t="s">
        <v>3026</v>
      </c>
      <c r="G583" s="1118" t="s">
        <v>3026</v>
      </c>
      <c r="H583" s="1119" t="s">
        <v>3026</v>
      </c>
      <c r="I583" s="1098"/>
      <c r="J583" s="1272"/>
      <c r="K583" s="1272"/>
      <c r="L583" s="1272"/>
      <c r="N583" s="1244"/>
      <c r="O583" s="1245"/>
      <c r="P583" s="1246"/>
      <c r="Q583" s="1245"/>
      <c r="R583" s="1245"/>
      <c r="S583" s="1245"/>
      <c r="T583" s="1098"/>
    </row>
    <row r="584" spans="1:21" s="1097" customFormat="1">
      <c r="B584" s="1280"/>
      <c r="C584" s="1121"/>
      <c r="E584" s="1098"/>
      <c r="F584" s="1098"/>
      <c r="G584" s="1098"/>
      <c r="H584" s="1098"/>
      <c r="I584" s="1098"/>
      <c r="J584" s="1272"/>
      <c r="K584" s="1272"/>
      <c r="L584" s="1272"/>
    </row>
    <row r="585" spans="1:21" s="1097" customFormat="1" ht="13.5">
      <c r="B585" s="1092" t="s">
        <v>2256</v>
      </c>
      <c r="C585" s="1093" t="s">
        <v>2088</v>
      </c>
      <c r="D585" s="1238" t="s">
        <v>3051</v>
      </c>
      <c r="E585" s="1095">
        <f>493+320+64+32</f>
        <v>909</v>
      </c>
      <c r="F585" s="1096">
        <f t="shared" ref="F585:F586" si="56">E585-1</f>
        <v>908</v>
      </c>
      <c r="G585" s="1098"/>
      <c r="H585" s="1098"/>
      <c r="I585" s="1098"/>
      <c r="J585" s="1272"/>
      <c r="K585" s="1272"/>
      <c r="L585" s="1272"/>
      <c r="N585" s="1092" t="s">
        <v>2256</v>
      </c>
      <c r="O585" s="1093" t="s">
        <v>2088</v>
      </c>
      <c r="P585" s="1238" t="s">
        <v>3043</v>
      </c>
      <c r="Q585" s="1223">
        <f>714+32</f>
        <v>746</v>
      </c>
      <c r="R585" s="1223">
        <f t="shared" ref="R585:R586" si="57">Q585-1</f>
        <v>745</v>
      </c>
      <c r="S585" s="1224">
        <f>R585-1</f>
        <v>744</v>
      </c>
      <c r="T585" s="1098"/>
    </row>
    <row r="586" spans="1:21" s="1097" customFormat="1" ht="13.5">
      <c r="B586" s="1101"/>
      <c r="C586" s="1102"/>
      <c r="D586" s="1238" t="s">
        <v>3052</v>
      </c>
      <c r="E586" s="1095">
        <f>E585+480</f>
        <v>1389</v>
      </c>
      <c r="F586" s="1096">
        <f t="shared" si="56"/>
        <v>1388</v>
      </c>
      <c r="G586" s="1098"/>
      <c r="H586" s="1098"/>
      <c r="I586" s="1098"/>
      <c r="J586" s="1272"/>
      <c r="K586" s="1272"/>
      <c r="L586" s="1272"/>
      <c r="N586" s="1101"/>
      <c r="O586" s="1102"/>
      <c r="P586" s="1238" t="s">
        <v>3015</v>
      </c>
      <c r="Q586" s="1223">
        <f>Q585+480</f>
        <v>1226</v>
      </c>
      <c r="R586" s="1223">
        <f t="shared" si="57"/>
        <v>1225</v>
      </c>
      <c r="S586" s="1224">
        <f>R586-1</f>
        <v>1224</v>
      </c>
      <c r="T586" s="1098"/>
    </row>
    <row r="587" spans="1:21" s="1097" customFormat="1" ht="13.5">
      <c r="A587" s="1281"/>
      <c r="B587" s="1104">
        <v>1</v>
      </c>
      <c r="C587" s="1105" t="s">
        <v>2124</v>
      </c>
      <c r="D587" s="1122" t="s">
        <v>3053</v>
      </c>
      <c r="E587" s="1270">
        <v>0</v>
      </c>
      <c r="F587" s="1271">
        <v>0</v>
      </c>
      <c r="G587" s="1098"/>
      <c r="H587" s="1098"/>
      <c r="I587" s="1098"/>
      <c r="J587" s="1272"/>
      <c r="K587" s="1272"/>
      <c r="L587" s="1272"/>
      <c r="N587" s="1239">
        <v>1</v>
      </c>
      <c r="O587" s="1240" t="s">
        <v>2124</v>
      </c>
      <c r="P587" s="1273" t="s">
        <v>3054</v>
      </c>
      <c r="Q587" s="1274" t="s">
        <v>3055</v>
      </c>
      <c r="R587" s="1275"/>
      <c r="S587" s="1276"/>
      <c r="T587" s="1098"/>
      <c r="U587" s="623" t="s">
        <v>2051</v>
      </c>
    </row>
    <row r="588" spans="1:21" s="1097" customFormat="1" ht="13.5">
      <c r="A588" s="1281"/>
      <c r="B588" s="1109">
        <v>2</v>
      </c>
      <c r="C588" s="1110" t="s">
        <v>2124</v>
      </c>
      <c r="D588" s="1264" t="s">
        <v>3056</v>
      </c>
      <c r="E588" s="1277">
        <v>0</v>
      </c>
      <c r="F588" s="1278">
        <v>1</v>
      </c>
      <c r="G588" s="1098"/>
      <c r="H588" s="1098"/>
      <c r="I588" s="1098"/>
      <c r="J588" s="1272"/>
      <c r="K588" s="1272"/>
      <c r="L588" s="1272"/>
      <c r="N588" s="1244"/>
      <c r="O588" s="1245"/>
      <c r="P588" s="1279" t="s">
        <v>3057</v>
      </c>
      <c r="Q588" s="1245"/>
      <c r="R588" s="1245">
        <v>0</v>
      </c>
      <c r="S588" s="1098"/>
      <c r="T588" s="1098"/>
    </row>
    <row r="589" spans="1:21" s="1097" customFormat="1">
      <c r="A589" s="1281"/>
      <c r="B589" s="1109">
        <v>3</v>
      </c>
      <c r="C589" s="1110" t="s">
        <v>2124</v>
      </c>
      <c r="D589" s="1264" t="s">
        <v>3058</v>
      </c>
      <c r="E589" s="1277">
        <v>1</v>
      </c>
      <c r="F589" s="1278">
        <v>0</v>
      </c>
      <c r="G589" s="1098"/>
      <c r="H589" s="1098"/>
      <c r="I589" s="1098"/>
      <c r="J589" s="1098"/>
      <c r="L589" s="1098"/>
    </row>
    <row r="590" spans="1:21" s="1097" customFormat="1">
      <c r="A590" s="1281"/>
      <c r="B590" s="1115">
        <v>4</v>
      </c>
      <c r="C590" s="1116" t="s">
        <v>2124</v>
      </c>
      <c r="D590" s="1233" t="s">
        <v>3059</v>
      </c>
      <c r="E590" s="1282">
        <v>1</v>
      </c>
      <c r="F590" s="1283">
        <v>1</v>
      </c>
      <c r="G590" s="1098"/>
      <c r="H590" s="1098"/>
      <c r="I590" s="1098"/>
      <c r="J590" s="1098"/>
      <c r="L590" s="1098"/>
    </row>
    <row r="591" spans="1:21">
      <c r="B591" s="941"/>
      <c r="C591" s="1284"/>
    </row>
    <row r="592" spans="1:21">
      <c r="B592" s="941"/>
      <c r="C592" s="1284"/>
    </row>
    <row r="594" spans="2:3" ht="12" customHeight="1"/>
    <row r="595" spans="2:3" ht="12" customHeight="1">
      <c r="B595" s="941"/>
      <c r="C595" s="1284"/>
    </row>
    <row r="596" spans="2:3" ht="12" customHeight="1">
      <c r="B596" s="1285"/>
      <c r="C596" s="1286"/>
    </row>
    <row r="597" spans="2:3" ht="12" customHeight="1">
      <c r="B597" s="1287"/>
      <c r="C597" s="1288"/>
    </row>
    <row r="598" spans="2:3" ht="12" customHeight="1">
      <c r="B598" s="1287"/>
      <c r="C598" s="1288"/>
    </row>
    <row r="599" spans="2:3" ht="12" customHeight="1">
      <c r="B599" s="1287"/>
      <c r="C599" s="1288"/>
    </row>
    <row r="600" spans="2:3" ht="12" customHeight="1">
      <c r="B600" s="1287"/>
      <c r="C600" s="1288"/>
    </row>
    <row r="601" spans="2:3" ht="12" customHeight="1">
      <c r="B601" s="1287"/>
      <c r="C601" s="1288"/>
    </row>
    <row r="602" spans="2:3" ht="12" customHeight="1">
      <c r="B602" s="1287"/>
      <c r="C602" s="1288"/>
    </row>
    <row r="603" spans="2:3" ht="12" customHeight="1">
      <c r="B603" s="1287"/>
      <c r="C603" s="1288"/>
    </row>
    <row r="604" spans="2:3" ht="12" customHeight="1">
      <c r="B604" s="1287"/>
      <c r="C604" s="1288"/>
    </row>
    <row r="605" spans="2:3" ht="12" customHeight="1">
      <c r="B605" s="1287"/>
      <c r="C605" s="1288"/>
    </row>
    <row r="606" spans="2:3" ht="13.5" customHeight="1">
      <c r="B606" s="1287"/>
      <c r="C606" s="1288"/>
    </row>
    <row r="607" spans="2:3" ht="13.5" customHeight="1">
      <c r="B607" s="1287"/>
      <c r="C607" s="1288"/>
    </row>
    <row r="608" spans="2:3" ht="13.5" customHeight="1">
      <c r="B608" s="1287"/>
      <c r="C608" s="1288"/>
    </row>
    <row r="609" spans="2:3" ht="13.5" customHeight="1">
      <c r="B609" s="1287"/>
      <c r="C609" s="1288"/>
    </row>
    <row r="610" spans="2:3">
      <c r="B610" s="1287"/>
      <c r="C610" s="1288"/>
    </row>
  </sheetData>
  <mergeCells count="164">
    <mergeCell ref="Q587:S587"/>
    <mergeCell ref="B578:B579"/>
    <mergeCell ref="C578:C579"/>
    <mergeCell ref="N578:N579"/>
    <mergeCell ref="O578:O579"/>
    <mergeCell ref="Q580:S580"/>
    <mergeCell ref="B585:B586"/>
    <mergeCell ref="C585:C586"/>
    <mergeCell ref="N585:N586"/>
    <mergeCell ref="O585:O586"/>
    <mergeCell ref="B559:B560"/>
    <mergeCell ref="C559:C560"/>
    <mergeCell ref="N559:N560"/>
    <mergeCell ref="O559:O560"/>
    <mergeCell ref="B567:B568"/>
    <mergeCell ref="C567:C568"/>
    <mergeCell ref="E555:G555"/>
    <mergeCell ref="H555:J555"/>
    <mergeCell ref="E556:G556"/>
    <mergeCell ref="H556:J556"/>
    <mergeCell ref="E557:G557"/>
    <mergeCell ref="H557:J557"/>
    <mergeCell ref="B547:B548"/>
    <mergeCell ref="C547:C548"/>
    <mergeCell ref="B551:B552"/>
    <mergeCell ref="C551:C552"/>
    <mergeCell ref="B555:B556"/>
    <mergeCell ref="C555:C556"/>
    <mergeCell ref="N533:N534"/>
    <mergeCell ref="O533:O534"/>
    <mergeCell ref="B537:B538"/>
    <mergeCell ref="C537:C538"/>
    <mergeCell ref="N537:N538"/>
    <mergeCell ref="O537:O538"/>
    <mergeCell ref="B525:B526"/>
    <mergeCell ref="C525:C526"/>
    <mergeCell ref="N525:N526"/>
    <mergeCell ref="O525:O526"/>
    <mergeCell ref="B529:B530"/>
    <mergeCell ref="C529:C530"/>
    <mergeCell ref="N529:N530"/>
    <mergeCell ref="O529:O530"/>
    <mergeCell ref="B509:B510"/>
    <mergeCell ref="C509:C510"/>
    <mergeCell ref="B521:B522"/>
    <mergeCell ref="C521:C522"/>
    <mergeCell ref="N521:N522"/>
    <mergeCell ref="O521:O522"/>
    <mergeCell ref="B452:B453"/>
    <mergeCell ref="C452:C453"/>
    <mergeCell ref="N452:N453"/>
    <mergeCell ref="O452:O453"/>
    <mergeCell ref="B488:B489"/>
    <mergeCell ref="C488:C489"/>
    <mergeCell ref="N488:N489"/>
    <mergeCell ref="O488:O489"/>
    <mergeCell ref="B444:B445"/>
    <mergeCell ref="C444:C445"/>
    <mergeCell ref="N444:N445"/>
    <mergeCell ref="O444:O445"/>
    <mergeCell ref="Y444:Y445"/>
    <mergeCell ref="Z444:Z445"/>
    <mergeCell ref="N419:N420"/>
    <mergeCell ref="O419:O420"/>
    <mergeCell ref="B431:B432"/>
    <mergeCell ref="C431:C432"/>
    <mergeCell ref="N431:N432"/>
    <mergeCell ref="O431:O432"/>
    <mergeCell ref="B403:B404"/>
    <mergeCell ref="C403:C404"/>
    <mergeCell ref="B414:B415"/>
    <mergeCell ref="C414:C415"/>
    <mergeCell ref="B419:B420"/>
    <mergeCell ref="C419:C420"/>
    <mergeCell ref="Q376:S376"/>
    <mergeCell ref="E377:G377"/>
    <mergeCell ref="Q377:S377"/>
    <mergeCell ref="E378:G378"/>
    <mergeCell ref="Q378:S378"/>
    <mergeCell ref="B381:B382"/>
    <mergeCell ref="C381:C382"/>
    <mergeCell ref="N381:N382"/>
    <mergeCell ref="O381:O382"/>
    <mergeCell ref="Q372:S372"/>
    <mergeCell ref="E373:G373"/>
    <mergeCell ref="Q373:S373"/>
    <mergeCell ref="E374:G374"/>
    <mergeCell ref="Q374:S374"/>
    <mergeCell ref="B376:B377"/>
    <mergeCell ref="C376:C377"/>
    <mergeCell ref="E376:G376"/>
    <mergeCell ref="N376:N377"/>
    <mergeCell ref="O376:O377"/>
    <mergeCell ref="B361:B362"/>
    <mergeCell ref="C361:C362"/>
    <mergeCell ref="N361:N362"/>
    <mergeCell ref="O361:O362"/>
    <mergeCell ref="B372:B373"/>
    <mergeCell ref="C372:C373"/>
    <mergeCell ref="E372:G372"/>
    <mergeCell ref="N372:N373"/>
    <mergeCell ref="O372:O373"/>
    <mergeCell ref="B337:B338"/>
    <mergeCell ref="C337:C338"/>
    <mergeCell ref="B342:B343"/>
    <mergeCell ref="C342:C343"/>
    <mergeCell ref="N342:N343"/>
    <mergeCell ref="O342:O343"/>
    <mergeCell ref="B320:B321"/>
    <mergeCell ref="C320:C321"/>
    <mergeCell ref="N320:N321"/>
    <mergeCell ref="O320:O321"/>
    <mergeCell ref="B331:B332"/>
    <mergeCell ref="C331:C332"/>
    <mergeCell ref="B297:B298"/>
    <mergeCell ref="C297:C298"/>
    <mergeCell ref="N297:N298"/>
    <mergeCell ref="O297:O298"/>
    <mergeCell ref="B308:B309"/>
    <mergeCell ref="C308:C309"/>
    <mergeCell ref="N308:N309"/>
    <mergeCell ref="O308:O309"/>
    <mergeCell ref="B275:B276"/>
    <mergeCell ref="C275:C276"/>
    <mergeCell ref="N275:N276"/>
    <mergeCell ref="O275:O276"/>
    <mergeCell ref="B286:B287"/>
    <mergeCell ref="C286:C287"/>
    <mergeCell ref="N286:N287"/>
    <mergeCell ref="O286:O287"/>
    <mergeCell ref="F254:I254"/>
    <mergeCell ref="R254:U254"/>
    <mergeCell ref="B255:B256"/>
    <mergeCell ref="C255:C256"/>
    <mergeCell ref="N255:N256"/>
    <mergeCell ref="O255:O256"/>
    <mergeCell ref="Q223:S223"/>
    <mergeCell ref="T223:U223"/>
    <mergeCell ref="E224:G224"/>
    <mergeCell ref="H224:I224"/>
    <mergeCell ref="Q224:S224"/>
    <mergeCell ref="T224:U224"/>
    <mergeCell ref="B223:B226"/>
    <mergeCell ref="C223:C226"/>
    <mergeCell ref="E223:G223"/>
    <mergeCell ref="H223:I223"/>
    <mergeCell ref="N223:N226"/>
    <mergeCell ref="O223:O226"/>
    <mergeCell ref="B200:B201"/>
    <mergeCell ref="C200:C201"/>
    <mergeCell ref="N200:N201"/>
    <mergeCell ref="O200:O201"/>
    <mergeCell ref="B211:B212"/>
    <mergeCell ref="C211:C212"/>
    <mergeCell ref="N211:N212"/>
    <mergeCell ref="O211:O212"/>
    <mergeCell ref="B177:B178"/>
    <mergeCell ref="C177:C178"/>
    <mergeCell ref="N177:N178"/>
    <mergeCell ref="O177:O178"/>
    <mergeCell ref="B189:B190"/>
    <mergeCell ref="C189:C190"/>
    <mergeCell ref="N189:N190"/>
    <mergeCell ref="O189:O190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38" orientation="landscape" r:id="rId1"/>
  <headerFooter alignWithMargins="0">
    <oddHeader>&amp;LSirius Test System&amp;RMicroBit</oddHeader>
    <oddFooter>&amp;LVer. 1.0&amp;C- &amp;P -&amp;RHelix inc.</oddFooter>
  </headerFooter>
  <rowBreaks count="4" manualBreakCount="4">
    <brk id="72" max="16383" man="1"/>
    <brk id="158" max="16383" man="1"/>
    <brk id="340" max="16383" man="1"/>
    <brk id="412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8"/>
  <sheetViews>
    <sheetView topLeftCell="A10" zoomScale="115" zoomScaleNormal="115" zoomScaleSheetLayoutView="100" workbookViewId="0">
      <selection activeCell="X28" sqref="X28"/>
    </sheetView>
  </sheetViews>
  <sheetFormatPr defaultColWidth="8.75" defaultRowHeight="12"/>
  <cols>
    <col min="1" max="3" width="4.25" style="1291" customWidth="1"/>
    <col min="4" max="4" width="14.25" style="1291" customWidth="1"/>
    <col min="5" max="9" width="5.875" style="1291" customWidth="1"/>
    <col min="10" max="22" width="5.125" style="1291" customWidth="1"/>
    <col min="23" max="16384" width="8.75" style="1291"/>
  </cols>
  <sheetData>
    <row r="2" spans="2:17" ht="13.5">
      <c r="B2" s="1289" t="s">
        <v>2849</v>
      </c>
      <c r="C2" s="999" t="s">
        <v>3060</v>
      </c>
      <c r="D2" s="1290" t="s">
        <v>3061</v>
      </c>
      <c r="E2" s="882">
        <f>438+320+64</f>
        <v>822</v>
      </c>
      <c r="F2" s="882">
        <f>E2-1</f>
        <v>821</v>
      </c>
      <c r="G2" s="882">
        <f t="shared" ref="G2:I3" si="0">F2-1</f>
        <v>820</v>
      </c>
      <c r="H2" s="882">
        <f t="shared" si="0"/>
        <v>819</v>
      </c>
      <c r="I2" s="883">
        <f t="shared" si="0"/>
        <v>818</v>
      </c>
      <c r="N2" s="1292"/>
      <c r="O2" s="1292"/>
      <c r="P2" s="1292"/>
      <c r="Q2" s="1292"/>
    </row>
    <row r="3" spans="2:17" ht="13.5">
      <c r="B3" s="1293"/>
      <c r="C3" s="1002"/>
      <c r="D3" s="1290" t="s">
        <v>3062</v>
      </c>
      <c r="E3" s="882">
        <f>E2+480</f>
        <v>1302</v>
      </c>
      <c r="F3" s="882">
        <f>E3-1</f>
        <v>1301</v>
      </c>
      <c r="G3" s="882">
        <f t="shared" si="0"/>
        <v>1300</v>
      </c>
      <c r="H3" s="882">
        <f t="shared" si="0"/>
        <v>1299</v>
      </c>
      <c r="I3" s="883">
        <f t="shared" si="0"/>
        <v>1298</v>
      </c>
      <c r="N3" s="1292"/>
      <c r="O3" s="1292"/>
      <c r="P3" s="1292"/>
      <c r="Q3" s="1292"/>
    </row>
    <row r="4" spans="2:17">
      <c r="B4" s="898">
        <v>1</v>
      </c>
      <c r="C4" s="894" t="s">
        <v>3063</v>
      </c>
      <c r="D4" s="1025" t="s">
        <v>3064</v>
      </c>
      <c r="E4" s="896">
        <v>0</v>
      </c>
      <c r="F4" s="896">
        <v>0</v>
      </c>
      <c r="G4" s="896">
        <v>0</v>
      </c>
      <c r="H4" s="1071">
        <v>0</v>
      </c>
      <c r="I4" s="897">
        <v>0</v>
      </c>
      <c r="J4" s="1291" t="s">
        <v>3065</v>
      </c>
      <c r="N4" s="1292"/>
      <c r="O4" s="1292"/>
      <c r="P4" s="1292"/>
      <c r="Q4" s="1292"/>
    </row>
    <row r="5" spans="2:17">
      <c r="B5" s="899">
        <v>2</v>
      </c>
      <c r="C5" s="900" t="s">
        <v>3063</v>
      </c>
      <c r="D5" s="913" t="s">
        <v>3066</v>
      </c>
      <c r="E5" s="902">
        <v>0</v>
      </c>
      <c r="F5" s="902">
        <v>0</v>
      </c>
      <c r="G5" s="902">
        <v>0</v>
      </c>
      <c r="H5" s="965">
        <v>0</v>
      </c>
      <c r="I5" s="982">
        <v>1</v>
      </c>
      <c r="N5" s="936"/>
      <c r="O5" s="936"/>
      <c r="P5" s="936"/>
      <c r="Q5" s="1292"/>
    </row>
    <row r="6" spans="2:17">
      <c r="B6" s="899">
        <v>3</v>
      </c>
      <c r="C6" s="900" t="s">
        <v>3063</v>
      </c>
      <c r="D6" s="913" t="s">
        <v>3067</v>
      </c>
      <c r="E6" s="902">
        <v>0</v>
      </c>
      <c r="F6" s="902">
        <v>0</v>
      </c>
      <c r="G6" s="902">
        <v>0</v>
      </c>
      <c r="H6" s="965">
        <v>1</v>
      </c>
      <c r="I6" s="982">
        <v>0</v>
      </c>
      <c r="N6" s="936"/>
      <c r="O6" s="936"/>
      <c r="P6" s="936"/>
      <c r="Q6" s="1292"/>
    </row>
    <row r="7" spans="2:17" ht="13.5">
      <c r="B7" s="899">
        <v>4</v>
      </c>
      <c r="C7" s="900" t="s">
        <v>3063</v>
      </c>
      <c r="D7" s="913" t="s">
        <v>3068</v>
      </c>
      <c r="E7" s="902">
        <v>0</v>
      </c>
      <c r="F7" s="902">
        <v>0</v>
      </c>
      <c r="G7" s="902">
        <v>1</v>
      </c>
      <c r="H7" s="965">
        <v>0</v>
      </c>
      <c r="I7" s="982">
        <v>1</v>
      </c>
      <c r="N7" s="936"/>
      <c r="O7" s="936"/>
      <c r="P7" s="936"/>
      <c r="Q7" s="1292"/>
    </row>
    <row r="8" spans="2:17">
      <c r="B8" s="899">
        <v>5</v>
      </c>
      <c r="C8" s="900" t="s">
        <v>2124</v>
      </c>
      <c r="D8" s="908" t="s">
        <v>3069</v>
      </c>
      <c r="E8" s="902">
        <v>0</v>
      </c>
      <c r="F8" s="902">
        <v>0</v>
      </c>
      <c r="G8" s="902">
        <v>1</v>
      </c>
      <c r="H8" s="965">
        <v>0</v>
      </c>
      <c r="I8" s="982">
        <v>0</v>
      </c>
      <c r="N8" s="936"/>
      <c r="O8" s="936"/>
      <c r="P8" s="936"/>
      <c r="Q8" s="1292"/>
    </row>
    <row r="9" spans="2:17" ht="13.5">
      <c r="B9" s="899">
        <v>6</v>
      </c>
      <c r="C9" s="1294" t="s">
        <v>2101</v>
      </c>
      <c r="D9" s="913" t="s">
        <v>3070</v>
      </c>
      <c r="E9" s="902">
        <v>0</v>
      </c>
      <c r="F9" s="902">
        <v>0</v>
      </c>
      <c r="G9" s="902">
        <v>1</v>
      </c>
      <c r="H9" s="1295">
        <v>1</v>
      </c>
      <c r="I9" s="1296">
        <v>0</v>
      </c>
      <c r="N9" s="1292"/>
      <c r="O9" s="1292"/>
      <c r="P9" s="1292"/>
      <c r="Q9" s="1292"/>
    </row>
    <row r="10" spans="2:17" ht="13.5">
      <c r="B10" s="899">
        <v>7</v>
      </c>
      <c r="C10" s="1294" t="s">
        <v>2101</v>
      </c>
      <c r="D10" s="913" t="s">
        <v>3071</v>
      </c>
      <c r="E10" s="902">
        <v>0</v>
      </c>
      <c r="F10" s="902">
        <v>1</v>
      </c>
      <c r="G10" s="902">
        <v>1</v>
      </c>
      <c r="H10" s="1295">
        <v>1</v>
      </c>
      <c r="I10" s="1296">
        <v>0</v>
      </c>
    </row>
    <row r="11" spans="2:17" ht="13.5">
      <c r="B11" s="899">
        <v>8</v>
      </c>
      <c r="C11" s="1294" t="s">
        <v>2101</v>
      </c>
      <c r="D11" s="913" t="s">
        <v>3072</v>
      </c>
      <c r="E11" s="902">
        <v>1</v>
      </c>
      <c r="F11" s="902">
        <v>0</v>
      </c>
      <c r="G11" s="902">
        <v>1</v>
      </c>
      <c r="H11" s="1295">
        <v>1</v>
      </c>
      <c r="I11" s="1296">
        <v>0</v>
      </c>
    </row>
    <row r="12" spans="2:17" ht="13.5">
      <c r="B12" s="952">
        <v>9</v>
      </c>
      <c r="C12" s="1297" t="s">
        <v>2101</v>
      </c>
      <c r="D12" s="976" t="s">
        <v>3073</v>
      </c>
      <c r="E12" s="933">
        <v>1</v>
      </c>
      <c r="F12" s="933">
        <v>1</v>
      </c>
      <c r="G12" s="933">
        <v>1</v>
      </c>
      <c r="H12" s="1298">
        <v>1</v>
      </c>
      <c r="I12" s="1299">
        <v>0</v>
      </c>
    </row>
    <row r="13" spans="2:17">
      <c r="B13" s="941"/>
      <c r="C13" s="1300"/>
      <c r="D13" s="943"/>
      <c r="E13" s="942"/>
      <c r="F13" s="942"/>
      <c r="G13" s="942"/>
      <c r="H13" s="936"/>
      <c r="I13" s="936"/>
    </row>
    <row r="15" spans="2:17" ht="13.5">
      <c r="B15" s="1289" t="s">
        <v>2087</v>
      </c>
      <c r="C15" s="999" t="s">
        <v>3060</v>
      </c>
      <c r="D15" s="1290" t="s">
        <v>3074</v>
      </c>
      <c r="E15" s="883">
        <f>439+320+64</f>
        <v>823</v>
      </c>
    </row>
    <row r="16" spans="2:17" ht="13.5">
      <c r="B16" s="1293"/>
      <c r="C16" s="1002"/>
      <c r="D16" s="1290" t="s">
        <v>3075</v>
      </c>
      <c r="E16" s="883">
        <f>E15+480</f>
        <v>1303</v>
      </c>
    </row>
    <row r="17" spans="2:13" ht="13.5">
      <c r="B17" s="898">
        <v>1</v>
      </c>
      <c r="C17" s="894" t="s">
        <v>3063</v>
      </c>
      <c r="D17" s="1025" t="s">
        <v>3076</v>
      </c>
      <c r="E17" s="897">
        <v>1</v>
      </c>
    </row>
    <row r="18" spans="2:13">
      <c r="B18" s="952">
        <v>2</v>
      </c>
      <c r="C18" s="1054" t="s">
        <v>2106</v>
      </c>
      <c r="D18" s="976"/>
      <c r="E18" s="934"/>
    </row>
    <row r="20" spans="2:13">
      <c r="E20" s="523" t="s">
        <v>3077</v>
      </c>
    </row>
    <row r="21" spans="2:13" ht="13.5" customHeight="1">
      <c r="B21" s="1289" t="s">
        <v>2775</v>
      </c>
      <c r="C21" s="999">
        <v>650</v>
      </c>
      <c r="D21" s="1301" t="s">
        <v>3078</v>
      </c>
      <c r="E21" s="1302" t="s">
        <v>3079</v>
      </c>
      <c r="F21" s="1303"/>
      <c r="G21" s="1303"/>
      <c r="H21" s="1303"/>
      <c r="I21" s="1304"/>
      <c r="L21" s="1291">
        <v>814</v>
      </c>
      <c r="M21" s="1291">
        <f>L21-14</f>
        <v>800</v>
      </c>
    </row>
    <row r="22" spans="2:13" ht="13.5" customHeight="1">
      <c r="B22" s="1293"/>
      <c r="C22" s="1002"/>
      <c r="D22" s="1301" t="s">
        <v>3080</v>
      </c>
      <c r="E22" s="1302" t="s">
        <v>3081</v>
      </c>
      <c r="F22" s="1303"/>
      <c r="G22" s="1303"/>
      <c r="H22" s="1303"/>
      <c r="I22" s="1304"/>
      <c r="L22" s="1291">
        <f>L21+480</f>
        <v>1294</v>
      </c>
      <c r="M22" s="1291">
        <f>L22-14</f>
        <v>1280</v>
      </c>
    </row>
    <row r="23" spans="2:13" ht="13.5">
      <c r="B23" s="1089">
        <v>1</v>
      </c>
      <c r="C23" s="1090" t="s">
        <v>2101</v>
      </c>
      <c r="D23" s="1171" t="s">
        <v>3082</v>
      </c>
      <c r="E23" s="1254" t="s">
        <v>2785</v>
      </c>
      <c r="F23" s="1134"/>
      <c r="G23" s="1134"/>
      <c r="H23" s="1134"/>
      <c r="I23" s="1135"/>
    </row>
    <row r="25" spans="2:13">
      <c r="E25" s="523" t="s">
        <v>3083</v>
      </c>
    </row>
    <row r="26" spans="2:13" ht="28.5" customHeight="1">
      <c r="B26" s="1289" t="s">
        <v>2775</v>
      </c>
      <c r="C26" s="999">
        <v>610</v>
      </c>
      <c r="D26" s="1305" t="s">
        <v>3084</v>
      </c>
      <c r="E26" s="1306" t="s">
        <v>3085</v>
      </c>
      <c r="F26" s="1128"/>
      <c r="G26" s="1128"/>
      <c r="H26" s="1128"/>
      <c r="I26" s="1129"/>
      <c r="L26" s="1291">
        <v>685</v>
      </c>
      <c r="M26" s="1291">
        <v>672</v>
      </c>
    </row>
    <row r="27" spans="2:13" ht="28.5" customHeight="1">
      <c r="B27" s="1293"/>
      <c r="C27" s="1002"/>
      <c r="D27" s="1305" t="s">
        <v>3086</v>
      </c>
      <c r="E27" s="1306" t="s">
        <v>3087</v>
      </c>
      <c r="F27" s="1128"/>
      <c r="G27" s="1128"/>
      <c r="H27" s="1128"/>
      <c r="I27" s="1129"/>
      <c r="L27" s="1291">
        <f>L26+480</f>
        <v>1165</v>
      </c>
      <c r="M27" s="1291">
        <f>L27-14</f>
        <v>1151</v>
      </c>
    </row>
    <row r="28" spans="2:13" ht="13.5">
      <c r="B28" s="1089">
        <v>1</v>
      </c>
      <c r="C28" s="1090" t="s">
        <v>2101</v>
      </c>
      <c r="D28" s="1171" t="s">
        <v>3082</v>
      </c>
      <c r="E28" s="1254" t="s">
        <v>2785</v>
      </c>
      <c r="F28" s="1134"/>
      <c r="G28" s="1134"/>
      <c r="H28" s="1134"/>
      <c r="I28" s="1135"/>
    </row>
  </sheetData>
  <mergeCells count="14">
    <mergeCell ref="E28:I28"/>
    <mergeCell ref="E21:I21"/>
    <mergeCell ref="E22:I22"/>
    <mergeCell ref="E23:I23"/>
    <mergeCell ref="B26:B27"/>
    <mergeCell ref="C26:C27"/>
    <mergeCell ref="E26:I26"/>
    <mergeCell ref="E27:I27"/>
    <mergeCell ref="B2:B3"/>
    <mergeCell ref="C2:C3"/>
    <mergeCell ref="B15:B16"/>
    <mergeCell ref="C15:C16"/>
    <mergeCell ref="B21:B22"/>
    <mergeCell ref="C21:C22"/>
  </mergeCells>
  <phoneticPr fontId="3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&amp;LSirius Test System&amp;RMicroBit</oddHeader>
    <oddFooter>&amp;LVer. 1.0&amp;C- &amp;P -&amp;RHelix inc.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BD568"/>
  <sheetViews>
    <sheetView showGridLines="0" topLeftCell="A366" zoomScaleNormal="100" workbookViewId="0">
      <selection activeCell="X28" sqref="X28"/>
    </sheetView>
  </sheetViews>
  <sheetFormatPr defaultColWidth="2.375" defaultRowHeight="11.25"/>
  <cols>
    <col min="1" max="1" width="2.375" style="1311"/>
    <col min="2" max="2" width="1.75" style="1311" customWidth="1"/>
    <col min="3" max="3" width="2.375" style="1311"/>
    <col min="4" max="38" width="2.25" style="1311" customWidth="1"/>
    <col min="39" max="44" width="2.375" style="1316"/>
    <col min="45" max="45" width="2.375" style="1316" customWidth="1"/>
    <col min="46" max="47" width="2.375" style="1316"/>
    <col min="48" max="48" width="3" style="1316" customWidth="1"/>
    <col min="49" max="55" width="2.375" style="1316"/>
    <col min="56" max="56" width="5.25" style="1316" customWidth="1"/>
    <col min="57" max="16384" width="2.375" style="1316"/>
  </cols>
  <sheetData>
    <row r="2" spans="1:38" ht="12" customHeight="1">
      <c r="A2" s="1307" t="s">
        <v>3088</v>
      </c>
      <c r="B2" s="1308" t="s">
        <v>3089</v>
      </c>
      <c r="C2" s="1309" t="s">
        <v>3090</v>
      </c>
      <c r="D2" s="1310" t="s">
        <v>3091</v>
      </c>
      <c r="R2" s="1312"/>
      <c r="S2" s="1312"/>
      <c r="T2" s="1312"/>
      <c r="U2" s="1312"/>
      <c r="V2" s="1312"/>
      <c r="W2" s="1312"/>
      <c r="X2" s="1312"/>
      <c r="Y2" s="1312"/>
      <c r="Z2" s="1312"/>
      <c r="AA2" s="1313" t="s">
        <v>3092</v>
      </c>
      <c r="AB2" s="1313"/>
      <c r="AC2" s="1313"/>
      <c r="AD2" s="1313"/>
      <c r="AE2" s="1314" t="s">
        <v>3093</v>
      </c>
      <c r="AF2" s="1315"/>
      <c r="AG2" s="1315"/>
      <c r="AH2" s="1315"/>
      <c r="AI2" s="1315"/>
      <c r="AJ2" s="1315"/>
    </row>
    <row r="3" spans="1:38" ht="12" customHeight="1">
      <c r="B3" s="1317"/>
      <c r="C3" s="1318"/>
    </row>
    <row r="4" spans="1:38" s="1320" customFormat="1" ht="12" customHeight="1">
      <c r="A4" s="1311"/>
      <c r="B4" s="1317"/>
      <c r="C4" s="1318"/>
      <c r="D4" s="1311" t="s">
        <v>3094</v>
      </c>
      <c r="E4" s="1311"/>
      <c r="F4" s="1311"/>
      <c r="G4" s="1311"/>
      <c r="H4" s="1311"/>
      <c r="I4" s="1311"/>
      <c r="J4" s="1311"/>
      <c r="K4" s="1311"/>
      <c r="L4" s="1311"/>
      <c r="M4" s="1311"/>
      <c r="N4" s="1311"/>
      <c r="O4" s="1311"/>
      <c r="P4" s="1311"/>
      <c r="Q4" s="1311"/>
      <c r="R4" s="1311"/>
      <c r="S4" s="1311"/>
      <c r="T4" s="1311"/>
      <c r="U4" s="1311"/>
      <c r="V4" s="1311"/>
      <c r="W4" s="1311"/>
      <c r="X4" s="1311"/>
      <c r="Y4" s="1311"/>
      <c r="Z4" s="1311"/>
      <c r="AA4" s="1311"/>
      <c r="AB4" s="1311"/>
      <c r="AC4" s="1311"/>
      <c r="AD4" s="1311"/>
      <c r="AE4" s="1311"/>
      <c r="AF4" s="1311"/>
      <c r="AG4" s="1311"/>
      <c r="AH4" s="1311"/>
      <c r="AI4" s="1311"/>
      <c r="AJ4" s="1319" t="s">
        <v>3095</v>
      </c>
      <c r="AK4" s="1311"/>
      <c r="AL4" s="1311"/>
    </row>
    <row r="5" spans="1:38" s="1320" customFormat="1" ht="12" customHeight="1">
      <c r="A5" s="1311"/>
      <c r="B5" s="1317"/>
      <c r="C5" s="1318"/>
      <c r="D5" s="1311"/>
      <c r="E5" s="1311"/>
      <c r="F5" s="1311"/>
      <c r="G5" s="1311"/>
      <c r="H5" s="1311"/>
      <c r="I5" s="1311"/>
      <c r="J5" s="1311"/>
      <c r="K5" s="1311"/>
      <c r="L5" s="1311"/>
      <c r="M5" s="1311"/>
      <c r="N5" s="1311"/>
      <c r="O5" s="1311"/>
      <c r="P5" s="1311"/>
      <c r="Q5" s="1311"/>
      <c r="R5" s="1311"/>
      <c r="S5" s="1311"/>
      <c r="T5" s="1311"/>
      <c r="U5" s="1311"/>
      <c r="V5" s="1311"/>
      <c r="W5" s="1311"/>
      <c r="X5" s="1311"/>
      <c r="Y5" s="1311"/>
      <c r="Z5" s="1311"/>
      <c r="AA5" s="1311"/>
      <c r="AB5" s="1311"/>
      <c r="AC5" s="1311"/>
      <c r="AD5" s="1311"/>
      <c r="AE5" s="1311"/>
      <c r="AF5" s="1311"/>
      <c r="AG5" s="1311"/>
      <c r="AH5" s="1311"/>
      <c r="AI5" s="1311"/>
      <c r="AJ5" s="1311"/>
      <c r="AK5" s="1311"/>
      <c r="AL5" s="1311"/>
    </row>
    <row r="6" spans="1:38" s="1320" customFormat="1" ht="12" customHeight="1">
      <c r="A6" s="1311"/>
      <c r="B6" s="1317"/>
      <c r="C6" s="1318"/>
      <c r="D6" s="1318"/>
      <c r="E6" s="1311"/>
      <c r="F6" s="1311"/>
      <c r="G6" s="1311"/>
      <c r="H6" s="1321" t="s">
        <v>3096</v>
      </c>
      <c r="I6" s="1322"/>
      <c r="J6" s="1322"/>
      <c r="K6" s="1323"/>
      <c r="L6" s="1324">
        <v>1</v>
      </c>
      <c r="M6" s="1325"/>
      <c r="N6" s="1325"/>
      <c r="O6" s="1325"/>
      <c r="P6" s="1326"/>
      <c r="Q6" s="1312"/>
      <c r="R6" s="1311"/>
      <c r="S6" s="1311"/>
      <c r="T6" s="1311"/>
      <c r="U6" s="1311"/>
      <c r="V6" s="1311"/>
      <c r="W6" s="1311"/>
      <c r="X6" s="1311"/>
      <c r="Y6" s="1311"/>
      <c r="Z6" s="1311"/>
      <c r="AA6" s="1311"/>
      <c r="AB6" s="1311"/>
      <c r="AC6" s="1311"/>
      <c r="AD6" s="1311"/>
      <c r="AE6" s="1311"/>
      <c r="AF6" s="1311"/>
      <c r="AG6" s="1311"/>
      <c r="AH6" s="1311"/>
      <c r="AI6" s="1311"/>
      <c r="AJ6" s="1311"/>
      <c r="AK6" s="1311"/>
      <c r="AL6" s="1311"/>
    </row>
    <row r="7" spans="1:38" s="1320" customFormat="1" ht="12" customHeight="1">
      <c r="A7" s="1311"/>
      <c r="B7" s="1317"/>
      <c r="C7" s="1318"/>
      <c r="D7" s="1318"/>
      <c r="E7" s="1311"/>
      <c r="F7" s="1311"/>
      <c r="G7" s="1311"/>
      <c r="H7" s="1321" t="s">
        <v>3097</v>
      </c>
      <c r="I7" s="1322"/>
      <c r="J7" s="1322"/>
      <c r="K7" s="1323"/>
      <c r="L7" s="1327" t="s">
        <v>3098</v>
      </c>
      <c r="M7" s="1328"/>
      <c r="N7" s="1328"/>
      <c r="O7" s="1328"/>
      <c r="P7" s="1329"/>
      <c r="Q7" s="1311"/>
      <c r="R7" s="1311"/>
      <c r="S7" s="1311"/>
      <c r="T7" s="1311"/>
      <c r="U7" s="1311"/>
      <c r="V7" s="1311"/>
      <c r="W7" s="1311"/>
      <c r="X7" s="1311"/>
      <c r="Y7" s="1311"/>
      <c r="Z7" s="1311"/>
      <c r="AA7" s="1311"/>
      <c r="AB7" s="1311"/>
      <c r="AC7" s="1311"/>
      <c r="AD7" s="1311"/>
      <c r="AE7" s="1311"/>
      <c r="AF7" s="1311"/>
      <c r="AG7" s="1311"/>
      <c r="AH7" s="1311"/>
      <c r="AI7" s="1311"/>
      <c r="AJ7" s="1311"/>
      <c r="AK7" s="1311"/>
      <c r="AL7" s="1311"/>
    </row>
    <row r="8" spans="1:38" s="1320" customFormat="1" ht="12" customHeight="1">
      <c r="A8" s="1311"/>
      <c r="B8" s="1317"/>
      <c r="C8" s="1318"/>
      <c r="D8" s="1318"/>
      <c r="E8" s="1311"/>
      <c r="F8" s="1311"/>
      <c r="G8" s="1311"/>
      <c r="H8" s="1321" t="s">
        <v>3099</v>
      </c>
      <c r="I8" s="1322"/>
      <c r="J8" s="1322"/>
      <c r="K8" s="1323"/>
      <c r="L8" s="1327" t="s">
        <v>3100</v>
      </c>
      <c r="M8" s="1328"/>
      <c r="N8" s="1328"/>
      <c r="O8" s="1328"/>
      <c r="P8" s="1329"/>
      <c r="Q8" s="1311"/>
      <c r="R8" s="1311"/>
      <c r="S8" s="1311"/>
      <c r="T8" s="1311"/>
      <c r="U8" s="1311"/>
      <c r="V8" s="1311"/>
      <c r="W8" s="1311"/>
      <c r="X8" s="1311"/>
      <c r="Y8" s="1311"/>
      <c r="Z8" s="1311"/>
      <c r="AA8" s="1311"/>
      <c r="AB8" s="1311"/>
      <c r="AC8" s="1311"/>
      <c r="AD8" s="1311"/>
      <c r="AE8" s="1311"/>
      <c r="AF8" s="1311"/>
      <c r="AG8" s="1311"/>
      <c r="AH8" s="1311"/>
      <c r="AI8" s="1311"/>
      <c r="AJ8" s="1311"/>
      <c r="AK8" s="1311"/>
      <c r="AL8" s="1311"/>
    </row>
    <row r="9" spans="1:38" s="1320" customFormat="1" ht="12" customHeight="1">
      <c r="A9" s="1311"/>
      <c r="B9" s="1317"/>
      <c r="C9" s="1318"/>
      <c r="D9" s="1318"/>
      <c r="E9" s="1311"/>
      <c r="F9" s="1311"/>
      <c r="G9" s="1311"/>
      <c r="H9" s="1330"/>
      <c r="I9" s="1330"/>
      <c r="J9" s="1330"/>
      <c r="K9" s="1330"/>
      <c r="L9" s="1331"/>
      <c r="M9" s="1331"/>
      <c r="N9" s="1331"/>
      <c r="O9" s="1331"/>
      <c r="P9" s="1331"/>
      <c r="Q9" s="1311"/>
      <c r="R9" s="1311"/>
      <c r="S9" s="1311"/>
      <c r="T9" s="1311"/>
      <c r="U9" s="1311"/>
      <c r="V9" s="1311"/>
      <c r="W9" s="1311"/>
      <c r="X9" s="1311"/>
      <c r="Y9" s="1311"/>
      <c r="Z9" s="1311"/>
      <c r="AA9" s="1311"/>
      <c r="AB9" s="1311"/>
      <c r="AC9" s="1311"/>
      <c r="AD9" s="1311"/>
      <c r="AE9" s="1311"/>
      <c r="AF9" s="1311"/>
      <c r="AG9" s="1311"/>
      <c r="AH9" s="1311"/>
      <c r="AI9" s="1311"/>
      <c r="AJ9" s="1311"/>
      <c r="AK9" s="1311"/>
      <c r="AL9" s="1311"/>
    </row>
    <row r="10" spans="1:38" s="1320" customFormat="1" ht="12" customHeight="1">
      <c r="A10" s="1311"/>
      <c r="B10" s="1311"/>
      <c r="C10" s="1311" t="s">
        <v>3101</v>
      </c>
      <c r="D10" s="1318"/>
      <c r="E10" s="1311"/>
      <c r="F10" s="1311"/>
      <c r="G10" s="1311"/>
      <c r="H10" s="1311"/>
      <c r="I10" s="1311"/>
      <c r="J10" s="1311"/>
      <c r="K10" s="1311"/>
      <c r="L10" s="1311"/>
      <c r="M10" s="1311"/>
      <c r="N10" s="1311"/>
      <c r="O10" s="1311"/>
      <c r="P10" s="1311"/>
      <c r="Q10" s="1311"/>
      <c r="R10" s="1311"/>
      <c r="S10" s="1311"/>
      <c r="T10" s="1311"/>
      <c r="U10" s="1311"/>
      <c r="V10" s="1311"/>
      <c r="W10" s="1311"/>
      <c r="X10" s="1311"/>
      <c r="Y10" s="1311"/>
      <c r="Z10" s="1311"/>
      <c r="AA10" s="1311"/>
      <c r="AB10" s="1311"/>
      <c r="AC10" s="1311"/>
      <c r="AD10" s="1311"/>
      <c r="AE10" s="1311"/>
      <c r="AF10" s="1311"/>
      <c r="AG10" s="1311"/>
      <c r="AH10" s="1311"/>
      <c r="AI10" s="1311"/>
      <c r="AJ10" s="1311"/>
      <c r="AK10" s="1311"/>
      <c r="AL10" s="1311"/>
    </row>
    <row r="11" spans="1:38" s="1320" customFormat="1" ht="12" customHeight="1">
      <c r="A11" s="1311"/>
      <c r="B11" s="1311"/>
      <c r="C11" s="1311"/>
      <c r="D11" s="1311"/>
      <c r="E11" s="1332" t="s">
        <v>3102</v>
      </c>
      <c r="F11" s="1311"/>
      <c r="G11" s="1311"/>
      <c r="H11" s="1311"/>
      <c r="I11" s="1311"/>
      <c r="J11" s="1311"/>
      <c r="K11" s="1311"/>
      <c r="L11" s="1311"/>
      <c r="M11" s="1311"/>
      <c r="N11" s="1311"/>
      <c r="O11" s="1311"/>
      <c r="P11" s="1311"/>
      <c r="Q11" s="1311"/>
      <c r="R11" s="1311"/>
      <c r="S11" s="1311"/>
      <c r="T11" s="1311"/>
      <c r="U11" s="1311"/>
      <c r="V11" s="1311"/>
      <c r="W11" s="1311"/>
      <c r="X11" s="1311"/>
      <c r="Y11" s="1311"/>
      <c r="Z11" s="1311"/>
      <c r="AA11" s="1311"/>
      <c r="AB11" s="1311"/>
      <c r="AC11" s="1311"/>
      <c r="AD11" s="1311"/>
      <c r="AE11" s="1311"/>
      <c r="AF11" s="1311"/>
      <c r="AG11" s="1311"/>
      <c r="AH11" s="1311"/>
      <c r="AI11" s="1311"/>
      <c r="AJ11" s="1333" t="s">
        <v>3103</v>
      </c>
      <c r="AK11" s="1311"/>
      <c r="AL11" s="1311"/>
    </row>
    <row r="12" spans="1:38" s="1320" customFormat="1" ht="12" customHeight="1">
      <c r="A12" s="1311"/>
      <c r="B12" s="1311"/>
      <c r="C12" s="1311"/>
      <c r="D12" s="1311"/>
      <c r="E12" s="1334">
        <v>31</v>
      </c>
      <c r="F12" s="1334"/>
      <c r="G12" s="1334"/>
      <c r="H12" s="1334"/>
      <c r="I12" s="1334"/>
      <c r="J12" s="1334"/>
      <c r="K12" s="1334"/>
      <c r="L12" s="1334">
        <v>24</v>
      </c>
      <c r="M12" s="1334">
        <v>23</v>
      </c>
      <c r="N12" s="1334"/>
      <c r="O12" s="1334"/>
      <c r="P12" s="1334"/>
      <c r="Q12" s="1334"/>
      <c r="R12" s="1334"/>
      <c r="S12" s="1334"/>
      <c r="T12" s="1335">
        <v>16</v>
      </c>
      <c r="U12" s="1335">
        <v>15</v>
      </c>
      <c r="V12" s="1334"/>
      <c r="W12" s="1334"/>
      <c r="X12" s="1334"/>
      <c r="Y12" s="1334"/>
      <c r="Z12" s="1334"/>
      <c r="AA12" s="1334"/>
      <c r="AB12" s="1335">
        <v>8</v>
      </c>
      <c r="AC12" s="1335">
        <v>7</v>
      </c>
      <c r="AD12" s="1334"/>
      <c r="AE12" s="1334"/>
      <c r="AF12" s="1334"/>
      <c r="AG12" s="1334"/>
      <c r="AH12" s="1334"/>
      <c r="AI12" s="1334"/>
      <c r="AJ12" s="1335">
        <v>0</v>
      </c>
      <c r="AK12" s="1311"/>
      <c r="AL12" s="1311"/>
    </row>
    <row r="13" spans="1:38" ht="12" customHeight="1">
      <c r="A13" s="1316"/>
      <c r="B13" s="1316"/>
      <c r="C13" s="1316"/>
      <c r="D13" s="1316"/>
      <c r="E13" s="1336">
        <v>1</v>
      </c>
      <c r="F13" s="1337">
        <v>0</v>
      </c>
      <c r="G13" s="1337">
        <v>1</v>
      </c>
      <c r="H13" s="1338">
        <v>0</v>
      </c>
      <c r="I13" s="1336">
        <v>0</v>
      </c>
      <c r="J13" s="1337">
        <v>0</v>
      </c>
      <c r="K13" s="1337">
        <v>0</v>
      </c>
      <c r="L13" s="1338">
        <v>0</v>
      </c>
      <c r="M13" s="1339">
        <v>0</v>
      </c>
      <c r="N13" s="1337">
        <v>0</v>
      </c>
      <c r="O13" s="1337">
        <v>0</v>
      </c>
      <c r="P13" s="1338">
        <v>0</v>
      </c>
      <c r="Q13" s="1340">
        <v>0</v>
      </c>
      <c r="R13" s="1341">
        <v>0</v>
      </c>
      <c r="S13" s="1341">
        <v>0</v>
      </c>
      <c r="T13" s="1342">
        <v>1</v>
      </c>
      <c r="U13" s="1343" t="s">
        <v>3104</v>
      </c>
      <c r="V13" s="1344" t="s">
        <v>3105</v>
      </c>
      <c r="W13" s="1345" t="s">
        <v>3105</v>
      </c>
      <c r="X13" s="1346" t="s">
        <v>3105</v>
      </c>
      <c r="Y13" s="1340" t="s">
        <v>3105</v>
      </c>
      <c r="Z13" s="1341" t="s">
        <v>3104</v>
      </c>
      <c r="AA13" s="1345" t="s">
        <v>3105</v>
      </c>
      <c r="AB13" s="1347" t="s">
        <v>3104</v>
      </c>
      <c r="AC13" s="1340" t="s">
        <v>3105</v>
      </c>
      <c r="AD13" s="1341" t="s">
        <v>3104</v>
      </c>
      <c r="AE13" s="1341" t="s">
        <v>3105</v>
      </c>
      <c r="AF13" s="1342" t="s">
        <v>3105</v>
      </c>
      <c r="AG13" s="1348" t="s">
        <v>3105</v>
      </c>
      <c r="AH13" s="1345" t="s">
        <v>3105</v>
      </c>
      <c r="AI13" s="1345" t="s">
        <v>3105</v>
      </c>
      <c r="AJ13" s="1349" t="s">
        <v>3105</v>
      </c>
      <c r="AK13" s="1350"/>
      <c r="AL13" s="1316"/>
    </row>
    <row r="14" spans="1:38" ht="12" customHeight="1">
      <c r="A14" s="1316"/>
      <c r="B14" s="1316"/>
      <c r="C14" s="1316"/>
      <c r="D14" s="1316"/>
      <c r="E14" s="1316"/>
      <c r="F14" s="1316"/>
      <c r="G14" s="1316"/>
      <c r="H14" s="1316"/>
      <c r="I14" s="1316"/>
      <c r="J14" s="1316"/>
      <c r="K14" s="1316"/>
      <c r="L14" s="1316"/>
      <c r="M14" s="1316"/>
      <c r="N14" s="1316"/>
      <c r="O14" s="1316"/>
      <c r="P14" s="1316"/>
      <c r="Q14" s="1316"/>
      <c r="R14" s="1316"/>
      <c r="S14" s="1316"/>
      <c r="T14" s="1316"/>
      <c r="U14" s="1316"/>
      <c r="V14" s="1316"/>
      <c r="W14" s="1316"/>
      <c r="X14" s="1316"/>
      <c r="Y14" s="1316"/>
      <c r="Z14" s="1316"/>
      <c r="AA14" s="1316"/>
      <c r="AB14" s="1316"/>
      <c r="AC14" s="1316"/>
      <c r="AD14" s="1316"/>
      <c r="AE14" s="1316"/>
      <c r="AF14" s="1316"/>
      <c r="AG14" s="1316"/>
      <c r="AH14" s="1316"/>
      <c r="AI14" s="1351"/>
      <c r="AJ14" s="1351"/>
      <c r="AK14" s="1316"/>
      <c r="AL14" s="1316"/>
    </row>
    <row r="15" spans="1:38" ht="12" customHeight="1">
      <c r="A15" s="1316"/>
      <c r="B15" s="1316"/>
      <c r="C15" s="1316"/>
      <c r="D15" s="1316"/>
      <c r="E15" s="1352"/>
      <c r="F15" s="1352"/>
      <c r="G15" s="1352"/>
      <c r="H15" s="1352"/>
      <c r="I15" s="1352"/>
      <c r="J15" s="1351"/>
      <c r="K15" s="1351"/>
      <c r="L15" s="1351"/>
      <c r="M15" s="1351"/>
      <c r="N15" s="1351"/>
      <c r="O15" s="1351"/>
      <c r="P15" s="1351"/>
      <c r="Q15" s="1353" t="str">
        <f>HEX2BIN(T16,4)</f>
        <v>0001</v>
      </c>
      <c r="R15" s="1353"/>
      <c r="S15" s="1353"/>
      <c r="T15" s="1353"/>
      <c r="U15" s="1353" t="e">
        <f>HEX2BIN(Y16,8)</f>
        <v>#NUM!</v>
      </c>
      <c r="V15" s="1353"/>
      <c r="W15" s="1353"/>
      <c r="X15" s="1353"/>
      <c r="Y15" s="1353"/>
      <c r="Z15" s="1353"/>
      <c r="AA15" s="1353"/>
      <c r="AB15" s="1353"/>
      <c r="AC15" s="1353" t="e">
        <f>HEX2BIN(AG16,8)</f>
        <v>#NUM!</v>
      </c>
      <c r="AD15" s="1353"/>
      <c r="AE15" s="1353"/>
      <c r="AF15" s="1353"/>
      <c r="AG15" s="1353"/>
      <c r="AH15" s="1353"/>
      <c r="AI15" s="1353"/>
      <c r="AJ15" s="1353"/>
      <c r="AK15" s="1316"/>
      <c r="AL15" s="1316"/>
    </row>
    <row r="16" spans="1:38" ht="12" customHeight="1">
      <c r="A16" s="1316"/>
      <c r="B16" s="1316"/>
      <c r="C16" s="1316"/>
      <c r="D16" s="1316"/>
      <c r="E16" s="1352"/>
      <c r="F16" s="1352"/>
      <c r="G16" s="1352"/>
      <c r="H16" s="1352"/>
      <c r="I16" s="1352"/>
      <c r="J16" s="1351"/>
      <c r="K16" s="1354"/>
      <c r="L16" s="1351"/>
      <c r="M16" s="1355"/>
      <c r="N16" s="1355"/>
      <c r="O16" s="1355"/>
      <c r="P16" s="1356"/>
      <c r="Q16" s="1357" t="s">
        <v>3106</v>
      </c>
      <c r="R16" s="1358"/>
      <c r="S16" s="1358"/>
      <c r="T16" s="1359" t="s">
        <v>3107</v>
      </c>
      <c r="U16" s="1357" t="s">
        <v>3108</v>
      </c>
      <c r="V16" s="1358"/>
      <c r="W16" s="1358"/>
      <c r="X16" s="1358"/>
      <c r="Y16" s="1360" t="s">
        <v>3109</v>
      </c>
      <c r="Z16" s="1360"/>
      <c r="AA16" s="1360"/>
      <c r="AB16" s="1361"/>
      <c r="AC16" s="1357" t="s">
        <v>3110</v>
      </c>
      <c r="AD16" s="1358"/>
      <c r="AE16" s="1358"/>
      <c r="AF16" s="1358"/>
      <c r="AG16" s="1360" t="s">
        <v>3111</v>
      </c>
      <c r="AH16" s="1360"/>
      <c r="AI16" s="1360"/>
      <c r="AJ16" s="1361"/>
      <c r="AK16" s="1316"/>
      <c r="AL16" s="1316"/>
    </row>
    <row r="17" spans="1:45" s="1368" customFormat="1" ht="12" customHeight="1">
      <c r="A17" s="1362"/>
      <c r="B17" s="1362"/>
      <c r="C17" s="1362"/>
      <c r="D17" s="1362"/>
      <c r="E17" s="1363"/>
      <c r="F17" s="1363"/>
      <c r="G17" s="1363"/>
      <c r="H17" s="1363"/>
      <c r="I17" s="1363"/>
      <c r="J17" s="1364"/>
      <c r="K17" s="1364"/>
      <c r="L17" s="1364"/>
      <c r="M17" s="1330"/>
      <c r="N17" s="1330"/>
      <c r="O17" s="1330"/>
      <c r="P17" s="1330"/>
      <c r="Q17" s="1365"/>
      <c r="R17" s="1366"/>
      <c r="S17" s="1366"/>
      <c r="T17" s="1366"/>
      <c r="U17" s="1364"/>
      <c r="V17" s="1362"/>
      <c r="W17" s="1362"/>
      <c r="X17" s="1362"/>
      <c r="Y17" s="1330"/>
      <c r="Z17" s="1330"/>
      <c r="AA17" s="1330"/>
      <c r="AB17" s="1365"/>
      <c r="AC17" s="1330"/>
      <c r="AD17" s="1330"/>
      <c r="AE17" s="1330"/>
      <c r="AF17" s="1330"/>
      <c r="AG17" s="1367"/>
      <c r="AH17" s="1367"/>
      <c r="AI17" s="1367"/>
      <c r="AJ17" s="1367"/>
      <c r="AK17" s="1362"/>
      <c r="AL17" s="1362"/>
    </row>
    <row r="18" spans="1:45" s="1370" customFormat="1" ht="12" customHeight="1">
      <c r="A18" s="1311"/>
      <c r="B18" s="1311"/>
      <c r="C18" s="1311"/>
      <c r="D18" s="1311"/>
      <c r="E18" s="1369"/>
      <c r="F18" s="1369"/>
      <c r="G18" s="1369"/>
      <c r="H18" s="1369"/>
      <c r="I18" s="1369"/>
      <c r="J18" s="1369"/>
      <c r="K18" s="1369"/>
      <c r="L18" s="1369"/>
      <c r="M18" s="1369"/>
      <c r="N18" s="1369"/>
      <c r="O18" s="1369"/>
      <c r="P18" s="1369"/>
      <c r="Q18" s="1369"/>
      <c r="R18" s="1369"/>
      <c r="S18" s="1369"/>
      <c r="T18" s="1369"/>
      <c r="U18" s="1369"/>
      <c r="V18" s="1369"/>
      <c r="W18" s="1369"/>
      <c r="X18" s="1369"/>
      <c r="Y18" s="1369"/>
      <c r="Z18" s="1369"/>
      <c r="AA18" s="1369"/>
      <c r="AB18" s="1369"/>
      <c r="AC18" s="1369"/>
      <c r="AD18" s="1369"/>
      <c r="AE18" s="1369"/>
      <c r="AF18" s="1369"/>
      <c r="AG18" s="1369"/>
      <c r="AH18" s="1369"/>
      <c r="AI18" s="1369"/>
      <c r="AJ18" s="1369"/>
      <c r="AK18" s="1311"/>
      <c r="AL18" s="1311"/>
      <c r="AP18" s="1316"/>
    </row>
    <row r="19" spans="1:45" s="1370" customFormat="1" ht="12" customHeight="1">
      <c r="A19" s="1311"/>
      <c r="B19" s="1371" t="str">
        <f>$B$2</f>
        <v>11</v>
      </c>
      <c r="C19" s="1372" t="s">
        <v>3112</v>
      </c>
      <c r="D19" s="1311"/>
      <c r="E19" s="1373" t="s">
        <v>3113</v>
      </c>
      <c r="F19" s="1311"/>
      <c r="G19" s="1311"/>
      <c r="H19" s="1311"/>
      <c r="I19" s="1311"/>
      <c r="J19" s="1311"/>
      <c r="K19" s="1311"/>
      <c r="L19" s="1311"/>
      <c r="M19" s="1311"/>
      <c r="N19" s="1311"/>
      <c r="O19" s="1311"/>
      <c r="P19" s="1311"/>
      <c r="Q19" s="1311"/>
      <c r="R19" s="1311"/>
      <c r="S19" s="1311"/>
      <c r="T19" s="1311"/>
      <c r="U19" s="1311"/>
      <c r="V19" s="1311"/>
      <c r="W19" s="1311"/>
      <c r="X19" s="1311"/>
      <c r="Y19" s="1311"/>
      <c r="Z19" s="1311"/>
      <c r="AA19" s="1311"/>
      <c r="AB19" s="1311"/>
      <c r="AC19" s="1311"/>
      <c r="AD19" s="1311"/>
      <c r="AE19" s="1311"/>
      <c r="AF19" s="1374" t="s">
        <v>3114</v>
      </c>
      <c r="AG19" s="1374"/>
      <c r="AH19" s="1374"/>
      <c r="AI19" s="1374"/>
      <c r="AJ19" s="1374"/>
      <c r="AK19" s="1311"/>
      <c r="AL19" s="1311"/>
      <c r="AP19" s="1375"/>
    </row>
    <row r="20" spans="1:45" s="1370" customFormat="1" ht="12" customHeight="1">
      <c r="A20" s="1311"/>
      <c r="B20" s="1376"/>
      <c r="C20" s="1317"/>
      <c r="D20" s="1362"/>
      <c r="E20" s="1377"/>
      <c r="F20" s="1311"/>
      <c r="G20" s="1311"/>
      <c r="H20" s="1311"/>
      <c r="I20" s="1311"/>
      <c r="J20" s="1311"/>
      <c r="K20" s="1311"/>
      <c r="L20" s="1311"/>
      <c r="M20" s="1311"/>
      <c r="N20" s="1311"/>
      <c r="O20" s="1311"/>
      <c r="P20" s="1311"/>
      <c r="Q20" s="1311"/>
      <c r="R20" s="1311"/>
      <c r="S20" s="1311"/>
      <c r="T20" s="1311"/>
      <c r="U20" s="1311"/>
      <c r="V20" s="1311"/>
      <c r="W20" s="1311"/>
      <c r="X20" s="1311"/>
      <c r="Y20" s="1311"/>
      <c r="Z20" s="1311"/>
      <c r="AA20" s="1311"/>
      <c r="AB20" s="1311"/>
      <c r="AC20" s="1311"/>
      <c r="AD20" s="1311"/>
      <c r="AE20" s="1311"/>
      <c r="AF20" s="1331"/>
      <c r="AG20" s="1331"/>
      <c r="AH20" s="1331"/>
      <c r="AI20" s="1331"/>
      <c r="AJ20" s="1331"/>
      <c r="AK20" s="1311"/>
      <c r="AL20" s="1311"/>
      <c r="AP20" s="1375"/>
    </row>
    <row r="21" spans="1:45" s="1370" customFormat="1" ht="12" customHeight="1">
      <c r="A21" s="1311"/>
      <c r="B21" s="1311"/>
      <c r="C21" s="1378" t="s">
        <v>3115</v>
      </c>
      <c r="D21" s="1379"/>
      <c r="E21" s="1378"/>
      <c r="F21" s="1378"/>
      <c r="G21" s="1378" t="s">
        <v>3116</v>
      </c>
      <c r="H21" s="1311"/>
      <c r="I21" s="1311"/>
      <c r="J21" s="1311"/>
      <c r="K21" s="1311"/>
      <c r="L21" s="1311"/>
      <c r="M21" s="1311"/>
      <c r="N21" s="1311"/>
      <c r="O21" s="1311"/>
      <c r="P21" s="1311"/>
      <c r="Q21" s="1311"/>
      <c r="R21" s="1311"/>
      <c r="S21" s="1311"/>
      <c r="T21" s="1311"/>
      <c r="U21" s="1311"/>
      <c r="V21" s="1311"/>
      <c r="W21" s="1311"/>
      <c r="X21" s="1311"/>
      <c r="Y21" s="1311"/>
      <c r="Z21" s="1311"/>
      <c r="AA21" s="1311"/>
      <c r="AB21" s="1311"/>
      <c r="AC21" s="1311"/>
      <c r="AD21" s="1311"/>
      <c r="AE21" s="1311"/>
      <c r="AF21" s="1311"/>
      <c r="AG21" s="1311"/>
      <c r="AH21" s="1311"/>
      <c r="AI21" s="1311"/>
      <c r="AJ21" s="1311"/>
      <c r="AK21" s="1311"/>
      <c r="AL21" s="1311"/>
      <c r="AM21" s="1380"/>
      <c r="AN21" s="1380"/>
      <c r="AO21" s="1380"/>
      <c r="AQ21" s="1380"/>
      <c r="AR21" s="1380"/>
      <c r="AS21" s="1380"/>
    </row>
    <row r="22" spans="1:45" ht="12" customHeight="1">
      <c r="A22" s="1316"/>
      <c r="B22" s="1316"/>
      <c r="C22" s="1316"/>
      <c r="D22" s="1316"/>
      <c r="E22" s="1381" t="s">
        <v>3117</v>
      </c>
      <c r="F22" s="1316"/>
      <c r="G22" s="1316"/>
      <c r="H22" s="1316"/>
      <c r="I22" s="1316"/>
      <c r="J22" s="1316"/>
      <c r="K22" s="1316"/>
      <c r="L22" s="1316"/>
      <c r="M22" s="1316"/>
      <c r="N22" s="1316"/>
      <c r="O22" s="1316"/>
      <c r="P22" s="1316"/>
      <c r="Q22" s="1316"/>
      <c r="R22" s="1316"/>
      <c r="S22" s="1316"/>
      <c r="T22" s="1316"/>
      <c r="U22" s="1316"/>
      <c r="V22" s="1316"/>
      <c r="W22" s="1316"/>
      <c r="X22" s="1316"/>
      <c r="Y22" s="1316"/>
      <c r="Z22" s="1316"/>
      <c r="AA22" s="1316"/>
      <c r="AB22" s="1316"/>
      <c r="AC22" s="1316"/>
      <c r="AD22" s="1316"/>
      <c r="AE22" s="1316"/>
      <c r="AF22" s="1316"/>
      <c r="AG22" s="1316"/>
      <c r="AH22" s="1316"/>
      <c r="AI22" s="1316"/>
      <c r="AJ22" s="1382" t="s">
        <v>3118</v>
      </c>
      <c r="AK22" s="1316"/>
      <c r="AL22" s="1316"/>
    </row>
    <row r="23" spans="1:45" ht="11.25" customHeight="1">
      <c r="A23" s="1316"/>
      <c r="B23" s="1316"/>
      <c r="C23" s="1316"/>
      <c r="D23" s="1316"/>
      <c r="E23" s="1383">
        <v>31</v>
      </c>
      <c r="F23" s="1383"/>
      <c r="G23" s="1383"/>
      <c r="H23" s="1383"/>
      <c r="I23" s="1383"/>
      <c r="J23" s="1383"/>
      <c r="K23" s="1383"/>
      <c r="L23" s="1383">
        <v>24</v>
      </c>
      <c r="M23" s="1383">
        <v>23</v>
      </c>
      <c r="N23" s="1383"/>
      <c r="O23" s="1383"/>
      <c r="P23" s="1383"/>
      <c r="Q23" s="1383"/>
      <c r="R23" s="1383"/>
      <c r="S23" s="1383"/>
      <c r="T23" s="1384">
        <v>16</v>
      </c>
      <c r="U23" s="1384">
        <v>15</v>
      </c>
      <c r="V23" s="1383"/>
      <c r="W23" s="1383"/>
      <c r="X23" s="1383"/>
      <c r="Y23" s="1383"/>
      <c r="Z23" s="1383"/>
      <c r="AA23" s="1383"/>
      <c r="AB23" s="1384">
        <v>8</v>
      </c>
      <c r="AC23" s="1384">
        <v>7</v>
      </c>
      <c r="AD23" s="1383"/>
      <c r="AE23" s="1383"/>
      <c r="AF23" s="1383"/>
      <c r="AG23" s="1383"/>
      <c r="AH23" s="1383"/>
      <c r="AI23" s="1383"/>
      <c r="AJ23" s="1384">
        <v>0</v>
      </c>
      <c r="AK23" s="1316"/>
      <c r="AL23" s="1316"/>
    </row>
    <row r="24" spans="1:45">
      <c r="A24" s="1316"/>
      <c r="B24" s="1316"/>
      <c r="C24" s="1316"/>
      <c r="D24" s="1316"/>
      <c r="E24" s="1385">
        <v>1</v>
      </c>
      <c r="F24" s="1386">
        <v>0</v>
      </c>
      <c r="G24" s="1386">
        <v>1</v>
      </c>
      <c r="H24" s="1387" t="s">
        <v>3104</v>
      </c>
      <c r="I24" s="1385">
        <v>0</v>
      </c>
      <c r="J24" s="1337">
        <v>0</v>
      </c>
      <c r="K24" s="1337">
        <v>0</v>
      </c>
      <c r="L24" s="1338">
        <v>0</v>
      </c>
      <c r="M24" s="1388">
        <v>0</v>
      </c>
      <c r="N24" s="1337">
        <v>0</v>
      </c>
      <c r="O24" s="1337">
        <v>0</v>
      </c>
      <c r="P24" s="1338">
        <v>0</v>
      </c>
      <c r="Q24" s="1385" t="str">
        <f>MID(Q26,1,1)</f>
        <v>0</v>
      </c>
      <c r="R24" s="1386" t="str">
        <f>MID(Q26,2,1)</f>
        <v>0</v>
      </c>
      <c r="S24" s="1389" t="str">
        <f>MID(Q26,3,1)</f>
        <v>0</v>
      </c>
      <c r="T24" s="1390" t="str">
        <f>MID(Q26,4,1)</f>
        <v>1</v>
      </c>
      <c r="U24" s="1391" t="str">
        <f>MID(U26,1,1)</f>
        <v>0</v>
      </c>
      <c r="V24" s="1392" t="str">
        <f>MID(U26,2,1)</f>
        <v>0</v>
      </c>
      <c r="W24" s="1389" t="str">
        <f>MID(U26,3,1)</f>
        <v>0</v>
      </c>
      <c r="X24" s="1387" t="str">
        <f>MID(U26,4,1)</f>
        <v>0</v>
      </c>
      <c r="Y24" s="1385" t="str">
        <f>MID(U26,5,1)</f>
        <v>0</v>
      </c>
      <c r="Z24" s="1386" t="str">
        <f>MID(U26,6,1)</f>
        <v>0</v>
      </c>
      <c r="AA24" s="1389" t="str">
        <f>MID(U26,7,1)</f>
        <v>0</v>
      </c>
      <c r="AB24" s="1390" t="str">
        <f>MID(U26,8,1)</f>
        <v>0</v>
      </c>
      <c r="AC24" s="1393" t="str">
        <f>MID(AC26,1,1)</f>
        <v>0</v>
      </c>
      <c r="AD24" s="1389" t="str">
        <f>MID(AC26,2,1)</f>
        <v>1</v>
      </c>
      <c r="AE24" s="1389" t="str">
        <f>MID(AC26,3,1)</f>
        <v>1</v>
      </c>
      <c r="AF24" s="1394" t="str">
        <f>MID(AC26,4,1)</f>
        <v>0</v>
      </c>
      <c r="AG24" s="1393" t="str">
        <f>MID(AC26,5,1)</f>
        <v>0</v>
      </c>
      <c r="AH24" s="1389" t="str">
        <f>MID(AC26,6,1)</f>
        <v>0</v>
      </c>
      <c r="AI24" s="1389" t="str">
        <f>MID(AC26,7,1)</f>
        <v>0</v>
      </c>
      <c r="AJ24" s="1394" t="str">
        <f>MID(AC26,8,1)</f>
        <v>0</v>
      </c>
      <c r="AK24" s="1316"/>
      <c r="AL24" s="1316"/>
    </row>
    <row r="25" spans="1:45" ht="12" customHeight="1">
      <c r="A25" s="1316"/>
      <c r="B25" s="1316"/>
      <c r="C25" s="1316"/>
      <c r="D25" s="1316"/>
      <c r="E25" s="1316"/>
      <c r="F25" s="1316"/>
      <c r="G25" s="1316"/>
      <c r="H25" s="1316"/>
      <c r="I25" s="1316"/>
      <c r="J25" s="1316"/>
      <c r="K25" s="1316"/>
      <c r="L25" s="1316"/>
      <c r="M25" s="1316"/>
      <c r="N25" s="1316"/>
      <c r="O25" s="1316"/>
      <c r="P25" s="1316"/>
      <c r="Q25" s="1316"/>
      <c r="R25" s="1316"/>
      <c r="S25" s="1316"/>
      <c r="T25" s="1316"/>
      <c r="U25" s="1316"/>
      <c r="V25" s="1316"/>
      <c r="W25" s="1316"/>
      <c r="X25" s="1316"/>
      <c r="Y25" s="1316"/>
      <c r="Z25" s="1316"/>
      <c r="AA25" s="1316"/>
      <c r="AB25" s="1316"/>
      <c r="AC25" s="1316"/>
      <c r="AD25" s="1316"/>
      <c r="AE25" s="1316"/>
      <c r="AF25" s="1316"/>
      <c r="AG25" s="1316"/>
      <c r="AH25" s="1316"/>
      <c r="AI25" s="1351"/>
      <c r="AJ25" s="1351"/>
      <c r="AK25" s="1316"/>
      <c r="AL25" s="1316"/>
    </row>
    <row r="26" spans="1:45" ht="12" customHeight="1">
      <c r="A26" s="1316"/>
      <c r="B26" s="1316"/>
      <c r="C26" s="1316"/>
      <c r="D26" s="1316"/>
      <c r="E26" s="1352"/>
      <c r="F26" s="1352"/>
      <c r="G26" s="1352"/>
      <c r="H26" s="1352"/>
      <c r="I26" s="1352"/>
      <c r="J26" s="1351"/>
      <c r="K26" s="1351"/>
      <c r="L26" s="1351"/>
      <c r="M26" s="1351"/>
      <c r="N26" s="1351"/>
      <c r="O26" s="1351"/>
      <c r="P26" s="1351"/>
      <c r="Q26" s="1353" t="str">
        <f>HEX2BIN(T27,4)</f>
        <v>0001</v>
      </c>
      <c r="R26" s="1353"/>
      <c r="S26" s="1353"/>
      <c r="T26" s="1353"/>
      <c r="U26" s="1353" t="str">
        <f>HEX2BIN(Y27,8)</f>
        <v>00000000</v>
      </c>
      <c r="V26" s="1353"/>
      <c r="W26" s="1353"/>
      <c r="X26" s="1353"/>
      <c r="Y26" s="1353"/>
      <c r="Z26" s="1353"/>
      <c r="AA26" s="1353"/>
      <c r="AB26" s="1353"/>
      <c r="AC26" s="1353" t="str">
        <f>HEX2BIN(AG27,8)</f>
        <v>01100000</v>
      </c>
      <c r="AD26" s="1353"/>
      <c r="AE26" s="1353"/>
      <c r="AF26" s="1353"/>
      <c r="AG26" s="1353"/>
      <c r="AH26" s="1353"/>
      <c r="AI26" s="1353"/>
      <c r="AJ26" s="1353"/>
      <c r="AK26" s="1316"/>
      <c r="AL26" s="1316"/>
    </row>
    <row r="27" spans="1:45">
      <c r="A27" s="1316"/>
      <c r="B27" s="1316"/>
      <c r="C27" s="1316"/>
      <c r="D27" s="1316"/>
      <c r="E27" s="1352"/>
      <c r="F27" s="1352"/>
      <c r="G27" s="1352"/>
      <c r="H27" s="1352"/>
      <c r="I27" s="1352"/>
      <c r="J27" s="1351"/>
      <c r="K27" s="1354"/>
      <c r="L27" s="1351"/>
      <c r="M27" s="1395"/>
      <c r="N27" s="1375"/>
      <c r="O27" s="1354" t="s">
        <v>3119</v>
      </c>
      <c r="P27" s="1375"/>
      <c r="Q27" s="1357" t="s">
        <v>3106</v>
      </c>
      <c r="R27" s="1358"/>
      <c r="S27" s="1358"/>
      <c r="T27" s="1359" t="s">
        <v>3107</v>
      </c>
      <c r="U27" s="1357" t="s">
        <v>3120</v>
      </c>
      <c r="V27" s="1358"/>
      <c r="W27" s="1358"/>
      <c r="X27" s="1358"/>
      <c r="Y27" s="1360" t="s">
        <v>3121</v>
      </c>
      <c r="Z27" s="1360"/>
      <c r="AA27" s="1360"/>
      <c r="AB27" s="1361"/>
      <c r="AC27" s="1357" t="s">
        <v>3110</v>
      </c>
      <c r="AD27" s="1358"/>
      <c r="AE27" s="1358"/>
      <c r="AF27" s="1358"/>
      <c r="AG27" s="1360" t="s">
        <v>3122</v>
      </c>
      <c r="AH27" s="1360"/>
      <c r="AI27" s="1360"/>
      <c r="AJ27" s="1361"/>
      <c r="AK27" s="1316"/>
      <c r="AL27" s="1316"/>
    </row>
    <row r="28" spans="1:45" ht="12" customHeight="1">
      <c r="A28" s="1375"/>
      <c r="B28" s="1375"/>
      <c r="C28" s="1375"/>
      <c r="D28" s="1375"/>
      <c r="E28" s="1396"/>
      <c r="F28" s="1396"/>
      <c r="G28" s="1396"/>
      <c r="H28" s="1396"/>
      <c r="I28" s="1396"/>
      <c r="J28" s="1395"/>
      <c r="K28" s="1395"/>
      <c r="L28" s="1395"/>
      <c r="M28" s="1397"/>
      <c r="N28" s="1397"/>
      <c r="O28" s="1397"/>
      <c r="P28" s="1397"/>
      <c r="Q28" s="1398"/>
      <c r="R28" s="1399"/>
      <c r="S28" s="1399"/>
      <c r="T28" s="1399"/>
      <c r="U28" s="1395"/>
      <c r="V28" s="1375"/>
      <c r="W28" s="1375"/>
      <c r="X28" s="1375"/>
      <c r="Y28" s="1397"/>
      <c r="Z28" s="1397"/>
      <c r="AA28" s="1397"/>
      <c r="AB28" s="1398"/>
      <c r="AC28" s="1397"/>
      <c r="AD28" s="1397"/>
      <c r="AE28" s="1397"/>
      <c r="AF28" s="1397"/>
      <c r="AG28" s="1400"/>
      <c r="AH28" s="1400"/>
      <c r="AI28" s="1400"/>
      <c r="AJ28" s="1400"/>
      <c r="AK28" s="1375"/>
      <c r="AL28" s="1375"/>
    </row>
    <row r="29" spans="1:45" ht="12" customHeight="1">
      <c r="C29" s="1311" t="s">
        <v>3123</v>
      </c>
      <c r="D29" s="1318"/>
      <c r="G29" s="1378" t="s">
        <v>3116</v>
      </c>
    </row>
    <row r="30" spans="1:45" s="1375" customFormat="1">
      <c r="A30" s="1311"/>
      <c r="B30" s="1311"/>
      <c r="C30" s="1311"/>
      <c r="D30" s="1311"/>
      <c r="E30" s="1332" t="s">
        <v>3117</v>
      </c>
      <c r="F30" s="1311"/>
      <c r="G30" s="1311"/>
      <c r="H30" s="1311"/>
      <c r="I30" s="1311"/>
      <c r="J30" s="1311"/>
      <c r="K30" s="1311"/>
      <c r="L30" s="1311"/>
      <c r="M30" s="1311"/>
      <c r="N30" s="1311"/>
      <c r="O30" s="1311"/>
      <c r="P30" s="1311"/>
      <c r="Q30" s="1311"/>
      <c r="R30" s="1311"/>
      <c r="S30" s="1311"/>
      <c r="T30" s="1311"/>
      <c r="U30" s="1311"/>
      <c r="V30" s="1311"/>
      <c r="W30" s="1311"/>
      <c r="X30" s="1311"/>
      <c r="Y30" s="1311"/>
      <c r="Z30" s="1311"/>
      <c r="AA30" s="1311"/>
      <c r="AB30" s="1311"/>
      <c r="AC30" s="1311"/>
      <c r="AD30" s="1311"/>
      <c r="AE30" s="1311"/>
      <c r="AF30" s="1311"/>
      <c r="AG30" s="1311"/>
      <c r="AH30" s="1311"/>
      <c r="AI30" s="1311"/>
      <c r="AJ30" s="1333" t="s">
        <v>3118</v>
      </c>
      <c r="AK30" s="1311"/>
      <c r="AL30" s="1311"/>
    </row>
    <row r="31" spans="1:45">
      <c r="E31" s="1334">
        <v>31</v>
      </c>
      <c r="F31" s="1334"/>
      <c r="G31" s="1334"/>
      <c r="H31" s="1334"/>
      <c r="I31" s="1334"/>
      <c r="J31" s="1334"/>
      <c r="K31" s="1334"/>
      <c r="L31" s="1334">
        <v>24</v>
      </c>
      <c r="M31" s="1334">
        <v>23</v>
      </c>
      <c r="N31" s="1334"/>
      <c r="O31" s="1334"/>
      <c r="P31" s="1334"/>
      <c r="Q31" s="1334"/>
      <c r="R31" s="1334"/>
      <c r="S31" s="1334"/>
      <c r="T31" s="1335">
        <v>16</v>
      </c>
      <c r="U31" s="1335">
        <v>15</v>
      </c>
      <c r="V31" s="1334"/>
      <c r="W31" s="1334"/>
      <c r="X31" s="1334"/>
      <c r="Y31" s="1334"/>
      <c r="Z31" s="1334"/>
      <c r="AA31" s="1334"/>
      <c r="AB31" s="1335">
        <v>8</v>
      </c>
      <c r="AC31" s="1335">
        <v>7</v>
      </c>
      <c r="AD31" s="1334"/>
      <c r="AE31" s="1334"/>
      <c r="AF31" s="1334"/>
      <c r="AG31" s="1334"/>
      <c r="AH31" s="1334"/>
      <c r="AI31" s="1334"/>
      <c r="AJ31" s="1335">
        <v>0</v>
      </c>
    </row>
    <row r="32" spans="1:45" s="1375" customFormat="1" ht="12" customHeight="1">
      <c r="A32" s="1311"/>
      <c r="B32" s="1311"/>
      <c r="C32" s="1311"/>
      <c r="D32" s="1311"/>
      <c r="E32" s="1401" t="s">
        <v>3124</v>
      </c>
      <c r="F32" s="1402" t="s">
        <v>3124</v>
      </c>
      <c r="G32" s="1402" t="s">
        <v>3125</v>
      </c>
      <c r="H32" s="1403" t="s">
        <v>3124</v>
      </c>
      <c r="I32" s="1401" t="s">
        <v>3124</v>
      </c>
      <c r="J32" s="1402" t="s">
        <v>3124</v>
      </c>
      <c r="K32" s="1402" t="s">
        <v>3124</v>
      </c>
      <c r="L32" s="1403" t="s">
        <v>3124</v>
      </c>
      <c r="M32" s="1401" t="s">
        <v>3124</v>
      </c>
      <c r="N32" s="1402" t="s">
        <v>3125</v>
      </c>
      <c r="O32" s="1402" t="s">
        <v>3124</v>
      </c>
      <c r="P32" s="1403" t="s">
        <v>3125</v>
      </c>
      <c r="Q32" s="1401" t="s">
        <v>3124</v>
      </c>
      <c r="R32" s="1402" t="s">
        <v>3124</v>
      </c>
      <c r="S32" s="1402" t="s">
        <v>3125</v>
      </c>
      <c r="T32" s="1403" t="s">
        <v>3125</v>
      </c>
      <c r="U32" s="1401" t="s">
        <v>3125</v>
      </c>
      <c r="V32" s="1402" t="s">
        <v>3125</v>
      </c>
      <c r="W32" s="1402" t="s">
        <v>3124</v>
      </c>
      <c r="X32" s="1403" t="s">
        <v>3125</v>
      </c>
      <c r="Y32" s="1401" t="s">
        <v>3125</v>
      </c>
      <c r="Z32" s="1402" t="s">
        <v>3125</v>
      </c>
      <c r="AA32" s="1402" t="s">
        <v>3124</v>
      </c>
      <c r="AB32" s="1403" t="s">
        <v>3124</v>
      </c>
      <c r="AC32" s="1401" t="s">
        <v>3124</v>
      </c>
      <c r="AD32" s="1402" t="s">
        <v>3125</v>
      </c>
      <c r="AE32" s="1402" t="s">
        <v>3124</v>
      </c>
      <c r="AF32" s="1403" t="s">
        <v>3125</v>
      </c>
      <c r="AG32" s="1340" t="s">
        <v>3105</v>
      </c>
      <c r="AH32" s="1341" t="s">
        <v>3105</v>
      </c>
      <c r="AI32" s="1341" t="s">
        <v>3105</v>
      </c>
      <c r="AJ32" s="1342" t="s">
        <v>3105</v>
      </c>
      <c r="AK32" s="1311"/>
      <c r="AL32" s="1311"/>
    </row>
    <row r="33" spans="1:39" s="1370" customFormat="1" ht="5.25" customHeight="1">
      <c r="A33" s="1311"/>
      <c r="B33" s="1311"/>
      <c r="C33" s="1311"/>
      <c r="D33" s="1311"/>
      <c r="E33" s="1369"/>
      <c r="F33" s="1369"/>
      <c r="G33" s="1369"/>
      <c r="H33" s="1369"/>
      <c r="I33" s="1369"/>
      <c r="J33" s="1369"/>
      <c r="K33" s="1369"/>
      <c r="L33" s="1369"/>
      <c r="M33" s="1369"/>
      <c r="N33" s="1369"/>
      <c r="O33" s="1369"/>
      <c r="P33" s="1369"/>
      <c r="Q33" s="1369"/>
      <c r="R33" s="1369"/>
      <c r="S33" s="1369"/>
      <c r="T33" s="1369"/>
      <c r="U33" s="1369"/>
      <c r="V33" s="1369"/>
      <c r="W33" s="1369"/>
      <c r="X33" s="1369"/>
      <c r="Y33" s="1369"/>
      <c r="Z33" s="1369"/>
      <c r="AA33" s="1369"/>
      <c r="AB33" s="1369"/>
      <c r="AC33" s="1369"/>
      <c r="AD33" s="1369"/>
      <c r="AE33" s="1369"/>
      <c r="AF33" s="1369"/>
      <c r="AG33" s="1369"/>
      <c r="AH33" s="1369"/>
      <c r="AI33" s="1369"/>
      <c r="AJ33" s="1369"/>
      <c r="AK33" s="1311"/>
      <c r="AL33" s="1311"/>
    </row>
    <row r="34" spans="1:39" s="1370" customFormat="1" ht="5.25" customHeight="1">
      <c r="A34" s="1311"/>
      <c r="B34" s="1311"/>
      <c r="C34" s="1311"/>
      <c r="D34" s="1311"/>
      <c r="E34" s="1369"/>
      <c r="F34" s="1369"/>
      <c r="G34" s="1369"/>
      <c r="H34" s="1369"/>
      <c r="I34" s="1369"/>
      <c r="J34" s="1369"/>
      <c r="K34" s="1369"/>
      <c r="L34" s="1369"/>
      <c r="M34" s="1369"/>
      <c r="N34" s="1369"/>
      <c r="O34" s="1369"/>
      <c r="P34" s="1369"/>
      <c r="Q34" s="1369"/>
      <c r="R34" s="1369"/>
      <c r="S34" s="1369"/>
      <c r="T34" s="1369"/>
      <c r="U34" s="1369"/>
      <c r="V34" s="1369"/>
      <c r="W34" s="1369"/>
      <c r="X34" s="1369"/>
      <c r="Y34" s="1369"/>
      <c r="Z34" s="1369"/>
      <c r="AA34" s="1369"/>
      <c r="AB34" s="1369"/>
      <c r="AC34" s="1369"/>
      <c r="AD34" s="1369"/>
      <c r="AE34" s="1369"/>
      <c r="AF34" s="1369"/>
      <c r="AG34" s="1369"/>
      <c r="AH34" s="1369"/>
      <c r="AI34" s="1369"/>
      <c r="AJ34" s="1369"/>
      <c r="AK34" s="1311"/>
      <c r="AL34" s="1311"/>
    </row>
    <row r="35" spans="1:39" s="1370" customFormat="1" ht="5.25" customHeight="1">
      <c r="A35" s="1311"/>
      <c r="B35" s="1311"/>
      <c r="C35" s="1311"/>
      <c r="D35" s="1311"/>
      <c r="E35" s="1369"/>
      <c r="F35" s="1369"/>
      <c r="G35" s="1369"/>
      <c r="H35" s="1369"/>
      <c r="I35" s="1369"/>
      <c r="J35" s="1369"/>
      <c r="K35" s="1369"/>
      <c r="L35" s="1369"/>
      <c r="M35" s="1369"/>
      <c r="N35" s="1369"/>
      <c r="O35" s="1369"/>
      <c r="P35" s="1369"/>
      <c r="Q35" s="1369"/>
      <c r="R35" s="1369"/>
      <c r="S35" s="1369"/>
      <c r="T35" s="1369"/>
      <c r="U35" s="1369"/>
      <c r="V35" s="1369"/>
      <c r="W35" s="1369"/>
      <c r="X35" s="1369"/>
      <c r="Y35" s="1369"/>
      <c r="Z35" s="1369"/>
      <c r="AA35" s="1369"/>
      <c r="AB35" s="1369"/>
      <c r="AC35" s="1369"/>
      <c r="AD35" s="1369"/>
      <c r="AE35" s="1369"/>
      <c r="AF35" s="1369"/>
      <c r="AG35" s="1369"/>
      <c r="AH35" s="1369"/>
      <c r="AI35" s="1369"/>
      <c r="AJ35" s="1369"/>
      <c r="AK35" s="1311"/>
      <c r="AL35" s="1311"/>
    </row>
    <row r="36" spans="1:39" s="1370" customFormat="1" ht="5.25" customHeight="1">
      <c r="A36" s="1311"/>
      <c r="B36" s="1311"/>
      <c r="C36" s="1311"/>
      <c r="D36" s="1311"/>
      <c r="E36" s="1369"/>
      <c r="F36" s="1369"/>
      <c r="G36" s="1369"/>
      <c r="H36" s="1369"/>
      <c r="I36" s="1369"/>
      <c r="J36" s="1369"/>
      <c r="K36" s="1369"/>
      <c r="L36" s="1369"/>
      <c r="M36" s="1369"/>
      <c r="N36" s="1369"/>
      <c r="O36" s="1369"/>
      <c r="P36" s="1369"/>
      <c r="Q36" s="1369"/>
      <c r="R36" s="1369"/>
      <c r="S36" s="1369"/>
      <c r="T36" s="1369"/>
      <c r="U36" s="1369"/>
      <c r="V36" s="1369"/>
      <c r="W36" s="1369"/>
      <c r="X36" s="1369"/>
      <c r="Y36" s="1369"/>
      <c r="Z36" s="1369"/>
      <c r="AA36" s="1369"/>
      <c r="AB36" s="1369"/>
      <c r="AC36" s="1369"/>
      <c r="AD36" s="1369"/>
      <c r="AE36" s="1369"/>
      <c r="AF36" s="1369"/>
      <c r="AG36" s="1369"/>
      <c r="AH36" s="1369"/>
      <c r="AI36" s="1369"/>
      <c r="AJ36" s="1369"/>
      <c r="AK36" s="1311"/>
      <c r="AL36" s="1311"/>
    </row>
    <row r="37" spans="1:39" s="1370" customFormat="1" ht="5.25" customHeight="1">
      <c r="A37" s="1311"/>
      <c r="B37" s="1311"/>
      <c r="C37" s="1311"/>
      <c r="D37" s="1311"/>
      <c r="E37" s="1369"/>
      <c r="F37" s="1369"/>
      <c r="G37" s="1369"/>
      <c r="H37" s="1369"/>
      <c r="I37" s="1369"/>
      <c r="J37" s="1369"/>
      <c r="K37" s="1369"/>
      <c r="L37" s="1369"/>
      <c r="M37" s="1369"/>
      <c r="N37" s="1369"/>
      <c r="O37" s="1369"/>
      <c r="P37" s="1369"/>
      <c r="Q37" s="1369"/>
      <c r="R37" s="1369"/>
      <c r="S37" s="1369"/>
      <c r="T37" s="1369"/>
      <c r="U37" s="1369"/>
      <c r="V37" s="1369"/>
      <c r="W37" s="1369"/>
      <c r="X37" s="1369"/>
      <c r="Y37" s="1369"/>
      <c r="Z37" s="1369"/>
      <c r="AA37" s="1369"/>
      <c r="AB37" s="1369"/>
      <c r="AC37" s="1369"/>
      <c r="AD37" s="1369"/>
      <c r="AE37" s="1369"/>
      <c r="AF37" s="1369"/>
      <c r="AG37" s="1369"/>
      <c r="AH37" s="1369"/>
      <c r="AI37" s="1369"/>
      <c r="AJ37" s="1369"/>
      <c r="AK37" s="1311"/>
      <c r="AL37" s="1311"/>
    </row>
    <row r="38" spans="1:39" s="1370" customFormat="1" ht="12" customHeight="1">
      <c r="A38" s="1311"/>
      <c r="B38" s="1311"/>
      <c r="C38" s="1311"/>
      <c r="D38" s="1311"/>
      <c r="E38" s="1404"/>
      <c r="F38" s="1404"/>
      <c r="G38" s="1404"/>
      <c r="H38" s="1404"/>
      <c r="I38" s="1404"/>
      <c r="J38" s="1404"/>
      <c r="K38" s="1404"/>
      <c r="L38" s="1404"/>
      <c r="M38" s="1404"/>
      <c r="N38" s="1404"/>
      <c r="O38" s="1404"/>
      <c r="P38" s="1404"/>
      <c r="Q38" s="1404"/>
      <c r="R38" s="1404"/>
      <c r="S38" s="1404"/>
      <c r="T38" s="1404"/>
      <c r="U38" s="1404"/>
      <c r="V38" s="1404"/>
      <c r="W38" s="1404"/>
      <c r="X38" s="1404"/>
      <c r="Y38" s="1404"/>
      <c r="Z38" s="1404"/>
      <c r="AA38" s="1404"/>
      <c r="AB38" s="1404"/>
      <c r="AC38" s="1404"/>
      <c r="AD38" s="1404"/>
      <c r="AE38" s="1404"/>
      <c r="AF38" s="1404"/>
      <c r="AG38" s="1404"/>
      <c r="AH38" s="1404"/>
      <c r="AI38" s="1404"/>
      <c r="AJ38" s="1404"/>
      <c r="AK38" s="1311"/>
      <c r="AL38" s="1311"/>
    </row>
    <row r="39" spans="1:39" s="1370" customFormat="1" ht="13.5" customHeight="1">
      <c r="A39" s="1311"/>
      <c r="B39" s="1311"/>
      <c r="C39" s="1311"/>
      <c r="D39" s="1311"/>
      <c r="E39" s="1311"/>
      <c r="F39" s="1311"/>
      <c r="G39" s="1311"/>
      <c r="H39" s="1311"/>
      <c r="I39" s="1311"/>
      <c r="J39" s="1311"/>
      <c r="K39" s="1311"/>
      <c r="L39" s="1311"/>
      <c r="M39" s="1311"/>
      <c r="N39" s="1311"/>
      <c r="O39" s="1311"/>
      <c r="P39" s="1311"/>
      <c r="Q39" s="1311"/>
      <c r="R39" s="1311"/>
      <c r="S39" s="1311"/>
      <c r="T39" s="1404"/>
      <c r="U39" s="1404"/>
      <c r="V39" s="1404"/>
      <c r="W39" s="1404"/>
      <c r="X39" s="1405"/>
      <c r="Y39" s="1404"/>
      <c r="AA39" s="1404"/>
      <c r="AB39" s="1404"/>
      <c r="AC39" s="1405"/>
      <c r="AD39" s="1406" t="s">
        <v>3126</v>
      </c>
      <c r="AE39" s="1406"/>
      <c r="AF39" s="1407" t="s">
        <v>3127</v>
      </c>
      <c r="AG39" s="1408">
        <v>0</v>
      </c>
      <c r="AH39" s="1409">
        <v>0</v>
      </c>
      <c r="AI39" s="1409">
        <v>0</v>
      </c>
      <c r="AJ39" s="1410">
        <v>0</v>
      </c>
      <c r="AK39" s="1404" t="s">
        <v>3128</v>
      </c>
      <c r="AL39" s="1404"/>
      <c r="AM39" s="1411"/>
    </row>
    <row r="40" spans="1:39" s="1370" customFormat="1" ht="13.5" customHeight="1">
      <c r="A40" s="1311"/>
      <c r="B40" s="1311"/>
      <c r="C40" s="1311"/>
      <c r="D40" s="1311"/>
      <c r="E40" s="1311"/>
      <c r="F40" s="1311"/>
      <c r="G40" s="1311"/>
      <c r="H40" s="1311"/>
      <c r="I40" s="1311"/>
      <c r="J40" s="1311"/>
      <c r="K40" s="1311"/>
      <c r="L40" s="1311"/>
      <c r="M40" s="1311"/>
      <c r="N40" s="1311"/>
      <c r="O40" s="1311"/>
      <c r="P40" s="1311"/>
      <c r="Q40" s="1311"/>
      <c r="R40" s="1311"/>
      <c r="S40" s="1311"/>
      <c r="T40" s="1311"/>
      <c r="U40" s="1311"/>
      <c r="V40" s="1311"/>
      <c r="W40" s="1311"/>
      <c r="X40" s="1311"/>
      <c r="Y40" s="1311"/>
      <c r="AA40" s="1311"/>
      <c r="AB40" s="1311"/>
      <c r="AC40" s="1311"/>
      <c r="AD40" s="1369" t="s">
        <v>3129</v>
      </c>
      <c r="AE40" s="1369"/>
      <c r="AF40" s="1407" t="s">
        <v>3127</v>
      </c>
      <c r="AG40" s="1412" t="s">
        <v>3129</v>
      </c>
      <c r="AH40" s="1413"/>
      <c r="AI40" s="1413"/>
      <c r="AJ40" s="1414"/>
      <c r="AK40" s="1311"/>
      <c r="AL40" s="1311"/>
    </row>
    <row r="41" spans="1:39" s="1370" customFormat="1" ht="12" customHeight="1">
      <c r="A41" s="1311"/>
      <c r="B41" s="1311"/>
      <c r="C41" s="1311"/>
      <c r="D41" s="1311"/>
      <c r="E41" s="1311"/>
      <c r="F41" s="1311"/>
      <c r="G41" s="1311"/>
      <c r="H41" s="1311"/>
      <c r="I41" s="1311"/>
      <c r="J41" s="1311"/>
      <c r="K41" s="1311"/>
      <c r="L41" s="1311"/>
      <c r="M41" s="1311"/>
      <c r="N41" s="1311"/>
      <c r="O41" s="1311"/>
      <c r="P41" s="1311"/>
      <c r="Q41" s="1311"/>
      <c r="R41" s="1311"/>
      <c r="S41" s="1311"/>
      <c r="T41" s="1311"/>
      <c r="U41" s="1311"/>
      <c r="V41" s="1311"/>
      <c r="W41" s="1311"/>
      <c r="X41" s="1311"/>
      <c r="Y41" s="1311"/>
      <c r="AA41" s="1311"/>
      <c r="AB41" s="1311"/>
      <c r="AC41" s="1311"/>
      <c r="AD41" s="1406" t="s">
        <v>3130</v>
      </c>
      <c r="AE41" s="1406"/>
      <c r="AF41" s="1407" t="s">
        <v>3127</v>
      </c>
      <c r="AG41" s="1415">
        <v>1</v>
      </c>
      <c r="AH41" s="1416">
        <v>1</v>
      </c>
      <c r="AI41" s="1416">
        <v>1</v>
      </c>
      <c r="AJ41" s="1417">
        <v>1</v>
      </c>
      <c r="AK41" s="1311"/>
      <c r="AL41" s="1311"/>
    </row>
    <row r="42" spans="1:39" s="1370" customFormat="1">
      <c r="A42" s="1311"/>
      <c r="B42" s="1311"/>
      <c r="C42" s="1311"/>
      <c r="D42" s="1311"/>
      <c r="E42" s="1418" t="s">
        <v>3131</v>
      </c>
      <c r="F42" s="1311"/>
      <c r="G42" s="1311"/>
      <c r="H42" s="1311"/>
      <c r="I42" s="1311"/>
      <c r="J42" s="1311"/>
      <c r="K42" s="1311"/>
      <c r="L42" s="1311"/>
      <c r="M42" s="1311"/>
      <c r="N42" s="1311"/>
      <c r="O42" s="1311"/>
      <c r="P42" s="1311"/>
      <c r="Q42" s="1311"/>
      <c r="R42" s="1311"/>
      <c r="S42" s="1311"/>
      <c r="T42" s="1311"/>
      <c r="U42" s="1311"/>
      <c r="V42" s="1311"/>
      <c r="W42" s="1311"/>
      <c r="X42" s="1311"/>
      <c r="Y42" s="1311"/>
      <c r="Z42" s="1311"/>
      <c r="AA42" s="1311"/>
      <c r="AB42" s="1311"/>
      <c r="AC42" s="1311"/>
      <c r="AD42" s="1311"/>
      <c r="AE42" s="1311"/>
      <c r="AF42" s="1311"/>
      <c r="AG42" s="1311"/>
      <c r="AH42" s="1311"/>
      <c r="AI42" s="1311"/>
      <c r="AJ42" s="1311"/>
      <c r="AK42" s="1311"/>
      <c r="AL42" s="1311"/>
    </row>
    <row r="43" spans="1:39" ht="12" customHeight="1">
      <c r="E43" s="1419"/>
    </row>
    <row r="44" spans="1:39" ht="12" customHeight="1">
      <c r="E44" s="1419"/>
    </row>
    <row r="45" spans="1:39" ht="12" customHeight="1">
      <c r="A45" s="1370"/>
      <c r="B45" s="1371" t="str">
        <f>$B$2</f>
        <v>11</v>
      </c>
      <c r="C45" s="1372" t="s">
        <v>3132</v>
      </c>
      <c r="D45" s="1370"/>
      <c r="E45" s="1420" t="s">
        <v>3133</v>
      </c>
      <c r="F45" s="1370"/>
      <c r="G45" s="1370"/>
      <c r="H45" s="1370"/>
      <c r="I45" s="1370"/>
      <c r="J45" s="1370"/>
      <c r="K45" s="1370"/>
      <c r="L45" s="1370"/>
      <c r="M45" s="1370"/>
      <c r="N45" s="1370"/>
      <c r="O45" s="1370"/>
      <c r="P45" s="1370"/>
      <c r="Q45" s="1370"/>
      <c r="R45" s="1421"/>
      <c r="S45" s="1421"/>
      <c r="T45" s="1421"/>
      <c r="U45" s="1421"/>
      <c r="V45" s="1421"/>
      <c r="W45" s="1421"/>
      <c r="X45" s="1422"/>
      <c r="Y45" s="1422"/>
      <c r="Z45" s="1422"/>
      <c r="AA45" s="1422"/>
      <c r="AB45" s="1422"/>
      <c r="AC45" s="1422"/>
      <c r="AD45" s="1422"/>
      <c r="AE45" s="1370"/>
      <c r="AF45" s="1374" t="s">
        <v>3134</v>
      </c>
      <c r="AG45" s="1374"/>
      <c r="AH45" s="1374"/>
      <c r="AI45" s="1374"/>
      <c r="AJ45" s="1374"/>
      <c r="AK45" s="1370"/>
      <c r="AL45" s="1370"/>
    </row>
    <row r="46" spans="1:39" s="1375" customFormat="1" ht="12" customHeight="1">
      <c r="A46" s="1380"/>
      <c r="B46" s="1376"/>
      <c r="C46" s="1317"/>
      <c r="D46" s="1380"/>
      <c r="E46" s="1377"/>
      <c r="F46" s="1380"/>
      <c r="G46" s="1380"/>
      <c r="H46" s="1380"/>
      <c r="I46" s="1380"/>
      <c r="J46" s="1380"/>
      <c r="K46" s="1380"/>
      <c r="L46" s="1380"/>
      <c r="M46" s="1380"/>
      <c r="N46" s="1380"/>
      <c r="O46" s="1380"/>
      <c r="P46" s="1380"/>
      <c r="Q46" s="1380"/>
      <c r="R46" s="1423"/>
      <c r="S46" s="1423"/>
      <c r="T46" s="1423"/>
      <c r="U46" s="1423"/>
      <c r="V46" s="1423"/>
      <c r="W46" s="1423"/>
      <c r="X46" s="1424"/>
      <c r="Y46" s="1424"/>
      <c r="Z46" s="1424"/>
      <c r="AA46" s="1424"/>
      <c r="AB46" s="1424"/>
      <c r="AC46" s="1424"/>
      <c r="AD46" s="1424"/>
      <c r="AE46" s="1380"/>
      <c r="AF46" s="1331"/>
      <c r="AG46" s="1331"/>
      <c r="AH46" s="1331"/>
      <c r="AI46" s="1331"/>
      <c r="AJ46" s="1331"/>
      <c r="AK46" s="1380"/>
      <c r="AL46" s="1380"/>
    </row>
    <row r="47" spans="1:39">
      <c r="A47" s="1316"/>
      <c r="B47" s="1316"/>
      <c r="C47" s="1378" t="s">
        <v>3101</v>
      </c>
      <c r="D47" s="1379"/>
      <c r="E47" s="1378"/>
      <c r="F47" s="1378"/>
      <c r="G47" s="1378" t="s">
        <v>3135</v>
      </c>
      <c r="H47" s="1316"/>
      <c r="I47" s="1316"/>
      <c r="J47" s="1316"/>
      <c r="K47" s="1316"/>
      <c r="L47" s="1316"/>
      <c r="M47" s="1316"/>
      <c r="N47" s="1316"/>
      <c r="O47" s="1316"/>
      <c r="P47" s="1316"/>
      <c r="Q47" s="1316"/>
      <c r="R47" s="1316"/>
      <c r="S47" s="1316"/>
      <c r="T47" s="1316"/>
      <c r="U47" s="1316"/>
      <c r="V47" s="1316"/>
      <c r="W47" s="1316"/>
      <c r="X47" s="1316"/>
      <c r="Y47" s="1316"/>
      <c r="Z47" s="1316"/>
      <c r="AA47" s="1316"/>
      <c r="AB47" s="1316"/>
      <c r="AC47" s="1316"/>
      <c r="AD47" s="1316"/>
      <c r="AE47" s="1316"/>
      <c r="AF47" s="1316"/>
      <c r="AG47" s="1316"/>
      <c r="AH47" s="1316"/>
      <c r="AI47" s="1316"/>
      <c r="AJ47" s="1316"/>
      <c r="AK47" s="1316"/>
      <c r="AL47" s="1316"/>
    </row>
    <row r="48" spans="1:39">
      <c r="A48" s="1316"/>
      <c r="B48" s="1316"/>
      <c r="C48" s="1316"/>
      <c r="D48" s="1316"/>
      <c r="E48" s="1381" t="s">
        <v>3102</v>
      </c>
      <c r="F48" s="1316"/>
      <c r="G48" s="1316"/>
      <c r="H48" s="1316"/>
      <c r="I48" s="1316"/>
      <c r="J48" s="1316"/>
      <c r="K48" s="1316"/>
      <c r="L48" s="1316"/>
      <c r="M48" s="1316"/>
      <c r="N48" s="1316"/>
      <c r="O48" s="1316"/>
      <c r="P48" s="1316"/>
      <c r="Q48" s="1316"/>
      <c r="R48" s="1316"/>
      <c r="S48" s="1316"/>
      <c r="T48" s="1316"/>
      <c r="U48" s="1316"/>
      <c r="V48" s="1316"/>
      <c r="W48" s="1316"/>
      <c r="X48" s="1316"/>
      <c r="Y48" s="1316"/>
      <c r="Z48" s="1316"/>
      <c r="AA48" s="1316"/>
      <c r="AB48" s="1316"/>
      <c r="AC48" s="1316"/>
      <c r="AD48" s="1316"/>
      <c r="AE48" s="1316"/>
      <c r="AF48" s="1316"/>
      <c r="AG48" s="1316"/>
      <c r="AH48" s="1316"/>
      <c r="AI48" s="1316"/>
      <c r="AJ48" s="1382" t="s">
        <v>3103</v>
      </c>
      <c r="AK48" s="1316"/>
      <c r="AL48" s="1316"/>
    </row>
    <row r="49" spans="1:38">
      <c r="A49" s="1316"/>
      <c r="B49" s="1316"/>
      <c r="C49" s="1316"/>
      <c r="D49" s="1316"/>
      <c r="E49" s="1383">
        <v>31</v>
      </c>
      <c r="F49" s="1383"/>
      <c r="G49" s="1383"/>
      <c r="H49" s="1383"/>
      <c r="I49" s="1383"/>
      <c r="J49" s="1383"/>
      <c r="K49" s="1383"/>
      <c r="L49" s="1383">
        <v>24</v>
      </c>
      <c r="M49" s="1383">
        <v>23</v>
      </c>
      <c r="N49" s="1383"/>
      <c r="O49" s="1383"/>
      <c r="P49" s="1383"/>
      <c r="Q49" s="1383"/>
      <c r="R49" s="1383"/>
      <c r="S49" s="1383"/>
      <c r="T49" s="1384">
        <v>16</v>
      </c>
      <c r="U49" s="1384">
        <v>15</v>
      </c>
      <c r="V49" s="1383"/>
      <c r="W49" s="1383"/>
      <c r="X49" s="1383"/>
      <c r="Y49" s="1383"/>
      <c r="Z49" s="1383"/>
      <c r="AA49" s="1383"/>
      <c r="AB49" s="1384">
        <v>8</v>
      </c>
      <c r="AC49" s="1384">
        <v>7</v>
      </c>
      <c r="AD49" s="1383"/>
      <c r="AE49" s="1383"/>
      <c r="AF49" s="1383"/>
      <c r="AG49" s="1383"/>
      <c r="AH49" s="1383"/>
      <c r="AI49" s="1383"/>
      <c r="AJ49" s="1384">
        <v>0</v>
      </c>
      <c r="AK49" s="1316"/>
      <c r="AL49" s="1316"/>
    </row>
    <row r="50" spans="1:38">
      <c r="A50" s="1316"/>
      <c r="B50" s="1316"/>
      <c r="C50" s="1316"/>
      <c r="D50" s="1316"/>
      <c r="E50" s="1385">
        <v>1</v>
      </c>
      <c r="F50" s="1386">
        <v>0</v>
      </c>
      <c r="G50" s="1386">
        <v>1</v>
      </c>
      <c r="H50" s="1387" t="s">
        <v>3136</v>
      </c>
      <c r="I50" s="1385">
        <v>0</v>
      </c>
      <c r="J50" s="1337">
        <v>0</v>
      </c>
      <c r="K50" s="1337">
        <v>0</v>
      </c>
      <c r="L50" s="1338">
        <v>0</v>
      </c>
      <c r="M50" s="1388">
        <v>0</v>
      </c>
      <c r="N50" s="1337">
        <v>0</v>
      </c>
      <c r="O50" s="1337">
        <v>0</v>
      </c>
      <c r="P50" s="1338">
        <v>0</v>
      </c>
      <c r="Q50" s="1385" t="str">
        <f>MID(Q52,1,1)</f>
        <v>0</v>
      </c>
      <c r="R50" s="1386" t="str">
        <f>MID(Q52,2,1)</f>
        <v>0</v>
      </c>
      <c r="S50" s="1389" t="str">
        <f>MID(Q52,3,1)</f>
        <v>0</v>
      </c>
      <c r="T50" s="1390" t="str">
        <f>MID(Q52,4,1)</f>
        <v>1</v>
      </c>
      <c r="U50" s="1391" t="str">
        <f>MID(U52,1,1)</f>
        <v>0</v>
      </c>
      <c r="V50" s="1392" t="str">
        <f>MID(U52,2,1)</f>
        <v>0</v>
      </c>
      <c r="W50" s="1389" t="str">
        <f>MID(U52,3,1)</f>
        <v>0</v>
      </c>
      <c r="X50" s="1387" t="str">
        <f>MID(U52,4,1)</f>
        <v>0</v>
      </c>
      <c r="Y50" s="1385" t="str">
        <f>MID(U52,5,1)</f>
        <v>0</v>
      </c>
      <c r="Z50" s="1386" t="str">
        <f>MID(U52,6,1)</f>
        <v>0</v>
      </c>
      <c r="AA50" s="1389" t="str">
        <f>MID(U52,7,1)</f>
        <v>0</v>
      </c>
      <c r="AB50" s="1390" t="str">
        <f>MID(U52,8,1)</f>
        <v>0</v>
      </c>
      <c r="AC50" s="1393" t="str">
        <f>MID(AC52,1,1)</f>
        <v>0</v>
      </c>
      <c r="AD50" s="1389" t="str">
        <f>MID(AC52,2,1)</f>
        <v>1</v>
      </c>
      <c r="AE50" s="1389" t="str">
        <f>MID(AC52,3,1)</f>
        <v>1</v>
      </c>
      <c r="AF50" s="1394" t="str">
        <f>MID(AC52,4,1)</f>
        <v>0</v>
      </c>
      <c r="AG50" s="1393" t="str">
        <f>MID(AC52,5,1)</f>
        <v>0</v>
      </c>
      <c r="AH50" s="1389" t="str">
        <f>MID(AC52,6,1)</f>
        <v>0</v>
      </c>
      <c r="AI50" s="1389" t="str">
        <f>MID(AC52,7,1)</f>
        <v>0</v>
      </c>
      <c r="AJ50" s="1394" t="str">
        <f>MID(AC52,8,1)</f>
        <v>1</v>
      </c>
      <c r="AK50" s="1316"/>
      <c r="AL50" s="1316"/>
    </row>
    <row r="51" spans="1:38" s="1375" customFormat="1">
      <c r="A51" s="1316"/>
      <c r="B51" s="1316"/>
      <c r="C51" s="1316"/>
      <c r="D51" s="1316"/>
      <c r="E51" s="1316"/>
      <c r="F51" s="1316"/>
      <c r="G51" s="1316"/>
      <c r="H51" s="1316"/>
      <c r="I51" s="1316"/>
      <c r="J51" s="1316"/>
      <c r="K51" s="1316"/>
      <c r="L51" s="1316"/>
      <c r="M51" s="1316"/>
      <c r="N51" s="1316"/>
      <c r="O51" s="1316"/>
      <c r="P51" s="1316"/>
      <c r="Q51" s="1316"/>
      <c r="R51" s="1316"/>
      <c r="S51" s="1316"/>
      <c r="T51" s="1316"/>
      <c r="U51" s="1316"/>
      <c r="V51" s="1316"/>
      <c r="W51" s="1316"/>
      <c r="X51" s="1316"/>
      <c r="Y51" s="1316"/>
      <c r="Z51" s="1316"/>
      <c r="AA51" s="1316"/>
      <c r="AB51" s="1316"/>
      <c r="AC51" s="1316"/>
      <c r="AD51" s="1316"/>
      <c r="AE51" s="1316"/>
      <c r="AF51" s="1316"/>
      <c r="AG51" s="1316"/>
      <c r="AH51" s="1316"/>
      <c r="AI51" s="1351"/>
      <c r="AJ51" s="1351"/>
      <c r="AK51" s="1316"/>
      <c r="AL51" s="1316"/>
    </row>
    <row r="52" spans="1:38" s="1375" customFormat="1" hidden="1">
      <c r="A52" s="1316"/>
      <c r="B52" s="1316"/>
      <c r="C52" s="1316"/>
      <c r="D52" s="1316"/>
      <c r="E52" s="1352"/>
      <c r="F52" s="1352"/>
      <c r="G52" s="1352"/>
      <c r="H52" s="1352"/>
      <c r="I52" s="1352"/>
      <c r="J52" s="1351"/>
      <c r="K52" s="1351"/>
      <c r="L52" s="1351"/>
      <c r="M52" s="1351"/>
      <c r="N52" s="1351"/>
      <c r="O52" s="1351"/>
      <c r="P52" s="1351"/>
      <c r="Q52" s="1353" t="str">
        <f>HEX2BIN(T53,4)</f>
        <v>0001</v>
      </c>
      <c r="R52" s="1353"/>
      <c r="S52" s="1353"/>
      <c r="T52" s="1353"/>
      <c r="U52" s="1353" t="str">
        <f>HEX2BIN(Y53,8)</f>
        <v>00000000</v>
      </c>
      <c r="V52" s="1353"/>
      <c r="W52" s="1353"/>
      <c r="X52" s="1353"/>
      <c r="Y52" s="1353"/>
      <c r="Z52" s="1353"/>
      <c r="AA52" s="1353"/>
      <c r="AB52" s="1353"/>
      <c r="AC52" s="1353" t="str">
        <f>HEX2BIN(AG53,8)</f>
        <v>01100001</v>
      </c>
      <c r="AD52" s="1353"/>
      <c r="AE52" s="1353"/>
      <c r="AF52" s="1353"/>
      <c r="AG52" s="1353"/>
      <c r="AH52" s="1353"/>
      <c r="AI52" s="1353"/>
      <c r="AJ52" s="1353"/>
      <c r="AK52" s="1316"/>
      <c r="AL52" s="1316"/>
    </row>
    <row r="53" spans="1:38" s="1375" customFormat="1" ht="12" customHeight="1">
      <c r="A53" s="1316"/>
      <c r="B53" s="1316"/>
      <c r="C53" s="1316"/>
      <c r="D53" s="1316"/>
      <c r="E53" s="1352"/>
      <c r="F53" s="1352"/>
      <c r="G53" s="1352"/>
      <c r="H53" s="1352"/>
      <c r="I53" s="1352"/>
      <c r="J53" s="1351"/>
      <c r="K53" s="1354"/>
      <c r="L53" s="1351"/>
      <c r="M53" s="1395"/>
      <c r="O53" s="1354" t="s">
        <v>3137</v>
      </c>
      <c r="Q53" s="1357" t="s">
        <v>3106</v>
      </c>
      <c r="R53" s="1358"/>
      <c r="S53" s="1358"/>
      <c r="T53" s="1359" t="s">
        <v>3107</v>
      </c>
      <c r="U53" s="1357" t="s">
        <v>3108</v>
      </c>
      <c r="V53" s="1358"/>
      <c r="W53" s="1358"/>
      <c r="X53" s="1358"/>
      <c r="Y53" s="1360" t="s">
        <v>3138</v>
      </c>
      <c r="Z53" s="1360"/>
      <c r="AA53" s="1360"/>
      <c r="AB53" s="1361"/>
      <c r="AC53" s="1357" t="s">
        <v>3139</v>
      </c>
      <c r="AD53" s="1358"/>
      <c r="AE53" s="1358"/>
      <c r="AF53" s="1358"/>
      <c r="AG53" s="1360" t="s">
        <v>3140</v>
      </c>
      <c r="AH53" s="1360"/>
      <c r="AI53" s="1360"/>
      <c r="AJ53" s="1361"/>
      <c r="AK53" s="1316"/>
      <c r="AL53" s="1425"/>
    </row>
    <row r="54" spans="1:38" s="1375" customFormat="1" ht="12" customHeight="1">
      <c r="E54" s="1396"/>
      <c r="F54" s="1396"/>
      <c r="G54" s="1396"/>
      <c r="H54" s="1396"/>
      <c r="I54" s="1396"/>
      <c r="J54" s="1395"/>
      <c r="K54" s="1395"/>
      <c r="L54" s="1395"/>
      <c r="M54" s="1397"/>
      <c r="N54" s="1397"/>
      <c r="O54" s="1397"/>
      <c r="P54" s="1397"/>
      <c r="Q54" s="1398"/>
      <c r="R54" s="1399"/>
      <c r="S54" s="1399"/>
      <c r="T54" s="1399"/>
      <c r="U54" s="1395"/>
      <c r="Y54" s="1397"/>
      <c r="Z54" s="1397"/>
      <c r="AA54" s="1397"/>
      <c r="AB54" s="1398"/>
      <c r="AC54" s="1397"/>
      <c r="AD54" s="1397"/>
      <c r="AE54" s="1397"/>
      <c r="AF54" s="1397"/>
      <c r="AG54" s="1400"/>
      <c r="AH54" s="1400"/>
      <c r="AI54" s="1400"/>
      <c r="AJ54" s="1400"/>
    </row>
    <row r="55" spans="1:38" s="1375" customFormat="1" ht="12" customHeight="1">
      <c r="A55" s="1311"/>
      <c r="B55" s="1311"/>
      <c r="C55" s="1370" t="s">
        <v>3141</v>
      </c>
      <c r="D55" s="1426"/>
      <c r="E55" s="1370"/>
      <c r="F55" s="1370"/>
      <c r="G55" s="1378" t="s">
        <v>3135</v>
      </c>
      <c r="H55" s="1370"/>
      <c r="I55" s="1311"/>
      <c r="J55" s="1311"/>
      <c r="K55" s="1311"/>
      <c r="L55" s="1311"/>
      <c r="M55" s="1318"/>
      <c r="N55" s="1311"/>
      <c r="O55" s="1311"/>
      <c r="P55" s="1311"/>
      <c r="Q55" s="1311"/>
      <c r="R55" s="1311"/>
      <c r="S55" s="1311"/>
      <c r="T55" s="1311"/>
      <c r="U55" s="1311"/>
      <c r="V55" s="1311"/>
      <c r="W55" s="1311"/>
      <c r="X55" s="1311"/>
      <c r="Y55" s="1311"/>
      <c r="Z55" s="1311"/>
      <c r="AA55" s="1311"/>
      <c r="AB55" s="1311"/>
      <c r="AC55" s="1311"/>
      <c r="AD55" s="1311"/>
      <c r="AE55" s="1311"/>
      <c r="AF55" s="1311"/>
      <c r="AG55" s="1311"/>
      <c r="AH55" s="1311"/>
      <c r="AI55" s="1311"/>
      <c r="AJ55" s="1311"/>
      <c r="AK55" s="1427"/>
      <c r="AL55" s="1311"/>
    </row>
    <row r="56" spans="1:38" s="1375" customFormat="1" ht="12" customHeight="1">
      <c r="A56" s="1311"/>
      <c r="B56" s="1311"/>
      <c r="C56" s="1311"/>
      <c r="D56" s="1311"/>
      <c r="E56" s="1332" t="s">
        <v>3117</v>
      </c>
      <c r="F56" s="1311"/>
      <c r="G56" s="1311"/>
      <c r="H56" s="1311"/>
      <c r="I56" s="1311"/>
      <c r="J56" s="1311"/>
      <c r="K56" s="1311"/>
      <c r="L56" s="1311"/>
      <c r="M56" s="1311"/>
      <c r="N56" s="1311"/>
      <c r="O56" s="1311"/>
      <c r="P56" s="1311"/>
      <c r="Q56" s="1311"/>
      <c r="R56" s="1311"/>
      <c r="S56" s="1311"/>
      <c r="T56" s="1311"/>
      <c r="U56" s="1311"/>
      <c r="V56" s="1311"/>
      <c r="W56" s="1311"/>
      <c r="X56" s="1311"/>
      <c r="Y56" s="1311"/>
      <c r="Z56" s="1311"/>
      <c r="AA56" s="1311"/>
      <c r="AB56" s="1311"/>
      <c r="AC56" s="1311"/>
      <c r="AD56" s="1311"/>
      <c r="AE56" s="1311"/>
      <c r="AF56" s="1311"/>
      <c r="AG56" s="1311"/>
      <c r="AH56" s="1311"/>
      <c r="AI56" s="1311"/>
      <c r="AJ56" s="1333" t="s">
        <v>3103</v>
      </c>
      <c r="AK56" s="1311"/>
      <c r="AL56" s="1311"/>
    </row>
    <row r="57" spans="1:38" s="1375" customFormat="1" ht="12" customHeight="1">
      <c r="A57" s="1311"/>
      <c r="B57" s="1311"/>
      <c r="C57" s="1311"/>
      <c r="D57" s="1311"/>
      <c r="E57" s="1334">
        <v>31</v>
      </c>
      <c r="F57" s="1334"/>
      <c r="G57" s="1334"/>
      <c r="H57" s="1334"/>
      <c r="I57" s="1334"/>
      <c r="J57" s="1334"/>
      <c r="K57" s="1334"/>
      <c r="L57" s="1334">
        <v>24</v>
      </c>
      <c r="M57" s="1334">
        <v>23</v>
      </c>
      <c r="N57" s="1334"/>
      <c r="O57" s="1428"/>
      <c r="P57" s="1334"/>
      <c r="Q57" s="1334"/>
      <c r="R57" s="1334"/>
      <c r="S57" s="1334"/>
      <c r="T57" s="1335">
        <v>16</v>
      </c>
      <c r="U57" s="1335">
        <v>15</v>
      </c>
      <c r="V57" s="1334"/>
      <c r="W57" s="1334"/>
      <c r="X57" s="1334"/>
      <c r="Y57" s="1334"/>
      <c r="Z57" s="1334"/>
      <c r="AA57" s="1334"/>
      <c r="AB57" s="1335">
        <v>8</v>
      </c>
      <c r="AC57" s="1335">
        <v>7</v>
      </c>
      <c r="AD57" s="1334"/>
      <c r="AE57" s="1334"/>
      <c r="AF57" s="1334"/>
      <c r="AG57" s="1334"/>
      <c r="AH57" s="1334"/>
      <c r="AI57" s="1334"/>
      <c r="AJ57" s="1335">
        <v>0</v>
      </c>
      <c r="AK57" s="1311"/>
      <c r="AL57" s="1311"/>
    </row>
    <row r="58" spans="1:38" ht="12" customHeight="1">
      <c r="E58" s="1340" t="s">
        <v>3104</v>
      </c>
      <c r="F58" s="1429" t="s">
        <v>3105</v>
      </c>
      <c r="G58" s="1430" t="s">
        <v>3104</v>
      </c>
      <c r="H58" s="1431" t="s">
        <v>3104</v>
      </c>
      <c r="I58" s="1432" t="s">
        <v>3105</v>
      </c>
      <c r="J58" s="1341" t="s">
        <v>3104</v>
      </c>
      <c r="K58" s="1341" t="s">
        <v>3104</v>
      </c>
      <c r="L58" s="1342" t="s">
        <v>3105</v>
      </c>
      <c r="M58" s="1340" t="s">
        <v>3105</v>
      </c>
      <c r="N58" s="1341" t="s">
        <v>3105</v>
      </c>
      <c r="O58" s="1341" t="s">
        <v>3105</v>
      </c>
      <c r="P58" s="1342" t="s">
        <v>3105</v>
      </c>
      <c r="Q58" s="1340" t="s">
        <v>3105</v>
      </c>
      <c r="R58" s="1341" t="s">
        <v>3105</v>
      </c>
      <c r="S58" s="1341" t="s">
        <v>3105</v>
      </c>
      <c r="T58" s="1342" t="s">
        <v>3105</v>
      </c>
      <c r="U58" s="1340" t="s">
        <v>3105</v>
      </c>
      <c r="V58" s="1341" t="s">
        <v>3105</v>
      </c>
      <c r="W58" s="1341" t="s">
        <v>3105</v>
      </c>
      <c r="X58" s="1342" t="s">
        <v>3105</v>
      </c>
      <c r="Y58" s="1340" t="s">
        <v>3105</v>
      </c>
      <c r="Z58" s="1341" t="s">
        <v>3105</v>
      </c>
      <c r="AA58" s="1341" t="s">
        <v>3105</v>
      </c>
      <c r="AB58" s="1342" t="s">
        <v>3105</v>
      </c>
      <c r="AC58" s="1340" t="s">
        <v>3105</v>
      </c>
      <c r="AD58" s="1341" t="s">
        <v>3105</v>
      </c>
      <c r="AE58" s="1341" t="s">
        <v>3105</v>
      </c>
      <c r="AF58" s="1342" t="s">
        <v>3105</v>
      </c>
      <c r="AG58" s="1432" t="s">
        <v>3105</v>
      </c>
      <c r="AH58" s="1429" t="s">
        <v>3105</v>
      </c>
      <c r="AI58" s="1429" t="s">
        <v>3105</v>
      </c>
      <c r="AJ58" s="1433" t="s">
        <v>3105</v>
      </c>
    </row>
    <row r="59" spans="1:38" ht="12" customHeight="1">
      <c r="E59" s="1369"/>
      <c r="F59" s="1369"/>
      <c r="G59" s="1434"/>
      <c r="H59" s="1434"/>
      <c r="I59" s="1434"/>
      <c r="J59" s="1369"/>
      <c r="K59" s="1369"/>
      <c r="L59" s="1369"/>
      <c r="M59" s="1369"/>
      <c r="N59" s="1369"/>
      <c r="O59" s="1369"/>
      <c r="P59" s="1369"/>
      <c r="Q59" s="1369"/>
      <c r="R59" s="1369"/>
      <c r="S59" s="1369"/>
      <c r="T59" s="1369"/>
      <c r="U59" s="1369"/>
      <c r="V59" s="1369"/>
      <c r="W59" s="1369"/>
      <c r="X59" s="1369"/>
      <c r="Y59" s="1369"/>
      <c r="Z59" s="1369"/>
      <c r="AA59" s="1369"/>
      <c r="AB59" s="1369"/>
      <c r="AC59" s="1369"/>
      <c r="AD59" s="1369"/>
      <c r="AE59" s="1369"/>
      <c r="AF59" s="1369"/>
      <c r="AG59" s="1369"/>
      <c r="AH59" s="1369"/>
      <c r="AI59" s="1369"/>
      <c r="AJ59" s="1369"/>
    </row>
    <row r="60" spans="1:38" s="1375" customFormat="1" ht="12" customHeight="1">
      <c r="A60" s="1311"/>
      <c r="B60" s="1311"/>
      <c r="C60" s="1311"/>
      <c r="D60" s="1311"/>
      <c r="E60" s="1369"/>
      <c r="F60" s="1369"/>
      <c r="G60" s="1434"/>
      <c r="H60" s="1434"/>
      <c r="I60" s="1434"/>
      <c r="J60" s="1369"/>
      <c r="K60" s="1369"/>
      <c r="L60" s="1369"/>
      <c r="M60" s="1369"/>
      <c r="N60" s="1369"/>
      <c r="O60" s="1369"/>
      <c r="P60" s="1369"/>
      <c r="Q60" s="1369"/>
      <c r="R60" s="1369"/>
      <c r="S60" s="1369"/>
      <c r="T60" s="1369"/>
      <c r="U60" s="1369"/>
      <c r="V60" s="1369"/>
      <c r="W60" s="1369"/>
      <c r="X60" s="1369"/>
      <c r="Y60" s="1369"/>
      <c r="Z60" s="1369"/>
      <c r="AA60" s="1369"/>
      <c r="AB60" s="1369"/>
      <c r="AC60" s="1369"/>
      <c r="AD60" s="1369"/>
      <c r="AE60" s="1369"/>
      <c r="AF60" s="1369"/>
      <c r="AG60" s="1369"/>
      <c r="AH60" s="1369"/>
      <c r="AI60" s="1369"/>
      <c r="AJ60" s="1369"/>
      <c r="AK60" s="1311"/>
      <c r="AL60" s="1311"/>
    </row>
    <row r="61" spans="1:38" s="1375" customFormat="1" ht="12" customHeight="1">
      <c r="A61" s="1311"/>
      <c r="B61" s="1311"/>
      <c r="C61" s="1311"/>
      <c r="D61" s="1311"/>
      <c r="E61" s="1311"/>
      <c r="F61" s="1311"/>
      <c r="G61" s="1435"/>
      <c r="H61" s="1435"/>
      <c r="I61" s="1435"/>
      <c r="J61" s="1311"/>
      <c r="K61" s="1311"/>
      <c r="L61" s="1311"/>
      <c r="M61" s="1311"/>
      <c r="N61" s="1311"/>
      <c r="O61" s="1311"/>
      <c r="P61" s="1311"/>
      <c r="Q61" s="1311"/>
      <c r="R61" s="1311"/>
      <c r="S61" s="1311"/>
      <c r="T61" s="1311"/>
      <c r="U61" s="1311"/>
      <c r="V61" s="1311"/>
      <c r="W61" s="1311"/>
      <c r="X61" s="1311"/>
      <c r="Y61" s="1311"/>
      <c r="Z61" s="1311"/>
      <c r="AA61" s="1311"/>
      <c r="AB61" s="1311"/>
      <c r="AC61" s="1311"/>
      <c r="AD61" s="1311"/>
      <c r="AE61" s="1311"/>
      <c r="AF61" s="1311"/>
      <c r="AG61" s="1311"/>
      <c r="AH61" s="1311"/>
      <c r="AI61" s="1311"/>
      <c r="AJ61" s="1311"/>
      <c r="AK61" s="1311"/>
      <c r="AL61" s="1311"/>
    </row>
    <row r="62" spans="1:38" s="1375" customFormat="1" ht="12" customHeight="1">
      <c r="A62" s="1311"/>
      <c r="B62" s="1311"/>
      <c r="C62" s="1311"/>
      <c r="D62" s="1311"/>
      <c r="E62" s="1311"/>
      <c r="F62" s="1311"/>
      <c r="G62" s="1435"/>
      <c r="H62" s="1435"/>
      <c r="I62" s="1435"/>
      <c r="J62" s="1311"/>
      <c r="K62" s="1311"/>
      <c r="L62" s="1311"/>
      <c r="M62" s="1311"/>
      <c r="N62" s="1311"/>
      <c r="O62" s="1311"/>
      <c r="P62" s="1311"/>
      <c r="Q62" s="1311"/>
      <c r="R62" s="1311"/>
      <c r="S62" s="1311"/>
      <c r="T62" s="1311"/>
      <c r="U62" s="1311"/>
      <c r="V62" s="1311"/>
      <c r="W62" s="1311"/>
      <c r="X62" s="1311"/>
      <c r="Y62" s="1311"/>
      <c r="Z62" s="1311"/>
      <c r="AA62" s="1311"/>
      <c r="AB62" s="1311"/>
      <c r="AC62" s="1311"/>
      <c r="AD62" s="1311"/>
      <c r="AE62" s="1311"/>
      <c r="AF62" s="1311"/>
      <c r="AG62" s="1311"/>
      <c r="AH62" s="1311"/>
      <c r="AI62" s="1311"/>
      <c r="AJ62" s="1311"/>
      <c r="AK62" s="1311"/>
      <c r="AL62" s="1311"/>
    </row>
    <row r="63" spans="1:38" s="1375" customFormat="1" ht="12" customHeight="1">
      <c r="A63" s="1311"/>
      <c r="B63" s="1311"/>
      <c r="C63" s="1311"/>
      <c r="D63" s="1311"/>
      <c r="E63" s="1311"/>
      <c r="F63" s="1436"/>
      <c r="G63" s="1436"/>
      <c r="M63" s="1436"/>
      <c r="N63" s="1437" t="s">
        <v>3142</v>
      </c>
      <c r="O63" s="1437" t="s">
        <v>3143</v>
      </c>
      <c r="P63" s="1437" t="s">
        <v>3144</v>
      </c>
      <c r="Q63" s="1437" t="s">
        <v>3145</v>
      </c>
      <c r="R63" s="1437" t="s">
        <v>3146</v>
      </c>
      <c r="S63" s="1437" t="s">
        <v>3147</v>
      </c>
      <c r="T63" s="1437" t="s">
        <v>3148</v>
      </c>
      <c r="U63" s="1437" t="s">
        <v>3149</v>
      </c>
      <c r="V63" s="1437" t="s">
        <v>3150</v>
      </c>
      <c r="W63" s="1437" t="s">
        <v>3151</v>
      </c>
      <c r="X63" s="1437" t="s">
        <v>3152</v>
      </c>
      <c r="Y63" s="1437" t="s">
        <v>3153</v>
      </c>
      <c r="Z63" s="1437" t="s">
        <v>3154</v>
      </c>
      <c r="AA63" s="1437" t="s">
        <v>3155</v>
      </c>
      <c r="AB63" s="1438" t="s">
        <v>3156</v>
      </c>
      <c r="AC63" s="1438" t="s">
        <v>3157</v>
      </c>
      <c r="AD63" s="1438" t="s">
        <v>3158</v>
      </c>
      <c r="AE63" s="1438" t="s">
        <v>3159</v>
      </c>
      <c r="AF63" s="1438" t="s">
        <v>3160</v>
      </c>
      <c r="AG63" s="1438" t="s">
        <v>3161</v>
      </c>
      <c r="AH63" s="1438" t="s">
        <v>3162</v>
      </c>
      <c r="AI63" s="1438" t="s">
        <v>3163</v>
      </c>
      <c r="AJ63" s="1438" t="s">
        <v>3164</v>
      </c>
      <c r="AK63" s="1311"/>
      <c r="AL63" s="1311"/>
    </row>
    <row r="64" spans="1:38" s="1375" customFormat="1" ht="12" customHeight="1">
      <c r="A64" s="1311"/>
      <c r="B64" s="1311"/>
      <c r="C64" s="1311"/>
      <c r="D64" s="1311"/>
      <c r="E64" s="1311"/>
      <c r="F64" s="1436"/>
      <c r="G64" s="1436"/>
      <c r="M64" s="1436"/>
      <c r="N64" s="1437"/>
      <c r="O64" s="1437"/>
      <c r="P64" s="1437"/>
      <c r="Q64" s="1437"/>
      <c r="R64" s="1437"/>
      <c r="S64" s="1437"/>
      <c r="T64" s="1437"/>
      <c r="U64" s="1437"/>
      <c r="V64" s="1437"/>
      <c r="W64" s="1437"/>
      <c r="X64" s="1437"/>
      <c r="Y64" s="1437"/>
      <c r="Z64" s="1437"/>
      <c r="AA64" s="1437"/>
      <c r="AB64" s="1438"/>
      <c r="AC64" s="1438"/>
      <c r="AD64" s="1438"/>
      <c r="AE64" s="1438"/>
      <c r="AF64" s="1438"/>
      <c r="AG64" s="1438"/>
      <c r="AH64" s="1438"/>
      <c r="AI64" s="1438"/>
      <c r="AJ64" s="1438"/>
      <c r="AK64" s="1311"/>
      <c r="AL64" s="1311"/>
    </row>
    <row r="65" spans="1:56" s="1375" customFormat="1" ht="12" customHeight="1">
      <c r="A65" s="1311"/>
      <c r="B65" s="1311"/>
      <c r="C65" s="1311"/>
      <c r="D65" s="1311"/>
      <c r="E65" s="1311"/>
      <c r="F65" s="1436"/>
      <c r="G65" s="1436"/>
      <c r="H65" s="1311" t="s">
        <v>3165</v>
      </c>
      <c r="I65" s="1311"/>
      <c r="J65" s="1311"/>
      <c r="K65" s="1311"/>
      <c r="L65" s="1311"/>
      <c r="M65" s="1436"/>
      <c r="N65" s="1437"/>
      <c r="O65" s="1437"/>
      <c r="P65" s="1437"/>
      <c r="Q65" s="1437"/>
      <c r="R65" s="1437"/>
      <c r="S65" s="1437"/>
      <c r="T65" s="1437"/>
      <c r="U65" s="1437"/>
      <c r="V65" s="1437"/>
      <c r="W65" s="1437"/>
      <c r="X65" s="1437"/>
      <c r="Y65" s="1437"/>
      <c r="Z65" s="1437"/>
      <c r="AA65" s="1437"/>
      <c r="AB65" s="1438"/>
      <c r="AC65" s="1438"/>
      <c r="AD65" s="1438"/>
      <c r="AE65" s="1438"/>
      <c r="AF65" s="1438"/>
      <c r="AG65" s="1438"/>
      <c r="AH65" s="1438"/>
      <c r="AI65" s="1438"/>
      <c r="AJ65" s="1438"/>
      <c r="AK65" s="1311"/>
      <c r="AL65" s="1311"/>
    </row>
    <row r="66" spans="1:56" s="1375" customFormat="1" ht="12" customHeight="1">
      <c r="A66" s="1311"/>
      <c r="B66" s="1311"/>
      <c r="C66" s="1311"/>
      <c r="D66" s="1311"/>
      <c r="E66" s="1311"/>
      <c r="F66" s="1436"/>
      <c r="G66" s="1436"/>
      <c r="H66" s="1311"/>
      <c r="I66" s="1311"/>
      <c r="J66" s="1311"/>
      <c r="K66" s="1311"/>
      <c r="L66" s="1311"/>
      <c r="M66" s="1436"/>
      <c r="N66" s="1437"/>
      <c r="O66" s="1437"/>
      <c r="P66" s="1437"/>
      <c r="Q66" s="1437"/>
      <c r="R66" s="1437"/>
      <c r="S66" s="1437"/>
      <c r="T66" s="1437"/>
      <c r="U66" s="1437"/>
      <c r="V66" s="1437"/>
      <c r="W66" s="1437"/>
      <c r="X66" s="1437"/>
      <c r="Y66" s="1437"/>
      <c r="Z66" s="1437"/>
      <c r="AA66" s="1437"/>
      <c r="AB66" s="1438"/>
      <c r="AC66" s="1438"/>
      <c r="AD66" s="1438"/>
      <c r="AE66" s="1438"/>
      <c r="AF66" s="1438"/>
      <c r="AG66" s="1438"/>
      <c r="AH66" s="1438"/>
      <c r="AI66" s="1438"/>
      <c r="AJ66" s="1438"/>
      <c r="AK66" s="1311"/>
      <c r="AL66" s="1311"/>
    </row>
    <row r="67" spans="1:56" s="1375" customFormat="1" ht="12" customHeight="1">
      <c r="A67" s="1311"/>
      <c r="B67" s="1311"/>
      <c r="C67" s="1311"/>
      <c r="D67" s="1311"/>
      <c r="E67" s="1311"/>
      <c r="F67" s="1436"/>
      <c r="G67" s="1436"/>
      <c r="H67" s="1311" t="s">
        <v>3166</v>
      </c>
      <c r="I67" s="1311"/>
      <c r="J67" s="1311"/>
      <c r="K67" s="1311"/>
      <c r="L67" s="1311"/>
      <c r="M67" s="1436"/>
      <c r="N67" s="1437"/>
      <c r="O67" s="1437"/>
      <c r="P67" s="1437"/>
      <c r="Q67" s="1437"/>
      <c r="R67" s="1437"/>
      <c r="S67" s="1437"/>
      <c r="T67" s="1437"/>
      <c r="U67" s="1437"/>
      <c r="V67" s="1437"/>
      <c r="W67" s="1437"/>
      <c r="X67" s="1437"/>
      <c r="Y67" s="1437"/>
      <c r="Z67" s="1437"/>
      <c r="AA67" s="1437"/>
      <c r="AB67" s="1438"/>
      <c r="AC67" s="1438"/>
      <c r="AD67" s="1438"/>
      <c r="AE67" s="1438"/>
      <c r="AF67" s="1438"/>
      <c r="AG67" s="1438"/>
      <c r="AH67" s="1438"/>
      <c r="AI67" s="1438"/>
      <c r="AJ67" s="1438"/>
      <c r="AK67" s="1311"/>
      <c r="AL67" s="1311"/>
    </row>
    <row r="68" spans="1:56" s="1370" customFormat="1" ht="12" customHeight="1">
      <c r="A68" s="1311"/>
      <c r="B68" s="1311"/>
      <c r="C68" s="1311"/>
      <c r="D68" s="1311"/>
      <c r="E68" s="1311"/>
      <c r="F68" s="1311"/>
      <c r="G68" s="1311"/>
      <c r="H68" s="1311" t="s">
        <v>3167</v>
      </c>
      <c r="I68" s="1311"/>
      <c r="J68" s="1311"/>
      <c r="K68" s="1311"/>
      <c r="L68" s="1311"/>
      <c r="M68" s="1373"/>
      <c r="N68" s="1373"/>
      <c r="O68" s="1311"/>
      <c r="P68" s="1311"/>
      <c r="Q68" s="1311"/>
      <c r="R68" s="1311"/>
      <c r="S68" s="1311"/>
      <c r="T68" s="1311"/>
      <c r="U68" s="1311"/>
      <c r="V68" s="1311"/>
      <c r="W68" s="1311"/>
      <c r="X68" s="1311"/>
      <c r="Y68" s="1311"/>
      <c r="Z68" s="1311"/>
      <c r="AA68" s="1373"/>
      <c r="AB68" s="1311"/>
      <c r="AC68" s="1311"/>
      <c r="AD68" s="1311"/>
      <c r="AE68" s="1311"/>
      <c r="AF68" s="1311"/>
      <c r="AG68" s="1311"/>
      <c r="AH68" s="1311"/>
      <c r="AI68" s="1311"/>
      <c r="AJ68" s="1311"/>
      <c r="AK68" s="1311"/>
      <c r="AL68" s="1311"/>
    </row>
    <row r="69" spans="1:56" s="1370" customFormat="1" ht="12" customHeight="1">
      <c r="A69" s="1311"/>
      <c r="B69" s="1311"/>
      <c r="C69" s="1311"/>
      <c r="D69" s="1311"/>
      <c r="E69" s="1311"/>
      <c r="F69" s="1311"/>
      <c r="G69" s="1311"/>
      <c r="M69" s="1373"/>
      <c r="N69" s="1373"/>
      <c r="O69" s="1311"/>
      <c r="P69" s="1311"/>
      <c r="Q69" s="1311"/>
      <c r="R69" s="1311"/>
      <c r="S69" s="1311"/>
      <c r="T69" s="1439"/>
      <c r="U69" s="1311"/>
      <c r="W69" s="1311"/>
      <c r="X69" s="1311"/>
      <c r="Y69" s="1311"/>
      <c r="Z69" s="1311"/>
      <c r="AA69" s="1373"/>
      <c r="AB69" s="1311"/>
      <c r="AC69" s="1311"/>
      <c r="AD69" s="1311"/>
      <c r="AE69" s="1311"/>
      <c r="AF69" s="1311"/>
      <c r="AG69" s="1439"/>
      <c r="AH69" s="1311"/>
      <c r="AI69" s="1311"/>
      <c r="AJ69" s="1311"/>
      <c r="AK69" s="1311"/>
      <c r="AL69" s="1311"/>
    </row>
    <row r="70" spans="1:56" s="1370" customFormat="1" ht="12" customHeight="1">
      <c r="A70" s="1311"/>
      <c r="B70" s="1311"/>
      <c r="C70" s="1311"/>
      <c r="D70" s="1311"/>
      <c r="E70" s="1311"/>
      <c r="F70" s="1311"/>
      <c r="G70" s="1311"/>
      <c r="K70" s="1406" t="s">
        <v>3168</v>
      </c>
      <c r="M70" s="1370">
        <v>0</v>
      </c>
      <c r="N70" s="1440">
        <v>0</v>
      </c>
      <c r="O70" s="1441">
        <v>0</v>
      </c>
      <c r="P70" s="1442">
        <v>0</v>
      </c>
      <c r="Q70" s="1441">
        <v>0</v>
      </c>
      <c r="R70" s="1441">
        <v>0</v>
      </c>
      <c r="S70" s="1443">
        <v>0</v>
      </c>
      <c r="T70" s="1442">
        <v>0</v>
      </c>
      <c r="U70" s="1441">
        <v>0</v>
      </c>
      <c r="V70" s="1442">
        <v>0</v>
      </c>
      <c r="W70" s="1441">
        <v>0</v>
      </c>
      <c r="X70" s="1441">
        <v>0</v>
      </c>
      <c r="Y70" s="1444">
        <v>0</v>
      </c>
      <c r="Z70" s="1439" t="s">
        <v>3128</v>
      </c>
      <c r="AC70" s="1311"/>
      <c r="AD70" s="1311"/>
      <c r="AE70" s="1311"/>
      <c r="AF70" s="1311"/>
      <c r="AG70" s="1311"/>
      <c r="AH70" s="1311"/>
      <c r="AI70" s="1311"/>
      <c r="AJ70" s="1311"/>
      <c r="AK70" s="1311"/>
      <c r="BD70" s="1311"/>
    </row>
    <row r="71" spans="1:56" s="1370" customFormat="1" ht="12" customHeight="1">
      <c r="A71" s="1311"/>
      <c r="B71" s="1311"/>
      <c r="C71" s="1311"/>
      <c r="D71" s="1311"/>
      <c r="E71" s="1311"/>
      <c r="F71" s="1311"/>
      <c r="G71" s="1311"/>
      <c r="K71" s="1406" t="s">
        <v>3169</v>
      </c>
      <c r="M71" s="1370">
        <v>1</v>
      </c>
      <c r="N71" s="1445">
        <v>0</v>
      </c>
      <c r="O71" s="1446">
        <v>0</v>
      </c>
      <c r="P71" s="1447">
        <v>0</v>
      </c>
      <c r="Q71" s="1446">
        <v>0</v>
      </c>
      <c r="R71" s="1446">
        <v>0</v>
      </c>
      <c r="S71" s="1448">
        <v>0</v>
      </c>
      <c r="T71" s="1449">
        <v>0</v>
      </c>
      <c r="U71" s="1449">
        <v>0</v>
      </c>
      <c r="V71" s="1450">
        <v>0</v>
      </c>
      <c r="W71" s="1449">
        <v>0</v>
      </c>
      <c r="X71" s="1449">
        <v>0</v>
      </c>
      <c r="Y71" s="1451">
        <v>1</v>
      </c>
      <c r="Z71" s="1452"/>
      <c r="AC71" s="1311"/>
      <c r="AD71" s="1311"/>
      <c r="AE71" s="1311"/>
      <c r="AF71" s="1311"/>
      <c r="AG71" s="1311"/>
      <c r="AH71" s="1311"/>
      <c r="AI71" s="1311"/>
      <c r="AJ71" s="1311"/>
      <c r="AK71" s="1311"/>
      <c r="AL71" s="1311"/>
    </row>
    <row r="72" spans="1:56" s="1370" customFormat="1">
      <c r="A72" s="1311"/>
      <c r="B72" s="1311"/>
      <c r="C72" s="1311"/>
      <c r="D72" s="1311"/>
      <c r="E72" s="1311"/>
      <c r="F72" s="1311"/>
      <c r="G72" s="1311"/>
      <c r="H72" s="1311"/>
      <c r="I72" s="1311"/>
      <c r="J72" s="1311"/>
      <c r="K72" s="1406" t="s">
        <v>3171</v>
      </c>
      <c r="N72" s="1453"/>
      <c r="O72" s="1453"/>
      <c r="P72" s="1454"/>
      <c r="Q72" s="1454"/>
      <c r="R72" s="1453"/>
      <c r="S72" s="1453"/>
      <c r="T72" s="1455" t="s">
        <v>3171</v>
      </c>
      <c r="U72" s="1455"/>
      <c r="V72" s="1455"/>
      <c r="W72" s="1455"/>
      <c r="X72" s="1455"/>
      <c r="Y72" s="1455"/>
      <c r="Z72" s="1452"/>
      <c r="AC72" s="1311"/>
      <c r="AD72" s="1311"/>
      <c r="AE72" s="1311"/>
      <c r="AF72" s="1311"/>
      <c r="AG72" s="1311"/>
      <c r="AH72" s="1311"/>
      <c r="AI72" s="1311"/>
      <c r="AJ72" s="1311"/>
      <c r="AK72" s="1311"/>
      <c r="AL72" s="1311"/>
    </row>
    <row r="73" spans="1:56" s="1370" customFormat="1">
      <c r="A73" s="1311"/>
      <c r="B73" s="1311"/>
      <c r="C73" s="1311"/>
      <c r="D73" s="1311"/>
      <c r="E73" s="1418"/>
      <c r="F73" s="1311"/>
      <c r="G73" s="1311"/>
      <c r="H73" s="1311"/>
      <c r="I73" s="1311"/>
      <c r="J73" s="1311"/>
      <c r="K73" s="1456" t="s">
        <v>3172</v>
      </c>
      <c r="L73" s="1457"/>
      <c r="M73" s="1458" t="s">
        <v>3173</v>
      </c>
      <c r="N73" s="1459">
        <v>0</v>
      </c>
      <c r="O73" s="1460">
        <v>1</v>
      </c>
      <c r="P73" s="1461">
        <v>1</v>
      </c>
      <c r="Q73" s="1460">
        <v>1</v>
      </c>
      <c r="R73" s="1460">
        <v>1</v>
      </c>
      <c r="S73" s="1462">
        <v>1</v>
      </c>
      <c r="T73" s="1463">
        <v>0</v>
      </c>
      <c r="U73" s="1464">
        <v>0</v>
      </c>
      <c r="V73" s="1463">
        <v>1</v>
      </c>
      <c r="W73" s="1464">
        <v>1</v>
      </c>
      <c r="X73" s="1464">
        <v>1</v>
      </c>
      <c r="Y73" s="1465">
        <v>1</v>
      </c>
      <c r="Z73" s="1452" t="s">
        <v>3174</v>
      </c>
      <c r="AC73" s="1311"/>
      <c r="AD73" s="1311"/>
      <c r="AE73" s="1311"/>
      <c r="AF73" s="1311"/>
      <c r="AG73" s="1311"/>
      <c r="AH73" s="1311"/>
      <c r="AI73" s="1311"/>
      <c r="AJ73" s="1311"/>
      <c r="AK73" s="1311"/>
      <c r="AL73" s="1311"/>
    </row>
    <row r="74" spans="1:56" s="1370" customFormat="1">
      <c r="A74" s="1311"/>
      <c r="B74" s="1311"/>
      <c r="C74" s="1311"/>
      <c r="D74" s="1311"/>
      <c r="E74" s="1418"/>
      <c r="F74" s="1311"/>
      <c r="G74" s="1311"/>
      <c r="H74" s="1311"/>
      <c r="I74" s="1311"/>
      <c r="J74" s="1311"/>
      <c r="K74" s="1456"/>
      <c r="L74" s="1457"/>
      <c r="M74" s="1458"/>
      <c r="N74" s="1452"/>
      <c r="O74" s="1452"/>
      <c r="P74" s="1452"/>
      <c r="Q74" s="1452"/>
      <c r="R74" s="1452"/>
      <c r="S74" s="1439"/>
      <c r="T74" s="1452"/>
      <c r="U74" s="1452"/>
      <c r="V74" s="1452"/>
      <c r="W74" s="1452"/>
      <c r="X74" s="1452"/>
      <c r="Y74" s="1439"/>
      <c r="Z74" s="1452"/>
      <c r="AC74" s="1311"/>
      <c r="AD74" s="1311"/>
      <c r="AE74" s="1311"/>
      <c r="AF74" s="1311"/>
      <c r="AG74" s="1311"/>
      <c r="AH74" s="1311"/>
      <c r="AI74" s="1311"/>
      <c r="AJ74" s="1311"/>
      <c r="AK74" s="1311"/>
      <c r="AL74" s="1311"/>
    </row>
    <row r="75" spans="1:56" s="1370" customFormat="1">
      <c r="A75" s="1311"/>
      <c r="B75" s="1311"/>
      <c r="C75" s="1311"/>
      <c r="D75" s="1311"/>
      <c r="E75" s="1418"/>
      <c r="F75" s="1311"/>
      <c r="G75" s="1311"/>
      <c r="H75" s="1311"/>
      <c r="I75" s="1311"/>
      <c r="J75" s="1311"/>
      <c r="K75" s="1456"/>
      <c r="L75" s="1457"/>
      <c r="M75" s="1458"/>
      <c r="N75" s="1452"/>
      <c r="O75" s="1452"/>
      <c r="P75" s="1452"/>
      <c r="Q75" s="1452"/>
      <c r="R75" s="1452"/>
      <c r="S75" s="1439"/>
      <c r="T75" s="1452"/>
      <c r="U75" s="1452"/>
      <c r="V75" s="1452"/>
      <c r="W75" s="1452"/>
      <c r="X75" s="1452"/>
      <c r="Y75" s="1439"/>
      <c r="Z75" s="1452"/>
      <c r="AC75" s="1311"/>
      <c r="AD75" s="1311"/>
      <c r="AE75" s="1311"/>
      <c r="AF75" s="1311"/>
      <c r="AG75" s="1311"/>
      <c r="AH75" s="1311"/>
      <c r="AI75" s="1311"/>
      <c r="AJ75" s="1311"/>
      <c r="AK75" s="1311"/>
      <c r="AL75" s="1311"/>
    </row>
    <row r="76" spans="1:56" s="1370" customFormat="1">
      <c r="A76" s="1311"/>
      <c r="B76" s="1311"/>
      <c r="C76" s="1311"/>
      <c r="D76" s="1311"/>
      <c r="E76" s="1418"/>
      <c r="F76" s="1311"/>
      <c r="G76" s="1311"/>
      <c r="H76" s="1311"/>
      <c r="I76" s="1311"/>
      <c r="J76" s="1311"/>
      <c r="K76" s="1456"/>
      <c r="L76" s="1457"/>
      <c r="M76" s="1458"/>
      <c r="N76" s="1452"/>
      <c r="O76" s="1452"/>
      <c r="P76" s="1452"/>
      <c r="Q76" s="1452"/>
      <c r="R76" s="1452"/>
      <c r="S76" s="1439"/>
      <c r="T76" s="1452"/>
      <c r="U76" s="1452"/>
      <c r="V76" s="1452"/>
      <c r="W76" s="1452"/>
      <c r="X76" s="1456" t="s">
        <v>3175</v>
      </c>
      <c r="Y76" s="1370">
        <v>0</v>
      </c>
      <c r="Z76" s="1440">
        <v>0</v>
      </c>
      <c r="AA76" s="1444">
        <v>0</v>
      </c>
      <c r="AB76" s="1439" t="s">
        <v>3176</v>
      </c>
      <c r="AC76" s="1311"/>
      <c r="AD76" s="1311"/>
      <c r="AE76" s="1311"/>
      <c r="AF76" s="1311"/>
      <c r="AG76" s="1311"/>
      <c r="AH76" s="1311"/>
      <c r="AI76" s="1311"/>
      <c r="AJ76" s="1311"/>
      <c r="AK76" s="1311"/>
      <c r="AL76" s="1311"/>
    </row>
    <row r="77" spans="1:56" s="1370" customFormat="1">
      <c r="A77" s="1311"/>
      <c r="B77" s="1311"/>
      <c r="C77" s="1311"/>
      <c r="D77" s="1311"/>
      <c r="E77" s="1418"/>
      <c r="F77" s="1311"/>
      <c r="G77" s="1311"/>
      <c r="H77" s="1311"/>
      <c r="I77" s="1311"/>
      <c r="J77" s="1311"/>
      <c r="K77" s="1456"/>
      <c r="L77" s="1457"/>
      <c r="M77" s="1458"/>
      <c r="N77" s="1452"/>
      <c r="O77" s="1452"/>
      <c r="P77" s="1452"/>
      <c r="Q77" s="1452"/>
      <c r="R77" s="1452"/>
      <c r="S77" s="1439"/>
      <c r="T77" s="1452"/>
      <c r="U77" s="1452"/>
      <c r="V77" s="1452"/>
      <c r="W77" s="1452"/>
      <c r="X77" s="1456" t="s">
        <v>3155</v>
      </c>
      <c r="Y77" s="1370">
        <v>1</v>
      </c>
      <c r="Z77" s="1445">
        <v>0</v>
      </c>
      <c r="AA77" s="1466">
        <v>1</v>
      </c>
      <c r="AB77" s="1375"/>
      <c r="AC77" s="1311"/>
      <c r="AD77" s="1311"/>
      <c r="AE77" s="1311"/>
      <c r="AF77" s="1311"/>
      <c r="AG77" s="1311"/>
      <c r="AH77" s="1311"/>
      <c r="AI77" s="1311"/>
      <c r="AJ77" s="1311"/>
      <c r="AK77" s="1311"/>
      <c r="AL77" s="1311"/>
    </row>
    <row r="78" spans="1:56" s="1370" customFormat="1">
      <c r="A78" s="1311"/>
      <c r="B78" s="1311"/>
      <c r="C78" s="1311"/>
      <c r="D78" s="1311"/>
      <c r="E78" s="1418"/>
      <c r="F78" s="1311"/>
      <c r="G78" s="1311"/>
      <c r="H78" s="1311"/>
      <c r="I78" s="1311"/>
      <c r="J78" s="1311"/>
      <c r="K78" s="1456"/>
      <c r="L78" s="1457"/>
      <c r="M78" s="1458"/>
      <c r="N78" s="1452"/>
      <c r="O78" s="1452"/>
      <c r="P78" s="1452"/>
      <c r="Q78" s="1452"/>
      <c r="R78" s="1452"/>
      <c r="S78" s="1439"/>
      <c r="T78" s="1452"/>
      <c r="U78" s="1452"/>
      <c r="V78" s="1452"/>
      <c r="W78" s="1452"/>
      <c r="X78" s="1456" t="s">
        <v>3154</v>
      </c>
      <c r="Y78" s="1370">
        <v>2</v>
      </c>
      <c r="Z78" s="1445">
        <v>1</v>
      </c>
      <c r="AA78" s="1466">
        <v>0</v>
      </c>
      <c r="AB78" s="1375"/>
      <c r="AC78" s="1311"/>
      <c r="AD78" s="1311"/>
      <c r="AE78" s="1311"/>
      <c r="AF78" s="1311"/>
      <c r="AG78" s="1311"/>
      <c r="AH78" s="1311"/>
      <c r="AI78" s="1311"/>
      <c r="AJ78" s="1311"/>
      <c r="AK78" s="1311"/>
      <c r="AL78" s="1311"/>
    </row>
    <row r="79" spans="1:56" s="1370" customFormat="1">
      <c r="A79" s="1311"/>
      <c r="B79" s="1311"/>
      <c r="C79" s="1311"/>
      <c r="D79" s="1311"/>
      <c r="E79" s="1418"/>
      <c r="F79" s="1311"/>
      <c r="G79" s="1311"/>
      <c r="H79" s="1311"/>
      <c r="I79" s="1311"/>
      <c r="J79" s="1311"/>
      <c r="K79" s="1456"/>
      <c r="L79" s="1457"/>
      <c r="M79" s="1458"/>
      <c r="N79" s="1452"/>
      <c r="O79" s="1452"/>
      <c r="P79" s="1452"/>
      <c r="Q79" s="1452"/>
      <c r="R79" s="1452"/>
      <c r="S79" s="1439"/>
      <c r="T79" s="1452"/>
      <c r="U79" s="1452"/>
      <c r="V79" s="1452"/>
      <c r="W79" s="1452"/>
      <c r="X79" s="1456" t="s">
        <v>3177</v>
      </c>
      <c r="Y79" s="1458">
        <v>3</v>
      </c>
      <c r="Z79" s="1459">
        <v>1</v>
      </c>
      <c r="AA79" s="1467">
        <v>1</v>
      </c>
      <c r="AB79" s="1452"/>
      <c r="AC79" s="1311"/>
      <c r="AD79" s="1311"/>
      <c r="AE79" s="1311"/>
      <c r="AF79" s="1311"/>
      <c r="AG79" s="1311"/>
      <c r="AH79" s="1311"/>
      <c r="AI79" s="1311"/>
      <c r="AJ79" s="1311"/>
      <c r="AK79" s="1311"/>
      <c r="AL79" s="1311"/>
    </row>
    <row r="80" spans="1:56" s="1370" customFormat="1">
      <c r="A80" s="1311"/>
      <c r="B80" s="1311"/>
      <c r="C80" s="1311"/>
      <c r="D80" s="1311"/>
      <c r="E80" s="1418"/>
      <c r="F80" s="1311"/>
      <c r="G80" s="1311"/>
      <c r="H80" s="1311"/>
      <c r="I80" s="1311"/>
      <c r="J80" s="1311"/>
      <c r="L80" s="1457"/>
      <c r="M80" s="1456"/>
      <c r="N80" s="1375"/>
      <c r="O80" s="1458"/>
      <c r="P80" s="1452"/>
      <c r="Q80" s="1452"/>
      <c r="R80" s="1452"/>
      <c r="S80" s="1452"/>
      <c r="T80" s="1452"/>
      <c r="U80" s="1439"/>
      <c r="V80" s="1452"/>
      <c r="W80" s="1452"/>
      <c r="X80" s="1452"/>
      <c r="Y80" s="1452"/>
      <c r="Z80" s="1452"/>
      <c r="AA80" s="1439"/>
      <c r="AB80" s="1452"/>
      <c r="AC80" s="1311"/>
      <c r="AD80" s="1311"/>
      <c r="AE80" s="1311"/>
      <c r="AF80" s="1311"/>
      <c r="AG80" s="1311"/>
      <c r="AH80" s="1311"/>
      <c r="AI80" s="1311"/>
      <c r="AJ80" s="1311"/>
      <c r="AK80" s="1311"/>
      <c r="AL80" s="1311"/>
    </row>
    <row r="81" spans="1:38" s="1370" customFormat="1">
      <c r="A81" s="1311"/>
      <c r="B81" s="1311"/>
      <c r="C81" s="1311"/>
      <c r="D81" s="1311"/>
      <c r="E81" s="1312"/>
      <c r="F81" s="1311"/>
      <c r="G81" s="1311"/>
      <c r="H81" s="1311"/>
      <c r="I81" s="1311"/>
      <c r="J81" s="1311"/>
      <c r="AC81" s="1311"/>
      <c r="AD81" s="1311"/>
      <c r="AE81" s="1311"/>
      <c r="AF81" s="1311"/>
      <c r="AG81" s="1311"/>
      <c r="AH81" s="1311"/>
      <c r="AI81" s="1311"/>
      <c r="AJ81" s="1311"/>
      <c r="AK81" s="1311"/>
      <c r="AL81" s="1311"/>
    </row>
    <row r="82" spans="1:38" s="1370" customFormat="1">
      <c r="A82" s="1311"/>
      <c r="B82" s="1311"/>
      <c r="C82" s="1311"/>
      <c r="D82" s="1311"/>
      <c r="E82" s="1418"/>
      <c r="F82" s="1311"/>
      <c r="G82" s="1311"/>
      <c r="H82" s="1311"/>
      <c r="I82" s="1311"/>
      <c r="J82" s="1311"/>
      <c r="V82" s="1421"/>
      <c r="X82" s="1375"/>
      <c r="Y82" s="1406" t="s">
        <v>3178</v>
      </c>
      <c r="Z82" s="1375"/>
      <c r="AA82" s="1452">
        <v>0</v>
      </c>
      <c r="AB82" s="1440">
        <v>0</v>
      </c>
      <c r="AC82" s="1441">
        <v>0</v>
      </c>
      <c r="AD82" s="1443">
        <v>0</v>
      </c>
      <c r="AE82" s="1442">
        <v>0</v>
      </c>
      <c r="AF82" s="1441">
        <v>0</v>
      </c>
      <c r="AG82" s="1442">
        <v>0</v>
      </c>
      <c r="AH82" s="1441">
        <v>0</v>
      </c>
      <c r="AI82" s="1441">
        <v>0</v>
      </c>
      <c r="AJ82" s="1444">
        <v>0</v>
      </c>
      <c r="AK82" s="1439" t="s">
        <v>3176</v>
      </c>
      <c r="AL82" s="1311"/>
    </row>
    <row r="83" spans="1:38" s="1370" customFormat="1">
      <c r="A83" s="1311"/>
      <c r="B83" s="1311"/>
      <c r="C83" s="1311"/>
      <c r="D83" s="1311"/>
      <c r="E83" s="1418"/>
      <c r="F83" s="1311"/>
      <c r="G83" s="1311"/>
      <c r="H83" s="1311"/>
      <c r="I83" s="1311"/>
      <c r="J83" s="1311"/>
      <c r="X83" s="1375"/>
      <c r="Y83" s="1406" t="s">
        <v>3179</v>
      </c>
      <c r="Z83" s="1375"/>
      <c r="AA83" s="1452">
        <v>1</v>
      </c>
      <c r="AB83" s="1445">
        <v>0</v>
      </c>
      <c r="AC83" s="1446">
        <v>0</v>
      </c>
      <c r="AD83" s="1448">
        <v>0</v>
      </c>
      <c r="AE83" s="1447">
        <v>0</v>
      </c>
      <c r="AF83" s="1446">
        <v>0</v>
      </c>
      <c r="AG83" s="1447">
        <v>0</v>
      </c>
      <c r="AH83" s="1446">
        <v>0</v>
      </c>
      <c r="AI83" s="1446">
        <v>0</v>
      </c>
      <c r="AJ83" s="1466">
        <v>1</v>
      </c>
      <c r="AK83" s="1375"/>
      <c r="AL83" s="1311"/>
    </row>
    <row r="84" spans="1:38" s="1370" customFormat="1">
      <c r="A84" s="1311"/>
      <c r="B84" s="1311"/>
      <c r="C84" s="1311"/>
      <c r="D84" s="1311"/>
      <c r="E84" s="1418"/>
      <c r="F84" s="1311"/>
      <c r="G84" s="1311"/>
      <c r="H84" s="1311"/>
      <c r="I84" s="1311"/>
      <c r="J84" s="1311"/>
      <c r="K84" s="1311"/>
      <c r="L84" s="1311"/>
      <c r="M84" s="1311"/>
      <c r="N84" s="1311"/>
      <c r="O84" s="1311"/>
      <c r="P84" s="1311"/>
      <c r="Q84" s="1311"/>
      <c r="R84" s="1311"/>
      <c r="S84" s="1311"/>
      <c r="T84" s="1311"/>
      <c r="U84" s="1311"/>
      <c r="X84" s="1375"/>
      <c r="Y84" s="1406" t="s">
        <v>3171</v>
      </c>
      <c r="Z84" s="1375"/>
      <c r="AB84" s="1453"/>
      <c r="AC84" s="1453"/>
      <c r="AD84" s="1453"/>
      <c r="AE84" s="1453"/>
      <c r="AF84" s="1454"/>
      <c r="AG84" s="1454"/>
      <c r="AH84" s="1454"/>
      <c r="AI84" s="1454"/>
      <c r="AJ84" s="1454"/>
      <c r="AK84" s="1375"/>
      <c r="AL84" s="1311"/>
    </row>
    <row r="85" spans="1:38" s="1470" customFormat="1" ht="11.25" customHeight="1">
      <c r="A85" s="1468"/>
      <c r="B85" s="1468"/>
      <c r="C85" s="1468"/>
      <c r="D85" s="1468"/>
      <c r="E85" s="1468"/>
      <c r="F85" s="1468"/>
      <c r="G85" s="1468"/>
      <c r="H85" s="1468"/>
      <c r="I85" s="1468"/>
      <c r="J85" s="1468"/>
      <c r="K85" s="1468"/>
      <c r="L85" s="1468"/>
      <c r="M85" s="1468"/>
      <c r="N85" s="1468"/>
      <c r="O85" s="1468"/>
      <c r="P85" s="1468"/>
      <c r="Q85" s="1468"/>
      <c r="R85" s="1468"/>
      <c r="S85" s="1468"/>
      <c r="T85" s="1469"/>
      <c r="U85" s="1469"/>
      <c r="V85" s="1370"/>
      <c r="X85" s="1375"/>
      <c r="Y85" s="1406" t="s">
        <v>3180</v>
      </c>
      <c r="Z85" s="1471">
        <v>138</v>
      </c>
      <c r="AA85" s="1472"/>
      <c r="AB85" s="1459">
        <v>0</v>
      </c>
      <c r="AC85" s="1460">
        <v>0</v>
      </c>
      <c r="AD85" s="1462">
        <v>1</v>
      </c>
      <c r="AE85" s="1461">
        <v>1</v>
      </c>
      <c r="AF85" s="1460">
        <v>1</v>
      </c>
      <c r="AG85" s="1461">
        <v>1</v>
      </c>
      <c r="AH85" s="1460">
        <v>1</v>
      </c>
      <c r="AI85" s="1460">
        <v>1</v>
      </c>
      <c r="AJ85" s="1467">
        <v>1</v>
      </c>
      <c r="AK85" s="1452" t="s">
        <v>3181</v>
      </c>
      <c r="AL85" s="1473"/>
    </row>
    <row r="86" spans="1:38" s="1470" customFormat="1" ht="11.25" customHeight="1">
      <c r="A86" s="1468"/>
      <c r="B86" s="1468"/>
      <c r="C86" s="1468"/>
      <c r="D86" s="1468"/>
      <c r="E86" s="1468"/>
      <c r="F86" s="1468"/>
      <c r="G86" s="1468"/>
      <c r="H86" s="1468"/>
      <c r="I86" s="1468"/>
      <c r="J86" s="1468"/>
      <c r="K86" s="1468"/>
      <c r="L86" s="1468"/>
      <c r="M86" s="1468"/>
      <c r="N86" s="1468"/>
      <c r="O86" s="1468"/>
      <c r="P86" s="1468"/>
      <c r="Q86" s="1468"/>
      <c r="R86" s="1468"/>
      <c r="S86" s="1468"/>
      <c r="T86" s="1469"/>
      <c r="U86" s="1469"/>
      <c r="V86" s="1370"/>
      <c r="X86" s="1375"/>
      <c r="Y86" s="1406"/>
      <c r="Z86" s="1456"/>
      <c r="AA86" s="1456"/>
      <c r="AB86" s="1452"/>
      <c r="AC86" s="1452"/>
      <c r="AD86" s="1439"/>
      <c r="AE86" s="1452"/>
      <c r="AF86" s="1452"/>
      <c r="AG86" s="1452"/>
      <c r="AH86" s="1452"/>
      <c r="AI86" s="1452"/>
      <c r="AJ86" s="1439"/>
      <c r="AK86" s="1452"/>
      <c r="AL86" s="1473"/>
    </row>
    <row r="87" spans="1:38" s="1470" customFormat="1" ht="11.25" customHeight="1">
      <c r="A87" s="1468"/>
      <c r="B87" s="1468"/>
      <c r="C87" s="1468"/>
      <c r="D87" s="1468"/>
      <c r="E87" s="1468"/>
      <c r="F87" s="1468"/>
      <c r="G87" s="1468"/>
      <c r="H87" s="1468"/>
      <c r="I87" s="1468"/>
      <c r="J87" s="1468"/>
      <c r="K87" s="1468"/>
      <c r="L87" s="1468"/>
      <c r="M87" s="1468"/>
      <c r="N87" s="1468"/>
      <c r="O87" s="1468"/>
      <c r="P87" s="1468"/>
      <c r="Q87" s="1468"/>
      <c r="R87" s="1468"/>
      <c r="S87" s="1468"/>
      <c r="T87" s="1469"/>
      <c r="U87" s="1469"/>
      <c r="V87" s="1370"/>
      <c r="X87" s="1375"/>
      <c r="Y87" s="1406"/>
      <c r="Z87" s="1456"/>
      <c r="AA87" s="1456"/>
      <c r="AB87" s="1452"/>
      <c r="AC87" s="1452"/>
      <c r="AD87" s="1439"/>
      <c r="AE87" s="1452"/>
      <c r="AF87" s="1452"/>
      <c r="AG87" s="1452"/>
      <c r="AH87" s="1452"/>
      <c r="AI87" s="1452"/>
      <c r="AJ87" s="1439"/>
      <c r="AK87" s="1452"/>
      <c r="AL87" s="1473"/>
    </row>
    <row r="88" spans="1:38" s="1470" customFormat="1">
      <c r="A88" s="1474"/>
      <c r="B88" s="1474"/>
      <c r="C88" s="1474"/>
      <c r="D88" s="1474"/>
      <c r="E88" s="1474"/>
      <c r="F88" s="1474"/>
      <c r="G88" s="1474"/>
      <c r="H88" s="1474"/>
      <c r="I88" s="1474"/>
      <c r="J88" s="1474"/>
      <c r="K88" s="1474"/>
      <c r="L88" s="1474"/>
      <c r="M88" s="1474"/>
      <c r="N88" s="1474"/>
      <c r="O88" s="1474"/>
      <c r="P88" s="1474"/>
      <c r="Q88" s="1474"/>
      <c r="R88" s="1474"/>
      <c r="S88" s="1474"/>
      <c r="T88" s="1474"/>
      <c r="U88" s="1474"/>
      <c r="V88" s="1474"/>
      <c r="W88" s="1474"/>
      <c r="X88" s="1474"/>
      <c r="Y88" s="1474"/>
      <c r="Z88" s="1474"/>
      <c r="AA88" s="1474"/>
      <c r="AB88" s="1474"/>
      <c r="AC88" s="1474"/>
      <c r="AD88" s="1474"/>
      <c r="AE88" s="1474"/>
      <c r="AF88" s="1474"/>
      <c r="AG88" s="1474"/>
      <c r="AH88" s="1474"/>
      <c r="AI88" s="1474"/>
      <c r="AJ88" s="1474"/>
      <c r="AK88" s="1474"/>
      <c r="AL88" s="1474"/>
    </row>
    <row r="89" spans="1:38" s="1370" customFormat="1"/>
    <row r="90" spans="1:38" s="1370" customFormat="1" ht="12" customHeight="1">
      <c r="B90" s="1371" t="str">
        <f>$B$2</f>
        <v>11</v>
      </c>
      <c r="C90" s="1372" t="s">
        <v>3182</v>
      </c>
      <c r="D90" s="1475"/>
      <c r="E90" s="1475" t="s">
        <v>3183</v>
      </c>
      <c r="R90" s="1476"/>
      <c r="S90" s="1476"/>
      <c r="T90" s="1476"/>
      <c r="U90" s="1476"/>
      <c r="V90" s="1476"/>
      <c r="W90" s="1476"/>
      <c r="X90" s="1477"/>
      <c r="Y90" s="1477"/>
      <c r="Z90" s="1477"/>
      <c r="AA90" s="1477"/>
      <c r="AB90" s="1477"/>
      <c r="AC90" s="1477"/>
      <c r="AD90" s="1477"/>
      <c r="AF90" s="1478" t="s">
        <v>3184</v>
      </c>
      <c r="AG90" s="1478"/>
      <c r="AH90" s="1478"/>
      <c r="AI90" s="1478"/>
      <c r="AJ90" s="1478"/>
    </row>
    <row r="91" spans="1:38" s="1380" customFormat="1" ht="12" customHeight="1">
      <c r="B91" s="1376"/>
      <c r="C91" s="1317"/>
      <c r="D91" s="1479"/>
      <c r="E91" s="1377"/>
      <c r="R91" s="1480"/>
      <c r="S91" s="1480"/>
      <c r="T91" s="1480"/>
      <c r="U91" s="1480"/>
      <c r="V91" s="1480"/>
      <c r="W91" s="1480"/>
      <c r="X91" s="1481"/>
      <c r="Y91" s="1481"/>
      <c r="Z91" s="1481"/>
      <c r="AA91" s="1481"/>
      <c r="AB91" s="1481"/>
      <c r="AC91" s="1481"/>
      <c r="AD91" s="1481"/>
      <c r="AF91" s="1482"/>
      <c r="AG91" s="1482"/>
      <c r="AH91" s="1482"/>
      <c r="AI91" s="1482"/>
      <c r="AJ91" s="1482"/>
    </row>
    <row r="92" spans="1:38" s="1370" customFormat="1">
      <c r="A92" s="1316"/>
      <c r="B92" s="1316"/>
      <c r="C92" s="1378" t="s">
        <v>3101</v>
      </c>
      <c r="D92" s="1379"/>
      <c r="E92" s="1378"/>
      <c r="F92" s="1378"/>
      <c r="G92" s="1378" t="s">
        <v>3185</v>
      </c>
      <c r="H92" s="1316"/>
      <c r="I92" s="1316"/>
      <c r="J92" s="1316"/>
      <c r="K92" s="1316"/>
      <c r="L92" s="1316"/>
      <c r="M92" s="1316"/>
      <c r="N92" s="1316"/>
      <c r="O92" s="1316"/>
      <c r="P92" s="1316"/>
      <c r="Q92" s="1316"/>
      <c r="R92" s="1316"/>
      <c r="S92" s="1316"/>
      <c r="T92" s="1316"/>
      <c r="U92" s="1316"/>
      <c r="V92" s="1316"/>
      <c r="W92" s="1316"/>
      <c r="X92" s="1316"/>
      <c r="Y92" s="1316"/>
      <c r="Z92" s="1316"/>
      <c r="AA92" s="1316"/>
      <c r="AB92" s="1316"/>
      <c r="AC92" s="1316"/>
      <c r="AD92" s="1316"/>
      <c r="AE92" s="1316"/>
      <c r="AF92" s="1316"/>
      <c r="AG92" s="1316"/>
      <c r="AH92" s="1316"/>
      <c r="AI92" s="1316"/>
      <c r="AJ92" s="1316"/>
      <c r="AK92" s="1316"/>
      <c r="AL92" s="1316"/>
    </row>
    <row r="93" spans="1:38">
      <c r="A93" s="1316"/>
      <c r="B93" s="1316"/>
      <c r="C93" s="1316"/>
      <c r="D93" s="1316"/>
      <c r="E93" s="1381" t="s">
        <v>3102</v>
      </c>
      <c r="F93" s="1316"/>
      <c r="G93" s="1316"/>
      <c r="H93" s="1316"/>
      <c r="I93" s="1316"/>
      <c r="J93" s="1316"/>
      <c r="K93" s="1316"/>
      <c r="L93" s="1316"/>
      <c r="M93" s="1316"/>
      <c r="N93" s="1316"/>
      <c r="O93" s="1316"/>
      <c r="P93" s="1316"/>
      <c r="Q93" s="1316"/>
      <c r="R93" s="1316"/>
      <c r="S93" s="1316"/>
      <c r="T93" s="1316"/>
      <c r="U93" s="1316"/>
      <c r="V93" s="1316"/>
      <c r="W93" s="1316"/>
      <c r="X93" s="1316"/>
      <c r="Y93" s="1316"/>
      <c r="Z93" s="1316"/>
      <c r="AA93" s="1316"/>
      <c r="AB93" s="1316"/>
      <c r="AC93" s="1316"/>
      <c r="AD93" s="1316"/>
      <c r="AE93" s="1316"/>
      <c r="AF93" s="1316"/>
      <c r="AG93" s="1316"/>
      <c r="AH93" s="1316"/>
      <c r="AI93" s="1316"/>
      <c r="AJ93" s="1382" t="s">
        <v>3103</v>
      </c>
      <c r="AK93" s="1316"/>
      <c r="AL93" s="1316"/>
    </row>
    <row r="94" spans="1:38" s="1370" customFormat="1" ht="12" customHeight="1">
      <c r="A94" s="1316"/>
      <c r="B94" s="1316"/>
      <c r="C94" s="1316"/>
      <c r="D94" s="1316"/>
      <c r="E94" s="1383">
        <v>31</v>
      </c>
      <c r="F94" s="1383"/>
      <c r="G94" s="1383"/>
      <c r="H94" s="1383"/>
      <c r="I94" s="1383"/>
      <c r="J94" s="1383"/>
      <c r="K94" s="1383"/>
      <c r="L94" s="1383">
        <v>24</v>
      </c>
      <c r="M94" s="1383">
        <v>23</v>
      </c>
      <c r="N94" s="1383"/>
      <c r="O94" s="1383"/>
      <c r="P94" s="1383"/>
      <c r="Q94" s="1383"/>
      <c r="R94" s="1383"/>
      <c r="S94" s="1383"/>
      <c r="T94" s="1384">
        <v>16</v>
      </c>
      <c r="U94" s="1384">
        <v>15</v>
      </c>
      <c r="V94" s="1383"/>
      <c r="W94" s="1383"/>
      <c r="X94" s="1383"/>
      <c r="Y94" s="1383"/>
      <c r="Z94" s="1383"/>
      <c r="AA94" s="1383"/>
      <c r="AB94" s="1384">
        <v>8</v>
      </c>
      <c r="AC94" s="1384">
        <v>7</v>
      </c>
      <c r="AD94" s="1383"/>
      <c r="AE94" s="1383"/>
      <c r="AF94" s="1383"/>
      <c r="AG94" s="1383"/>
      <c r="AH94" s="1383"/>
      <c r="AI94" s="1383"/>
      <c r="AJ94" s="1384">
        <v>0</v>
      </c>
      <c r="AK94" s="1316"/>
      <c r="AL94" s="1316"/>
    </row>
    <row r="95" spans="1:38" s="1370" customFormat="1" ht="12" customHeight="1">
      <c r="A95" s="1316"/>
      <c r="B95" s="1316"/>
      <c r="C95" s="1316"/>
      <c r="D95" s="1316"/>
      <c r="E95" s="1385">
        <v>1</v>
      </c>
      <c r="F95" s="1386">
        <v>0</v>
      </c>
      <c r="G95" s="1386">
        <v>1</v>
      </c>
      <c r="H95" s="1387">
        <v>1</v>
      </c>
      <c r="I95" s="1385">
        <v>0</v>
      </c>
      <c r="J95" s="1337">
        <v>0</v>
      </c>
      <c r="K95" s="1337">
        <v>0</v>
      </c>
      <c r="L95" s="1338">
        <v>0</v>
      </c>
      <c r="M95" s="1388">
        <v>0</v>
      </c>
      <c r="N95" s="1337">
        <v>0</v>
      </c>
      <c r="O95" s="1337">
        <v>0</v>
      </c>
      <c r="P95" s="1338">
        <v>0</v>
      </c>
      <c r="Q95" s="1385" t="str">
        <f>MID(Q97,1,1)</f>
        <v>0</v>
      </c>
      <c r="R95" s="1386" t="str">
        <f>MID(Q97,2,1)</f>
        <v>0</v>
      </c>
      <c r="S95" s="1389" t="str">
        <f>MID(Q97,3,1)</f>
        <v>0</v>
      </c>
      <c r="T95" s="1390" t="str">
        <f>MID(Q97,4,1)</f>
        <v>1</v>
      </c>
      <c r="U95" s="1391" t="str">
        <f>MID(U97,1,1)</f>
        <v>0</v>
      </c>
      <c r="V95" s="1392" t="str">
        <f>MID(U97,2,1)</f>
        <v>0</v>
      </c>
      <c r="W95" s="1389" t="str">
        <f>MID(U97,3,1)</f>
        <v>0</v>
      </c>
      <c r="X95" s="1387" t="str">
        <f>MID(U97,4,1)</f>
        <v>0</v>
      </c>
      <c r="Y95" s="1385" t="str">
        <f>MID(U97,5,1)</f>
        <v>0</v>
      </c>
      <c r="Z95" s="1386" t="str">
        <f>MID(U97,6,1)</f>
        <v>0</v>
      </c>
      <c r="AA95" s="1389" t="str">
        <f>MID(U97,7,1)</f>
        <v>0</v>
      </c>
      <c r="AB95" s="1390" t="str">
        <f>MID(U97,8,1)</f>
        <v>0</v>
      </c>
      <c r="AC95" s="1393" t="str">
        <f>MID(AC97,1,1)</f>
        <v>0</v>
      </c>
      <c r="AD95" s="1389" t="str">
        <f>MID(AC97,2,1)</f>
        <v>1</v>
      </c>
      <c r="AE95" s="1389" t="str">
        <f>MID(AC97,3,1)</f>
        <v>1</v>
      </c>
      <c r="AF95" s="1394" t="str">
        <f>MID(AC97,4,1)</f>
        <v>0</v>
      </c>
      <c r="AG95" s="1393" t="str">
        <f>MID(AC97,5,1)</f>
        <v>0</v>
      </c>
      <c r="AH95" s="1389" t="str">
        <f>MID(AC97,6,1)</f>
        <v>0</v>
      </c>
      <c r="AI95" s="1389" t="str">
        <f>MID(AC97,7,1)</f>
        <v>1</v>
      </c>
      <c r="AJ95" s="1394" t="str">
        <f>MID(AC97,8,1)</f>
        <v>1</v>
      </c>
      <c r="AK95" s="1316"/>
      <c r="AL95" s="1316"/>
    </row>
    <row r="96" spans="1:38" ht="12" customHeight="1">
      <c r="A96" s="1316"/>
      <c r="B96" s="1316"/>
      <c r="C96" s="1316"/>
      <c r="D96" s="1316"/>
      <c r="E96" s="1316"/>
      <c r="F96" s="1316"/>
      <c r="G96" s="1316"/>
      <c r="H96" s="1316"/>
      <c r="I96" s="1316"/>
      <c r="J96" s="1316"/>
      <c r="K96" s="1316"/>
      <c r="L96" s="1316"/>
      <c r="M96" s="1316"/>
      <c r="N96" s="1316"/>
      <c r="O96" s="1316"/>
      <c r="P96" s="1316"/>
      <c r="Q96" s="1316"/>
      <c r="R96" s="1316"/>
      <c r="S96" s="1316"/>
      <c r="T96" s="1316"/>
      <c r="U96" s="1316"/>
      <c r="V96" s="1316"/>
      <c r="W96" s="1316"/>
      <c r="X96" s="1316"/>
      <c r="Y96" s="1316"/>
      <c r="Z96" s="1316"/>
      <c r="AA96" s="1316"/>
      <c r="AB96" s="1316"/>
      <c r="AC96" s="1316"/>
      <c r="AD96" s="1316"/>
      <c r="AE96" s="1316"/>
      <c r="AF96" s="1316"/>
      <c r="AG96" s="1316"/>
      <c r="AH96" s="1316"/>
      <c r="AI96" s="1351"/>
      <c r="AJ96" s="1351"/>
      <c r="AK96" s="1316"/>
      <c r="AL96" s="1316"/>
    </row>
    <row r="97" spans="1:38" ht="12" customHeight="1">
      <c r="A97" s="1316"/>
      <c r="B97" s="1316"/>
      <c r="C97" s="1316"/>
      <c r="D97" s="1316"/>
      <c r="E97" s="1352"/>
      <c r="F97" s="1352"/>
      <c r="G97" s="1352"/>
      <c r="H97" s="1352"/>
      <c r="I97" s="1352"/>
      <c r="J97" s="1351"/>
      <c r="K97" s="1351"/>
      <c r="L97" s="1351"/>
      <c r="M97" s="1351"/>
      <c r="N97" s="1351"/>
      <c r="O97" s="1351"/>
      <c r="P97" s="1351"/>
      <c r="Q97" s="1353" t="str">
        <f>HEX2BIN(T98,4)</f>
        <v>0001</v>
      </c>
      <c r="R97" s="1353"/>
      <c r="S97" s="1353"/>
      <c r="T97" s="1353"/>
      <c r="U97" s="1353" t="str">
        <f>HEX2BIN(Y98,8)</f>
        <v>00000000</v>
      </c>
      <c r="V97" s="1353"/>
      <c r="W97" s="1353"/>
      <c r="X97" s="1353"/>
      <c r="Y97" s="1353"/>
      <c r="Z97" s="1353"/>
      <c r="AA97" s="1353"/>
      <c r="AB97" s="1353"/>
      <c r="AC97" s="1353" t="str">
        <f>HEX2BIN(AG98,8)</f>
        <v>01100011</v>
      </c>
      <c r="AD97" s="1353"/>
      <c r="AE97" s="1353"/>
      <c r="AF97" s="1353"/>
      <c r="AG97" s="1353"/>
      <c r="AH97" s="1353"/>
      <c r="AI97" s="1353"/>
      <c r="AJ97" s="1353"/>
      <c r="AK97" s="1316"/>
      <c r="AL97" s="1316"/>
    </row>
    <row r="98" spans="1:38" ht="12" customHeight="1">
      <c r="A98" s="1316"/>
      <c r="B98" s="1316"/>
      <c r="C98" s="1316"/>
      <c r="D98" s="1316"/>
      <c r="E98" s="1352"/>
      <c r="F98" s="1352"/>
      <c r="G98" s="1352"/>
      <c r="H98" s="1352"/>
      <c r="I98" s="1352"/>
      <c r="J98" s="1351"/>
      <c r="K98" s="1354"/>
      <c r="L98" s="1351"/>
      <c r="M98" s="1395"/>
      <c r="N98" s="1375"/>
      <c r="O98" s="1354"/>
      <c r="P98" s="1483" t="s">
        <v>3186</v>
      </c>
      <c r="Q98" s="1357" t="s">
        <v>3106</v>
      </c>
      <c r="R98" s="1358"/>
      <c r="S98" s="1358"/>
      <c r="T98" s="1359" t="s">
        <v>3187</v>
      </c>
      <c r="U98" s="1357" t="s">
        <v>3188</v>
      </c>
      <c r="V98" s="1358"/>
      <c r="W98" s="1358"/>
      <c r="X98" s="1358"/>
      <c r="Y98" s="1484" t="s">
        <v>3121</v>
      </c>
      <c r="Z98" s="1484"/>
      <c r="AA98" s="1484"/>
      <c r="AB98" s="1485"/>
      <c r="AC98" s="1357" t="s">
        <v>3110</v>
      </c>
      <c r="AD98" s="1358"/>
      <c r="AE98" s="1358"/>
      <c r="AF98" s="1358"/>
      <c r="AG98" s="1360" t="s">
        <v>3189</v>
      </c>
      <c r="AH98" s="1360"/>
      <c r="AI98" s="1360"/>
      <c r="AJ98" s="1361"/>
      <c r="AK98" s="1316"/>
      <c r="AL98" s="1316"/>
    </row>
    <row r="99" spans="1:38" s="1375" customFormat="1" ht="12" customHeight="1">
      <c r="E99" s="1396"/>
      <c r="F99" s="1396"/>
      <c r="G99" s="1396"/>
      <c r="H99" s="1396"/>
      <c r="I99" s="1396"/>
      <c r="J99" s="1395"/>
      <c r="K99" s="1395"/>
      <c r="L99" s="1395"/>
      <c r="M99" s="1397"/>
      <c r="N99" s="1397"/>
      <c r="O99" s="1397"/>
      <c r="P99" s="1397"/>
      <c r="Q99" s="1398"/>
      <c r="R99" s="1399"/>
      <c r="S99" s="1399"/>
      <c r="T99" s="1399"/>
      <c r="U99" s="1395"/>
      <c r="Y99" s="1397"/>
      <c r="Z99" s="1397"/>
      <c r="AA99" s="1397"/>
      <c r="AB99" s="1398"/>
      <c r="AC99" s="1397"/>
      <c r="AD99" s="1397"/>
      <c r="AE99" s="1397"/>
      <c r="AF99" s="1397"/>
      <c r="AG99" s="1400"/>
      <c r="AH99" s="1400"/>
      <c r="AI99" s="1400"/>
      <c r="AJ99" s="1400"/>
    </row>
    <row r="100" spans="1:38" s="1375" customFormat="1" ht="12" customHeight="1">
      <c r="A100" s="1370"/>
      <c r="B100" s="1370"/>
      <c r="C100" s="1370" t="s">
        <v>3190</v>
      </c>
      <c r="D100" s="1426"/>
      <c r="E100" s="1370"/>
      <c r="F100" s="1370"/>
      <c r="G100" s="1378" t="s">
        <v>3191</v>
      </c>
      <c r="H100" s="1370"/>
      <c r="I100" s="1370"/>
      <c r="J100" s="1370"/>
      <c r="K100" s="1370"/>
      <c r="L100" s="1370"/>
      <c r="M100" s="1370"/>
      <c r="N100" s="1370"/>
      <c r="O100" s="1370"/>
      <c r="P100" s="1370"/>
      <c r="Q100" s="1370"/>
      <c r="R100" s="1370"/>
      <c r="S100" s="1370"/>
      <c r="T100" s="1370"/>
      <c r="U100" s="1370"/>
      <c r="V100" s="1370"/>
      <c r="W100" s="1370"/>
      <c r="X100" s="1370"/>
      <c r="Y100" s="1370"/>
      <c r="Z100" s="1370"/>
      <c r="AA100" s="1370"/>
      <c r="AB100" s="1370"/>
      <c r="AC100" s="1370"/>
      <c r="AD100" s="1370"/>
      <c r="AE100" s="1370"/>
      <c r="AF100" s="1370"/>
      <c r="AG100" s="1370"/>
      <c r="AH100" s="1370"/>
      <c r="AI100" s="1370"/>
      <c r="AJ100" s="1370"/>
      <c r="AK100" s="1370"/>
      <c r="AL100" s="1370"/>
    </row>
    <row r="101" spans="1:38" s="1375" customFormat="1" ht="12" customHeight="1">
      <c r="A101" s="1370"/>
      <c r="B101" s="1370"/>
      <c r="C101" s="1370"/>
      <c r="D101" s="1370"/>
      <c r="E101" s="1486" t="s">
        <v>3192</v>
      </c>
      <c r="F101" s="1370"/>
      <c r="G101" s="1370"/>
      <c r="H101" s="1370"/>
      <c r="I101" s="1370"/>
      <c r="J101" s="1370"/>
      <c r="K101" s="1370"/>
      <c r="L101" s="1370"/>
      <c r="M101" s="1370"/>
      <c r="N101" s="1370"/>
      <c r="O101" s="1370"/>
      <c r="P101" s="1370"/>
      <c r="Q101" s="1370"/>
      <c r="R101" s="1370"/>
      <c r="S101" s="1370"/>
      <c r="T101" s="1370"/>
      <c r="U101" s="1370"/>
      <c r="V101" s="1370"/>
      <c r="W101" s="1370"/>
      <c r="X101" s="1370"/>
      <c r="Y101" s="1370"/>
      <c r="Z101" s="1370"/>
      <c r="AA101" s="1370"/>
      <c r="AB101" s="1370"/>
      <c r="AC101" s="1370"/>
      <c r="AD101" s="1370"/>
      <c r="AE101" s="1370"/>
      <c r="AF101" s="1370"/>
      <c r="AG101" s="1370"/>
      <c r="AH101" s="1370"/>
      <c r="AI101" s="1370"/>
      <c r="AJ101" s="1458" t="s">
        <v>3193</v>
      </c>
      <c r="AK101" s="1370"/>
      <c r="AL101" s="1370"/>
    </row>
    <row r="102" spans="1:38" s="1375" customFormat="1" ht="12" customHeight="1">
      <c r="A102" s="1370"/>
      <c r="B102" s="1370"/>
      <c r="C102" s="1370"/>
      <c r="D102" s="1370"/>
      <c r="E102" s="1487">
        <v>31</v>
      </c>
      <c r="F102" s="1487"/>
      <c r="G102" s="1487"/>
      <c r="H102" s="1487"/>
      <c r="I102" s="1487"/>
      <c r="J102" s="1487"/>
      <c r="K102" s="1487"/>
      <c r="L102" s="1487">
        <v>24</v>
      </c>
      <c r="M102" s="1487">
        <v>23</v>
      </c>
      <c r="N102" s="1487"/>
      <c r="O102" s="1487"/>
      <c r="P102" s="1487"/>
      <c r="Q102" s="1487"/>
      <c r="R102" s="1487"/>
      <c r="S102" s="1487"/>
      <c r="T102" s="1488">
        <v>16</v>
      </c>
      <c r="U102" s="1488">
        <v>15</v>
      </c>
      <c r="V102" s="1487"/>
      <c r="W102" s="1487"/>
      <c r="X102" s="1487"/>
      <c r="Y102" s="1487"/>
      <c r="Z102" s="1487"/>
      <c r="AA102" s="1487"/>
      <c r="AB102" s="1488">
        <v>8</v>
      </c>
      <c r="AC102" s="1488">
        <v>7</v>
      </c>
      <c r="AD102" s="1487"/>
      <c r="AE102" s="1487"/>
      <c r="AF102" s="1487"/>
      <c r="AG102" s="1487"/>
      <c r="AH102" s="1487"/>
      <c r="AI102" s="1487"/>
      <c r="AJ102" s="1488">
        <v>0</v>
      </c>
      <c r="AK102" s="1370"/>
      <c r="AL102" s="1370"/>
    </row>
    <row r="103" spans="1:38" s="1375" customFormat="1" ht="12" customHeight="1">
      <c r="A103" s="1370"/>
      <c r="B103" s="1370"/>
      <c r="C103" s="1370"/>
      <c r="D103" s="1370"/>
      <c r="E103" s="1489" t="s">
        <v>3194</v>
      </c>
      <c r="F103" s="1490" t="s">
        <v>3124</v>
      </c>
      <c r="G103" s="1490" t="s">
        <v>3194</v>
      </c>
      <c r="H103" s="1491" t="s">
        <v>3195</v>
      </c>
      <c r="I103" s="1489" t="s">
        <v>3194</v>
      </c>
      <c r="J103" s="1490" t="s">
        <v>3196</v>
      </c>
      <c r="K103" s="1490" t="s">
        <v>3197</v>
      </c>
      <c r="L103" s="1492" t="s">
        <v>3124</v>
      </c>
      <c r="M103" s="1493" t="s">
        <v>3196</v>
      </c>
      <c r="N103" s="1490" t="s">
        <v>3198</v>
      </c>
      <c r="O103" s="1490" t="s">
        <v>3124</v>
      </c>
      <c r="P103" s="1491" t="s">
        <v>3197</v>
      </c>
      <c r="Q103" s="1494" t="s">
        <v>3194</v>
      </c>
      <c r="R103" s="1490" t="s">
        <v>3124</v>
      </c>
      <c r="S103" s="1490" t="s">
        <v>3124</v>
      </c>
      <c r="T103" s="1495" t="s">
        <v>3194</v>
      </c>
      <c r="U103" s="1493" t="s">
        <v>3194</v>
      </c>
      <c r="V103" s="1490" t="s">
        <v>3199</v>
      </c>
      <c r="W103" s="1490" t="s">
        <v>3125</v>
      </c>
      <c r="X103" s="1491" t="s">
        <v>3194</v>
      </c>
      <c r="Y103" s="1494" t="s">
        <v>3125</v>
      </c>
      <c r="Z103" s="1490" t="s">
        <v>3125</v>
      </c>
      <c r="AA103" s="1490" t="s">
        <v>3194</v>
      </c>
      <c r="AB103" s="1495" t="s">
        <v>3194</v>
      </c>
      <c r="AC103" s="1493" t="s">
        <v>3125</v>
      </c>
      <c r="AD103" s="1490" t="s">
        <v>3125</v>
      </c>
      <c r="AE103" s="1490" t="s">
        <v>3124</v>
      </c>
      <c r="AF103" s="1496" t="s">
        <v>3105</v>
      </c>
      <c r="AG103" s="1497" t="s">
        <v>3105</v>
      </c>
      <c r="AH103" s="1498" t="s">
        <v>3105</v>
      </c>
      <c r="AI103" s="1498" t="s">
        <v>3105</v>
      </c>
      <c r="AJ103" s="1499" t="s">
        <v>3200</v>
      </c>
      <c r="AK103" s="1370"/>
      <c r="AL103" s="1370"/>
    </row>
    <row r="104" spans="1:38" ht="6" customHeight="1">
      <c r="A104" s="1370"/>
      <c r="B104" s="1370"/>
      <c r="C104" s="1370"/>
      <c r="D104" s="1370"/>
      <c r="E104" s="1439"/>
      <c r="F104" s="1439"/>
      <c r="G104" s="1439"/>
      <c r="H104" s="1439"/>
      <c r="I104" s="1439"/>
      <c r="J104" s="1439"/>
      <c r="K104" s="1439"/>
      <c r="L104" s="1439"/>
      <c r="M104" s="1439"/>
      <c r="N104" s="1439"/>
      <c r="O104" s="1439"/>
      <c r="P104" s="1439"/>
      <c r="Q104" s="1439"/>
      <c r="R104" s="1439"/>
      <c r="S104" s="1439"/>
      <c r="T104" s="1439"/>
      <c r="U104" s="1439"/>
      <c r="V104" s="1439"/>
      <c r="W104" s="1439"/>
      <c r="X104" s="1439"/>
      <c r="Y104" s="1439"/>
      <c r="Z104" s="1439"/>
      <c r="AA104" s="1439"/>
      <c r="AB104" s="1439"/>
      <c r="AC104" s="1439"/>
      <c r="AD104" s="1439"/>
      <c r="AE104" s="1439"/>
      <c r="AF104" s="1439"/>
      <c r="AG104" s="1439"/>
      <c r="AH104" s="1439"/>
      <c r="AI104" s="1439"/>
      <c r="AJ104" s="1439"/>
      <c r="AK104" s="1439"/>
      <c r="AL104" s="1370"/>
    </row>
    <row r="105" spans="1:38" ht="6" customHeight="1">
      <c r="A105" s="1370"/>
      <c r="B105" s="1370"/>
      <c r="C105" s="1370"/>
      <c r="D105" s="1370"/>
      <c r="E105" s="1439"/>
      <c r="F105" s="1439"/>
      <c r="G105" s="1439"/>
      <c r="H105" s="1439"/>
      <c r="I105" s="1439"/>
      <c r="J105" s="1439"/>
      <c r="K105" s="1439"/>
      <c r="L105" s="1439"/>
      <c r="M105" s="1439"/>
      <c r="N105" s="1439"/>
      <c r="O105" s="1439"/>
      <c r="P105" s="1439"/>
      <c r="Q105" s="1439"/>
      <c r="R105" s="1439"/>
      <c r="S105" s="1439"/>
      <c r="T105" s="1439"/>
      <c r="U105" s="1439"/>
      <c r="V105" s="1439"/>
      <c r="W105" s="1439"/>
      <c r="X105" s="1439"/>
      <c r="Y105" s="1439"/>
      <c r="Z105" s="1439"/>
      <c r="AA105" s="1439"/>
      <c r="AB105" s="1439"/>
      <c r="AC105" s="1439"/>
      <c r="AD105" s="1439"/>
      <c r="AE105" s="1439"/>
      <c r="AF105" s="1439"/>
      <c r="AG105" s="1439"/>
      <c r="AH105" s="1439"/>
      <c r="AI105" s="1439"/>
      <c r="AJ105" s="1439"/>
      <c r="AK105" s="1439"/>
      <c r="AL105" s="1370"/>
    </row>
    <row r="106" spans="1:38" s="1375" customFormat="1" ht="6" customHeight="1">
      <c r="A106" s="1370"/>
      <c r="B106" s="1370"/>
      <c r="C106" s="1370"/>
      <c r="D106" s="1370"/>
      <c r="E106" s="1439"/>
      <c r="F106" s="1439"/>
      <c r="G106" s="1439"/>
      <c r="H106" s="1439"/>
      <c r="I106" s="1439"/>
      <c r="J106" s="1439"/>
      <c r="K106" s="1439"/>
      <c r="L106" s="1439"/>
      <c r="M106" s="1439"/>
      <c r="N106" s="1439"/>
      <c r="O106" s="1439"/>
      <c r="P106" s="1439"/>
      <c r="Q106" s="1439"/>
      <c r="R106" s="1439"/>
      <c r="S106" s="1439"/>
      <c r="T106" s="1439"/>
      <c r="U106" s="1439"/>
      <c r="V106" s="1439"/>
      <c r="W106" s="1439"/>
      <c r="X106" s="1439"/>
      <c r="Y106" s="1439"/>
      <c r="Z106" s="1439"/>
      <c r="AA106" s="1439"/>
      <c r="AB106" s="1439"/>
      <c r="AC106" s="1439"/>
      <c r="AD106" s="1439"/>
      <c r="AE106" s="1439"/>
      <c r="AF106" s="1439"/>
      <c r="AG106" s="1439"/>
      <c r="AH106" s="1439"/>
      <c r="AI106" s="1439"/>
      <c r="AJ106" s="1439"/>
      <c r="AK106" s="1439"/>
      <c r="AL106" s="1370"/>
    </row>
    <row r="107" spans="1:38" s="1375" customFormat="1" ht="6" customHeight="1">
      <c r="A107" s="1370"/>
      <c r="B107" s="1370"/>
      <c r="C107" s="1370"/>
      <c r="D107" s="1370"/>
      <c r="E107" s="1439"/>
      <c r="F107" s="1439"/>
      <c r="G107" s="1439"/>
      <c r="H107" s="1439"/>
      <c r="I107" s="1439"/>
      <c r="J107" s="1439"/>
      <c r="K107" s="1439"/>
      <c r="L107" s="1439"/>
      <c r="M107" s="1439"/>
      <c r="N107" s="1439"/>
      <c r="O107" s="1439"/>
      <c r="P107" s="1439"/>
      <c r="Q107" s="1439"/>
      <c r="R107" s="1439"/>
      <c r="S107" s="1439"/>
      <c r="T107" s="1439"/>
      <c r="U107" s="1439"/>
      <c r="V107" s="1439"/>
      <c r="W107" s="1439"/>
      <c r="X107" s="1439"/>
      <c r="Y107" s="1439"/>
      <c r="Z107" s="1439"/>
      <c r="AA107" s="1439"/>
      <c r="AB107" s="1439"/>
      <c r="AC107" s="1439"/>
      <c r="AD107" s="1439"/>
      <c r="AE107" s="1439"/>
      <c r="AF107" s="1439"/>
      <c r="AG107" s="1439"/>
      <c r="AH107" s="1439"/>
      <c r="AI107" s="1439"/>
      <c r="AJ107" s="1439"/>
      <c r="AK107" s="1439"/>
      <c r="AL107" s="1370"/>
    </row>
    <row r="108" spans="1:38" s="1375" customFormat="1" ht="12" customHeight="1">
      <c r="A108" s="1370"/>
      <c r="B108" s="1370"/>
      <c r="C108" s="1421"/>
      <c r="D108" s="1421"/>
      <c r="E108" s="1421"/>
      <c r="F108" s="1421"/>
      <c r="G108" s="1421"/>
      <c r="H108" s="1421"/>
      <c r="I108" s="1421"/>
      <c r="J108" s="1421"/>
      <c r="K108" s="1421"/>
      <c r="L108" s="1421"/>
      <c r="M108" s="1421"/>
      <c r="N108" s="1370"/>
      <c r="O108" s="1370"/>
      <c r="P108" s="1370"/>
      <c r="Q108" s="1370"/>
      <c r="R108" s="1370"/>
      <c r="S108" s="1370"/>
      <c r="T108" s="1370"/>
      <c r="U108" s="1422"/>
      <c r="V108" s="1422"/>
      <c r="W108" s="1422"/>
      <c r="X108" s="1422"/>
      <c r="Y108" s="1422"/>
      <c r="Z108" s="1422"/>
      <c r="AA108" s="1500" t="s">
        <v>3201</v>
      </c>
      <c r="AB108" s="1422"/>
      <c r="AD108" s="1422"/>
      <c r="AE108" s="1422"/>
      <c r="AF108" s="1501"/>
      <c r="AG108" s="1422"/>
      <c r="AH108" s="1422"/>
      <c r="AI108" s="1422"/>
      <c r="AJ108" s="1422"/>
      <c r="AK108" s="1422"/>
      <c r="AL108" s="1422"/>
    </row>
    <row r="109" spans="1:38" s="1375" customFormat="1" ht="12" customHeight="1">
      <c r="A109" s="1370"/>
      <c r="B109" s="1370"/>
      <c r="C109" s="1421"/>
      <c r="D109" s="1421"/>
      <c r="E109" s="1421"/>
      <c r="F109" s="1421"/>
      <c r="G109" s="1421"/>
      <c r="H109" s="1421"/>
      <c r="I109" s="1421"/>
      <c r="J109" s="1421"/>
      <c r="K109" s="1421"/>
      <c r="L109" s="1421"/>
      <c r="M109" s="1421"/>
      <c r="N109" s="1370"/>
      <c r="O109" s="1370"/>
      <c r="P109" s="1370"/>
      <c r="Q109" s="1370"/>
      <c r="R109" s="1370"/>
      <c r="S109" s="1370"/>
      <c r="T109" s="1370"/>
      <c r="U109" s="1422"/>
      <c r="V109" s="1422"/>
      <c r="W109" s="1422"/>
      <c r="X109" s="1422"/>
      <c r="Y109" s="1422"/>
      <c r="Z109" s="1422"/>
      <c r="AA109" s="1500" t="s">
        <v>3202</v>
      </c>
      <c r="AB109" s="1422"/>
      <c r="AD109" s="1422"/>
      <c r="AE109" s="1422"/>
      <c r="AF109" s="1501"/>
      <c r="AG109" s="1422"/>
      <c r="AH109" s="1422"/>
      <c r="AI109" s="1422"/>
      <c r="AJ109" s="1422"/>
      <c r="AK109" s="1422"/>
      <c r="AL109" s="1422"/>
    </row>
    <row r="110" spans="1:38" s="1375" customFormat="1" ht="12" customHeight="1">
      <c r="A110" s="1370"/>
      <c r="B110" s="1370"/>
      <c r="C110" s="1421"/>
      <c r="D110" s="1421"/>
      <c r="E110" s="1421"/>
      <c r="F110" s="1421"/>
      <c r="G110" s="1421"/>
      <c r="H110" s="1421"/>
      <c r="I110" s="1421"/>
      <c r="J110" s="1421"/>
      <c r="K110" s="1421"/>
      <c r="L110" s="1421"/>
      <c r="M110" s="1421"/>
      <c r="N110" s="1370"/>
      <c r="O110" s="1370"/>
      <c r="P110" s="1370"/>
      <c r="Q110" s="1370"/>
      <c r="R110" s="1370"/>
      <c r="S110" s="1370"/>
      <c r="T110" s="1370"/>
      <c r="U110" s="1422"/>
      <c r="V110" s="1422"/>
      <c r="W110" s="1422"/>
      <c r="X110" s="1422"/>
      <c r="Y110" s="1422"/>
      <c r="Z110" s="1422"/>
      <c r="AA110" s="1501" t="s">
        <v>3203</v>
      </c>
      <c r="AB110" s="1422"/>
      <c r="AD110" s="1422"/>
      <c r="AE110" s="1422"/>
      <c r="AF110" s="1501"/>
      <c r="AG110" s="1422"/>
      <c r="AH110" s="1422"/>
      <c r="AI110" s="1422"/>
      <c r="AJ110" s="1422"/>
      <c r="AK110" s="1422"/>
      <c r="AL110" s="1422"/>
    </row>
    <row r="111" spans="1:38" s="1375" customFormat="1" ht="12" customHeight="1">
      <c r="A111" s="1370"/>
      <c r="B111" s="1370"/>
      <c r="C111" s="1421"/>
      <c r="D111" s="1421"/>
      <c r="E111" s="1421"/>
      <c r="F111" s="1421"/>
      <c r="G111" s="1421"/>
      <c r="H111" s="1421"/>
      <c r="I111" s="1421"/>
      <c r="J111" s="1421"/>
      <c r="K111" s="1421"/>
      <c r="L111" s="1421"/>
      <c r="M111" s="1421"/>
      <c r="N111" s="1370"/>
      <c r="O111" s="1370"/>
      <c r="P111" s="1370"/>
      <c r="Q111" s="1370"/>
      <c r="R111" s="1370"/>
      <c r="S111" s="1370"/>
      <c r="T111" s="1370"/>
      <c r="U111" s="1422"/>
      <c r="V111" s="1422"/>
      <c r="W111" s="1422"/>
      <c r="X111" s="1422"/>
      <c r="Y111" s="1422"/>
      <c r="Z111" s="1422"/>
      <c r="AA111" s="1501" t="s">
        <v>3204</v>
      </c>
      <c r="AB111" s="1422"/>
      <c r="AD111" s="1422"/>
      <c r="AE111" s="1422"/>
      <c r="AG111" s="1422"/>
      <c r="AH111" s="1422"/>
      <c r="AI111" s="1422"/>
      <c r="AJ111" s="1422"/>
      <c r="AK111" s="1422"/>
      <c r="AL111" s="1422"/>
    </row>
    <row r="112" spans="1:38" s="1375" customFormat="1" ht="12" customHeight="1">
      <c r="A112" s="1370"/>
      <c r="B112" s="1370"/>
      <c r="C112" s="1421"/>
      <c r="D112" s="1421"/>
      <c r="E112" s="1421"/>
      <c r="F112" s="1421"/>
      <c r="G112" s="1421"/>
      <c r="H112" s="1421"/>
      <c r="I112" s="1421"/>
      <c r="J112" s="1421"/>
      <c r="K112" s="1421"/>
      <c r="L112" s="1421"/>
      <c r="M112" s="1421"/>
      <c r="N112" s="1370"/>
      <c r="O112" s="1370"/>
      <c r="P112" s="1370"/>
      <c r="Q112" s="1370"/>
      <c r="R112" s="1370"/>
      <c r="S112" s="1370"/>
      <c r="T112" s="1370"/>
      <c r="U112" s="1422"/>
      <c r="V112" s="1422"/>
      <c r="W112" s="1422"/>
      <c r="X112" s="1422"/>
      <c r="Y112" s="1422"/>
      <c r="Z112" s="1422"/>
      <c r="AA112" s="1501" t="s">
        <v>3205</v>
      </c>
      <c r="AB112" s="1422"/>
      <c r="AD112" s="1422"/>
      <c r="AE112" s="1422"/>
      <c r="AG112" s="1422"/>
      <c r="AH112" s="1422"/>
      <c r="AI112" s="1422"/>
      <c r="AJ112" s="1422"/>
      <c r="AK112" s="1422"/>
      <c r="AL112" s="1422"/>
    </row>
    <row r="113" spans="1:38" s="1375" customFormat="1" ht="12" customHeight="1">
      <c r="A113" s="1370"/>
      <c r="B113" s="1370"/>
      <c r="C113" s="1421"/>
      <c r="D113" s="1421"/>
      <c r="E113" s="1421"/>
      <c r="F113" s="1421"/>
      <c r="G113" s="1421"/>
      <c r="H113" s="1421"/>
      <c r="I113" s="1421"/>
      <c r="J113" s="1421"/>
      <c r="K113" s="1421"/>
      <c r="L113" s="1421"/>
      <c r="M113" s="1421"/>
      <c r="N113" s="1370"/>
      <c r="O113" s="1370"/>
      <c r="P113" s="1370"/>
      <c r="Q113" s="1370"/>
      <c r="R113" s="1370"/>
      <c r="S113" s="1370"/>
      <c r="T113" s="1370"/>
      <c r="U113" s="1422"/>
      <c r="V113" s="1422"/>
      <c r="W113" s="1422"/>
      <c r="X113" s="1422"/>
      <c r="Y113" s="1422"/>
      <c r="Z113" s="1422"/>
      <c r="AA113" s="1422"/>
      <c r="AB113" s="1422"/>
      <c r="AC113" s="1422"/>
      <c r="AD113" s="1422"/>
      <c r="AE113" s="1422"/>
      <c r="AF113" s="1422"/>
      <c r="AG113" s="1422"/>
      <c r="AH113" s="1422"/>
      <c r="AI113" s="1422"/>
      <c r="AJ113" s="1422"/>
      <c r="AK113" s="1422"/>
      <c r="AL113" s="1422"/>
    </row>
    <row r="114" spans="1:38" s="1375" customFormat="1" ht="12" customHeight="1">
      <c r="A114" s="1370"/>
      <c r="B114" s="1370"/>
      <c r="C114" s="1421"/>
      <c r="D114" s="1421"/>
      <c r="E114" s="1421"/>
      <c r="F114" s="1421"/>
      <c r="G114" s="1421"/>
      <c r="H114" s="1421"/>
      <c r="I114" s="1421"/>
      <c r="J114" s="1421"/>
      <c r="K114" s="1421"/>
      <c r="L114" s="1421"/>
      <c r="M114" s="1421"/>
      <c r="N114" s="1370"/>
      <c r="O114" s="1370"/>
      <c r="P114" s="1370"/>
      <c r="Q114" s="1370"/>
      <c r="R114" s="1370"/>
      <c r="S114" s="1370"/>
      <c r="T114" s="1370"/>
      <c r="U114" s="1452"/>
      <c r="V114" s="1452"/>
      <c r="W114" s="1452"/>
      <c r="X114" s="1452"/>
      <c r="Y114" s="1452"/>
      <c r="Z114" s="1422"/>
      <c r="AA114" s="1422"/>
      <c r="AB114" s="1422"/>
      <c r="AC114" s="1422"/>
      <c r="AD114" s="1456"/>
      <c r="AE114" s="1439"/>
      <c r="AF114" s="1439"/>
      <c r="AG114" s="1422"/>
      <c r="AH114" s="1456" t="s">
        <v>3206</v>
      </c>
      <c r="AI114" s="1439"/>
      <c r="AJ114" s="1502">
        <v>1</v>
      </c>
      <c r="AK114" s="1422"/>
      <c r="AL114" s="1422"/>
    </row>
    <row r="115" spans="1:38" s="1375" customFormat="1" ht="12" customHeight="1">
      <c r="A115" s="1370"/>
      <c r="B115" s="1370"/>
      <c r="C115" s="1421"/>
      <c r="D115" s="1421"/>
      <c r="E115" s="1421"/>
      <c r="F115" s="1421"/>
      <c r="G115" s="1421"/>
      <c r="H115" s="1421"/>
      <c r="I115" s="1421"/>
      <c r="J115" s="1421"/>
      <c r="K115" s="1421"/>
      <c r="L115" s="1421"/>
      <c r="M115" s="1421"/>
      <c r="N115" s="1370"/>
      <c r="O115" s="1370"/>
      <c r="P115" s="1370"/>
      <c r="Q115" s="1370"/>
      <c r="R115" s="1370"/>
      <c r="S115" s="1370"/>
      <c r="T115" s="1452"/>
      <c r="U115" s="1452"/>
      <c r="V115" s="1452"/>
      <c r="W115" s="1452"/>
      <c r="X115" s="1452"/>
      <c r="Y115" s="1422"/>
      <c r="Z115" s="1422"/>
      <c r="AA115" s="1422"/>
      <c r="AB115" s="1422"/>
      <c r="AC115" s="1456"/>
      <c r="AD115" s="1439"/>
      <c r="AE115" s="1439"/>
      <c r="AF115" s="1422"/>
      <c r="AG115" s="1422"/>
      <c r="AH115" s="1456" t="s">
        <v>3207</v>
      </c>
      <c r="AI115" s="1439"/>
      <c r="AJ115" s="1503">
        <v>0</v>
      </c>
      <c r="AK115" s="1422"/>
      <c r="AL115" s="1422"/>
    </row>
    <row r="116" spans="1:38" s="1370" customFormat="1">
      <c r="C116" s="1421"/>
      <c r="D116" s="1421"/>
      <c r="E116" s="1421"/>
      <c r="F116" s="1421"/>
      <c r="G116" s="1421"/>
      <c r="H116" s="1421"/>
      <c r="I116" s="1421"/>
      <c r="J116" s="1421"/>
      <c r="K116" s="1421"/>
      <c r="L116" s="1421"/>
      <c r="M116" s="1421"/>
      <c r="T116" s="1452"/>
      <c r="U116" s="1452"/>
      <c r="V116" s="1452"/>
      <c r="W116" s="1452"/>
      <c r="X116" s="1452"/>
      <c r="Y116" s="1422"/>
      <c r="Z116" s="1422"/>
      <c r="AA116" s="1422"/>
      <c r="AB116" s="1422"/>
      <c r="AC116" s="1456"/>
      <c r="AD116" s="1439"/>
      <c r="AE116" s="1439"/>
      <c r="AF116" s="1422"/>
      <c r="AG116" s="1422"/>
      <c r="AH116" s="1422"/>
      <c r="AI116" s="1422"/>
      <c r="AJ116" s="1422"/>
      <c r="AK116" s="1422"/>
      <c r="AL116" s="1422"/>
    </row>
    <row r="117" spans="1:38" s="1370" customFormat="1" ht="12" customHeight="1">
      <c r="C117" s="1421"/>
      <c r="D117" s="1421"/>
      <c r="E117" s="1419" t="s">
        <v>3208</v>
      </c>
      <c r="F117" s="1421"/>
      <c r="G117" s="1421"/>
      <c r="H117" s="1421"/>
      <c r="I117" s="1421"/>
      <c r="J117" s="1421"/>
      <c r="K117" s="1421"/>
      <c r="L117" s="1421"/>
      <c r="M117" s="1421"/>
      <c r="T117" s="1452"/>
      <c r="U117" s="1452"/>
      <c r="V117" s="1452"/>
      <c r="W117" s="1452"/>
      <c r="X117" s="1452"/>
      <c r="Y117" s="1422"/>
      <c r="Z117" s="1422"/>
      <c r="AA117" s="1422"/>
      <c r="AB117" s="1422"/>
      <c r="AC117" s="1456"/>
      <c r="AD117" s="1439"/>
      <c r="AE117" s="1439"/>
      <c r="AF117" s="1422"/>
      <c r="AG117" s="1422"/>
      <c r="AH117" s="1422"/>
      <c r="AI117" s="1422"/>
      <c r="AJ117" s="1422"/>
      <c r="AK117" s="1422"/>
      <c r="AL117" s="1422"/>
    </row>
    <row r="118" spans="1:38" s="1370" customFormat="1" ht="12" customHeight="1">
      <c r="C118" s="1421"/>
      <c r="D118" s="1421"/>
      <c r="E118" s="1419"/>
      <c r="F118" s="1421"/>
      <c r="G118" s="1421"/>
      <c r="H118" s="1421"/>
      <c r="I118" s="1421"/>
      <c r="J118" s="1421"/>
      <c r="K118" s="1421"/>
      <c r="L118" s="1421"/>
      <c r="M118" s="1421"/>
      <c r="T118" s="1452"/>
      <c r="U118" s="1452"/>
      <c r="V118" s="1452"/>
      <c r="W118" s="1452"/>
      <c r="X118" s="1452"/>
      <c r="Y118" s="1422"/>
      <c r="Z118" s="1422"/>
      <c r="AA118" s="1422"/>
      <c r="AB118" s="1422"/>
      <c r="AC118" s="1456"/>
      <c r="AD118" s="1439"/>
      <c r="AE118" s="1439"/>
      <c r="AF118" s="1422"/>
      <c r="AG118" s="1422"/>
      <c r="AH118" s="1422"/>
      <c r="AI118" s="1422"/>
      <c r="AJ118" s="1422"/>
      <c r="AK118" s="1422"/>
      <c r="AL118" s="1422"/>
    </row>
    <row r="119" spans="1:38" s="1370" customFormat="1" ht="12" customHeight="1"/>
    <row r="120" spans="1:38" s="1370" customFormat="1" ht="12" customHeight="1">
      <c r="B120" s="1371" t="str">
        <f>$B$2</f>
        <v>11</v>
      </c>
      <c r="C120" s="1372" t="s">
        <v>3209</v>
      </c>
      <c r="D120" s="1420"/>
      <c r="E120" s="1420" t="s">
        <v>3210</v>
      </c>
      <c r="R120" s="1421"/>
      <c r="S120" s="1421"/>
      <c r="T120" s="1421"/>
      <c r="U120" s="1421"/>
      <c r="V120" s="1421"/>
      <c r="W120" s="1421"/>
      <c r="X120" s="1422"/>
      <c r="Y120" s="1422"/>
      <c r="Z120" s="1422"/>
      <c r="AA120" s="1422"/>
      <c r="AB120" s="1422"/>
      <c r="AC120" s="1422"/>
      <c r="AD120" s="1422"/>
      <c r="AF120" s="1504" t="s">
        <v>3211</v>
      </c>
      <c r="AG120" s="1504"/>
      <c r="AH120" s="1504"/>
      <c r="AI120" s="1504"/>
      <c r="AJ120" s="1504"/>
    </row>
    <row r="121" spans="1:38" s="1380" customFormat="1" ht="12" customHeight="1">
      <c r="B121" s="1376"/>
      <c r="C121" s="1317"/>
      <c r="D121" s="1505"/>
      <c r="E121" s="1377"/>
      <c r="R121" s="1423"/>
      <c r="S121" s="1423"/>
      <c r="T121" s="1423"/>
      <c r="U121" s="1423"/>
      <c r="V121" s="1423"/>
      <c r="W121" s="1423"/>
      <c r="X121" s="1424"/>
      <c r="Y121" s="1424"/>
      <c r="Z121" s="1424"/>
      <c r="AA121" s="1424"/>
      <c r="AB121" s="1424"/>
      <c r="AC121" s="1424"/>
      <c r="AD121" s="1424"/>
      <c r="AF121" s="1506"/>
      <c r="AG121" s="1506"/>
      <c r="AH121" s="1506"/>
      <c r="AI121" s="1506"/>
      <c r="AJ121" s="1506"/>
    </row>
    <row r="122" spans="1:38" s="1370" customFormat="1" ht="12" customHeight="1">
      <c r="A122" s="1316"/>
      <c r="B122" s="1316"/>
      <c r="C122" s="1378" t="s">
        <v>3101</v>
      </c>
      <c r="D122" s="1379"/>
      <c r="E122" s="1378"/>
      <c r="F122" s="1378"/>
      <c r="G122" s="1378" t="s">
        <v>3212</v>
      </c>
      <c r="H122" s="1316"/>
      <c r="I122" s="1316"/>
      <c r="J122" s="1316"/>
      <c r="K122" s="1316"/>
      <c r="L122" s="1316"/>
      <c r="M122" s="1316"/>
      <c r="N122" s="1316"/>
      <c r="O122" s="1316"/>
      <c r="P122" s="1316"/>
      <c r="Q122" s="1316"/>
      <c r="R122" s="1316"/>
      <c r="S122" s="1316"/>
      <c r="T122" s="1316"/>
      <c r="U122" s="1316"/>
      <c r="V122" s="1316"/>
      <c r="W122" s="1316"/>
      <c r="X122" s="1316"/>
      <c r="Y122" s="1316"/>
      <c r="Z122" s="1316"/>
      <c r="AA122" s="1316"/>
      <c r="AB122" s="1316"/>
      <c r="AC122" s="1316"/>
      <c r="AD122" s="1316"/>
      <c r="AE122" s="1316"/>
      <c r="AF122" s="1316"/>
      <c r="AG122" s="1316"/>
      <c r="AH122" s="1316"/>
      <c r="AI122" s="1316"/>
      <c r="AJ122" s="1316"/>
      <c r="AK122" s="1316"/>
      <c r="AL122" s="1316"/>
    </row>
    <row r="123" spans="1:38" s="1370" customFormat="1" ht="12" customHeight="1">
      <c r="A123" s="1316"/>
      <c r="B123" s="1316"/>
      <c r="C123" s="1316"/>
      <c r="D123" s="1316"/>
      <c r="E123" s="1381" t="s">
        <v>3102</v>
      </c>
      <c r="F123" s="1316"/>
      <c r="G123" s="1316"/>
      <c r="H123" s="1316"/>
      <c r="I123" s="1316"/>
      <c r="J123" s="1316"/>
      <c r="K123" s="1316"/>
      <c r="L123" s="1316"/>
      <c r="M123" s="1316"/>
      <c r="N123" s="1316"/>
      <c r="O123" s="1316"/>
      <c r="P123" s="1316"/>
      <c r="Q123" s="1316"/>
      <c r="R123" s="1316"/>
      <c r="S123" s="1316"/>
      <c r="T123" s="1316"/>
      <c r="U123" s="1316"/>
      <c r="V123" s="1316"/>
      <c r="W123" s="1316"/>
      <c r="X123" s="1316"/>
      <c r="Y123" s="1316"/>
      <c r="Z123" s="1316"/>
      <c r="AA123" s="1316"/>
      <c r="AB123" s="1316"/>
      <c r="AC123" s="1316"/>
      <c r="AD123" s="1316"/>
      <c r="AE123" s="1316"/>
      <c r="AF123" s="1316"/>
      <c r="AG123" s="1316"/>
      <c r="AH123" s="1316"/>
      <c r="AI123" s="1316"/>
      <c r="AJ123" s="1382" t="s">
        <v>3118</v>
      </c>
      <c r="AK123" s="1316"/>
      <c r="AL123" s="1316"/>
    </row>
    <row r="124" spans="1:38" s="1370" customFormat="1" ht="12" customHeight="1">
      <c r="A124" s="1316"/>
      <c r="B124" s="1316"/>
      <c r="C124" s="1316"/>
      <c r="D124" s="1316"/>
      <c r="E124" s="1383">
        <v>31</v>
      </c>
      <c r="F124" s="1383"/>
      <c r="G124" s="1383"/>
      <c r="H124" s="1383"/>
      <c r="I124" s="1383"/>
      <c r="J124" s="1383"/>
      <c r="K124" s="1383"/>
      <c r="L124" s="1383">
        <v>24</v>
      </c>
      <c r="M124" s="1383">
        <v>23</v>
      </c>
      <c r="N124" s="1383"/>
      <c r="O124" s="1383"/>
      <c r="P124" s="1383"/>
      <c r="Q124" s="1383"/>
      <c r="R124" s="1383"/>
      <c r="S124" s="1383"/>
      <c r="T124" s="1384">
        <v>16</v>
      </c>
      <c r="U124" s="1384">
        <v>15</v>
      </c>
      <c r="V124" s="1383"/>
      <c r="W124" s="1383"/>
      <c r="X124" s="1383"/>
      <c r="Y124" s="1383"/>
      <c r="Z124" s="1383"/>
      <c r="AA124" s="1383"/>
      <c r="AB124" s="1384">
        <v>8</v>
      </c>
      <c r="AC124" s="1384">
        <v>7</v>
      </c>
      <c r="AD124" s="1383"/>
      <c r="AE124" s="1383"/>
      <c r="AF124" s="1383"/>
      <c r="AG124" s="1383"/>
      <c r="AH124" s="1383"/>
      <c r="AI124" s="1383"/>
      <c r="AJ124" s="1384">
        <v>0</v>
      </c>
      <c r="AK124" s="1316"/>
      <c r="AL124" s="1316"/>
    </row>
    <row r="125" spans="1:38" s="1370" customFormat="1">
      <c r="A125" s="1316"/>
      <c r="B125" s="1316"/>
      <c r="C125" s="1316"/>
      <c r="D125" s="1316"/>
      <c r="E125" s="1385">
        <v>1</v>
      </c>
      <c r="F125" s="1386">
        <v>0</v>
      </c>
      <c r="G125" s="1386">
        <v>1</v>
      </c>
      <c r="H125" s="1387" t="s">
        <v>3105</v>
      </c>
      <c r="I125" s="1385">
        <v>0</v>
      </c>
      <c r="J125" s="1337">
        <v>0</v>
      </c>
      <c r="K125" s="1337">
        <v>0</v>
      </c>
      <c r="L125" s="1338">
        <v>0</v>
      </c>
      <c r="M125" s="1388">
        <v>0</v>
      </c>
      <c r="N125" s="1337">
        <v>0</v>
      </c>
      <c r="O125" s="1337">
        <v>0</v>
      </c>
      <c r="P125" s="1338">
        <v>0</v>
      </c>
      <c r="Q125" s="1385" t="str">
        <f>MID(Q127,1,1)</f>
        <v>0</v>
      </c>
      <c r="R125" s="1386" t="str">
        <f>MID(Q127,2,1)</f>
        <v>0</v>
      </c>
      <c r="S125" s="1389" t="str">
        <f>MID(Q127,3,1)</f>
        <v>0</v>
      </c>
      <c r="T125" s="1390" t="str">
        <f>MID(Q127,4,1)</f>
        <v>1</v>
      </c>
      <c r="U125" s="1391" t="str">
        <f>MID(U127,1,1)</f>
        <v>0</v>
      </c>
      <c r="V125" s="1392" t="str">
        <f>MID(U127,2,1)</f>
        <v>0</v>
      </c>
      <c r="W125" s="1389" t="str">
        <f>MID(U127,3,1)</f>
        <v>0</v>
      </c>
      <c r="X125" s="1387" t="str">
        <f>MID(U127,4,1)</f>
        <v>0</v>
      </c>
      <c r="Y125" s="1385" t="str">
        <f>MID(U127,5,1)</f>
        <v>0</v>
      </c>
      <c r="Z125" s="1386" t="str">
        <f>MID(U127,6,1)</f>
        <v>0</v>
      </c>
      <c r="AA125" s="1389" t="str">
        <f>MID(U127,7,1)</f>
        <v>0</v>
      </c>
      <c r="AB125" s="1390" t="str">
        <f>MID(U127,8,1)</f>
        <v>0</v>
      </c>
      <c r="AC125" s="1393" t="str">
        <f>MID(AC127,1,1)</f>
        <v>0</v>
      </c>
      <c r="AD125" s="1389" t="str">
        <f>MID(AC127,2,1)</f>
        <v>1</v>
      </c>
      <c r="AE125" s="1389" t="str">
        <f>MID(AC127,3,1)</f>
        <v>1</v>
      </c>
      <c r="AF125" s="1394" t="str">
        <f>MID(AC127,4,1)</f>
        <v>0</v>
      </c>
      <c r="AG125" s="1393" t="str">
        <f>MID(AC127,5,1)</f>
        <v>0</v>
      </c>
      <c r="AH125" s="1389" t="str">
        <f>MID(AC127,6,1)</f>
        <v>1</v>
      </c>
      <c r="AI125" s="1389" t="str">
        <f>MID(AC127,7,1)</f>
        <v>0</v>
      </c>
      <c r="AJ125" s="1394" t="str">
        <f>MID(AC127,8,1)</f>
        <v>0</v>
      </c>
      <c r="AK125" s="1316"/>
      <c r="AL125" s="1316"/>
    </row>
    <row r="126" spans="1:38" s="1370" customFormat="1">
      <c r="A126" s="1316"/>
      <c r="B126" s="1316"/>
      <c r="C126" s="1316"/>
      <c r="D126" s="1316"/>
      <c r="E126" s="1316"/>
      <c r="F126" s="1316"/>
      <c r="G126" s="1316"/>
      <c r="H126" s="1316"/>
      <c r="I126" s="1316"/>
      <c r="J126" s="1316"/>
      <c r="K126" s="1316"/>
      <c r="L126" s="1316"/>
      <c r="M126" s="1316"/>
      <c r="N126" s="1316"/>
      <c r="O126" s="1316"/>
      <c r="P126" s="1316"/>
      <c r="Q126" s="1316"/>
      <c r="R126" s="1316"/>
      <c r="S126" s="1316"/>
      <c r="T126" s="1316"/>
      <c r="U126" s="1316"/>
      <c r="V126" s="1316"/>
      <c r="W126" s="1316"/>
      <c r="X126" s="1316"/>
      <c r="Y126" s="1316"/>
      <c r="Z126" s="1316"/>
      <c r="AA126" s="1316"/>
      <c r="AB126" s="1316"/>
      <c r="AC126" s="1316"/>
      <c r="AD126" s="1316"/>
      <c r="AE126" s="1316"/>
      <c r="AF126" s="1316"/>
      <c r="AG126" s="1316"/>
      <c r="AH126" s="1316"/>
      <c r="AI126" s="1351"/>
      <c r="AJ126" s="1351"/>
      <c r="AK126" s="1316"/>
      <c r="AL126" s="1316"/>
    </row>
    <row r="127" spans="1:38" s="1370" customFormat="1">
      <c r="A127" s="1316"/>
      <c r="B127" s="1316"/>
      <c r="C127" s="1316"/>
      <c r="D127" s="1316"/>
      <c r="E127" s="1352"/>
      <c r="F127" s="1352"/>
      <c r="G127" s="1352"/>
      <c r="H127" s="1352"/>
      <c r="I127" s="1352"/>
      <c r="J127" s="1351"/>
      <c r="K127" s="1351"/>
      <c r="L127" s="1351"/>
      <c r="M127" s="1351"/>
      <c r="N127" s="1351"/>
      <c r="O127" s="1351"/>
      <c r="P127" s="1351"/>
      <c r="Q127" s="1353" t="str">
        <f>HEX2BIN(T128,4)</f>
        <v>0001</v>
      </c>
      <c r="R127" s="1353"/>
      <c r="S127" s="1353"/>
      <c r="T127" s="1353"/>
      <c r="U127" s="1353" t="str">
        <f>HEX2BIN(Y128,8)</f>
        <v>00000000</v>
      </c>
      <c r="V127" s="1353"/>
      <c r="W127" s="1353"/>
      <c r="X127" s="1353"/>
      <c r="Y127" s="1353"/>
      <c r="Z127" s="1353"/>
      <c r="AA127" s="1353"/>
      <c r="AB127" s="1353"/>
      <c r="AC127" s="1353" t="str">
        <f>HEX2BIN(AG128,8)</f>
        <v>01100100</v>
      </c>
      <c r="AD127" s="1353"/>
      <c r="AE127" s="1353"/>
      <c r="AF127" s="1353"/>
      <c r="AG127" s="1353"/>
      <c r="AH127" s="1353"/>
      <c r="AI127" s="1353"/>
      <c r="AJ127" s="1353"/>
      <c r="AK127" s="1316"/>
      <c r="AL127" s="1316"/>
    </row>
    <row r="128" spans="1:38" s="1370" customFormat="1">
      <c r="A128" s="1316"/>
      <c r="B128" s="1316"/>
      <c r="C128" s="1316"/>
      <c r="D128" s="1316"/>
      <c r="E128" s="1352"/>
      <c r="F128" s="1352"/>
      <c r="G128" s="1352"/>
      <c r="H128" s="1352"/>
      <c r="I128" s="1352"/>
      <c r="J128" s="1351"/>
      <c r="K128" s="1354"/>
      <c r="L128" s="1351"/>
      <c r="M128" s="1395"/>
      <c r="N128" s="1375"/>
      <c r="O128" s="1354" t="s">
        <v>3213</v>
      </c>
      <c r="P128" s="1375"/>
      <c r="Q128" s="1357" t="s">
        <v>3106</v>
      </c>
      <c r="R128" s="1358"/>
      <c r="S128" s="1358"/>
      <c r="T128" s="1359" t="s">
        <v>3214</v>
      </c>
      <c r="U128" s="1357" t="s">
        <v>3215</v>
      </c>
      <c r="V128" s="1358"/>
      <c r="W128" s="1358"/>
      <c r="X128" s="1358"/>
      <c r="Y128" s="1360" t="s">
        <v>3138</v>
      </c>
      <c r="Z128" s="1360"/>
      <c r="AA128" s="1360"/>
      <c r="AB128" s="1361"/>
      <c r="AC128" s="1357" t="s">
        <v>3216</v>
      </c>
      <c r="AD128" s="1358"/>
      <c r="AE128" s="1358"/>
      <c r="AF128" s="1358"/>
      <c r="AG128" s="1360" t="s">
        <v>3217</v>
      </c>
      <c r="AH128" s="1360"/>
      <c r="AI128" s="1360"/>
      <c r="AJ128" s="1361"/>
      <c r="AK128" s="1316"/>
      <c r="AL128" s="1316"/>
    </row>
    <row r="129" spans="1:38">
      <c r="A129" s="1375"/>
      <c r="B129" s="1375"/>
      <c r="C129" s="1375"/>
      <c r="D129" s="1375"/>
      <c r="E129" s="1396"/>
      <c r="F129" s="1396"/>
      <c r="G129" s="1396"/>
      <c r="H129" s="1396"/>
      <c r="I129" s="1396"/>
      <c r="J129" s="1395"/>
      <c r="K129" s="1395"/>
      <c r="L129" s="1395"/>
      <c r="M129" s="1397"/>
      <c r="N129" s="1397"/>
      <c r="O129" s="1397"/>
      <c r="P129" s="1397"/>
      <c r="Q129" s="1398"/>
      <c r="R129" s="1399"/>
      <c r="S129" s="1399"/>
      <c r="T129" s="1399"/>
      <c r="U129" s="1395"/>
      <c r="V129" s="1375"/>
      <c r="W129" s="1375"/>
      <c r="X129" s="1375"/>
      <c r="Y129" s="1397"/>
      <c r="Z129" s="1397"/>
      <c r="AA129" s="1397"/>
      <c r="AB129" s="1398"/>
      <c r="AC129" s="1397"/>
      <c r="AD129" s="1397"/>
      <c r="AE129" s="1397"/>
      <c r="AF129" s="1397"/>
      <c r="AG129" s="1400"/>
      <c r="AH129" s="1400"/>
      <c r="AI129" s="1400"/>
      <c r="AJ129" s="1400"/>
      <c r="AK129" s="1375"/>
      <c r="AL129" s="1375"/>
    </row>
    <row r="130" spans="1:38" s="1370" customFormat="1">
      <c r="C130" s="1370" t="s">
        <v>3141</v>
      </c>
      <c r="D130" s="1426"/>
      <c r="G130" s="1378" t="s">
        <v>3135</v>
      </c>
    </row>
    <row r="131" spans="1:38" s="1370" customFormat="1">
      <c r="E131" s="1486" t="s">
        <v>3192</v>
      </c>
      <c r="AJ131" s="1458" t="s">
        <v>3103</v>
      </c>
    </row>
    <row r="132" spans="1:38" s="1370" customFormat="1">
      <c r="E132" s="1487">
        <v>31</v>
      </c>
      <c r="F132" s="1487"/>
      <c r="G132" s="1487"/>
      <c r="H132" s="1487"/>
      <c r="I132" s="1487"/>
      <c r="J132" s="1487"/>
      <c r="K132" s="1487"/>
      <c r="L132" s="1487">
        <v>24</v>
      </c>
      <c r="M132" s="1487">
        <v>23</v>
      </c>
      <c r="N132" s="1487"/>
      <c r="O132" s="1487"/>
      <c r="P132" s="1487"/>
      <c r="Q132" s="1487"/>
      <c r="R132" s="1487"/>
      <c r="S132" s="1487"/>
      <c r="T132" s="1488">
        <v>16</v>
      </c>
      <c r="U132" s="1488">
        <v>15</v>
      </c>
      <c r="V132" s="1487"/>
      <c r="W132" s="1487"/>
      <c r="X132" s="1487"/>
      <c r="Y132" s="1487"/>
      <c r="Z132" s="1487"/>
      <c r="AA132" s="1487"/>
      <c r="AB132" s="1488">
        <v>8</v>
      </c>
      <c r="AC132" s="1488">
        <v>7</v>
      </c>
      <c r="AD132" s="1487"/>
      <c r="AE132" s="1487"/>
      <c r="AF132" s="1487"/>
      <c r="AG132" s="1487"/>
      <c r="AH132" s="1487"/>
      <c r="AI132" s="1487"/>
      <c r="AJ132" s="1488">
        <v>0</v>
      </c>
    </row>
    <row r="133" spans="1:38" s="1370" customFormat="1">
      <c r="E133" s="1507" t="s">
        <v>3197</v>
      </c>
      <c r="F133" s="1508" t="s">
        <v>3125</v>
      </c>
      <c r="G133" s="1508" t="s">
        <v>3124</v>
      </c>
      <c r="H133" s="1509" t="s">
        <v>3125</v>
      </c>
      <c r="I133" s="1507" t="s">
        <v>3125</v>
      </c>
      <c r="J133" s="1508" t="s">
        <v>3125</v>
      </c>
      <c r="K133" s="1508" t="s">
        <v>3125</v>
      </c>
      <c r="L133" s="1509" t="s">
        <v>3197</v>
      </c>
      <c r="M133" s="1507" t="s">
        <v>3124</v>
      </c>
      <c r="N133" s="1508" t="s">
        <v>3125</v>
      </c>
      <c r="O133" s="1508" t="s">
        <v>3125</v>
      </c>
      <c r="P133" s="1509" t="s">
        <v>3125</v>
      </c>
      <c r="Q133" s="1507" t="s">
        <v>3194</v>
      </c>
      <c r="R133" s="1508" t="s">
        <v>3125</v>
      </c>
      <c r="S133" s="1508" t="s">
        <v>3125</v>
      </c>
      <c r="T133" s="1509" t="s">
        <v>3195</v>
      </c>
      <c r="U133" s="1507" t="s">
        <v>3125</v>
      </c>
      <c r="V133" s="1508" t="s">
        <v>3125</v>
      </c>
      <c r="W133" s="1508" t="s">
        <v>3125</v>
      </c>
      <c r="X133" s="1509" t="s">
        <v>3125</v>
      </c>
      <c r="Y133" s="1507" t="s">
        <v>3125</v>
      </c>
      <c r="Z133" s="1508" t="s">
        <v>3194</v>
      </c>
      <c r="AA133" s="1508" t="s">
        <v>3125</v>
      </c>
      <c r="AB133" s="1509" t="s">
        <v>3125</v>
      </c>
      <c r="AC133" s="1507" t="s">
        <v>3195</v>
      </c>
      <c r="AD133" s="1508" t="s">
        <v>3125</v>
      </c>
      <c r="AE133" s="1508" t="s">
        <v>3125</v>
      </c>
      <c r="AF133" s="1509" t="s">
        <v>3125</v>
      </c>
      <c r="AG133" s="1507" t="s">
        <v>3197</v>
      </c>
      <c r="AH133" s="1508" t="s">
        <v>3125</v>
      </c>
      <c r="AI133" s="1508" t="s">
        <v>3197</v>
      </c>
      <c r="AJ133" s="1499" t="s">
        <v>3104</v>
      </c>
    </row>
    <row r="134" spans="1:38" s="1370" customFormat="1" ht="6" customHeight="1">
      <c r="E134" s="1439"/>
      <c r="F134" s="1439"/>
      <c r="G134" s="1439"/>
      <c r="H134" s="1439"/>
      <c r="I134" s="1439"/>
      <c r="J134" s="1439"/>
      <c r="K134" s="1439"/>
      <c r="L134" s="1439"/>
      <c r="M134" s="1439"/>
      <c r="N134" s="1439"/>
      <c r="O134" s="1439"/>
      <c r="P134" s="1439"/>
      <c r="Q134" s="1439"/>
      <c r="R134" s="1439"/>
      <c r="S134" s="1439"/>
      <c r="T134" s="1439"/>
      <c r="U134" s="1439"/>
      <c r="V134" s="1439"/>
      <c r="W134" s="1439"/>
      <c r="X134" s="1439"/>
      <c r="Y134" s="1439"/>
      <c r="Z134" s="1439"/>
      <c r="AA134" s="1439"/>
      <c r="AB134" s="1439"/>
      <c r="AC134" s="1439"/>
      <c r="AD134" s="1439"/>
      <c r="AE134" s="1439"/>
      <c r="AF134" s="1439"/>
      <c r="AG134" s="1439"/>
      <c r="AH134" s="1439"/>
      <c r="AI134" s="1439"/>
      <c r="AJ134" s="1439"/>
      <c r="AK134" s="1439"/>
    </row>
    <row r="135" spans="1:38" s="1370" customFormat="1" ht="6" customHeight="1">
      <c r="E135" s="1439"/>
      <c r="F135" s="1439"/>
      <c r="G135" s="1439"/>
      <c r="H135" s="1439"/>
      <c r="I135" s="1439"/>
      <c r="J135" s="1439"/>
      <c r="K135" s="1439"/>
      <c r="L135" s="1439"/>
      <c r="M135" s="1439"/>
      <c r="N135" s="1439"/>
      <c r="O135" s="1439"/>
      <c r="P135" s="1439"/>
      <c r="Q135" s="1439"/>
      <c r="R135" s="1439"/>
      <c r="S135" s="1439"/>
      <c r="T135" s="1439"/>
      <c r="U135" s="1439"/>
      <c r="V135" s="1439"/>
      <c r="W135" s="1439"/>
      <c r="X135" s="1439"/>
      <c r="Y135" s="1439"/>
      <c r="Z135" s="1439"/>
      <c r="AA135" s="1439"/>
      <c r="AB135" s="1439"/>
      <c r="AC135" s="1439"/>
      <c r="AD135" s="1439"/>
      <c r="AE135" s="1439"/>
      <c r="AF135" s="1439"/>
      <c r="AG135" s="1439"/>
      <c r="AH135" s="1439"/>
      <c r="AI135" s="1439"/>
      <c r="AJ135" s="1439"/>
      <c r="AK135" s="1439"/>
    </row>
    <row r="136" spans="1:38" s="1370" customFormat="1" ht="6" customHeight="1">
      <c r="E136" s="1439"/>
      <c r="F136" s="1439"/>
      <c r="G136" s="1439"/>
      <c r="H136" s="1439"/>
      <c r="I136" s="1439"/>
      <c r="J136" s="1439"/>
      <c r="K136" s="1439"/>
      <c r="L136" s="1439"/>
      <c r="M136" s="1439"/>
      <c r="N136" s="1439"/>
      <c r="O136" s="1439"/>
      <c r="P136" s="1439"/>
      <c r="Q136" s="1439"/>
      <c r="R136" s="1439"/>
      <c r="S136" s="1439"/>
      <c r="T136" s="1439"/>
      <c r="U136" s="1439"/>
      <c r="V136" s="1439"/>
      <c r="W136" s="1439"/>
      <c r="X136" s="1439"/>
      <c r="Y136" s="1439"/>
      <c r="Z136" s="1439"/>
      <c r="AA136" s="1439"/>
      <c r="AB136" s="1439"/>
      <c r="AC136" s="1439"/>
      <c r="AD136" s="1439"/>
      <c r="AE136" s="1439"/>
      <c r="AF136" s="1439"/>
      <c r="AG136" s="1439"/>
      <c r="AH136" s="1439"/>
      <c r="AI136" s="1439"/>
      <c r="AJ136" s="1439"/>
      <c r="AK136" s="1439"/>
    </row>
    <row r="137" spans="1:38" s="1370" customFormat="1" ht="6" customHeight="1">
      <c r="E137" s="1439"/>
      <c r="F137" s="1439"/>
      <c r="G137" s="1439"/>
      <c r="H137" s="1439"/>
      <c r="I137" s="1439"/>
      <c r="J137" s="1439"/>
      <c r="K137" s="1439"/>
      <c r="L137" s="1439"/>
      <c r="M137" s="1439"/>
      <c r="N137" s="1439"/>
      <c r="O137" s="1439"/>
      <c r="P137" s="1439"/>
      <c r="Q137" s="1439"/>
      <c r="R137" s="1439"/>
      <c r="S137" s="1439"/>
      <c r="T137" s="1439"/>
      <c r="U137" s="1439"/>
      <c r="V137" s="1439"/>
      <c r="W137" s="1439"/>
      <c r="X137" s="1439"/>
      <c r="Y137" s="1439"/>
      <c r="Z137" s="1439"/>
      <c r="AA137" s="1439"/>
      <c r="AB137" s="1439"/>
      <c r="AC137" s="1439"/>
      <c r="AD137" s="1439"/>
      <c r="AE137" s="1439"/>
      <c r="AF137" s="1439"/>
      <c r="AG137" s="1439"/>
      <c r="AH137" s="1439"/>
      <c r="AI137" s="1439"/>
      <c r="AJ137" s="1439"/>
      <c r="AK137" s="1439"/>
    </row>
    <row r="138" spans="1:38" s="1370" customFormat="1">
      <c r="C138" s="1421"/>
      <c r="D138" s="1421"/>
      <c r="E138" s="1421"/>
      <c r="F138" s="1421"/>
      <c r="G138" s="1421"/>
      <c r="H138" s="1421"/>
      <c r="I138" s="1421"/>
      <c r="J138" s="1421"/>
      <c r="K138" s="1421"/>
      <c r="L138" s="1421"/>
      <c r="M138" s="1421"/>
      <c r="U138" s="1422"/>
      <c r="V138" s="1422"/>
      <c r="W138" s="1422"/>
      <c r="X138" s="1422"/>
      <c r="Y138" s="1422"/>
      <c r="Z138" s="1422"/>
      <c r="AA138" s="1422"/>
      <c r="AB138" s="1422"/>
      <c r="AC138" s="1422"/>
      <c r="AD138" s="1422"/>
      <c r="AE138" s="1422"/>
      <c r="AF138" s="1422"/>
      <c r="AG138" s="1422"/>
      <c r="AH138" s="1422"/>
      <c r="AI138" s="1422"/>
      <c r="AJ138" s="1422"/>
      <c r="AK138" s="1422"/>
      <c r="AL138" s="1422"/>
    </row>
    <row r="139" spans="1:38" s="1370" customFormat="1">
      <c r="C139" s="1421"/>
      <c r="D139" s="1421"/>
      <c r="E139" s="1421"/>
      <c r="F139" s="1421"/>
      <c r="G139" s="1421"/>
      <c r="H139" s="1421"/>
      <c r="I139" s="1421"/>
      <c r="J139" s="1421"/>
      <c r="K139" s="1421"/>
      <c r="L139" s="1421"/>
      <c r="M139" s="1421"/>
      <c r="U139" s="1452"/>
      <c r="V139" s="1452"/>
      <c r="W139" s="1452"/>
      <c r="X139" s="1452"/>
      <c r="Y139" s="1452"/>
      <c r="Z139" s="1422"/>
      <c r="AA139" s="1422"/>
      <c r="AB139" s="1422"/>
      <c r="AC139" s="1422"/>
      <c r="AD139" s="1456"/>
      <c r="AE139" s="1439"/>
      <c r="AF139" s="1439"/>
      <c r="AG139" s="1422"/>
      <c r="AH139" s="1456" t="s">
        <v>3218</v>
      </c>
      <c r="AI139" s="1439"/>
      <c r="AJ139" s="1502">
        <v>1</v>
      </c>
      <c r="AK139" s="1422"/>
      <c r="AL139" s="1422"/>
    </row>
    <row r="140" spans="1:38" s="1370" customFormat="1">
      <c r="C140" s="1421"/>
      <c r="D140" s="1421"/>
      <c r="E140" s="1421"/>
      <c r="F140" s="1421"/>
      <c r="G140" s="1421"/>
      <c r="H140" s="1421"/>
      <c r="I140" s="1421"/>
      <c r="J140" s="1421"/>
      <c r="K140" s="1421"/>
      <c r="L140" s="1421"/>
      <c r="M140" s="1421"/>
      <c r="T140" s="1452"/>
      <c r="U140" s="1452"/>
      <c r="V140" s="1452"/>
      <c r="W140" s="1452"/>
      <c r="X140" s="1452"/>
      <c r="Y140" s="1422"/>
      <c r="Z140" s="1422"/>
      <c r="AA140" s="1422"/>
      <c r="AB140" s="1422"/>
      <c r="AC140" s="1456"/>
      <c r="AD140" s="1439"/>
      <c r="AE140" s="1439"/>
      <c r="AF140" s="1422"/>
      <c r="AG140" s="1422"/>
      <c r="AH140" s="1456" t="s">
        <v>3219</v>
      </c>
      <c r="AI140" s="1439"/>
      <c r="AJ140" s="1503">
        <v>0</v>
      </c>
      <c r="AK140" s="1422" t="s">
        <v>3128</v>
      </c>
      <c r="AL140" s="1422"/>
    </row>
    <row r="141" spans="1:38" s="1370" customFormat="1">
      <c r="C141" s="1421"/>
      <c r="D141" s="1421"/>
      <c r="E141" s="1421"/>
      <c r="F141" s="1421"/>
      <c r="G141" s="1421"/>
      <c r="H141" s="1421"/>
      <c r="I141" s="1421"/>
      <c r="J141" s="1421"/>
      <c r="K141" s="1421"/>
      <c r="L141" s="1421"/>
      <c r="M141" s="1421"/>
      <c r="T141" s="1452"/>
      <c r="U141" s="1452"/>
      <c r="V141" s="1452"/>
      <c r="W141" s="1452"/>
      <c r="X141" s="1452"/>
      <c r="Y141" s="1422"/>
      <c r="Z141" s="1422"/>
      <c r="AA141" s="1422"/>
      <c r="AB141" s="1422"/>
      <c r="AC141" s="1456"/>
      <c r="AD141" s="1439"/>
      <c r="AE141" s="1439"/>
      <c r="AF141" s="1422"/>
      <c r="AG141" s="1422"/>
      <c r="AH141" s="1456"/>
      <c r="AI141" s="1439"/>
      <c r="AJ141" s="1439"/>
      <c r="AK141" s="1422"/>
      <c r="AL141" s="1422"/>
    </row>
    <row r="142" spans="1:38" s="1370" customFormat="1">
      <c r="C142" s="1421"/>
      <c r="D142" s="1421"/>
      <c r="E142" s="1419"/>
      <c r="F142" s="1421"/>
      <c r="G142" s="1421"/>
      <c r="H142" s="1421"/>
      <c r="I142" s="1421"/>
      <c r="J142" s="1421"/>
      <c r="K142" s="1421"/>
      <c r="L142" s="1421"/>
      <c r="M142" s="1421"/>
      <c r="T142" s="1452"/>
      <c r="U142" s="1452"/>
      <c r="V142" s="1452"/>
      <c r="W142" s="1452"/>
      <c r="X142" s="1452"/>
      <c r="Y142" s="1422"/>
      <c r="Z142" s="1422"/>
      <c r="AA142" s="1422"/>
      <c r="AB142" s="1422"/>
      <c r="AC142" s="1456"/>
      <c r="AD142" s="1439"/>
      <c r="AE142" s="1439"/>
      <c r="AF142" s="1422"/>
      <c r="AG142" s="1422"/>
      <c r="AH142" s="1422"/>
      <c r="AI142" s="1422"/>
      <c r="AJ142" s="1422"/>
      <c r="AK142" s="1422"/>
      <c r="AL142" s="1422"/>
    </row>
    <row r="143" spans="1:38" s="1370" customFormat="1">
      <c r="C143" s="1421"/>
      <c r="D143" s="1421"/>
      <c r="E143" s="1419"/>
      <c r="F143" s="1421"/>
      <c r="G143" s="1421"/>
      <c r="H143" s="1421"/>
      <c r="I143" s="1421"/>
      <c r="J143" s="1421"/>
      <c r="K143" s="1421"/>
      <c r="L143" s="1421"/>
      <c r="M143" s="1421"/>
      <c r="T143" s="1452"/>
      <c r="U143" s="1452"/>
      <c r="V143" s="1452"/>
      <c r="W143" s="1452"/>
      <c r="X143" s="1452"/>
      <c r="Y143" s="1422"/>
      <c r="Z143" s="1422"/>
      <c r="AA143" s="1422"/>
      <c r="AB143" s="1422"/>
      <c r="AC143" s="1456"/>
      <c r="AD143" s="1439"/>
      <c r="AE143" s="1439"/>
      <c r="AF143" s="1422"/>
      <c r="AG143" s="1422"/>
      <c r="AH143" s="1422"/>
      <c r="AI143" s="1422"/>
      <c r="AJ143" s="1422"/>
      <c r="AK143" s="1422"/>
      <c r="AL143" s="1422"/>
    </row>
    <row r="144" spans="1:38" s="1370" customFormat="1">
      <c r="C144" s="1421"/>
      <c r="D144" s="1421"/>
      <c r="E144" s="1421"/>
      <c r="F144" s="1421"/>
      <c r="G144" s="1421"/>
      <c r="H144" s="1421"/>
      <c r="I144" s="1421"/>
      <c r="J144" s="1421"/>
      <c r="K144" s="1421"/>
      <c r="L144" s="1421"/>
      <c r="M144" s="1421"/>
      <c r="T144" s="1452"/>
      <c r="U144" s="1452"/>
      <c r="V144" s="1452"/>
      <c r="W144" s="1452"/>
      <c r="X144" s="1452"/>
      <c r="Y144" s="1422"/>
      <c r="Z144" s="1422"/>
      <c r="AA144" s="1422"/>
      <c r="AB144" s="1422"/>
      <c r="AC144" s="1456"/>
      <c r="AD144" s="1439"/>
      <c r="AE144" s="1439"/>
      <c r="AF144" s="1422"/>
      <c r="AG144" s="1422"/>
      <c r="AH144" s="1422"/>
      <c r="AI144" s="1422"/>
      <c r="AJ144" s="1422"/>
      <c r="AK144" s="1422"/>
      <c r="AL144" s="1422"/>
    </row>
    <row r="145" spans="1:38" s="1370" customFormat="1">
      <c r="B145" s="1371" t="str">
        <f>$B$2</f>
        <v>11</v>
      </c>
      <c r="C145" s="1372" t="s">
        <v>3220</v>
      </c>
      <c r="D145" s="1420"/>
      <c r="E145" s="1420" t="s">
        <v>3221</v>
      </c>
      <c r="R145" s="1421"/>
      <c r="S145" s="1421"/>
      <c r="T145" s="1421"/>
      <c r="U145" s="1421"/>
      <c r="V145" s="1421"/>
      <c r="W145" s="1421"/>
      <c r="X145" s="1422"/>
      <c r="Y145" s="1422"/>
      <c r="Z145" s="1422"/>
      <c r="AA145" s="1422"/>
      <c r="AB145" s="1422"/>
      <c r="AC145" s="1422"/>
      <c r="AD145" s="1422"/>
      <c r="AF145" s="1504" t="s">
        <v>3134</v>
      </c>
      <c r="AG145" s="1504"/>
      <c r="AH145" s="1504"/>
      <c r="AI145" s="1504"/>
      <c r="AJ145" s="1504"/>
    </row>
    <row r="146" spans="1:38" s="1380" customFormat="1">
      <c r="B146" s="1376"/>
      <c r="C146" s="1317"/>
      <c r="D146" s="1505"/>
      <c r="E146" s="1377" t="s">
        <v>3222</v>
      </c>
      <c r="R146" s="1423"/>
      <c r="S146" s="1423"/>
      <c r="T146" s="1423"/>
      <c r="U146" s="1423"/>
      <c r="V146" s="1423"/>
      <c r="W146" s="1423"/>
      <c r="X146" s="1424"/>
      <c r="Y146" s="1424"/>
      <c r="Z146" s="1424"/>
      <c r="AA146" s="1424"/>
      <c r="AB146" s="1424"/>
      <c r="AC146" s="1424"/>
      <c r="AD146" s="1424"/>
      <c r="AF146" s="1506"/>
      <c r="AG146" s="1506"/>
      <c r="AH146" s="1506"/>
      <c r="AI146" s="1506"/>
      <c r="AJ146" s="1506"/>
    </row>
    <row r="147" spans="1:38" s="1370" customFormat="1" ht="12" customHeight="1">
      <c r="A147" s="1316"/>
      <c r="B147" s="1316"/>
      <c r="C147" s="1378" t="s">
        <v>3101</v>
      </c>
      <c r="D147" s="1379"/>
      <c r="E147" s="1378"/>
      <c r="F147" s="1378"/>
      <c r="G147" s="1378" t="s">
        <v>3223</v>
      </c>
      <c r="H147" s="1316"/>
      <c r="I147" s="1316"/>
      <c r="J147" s="1316"/>
      <c r="K147" s="1316"/>
      <c r="L147" s="1316"/>
      <c r="M147" s="1316"/>
      <c r="N147" s="1316"/>
      <c r="O147" s="1316"/>
      <c r="P147" s="1316"/>
      <c r="Q147" s="1316"/>
      <c r="R147" s="1316"/>
      <c r="S147" s="1316"/>
      <c r="T147" s="1316"/>
      <c r="U147" s="1316"/>
      <c r="V147" s="1316"/>
      <c r="W147" s="1316"/>
      <c r="X147" s="1316"/>
      <c r="Y147" s="1316"/>
      <c r="Z147" s="1316"/>
      <c r="AA147" s="1316"/>
      <c r="AB147" s="1316"/>
      <c r="AC147" s="1316"/>
      <c r="AD147" s="1316"/>
      <c r="AE147" s="1316"/>
      <c r="AF147" s="1316"/>
      <c r="AG147" s="1316"/>
      <c r="AH147" s="1316"/>
      <c r="AI147" s="1316"/>
      <c r="AJ147" s="1316"/>
      <c r="AK147" s="1316"/>
      <c r="AL147" s="1316"/>
    </row>
    <row r="148" spans="1:38" s="1370" customFormat="1" ht="12" customHeight="1">
      <c r="A148" s="1316"/>
      <c r="B148" s="1316"/>
      <c r="C148" s="1316"/>
      <c r="D148" s="1316"/>
      <c r="E148" s="1381" t="s">
        <v>3102</v>
      </c>
      <c r="F148" s="1316"/>
      <c r="G148" s="1316"/>
      <c r="H148" s="1316"/>
      <c r="I148" s="1316"/>
      <c r="J148" s="1316"/>
      <c r="K148" s="1316"/>
      <c r="L148" s="1316"/>
      <c r="M148" s="1316"/>
      <c r="N148" s="1316"/>
      <c r="O148" s="1316"/>
      <c r="P148" s="1316"/>
      <c r="Q148" s="1316"/>
      <c r="R148" s="1316"/>
      <c r="S148" s="1316"/>
      <c r="T148" s="1316"/>
      <c r="U148" s="1316"/>
      <c r="V148" s="1316"/>
      <c r="W148" s="1316"/>
      <c r="X148" s="1316"/>
      <c r="Y148" s="1316"/>
      <c r="Z148" s="1316"/>
      <c r="AA148" s="1316"/>
      <c r="AB148" s="1316"/>
      <c r="AC148" s="1316"/>
      <c r="AD148" s="1316"/>
      <c r="AE148" s="1316"/>
      <c r="AF148" s="1316"/>
      <c r="AG148" s="1316"/>
      <c r="AH148" s="1316"/>
      <c r="AI148" s="1316"/>
      <c r="AJ148" s="1382" t="s">
        <v>3103</v>
      </c>
      <c r="AK148" s="1316"/>
      <c r="AL148" s="1316"/>
    </row>
    <row r="149" spans="1:38" ht="12" customHeight="1">
      <c r="A149" s="1316"/>
      <c r="B149" s="1316"/>
      <c r="C149" s="1316"/>
      <c r="D149" s="1316"/>
      <c r="E149" s="1383">
        <v>31</v>
      </c>
      <c r="F149" s="1383"/>
      <c r="G149" s="1383"/>
      <c r="H149" s="1383"/>
      <c r="I149" s="1383"/>
      <c r="J149" s="1383"/>
      <c r="K149" s="1383"/>
      <c r="L149" s="1383">
        <v>24</v>
      </c>
      <c r="M149" s="1383">
        <v>23</v>
      </c>
      <c r="N149" s="1383"/>
      <c r="O149" s="1383"/>
      <c r="P149" s="1383"/>
      <c r="Q149" s="1383"/>
      <c r="R149" s="1383"/>
      <c r="S149" s="1383"/>
      <c r="T149" s="1384">
        <v>16</v>
      </c>
      <c r="U149" s="1384">
        <v>15</v>
      </c>
      <c r="V149" s="1383"/>
      <c r="W149" s="1383"/>
      <c r="X149" s="1383"/>
      <c r="Y149" s="1383"/>
      <c r="Z149" s="1383"/>
      <c r="AA149" s="1383"/>
      <c r="AB149" s="1384">
        <v>8</v>
      </c>
      <c r="AC149" s="1384">
        <v>7</v>
      </c>
      <c r="AD149" s="1383"/>
      <c r="AE149" s="1383"/>
      <c r="AF149" s="1383"/>
      <c r="AG149" s="1383"/>
      <c r="AH149" s="1383"/>
      <c r="AI149" s="1383"/>
      <c r="AJ149" s="1384">
        <v>0</v>
      </c>
      <c r="AK149" s="1316"/>
      <c r="AL149" s="1316"/>
    </row>
    <row r="150" spans="1:38" ht="12" customHeight="1">
      <c r="A150" s="1316"/>
      <c r="B150" s="1316"/>
      <c r="C150" s="1316"/>
      <c r="D150" s="1316"/>
      <c r="E150" s="1385">
        <v>1</v>
      </c>
      <c r="F150" s="1386">
        <v>0</v>
      </c>
      <c r="G150" s="1386">
        <v>1</v>
      </c>
      <c r="H150" s="1387">
        <v>0</v>
      </c>
      <c r="I150" s="1385">
        <v>0</v>
      </c>
      <c r="J150" s="1337">
        <v>0</v>
      </c>
      <c r="K150" s="1337">
        <v>0</v>
      </c>
      <c r="L150" s="1338">
        <v>0</v>
      </c>
      <c r="M150" s="1388">
        <v>0</v>
      </c>
      <c r="N150" s="1337">
        <v>0</v>
      </c>
      <c r="O150" s="1337">
        <v>0</v>
      </c>
      <c r="P150" s="1338">
        <v>0</v>
      </c>
      <c r="Q150" s="1385" t="str">
        <f>MID(Q152,1,1)</f>
        <v>0</v>
      </c>
      <c r="R150" s="1386" t="str">
        <f>MID(Q152,2,1)</f>
        <v>0</v>
      </c>
      <c r="S150" s="1389" t="str">
        <f>MID(Q152,3,1)</f>
        <v>0</v>
      </c>
      <c r="T150" s="1390" t="str">
        <f>MID(Q152,4,1)</f>
        <v>1</v>
      </c>
      <c r="U150" s="1385" t="str">
        <f>MID(U152,1,1)</f>
        <v>0</v>
      </c>
      <c r="V150" s="1389" t="str">
        <f>MID(U152,2,1)</f>
        <v>0</v>
      </c>
      <c r="W150" s="1389" t="str">
        <f>MID(U152,3,1)</f>
        <v>0</v>
      </c>
      <c r="X150" s="1387" t="str">
        <f>MID(U152,4,1)</f>
        <v>0</v>
      </c>
      <c r="Y150" s="1385" t="str">
        <f>MID(U152,5,1)</f>
        <v>0</v>
      </c>
      <c r="Z150" s="1386" t="str">
        <f>MID(U152,6,1)</f>
        <v>0</v>
      </c>
      <c r="AA150" s="1389" t="str">
        <f>MID(U152,7,1)</f>
        <v>0</v>
      </c>
      <c r="AB150" s="1390" t="str">
        <f>MID(U152,8,1)</f>
        <v>0</v>
      </c>
      <c r="AC150" s="1393" t="str">
        <f>MID(AC152,1,1)</f>
        <v>0</v>
      </c>
      <c r="AD150" s="1389" t="str">
        <f>MID(AC152,2,1)</f>
        <v>1</v>
      </c>
      <c r="AE150" s="1389" t="str">
        <f>MID(AC152,3,1)</f>
        <v>1</v>
      </c>
      <c r="AF150" s="1394" t="str">
        <f>MID(AC152,4,1)</f>
        <v>0</v>
      </c>
      <c r="AG150" s="1393" t="str">
        <f>MID(AC152,5,1)</f>
        <v>0</v>
      </c>
      <c r="AH150" s="1389" t="str">
        <f>MID(AC152,6,1)</f>
        <v>1</v>
      </c>
      <c r="AI150" s="1389" t="str">
        <f>MID(AC152,7,1)</f>
        <v>0</v>
      </c>
      <c r="AJ150" s="1394" t="str">
        <f>MID(AC152,8,1)</f>
        <v>1</v>
      </c>
      <c r="AK150" s="1316"/>
      <c r="AL150" s="1316"/>
    </row>
    <row r="151" spans="1:38" ht="11.25" customHeight="1">
      <c r="A151" s="1316"/>
      <c r="B151" s="1316"/>
      <c r="C151" s="1316"/>
      <c r="D151" s="1316"/>
      <c r="E151" s="1316"/>
      <c r="F151" s="1316"/>
      <c r="G151" s="1316"/>
      <c r="H151" s="1316"/>
      <c r="I151" s="1316"/>
      <c r="J151" s="1316"/>
      <c r="K151" s="1316"/>
      <c r="L151" s="1316"/>
      <c r="M151" s="1316"/>
      <c r="N151" s="1316"/>
      <c r="O151" s="1316"/>
      <c r="P151" s="1316"/>
      <c r="Q151" s="1316"/>
      <c r="R151" s="1316"/>
      <c r="S151" s="1316"/>
      <c r="T151" s="1316"/>
      <c r="U151" s="1316"/>
      <c r="V151" s="1316"/>
      <c r="W151" s="1316"/>
      <c r="X151" s="1316"/>
      <c r="Y151" s="1316"/>
      <c r="Z151" s="1316"/>
      <c r="AA151" s="1316"/>
      <c r="AB151" s="1316"/>
      <c r="AC151" s="1316"/>
      <c r="AD151" s="1316"/>
      <c r="AE151" s="1316"/>
      <c r="AF151" s="1316"/>
      <c r="AG151" s="1316"/>
      <c r="AH151" s="1316"/>
      <c r="AI151" s="1351"/>
      <c r="AJ151" s="1351"/>
      <c r="AK151" s="1316"/>
      <c r="AL151" s="1316"/>
    </row>
    <row r="152" spans="1:38" ht="12" customHeight="1">
      <c r="A152" s="1316"/>
      <c r="B152" s="1316"/>
      <c r="C152" s="1316"/>
      <c r="D152" s="1316"/>
      <c r="E152" s="1352"/>
      <c r="F152" s="1352"/>
      <c r="G152" s="1352"/>
      <c r="H152" s="1352"/>
      <c r="I152" s="1352"/>
      <c r="J152" s="1351"/>
      <c r="K152" s="1351"/>
      <c r="L152" s="1351"/>
      <c r="M152" s="1351"/>
      <c r="N152" s="1351"/>
      <c r="O152" s="1351"/>
      <c r="P152" s="1351"/>
      <c r="Q152" s="1353" t="str">
        <f>HEX2BIN(T153,4)</f>
        <v>0001</v>
      </c>
      <c r="R152" s="1353"/>
      <c r="S152" s="1353"/>
      <c r="T152" s="1353"/>
      <c r="U152" s="1353" t="str">
        <f>HEX2BIN(Y153,8)</f>
        <v>00000000</v>
      </c>
      <c r="V152" s="1353"/>
      <c r="W152" s="1353"/>
      <c r="X152" s="1353"/>
      <c r="Y152" s="1353"/>
      <c r="Z152" s="1353"/>
      <c r="AA152" s="1353"/>
      <c r="AB152" s="1353"/>
      <c r="AC152" s="1353" t="str">
        <f>HEX2BIN(AG153,8)</f>
        <v>01100101</v>
      </c>
      <c r="AD152" s="1353"/>
      <c r="AE152" s="1353"/>
      <c r="AF152" s="1353"/>
      <c r="AG152" s="1353"/>
      <c r="AH152" s="1353"/>
      <c r="AI152" s="1353"/>
      <c r="AJ152" s="1353"/>
      <c r="AK152" s="1316"/>
      <c r="AL152" s="1316"/>
    </row>
    <row r="153" spans="1:38" ht="12" customHeight="1">
      <c r="A153" s="1316"/>
      <c r="B153" s="1316"/>
      <c r="C153" s="1316"/>
      <c r="D153" s="1316"/>
      <c r="E153" s="1352"/>
      <c r="F153" s="1352"/>
      <c r="G153" s="1352"/>
      <c r="H153" s="1352"/>
      <c r="I153" s="1352"/>
      <c r="J153" s="1351"/>
      <c r="K153" s="1354"/>
      <c r="L153" s="1351"/>
      <c r="M153" s="1395"/>
      <c r="N153" s="1375"/>
      <c r="O153" s="1354"/>
      <c r="P153" s="1375"/>
      <c r="Q153" s="1357" t="s">
        <v>3106</v>
      </c>
      <c r="R153" s="1358"/>
      <c r="S153" s="1358"/>
      <c r="T153" s="1359" t="s">
        <v>3224</v>
      </c>
      <c r="U153" s="1357" t="s">
        <v>3225</v>
      </c>
      <c r="V153" s="1358"/>
      <c r="W153" s="1358"/>
      <c r="X153" s="1358"/>
      <c r="Y153" s="1360" t="s">
        <v>3226</v>
      </c>
      <c r="Z153" s="1360"/>
      <c r="AA153" s="1360"/>
      <c r="AB153" s="1361"/>
      <c r="AC153" s="1357" t="s">
        <v>3110</v>
      </c>
      <c r="AD153" s="1358"/>
      <c r="AE153" s="1358"/>
      <c r="AF153" s="1358"/>
      <c r="AG153" s="1360" t="s">
        <v>3227</v>
      </c>
      <c r="AH153" s="1360"/>
      <c r="AI153" s="1360"/>
      <c r="AJ153" s="1361"/>
      <c r="AK153" s="1316"/>
      <c r="AL153" s="1316"/>
    </row>
    <row r="154" spans="1:38" ht="12" customHeight="1">
      <c r="A154" s="1375"/>
      <c r="B154" s="1375"/>
      <c r="C154" s="1375"/>
      <c r="D154" s="1375"/>
      <c r="E154" s="1396"/>
      <c r="F154" s="1396"/>
      <c r="G154" s="1396"/>
      <c r="H154" s="1396"/>
      <c r="I154" s="1396"/>
      <c r="J154" s="1395"/>
      <c r="K154" s="1395"/>
      <c r="L154" s="1395"/>
      <c r="M154" s="1397"/>
      <c r="N154" s="1397"/>
      <c r="O154" s="1397"/>
      <c r="P154" s="1397"/>
      <c r="Q154" s="1398"/>
      <c r="R154" s="1399"/>
      <c r="S154" s="1399"/>
      <c r="T154" s="1399"/>
      <c r="U154" s="1395"/>
      <c r="V154" s="1375"/>
      <c r="W154" s="1375"/>
      <c r="X154" s="1375"/>
      <c r="Y154" s="1397"/>
      <c r="Z154" s="1397"/>
      <c r="AA154" s="1397"/>
      <c r="AB154" s="1398"/>
      <c r="AC154" s="1397"/>
      <c r="AD154" s="1397"/>
      <c r="AE154" s="1397"/>
      <c r="AF154" s="1397"/>
      <c r="AG154" s="1400"/>
      <c r="AH154" s="1400"/>
      <c r="AI154" s="1400"/>
      <c r="AJ154" s="1400"/>
      <c r="AK154" s="1375"/>
      <c r="AL154" s="1375"/>
    </row>
    <row r="155" spans="1:38">
      <c r="A155" s="1370"/>
      <c r="B155" s="1370"/>
      <c r="C155" s="1370" t="s">
        <v>3190</v>
      </c>
      <c r="D155" s="1426"/>
      <c r="E155" s="1370"/>
      <c r="F155" s="1370"/>
      <c r="G155" s="1378" t="s">
        <v>3228</v>
      </c>
      <c r="H155" s="1370"/>
      <c r="I155" s="1370"/>
      <c r="J155" s="1370"/>
      <c r="K155" s="1370"/>
      <c r="L155" s="1370"/>
      <c r="M155" s="1370"/>
      <c r="N155" s="1370"/>
      <c r="O155" s="1370"/>
      <c r="P155" s="1370"/>
      <c r="Q155" s="1370"/>
      <c r="R155" s="1370"/>
      <c r="S155" s="1370"/>
      <c r="T155" s="1370"/>
      <c r="U155" s="1370"/>
      <c r="V155" s="1370"/>
      <c r="W155" s="1370"/>
      <c r="X155" s="1370"/>
      <c r="Y155" s="1370"/>
      <c r="Z155" s="1370"/>
      <c r="AA155" s="1370"/>
      <c r="AB155" s="1370"/>
      <c r="AC155" s="1370"/>
      <c r="AD155" s="1370"/>
      <c r="AE155" s="1370"/>
      <c r="AF155" s="1370"/>
      <c r="AG155" s="1370"/>
      <c r="AH155" s="1370"/>
      <c r="AI155" s="1370"/>
      <c r="AJ155" s="1370"/>
      <c r="AK155" s="1370"/>
      <c r="AL155" s="1370"/>
    </row>
    <row r="156" spans="1:38" ht="12" customHeight="1">
      <c r="A156" s="1370"/>
      <c r="B156" s="1370"/>
      <c r="C156" s="1370"/>
      <c r="D156" s="1370"/>
      <c r="E156" s="1486" t="s">
        <v>3229</v>
      </c>
      <c r="F156" s="1370"/>
      <c r="G156" s="1370"/>
      <c r="H156" s="1370"/>
      <c r="I156" s="1370"/>
      <c r="J156" s="1370"/>
      <c r="K156" s="1370"/>
      <c r="L156" s="1370"/>
      <c r="M156" s="1370"/>
      <c r="N156" s="1370"/>
      <c r="O156" s="1370"/>
      <c r="P156" s="1370"/>
      <c r="Q156" s="1370"/>
      <c r="R156" s="1370"/>
      <c r="S156" s="1370"/>
      <c r="T156" s="1370"/>
      <c r="U156" s="1370"/>
      <c r="V156" s="1370"/>
      <c r="W156" s="1370"/>
      <c r="X156" s="1370"/>
      <c r="Y156" s="1370"/>
      <c r="Z156" s="1370"/>
      <c r="AA156" s="1370"/>
      <c r="AB156" s="1370"/>
      <c r="AC156" s="1370"/>
      <c r="AD156" s="1370"/>
      <c r="AE156" s="1370"/>
      <c r="AF156" s="1370"/>
      <c r="AG156" s="1370"/>
      <c r="AH156" s="1370"/>
      <c r="AI156" s="1370"/>
      <c r="AJ156" s="1458" t="s">
        <v>3193</v>
      </c>
      <c r="AK156" s="1370"/>
      <c r="AL156" s="1370"/>
    </row>
    <row r="157" spans="1:38" ht="12" customHeight="1">
      <c r="A157" s="1370"/>
      <c r="B157" s="1370"/>
      <c r="C157" s="1370"/>
      <c r="D157" s="1370"/>
      <c r="E157" s="1487">
        <v>31</v>
      </c>
      <c r="F157" s="1487"/>
      <c r="G157" s="1487"/>
      <c r="H157" s="1487"/>
      <c r="I157" s="1487"/>
      <c r="J157" s="1487"/>
      <c r="K157" s="1487"/>
      <c r="L157" s="1487">
        <v>24</v>
      </c>
      <c r="M157" s="1487">
        <v>23</v>
      </c>
      <c r="N157" s="1487"/>
      <c r="O157" s="1487"/>
      <c r="P157" s="1487"/>
      <c r="Q157" s="1487"/>
      <c r="R157" s="1487"/>
      <c r="S157" s="1487"/>
      <c r="T157" s="1488">
        <v>16</v>
      </c>
      <c r="U157" s="1488">
        <v>15</v>
      </c>
      <c r="V157" s="1487"/>
      <c r="W157" s="1487"/>
      <c r="X157" s="1487"/>
      <c r="Y157" s="1487"/>
      <c r="Z157" s="1487"/>
      <c r="AA157" s="1487"/>
      <c r="AB157" s="1488">
        <v>8</v>
      </c>
      <c r="AC157" s="1488">
        <v>7</v>
      </c>
      <c r="AD157" s="1487"/>
      <c r="AE157" s="1487"/>
      <c r="AF157" s="1487"/>
      <c r="AG157" s="1487"/>
      <c r="AH157" s="1487"/>
      <c r="AI157" s="1487"/>
      <c r="AJ157" s="1488">
        <v>0</v>
      </c>
      <c r="AK157" s="1370"/>
      <c r="AL157" s="1370"/>
    </row>
    <row r="158" spans="1:38" s="1375" customFormat="1" ht="12" customHeight="1">
      <c r="A158" s="1370"/>
      <c r="B158" s="1370"/>
      <c r="C158" s="1370"/>
      <c r="D158" s="1370"/>
      <c r="E158" s="1507" t="s">
        <v>3195</v>
      </c>
      <c r="F158" s="1508" t="s">
        <v>3199</v>
      </c>
      <c r="G158" s="1508" t="s">
        <v>3194</v>
      </c>
      <c r="H158" s="1509" t="s">
        <v>3197</v>
      </c>
      <c r="I158" s="1507" t="s">
        <v>3195</v>
      </c>
      <c r="J158" s="1508" t="s">
        <v>3230</v>
      </c>
      <c r="K158" s="1508" t="s">
        <v>3194</v>
      </c>
      <c r="L158" s="1509" t="s">
        <v>3197</v>
      </c>
      <c r="M158" s="1507" t="s">
        <v>3125</v>
      </c>
      <c r="N158" s="1508" t="s">
        <v>3199</v>
      </c>
      <c r="O158" s="1508" t="s">
        <v>3194</v>
      </c>
      <c r="P158" s="1509" t="s">
        <v>3125</v>
      </c>
      <c r="Q158" s="1507" t="s">
        <v>3195</v>
      </c>
      <c r="R158" s="1508" t="s">
        <v>3194</v>
      </c>
      <c r="S158" s="1508" t="s">
        <v>3194</v>
      </c>
      <c r="T158" s="1509" t="s">
        <v>3231</v>
      </c>
      <c r="U158" s="1507" t="s">
        <v>3125</v>
      </c>
      <c r="V158" s="1508" t="s">
        <v>3195</v>
      </c>
      <c r="W158" s="1508" t="s">
        <v>3194</v>
      </c>
      <c r="X158" s="1509" t="s">
        <v>3125</v>
      </c>
      <c r="Y158" s="1507" t="s">
        <v>3232</v>
      </c>
      <c r="Z158" s="1508" t="s">
        <v>3125</v>
      </c>
      <c r="AA158" s="1508" t="s">
        <v>3194</v>
      </c>
      <c r="AB158" s="1509" t="s">
        <v>3194</v>
      </c>
      <c r="AC158" s="1507" t="s">
        <v>3197</v>
      </c>
      <c r="AD158" s="1508" t="s">
        <v>3233</v>
      </c>
      <c r="AE158" s="1508" t="s">
        <v>3197</v>
      </c>
      <c r="AF158" s="1509" t="s">
        <v>3125</v>
      </c>
      <c r="AG158" s="1507" t="s">
        <v>3194</v>
      </c>
      <c r="AH158" s="1508" t="s">
        <v>3194</v>
      </c>
      <c r="AI158" s="1508" t="s">
        <v>3194</v>
      </c>
      <c r="AJ158" s="1499" t="s">
        <v>3234</v>
      </c>
      <c r="AK158" s="1370"/>
      <c r="AL158" s="1370"/>
    </row>
    <row r="159" spans="1:38" s="1375" customFormat="1" ht="6" customHeight="1">
      <c r="A159" s="1370"/>
      <c r="B159" s="1370"/>
      <c r="C159" s="1370"/>
      <c r="D159" s="1370"/>
      <c r="E159" s="1439"/>
      <c r="F159" s="1439"/>
      <c r="G159" s="1439"/>
      <c r="H159" s="1439"/>
      <c r="I159" s="1439"/>
      <c r="J159" s="1439"/>
      <c r="K159" s="1439"/>
      <c r="L159" s="1439"/>
      <c r="M159" s="1439"/>
      <c r="N159" s="1439"/>
      <c r="O159" s="1439"/>
      <c r="P159" s="1439"/>
      <c r="Q159" s="1439"/>
      <c r="R159" s="1439"/>
      <c r="S159" s="1439"/>
      <c r="T159" s="1439"/>
      <c r="U159" s="1439"/>
      <c r="V159" s="1439"/>
      <c r="W159" s="1439"/>
      <c r="X159" s="1439"/>
      <c r="Y159" s="1439"/>
      <c r="Z159" s="1439"/>
      <c r="AA159" s="1439"/>
      <c r="AB159" s="1439"/>
      <c r="AC159" s="1439"/>
      <c r="AD159" s="1439"/>
      <c r="AE159" s="1439"/>
      <c r="AF159" s="1439"/>
      <c r="AG159" s="1439"/>
      <c r="AH159" s="1439"/>
      <c r="AI159" s="1439"/>
      <c r="AJ159" s="1439"/>
      <c r="AK159" s="1439"/>
      <c r="AL159" s="1370"/>
    </row>
    <row r="160" spans="1:38" s="1375" customFormat="1" ht="6" customHeight="1">
      <c r="A160" s="1370"/>
      <c r="B160" s="1370"/>
      <c r="C160" s="1370"/>
      <c r="D160" s="1370"/>
      <c r="E160" s="1439"/>
      <c r="F160" s="1439"/>
      <c r="G160" s="1439"/>
      <c r="H160" s="1439"/>
      <c r="I160" s="1439"/>
      <c r="J160" s="1439"/>
      <c r="K160" s="1439"/>
      <c r="L160" s="1439"/>
      <c r="M160" s="1439"/>
      <c r="N160" s="1439"/>
      <c r="O160" s="1439"/>
      <c r="P160" s="1439"/>
      <c r="Q160" s="1439"/>
      <c r="R160" s="1439"/>
      <c r="S160" s="1439"/>
      <c r="T160" s="1439"/>
      <c r="U160" s="1439"/>
      <c r="V160" s="1439"/>
      <c r="W160" s="1439"/>
      <c r="X160" s="1439"/>
      <c r="Y160" s="1439"/>
      <c r="Z160" s="1439"/>
      <c r="AA160" s="1439"/>
      <c r="AB160" s="1439"/>
      <c r="AC160" s="1439"/>
      <c r="AD160" s="1439"/>
      <c r="AE160" s="1439"/>
      <c r="AF160" s="1439"/>
      <c r="AG160" s="1439"/>
      <c r="AH160" s="1439"/>
      <c r="AI160" s="1439"/>
      <c r="AJ160" s="1439"/>
      <c r="AK160" s="1439"/>
      <c r="AL160" s="1370"/>
    </row>
    <row r="161" spans="1:38" s="1375" customFormat="1" ht="6" customHeight="1">
      <c r="A161" s="1370"/>
      <c r="B161" s="1370"/>
      <c r="C161" s="1370"/>
      <c r="D161" s="1370"/>
      <c r="E161" s="1439"/>
      <c r="F161" s="1439"/>
      <c r="G161" s="1439"/>
      <c r="H161" s="1439"/>
      <c r="I161" s="1439"/>
      <c r="J161" s="1439"/>
      <c r="K161" s="1439"/>
      <c r="L161" s="1439"/>
      <c r="M161" s="1439"/>
      <c r="N161" s="1439"/>
      <c r="O161" s="1439"/>
      <c r="P161" s="1439"/>
      <c r="Q161" s="1439"/>
      <c r="R161" s="1439"/>
      <c r="S161" s="1439"/>
      <c r="T161" s="1439"/>
      <c r="U161" s="1439"/>
      <c r="V161" s="1439"/>
      <c r="W161" s="1439"/>
      <c r="X161" s="1439"/>
      <c r="Y161" s="1439"/>
      <c r="Z161" s="1439"/>
      <c r="AA161" s="1439"/>
      <c r="AB161" s="1439"/>
      <c r="AC161" s="1439"/>
      <c r="AD161" s="1439"/>
      <c r="AE161" s="1439"/>
      <c r="AF161" s="1439"/>
      <c r="AG161" s="1439"/>
      <c r="AH161" s="1439"/>
      <c r="AI161" s="1439"/>
      <c r="AJ161" s="1439"/>
      <c r="AK161" s="1439"/>
      <c r="AL161" s="1370"/>
    </row>
    <row r="162" spans="1:38" s="1375" customFormat="1" ht="6" customHeight="1">
      <c r="A162" s="1370"/>
      <c r="B162" s="1370"/>
      <c r="C162" s="1370"/>
      <c r="D162" s="1370"/>
      <c r="E162" s="1439"/>
      <c r="F162" s="1439"/>
      <c r="G162" s="1439"/>
      <c r="H162" s="1439"/>
      <c r="I162" s="1439"/>
      <c r="J162" s="1439"/>
      <c r="K162" s="1439"/>
      <c r="L162" s="1439"/>
      <c r="M162" s="1439"/>
      <c r="N162" s="1439"/>
      <c r="O162" s="1439"/>
      <c r="P162" s="1439"/>
      <c r="Q162" s="1439"/>
      <c r="R162" s="1439"/>
      <c r="S162" s="1439"/>
      <c r="T162" s="1439"/>
      <c r="U162" s="1439"/>
      <c r="V162" s="1439"/>
      <c r="W162" s="1439"/>
      <c r="X162" s="1439"/>
      <c r="Y162" s="1439"/>
      <c r="Z162" s="1439"/>
      <c r="AA162" s="1439"/>
      <c r="AB162" s="1439"/>
      <c r="AC162" s="1439"/>
      <c r="AD162" s="1439"/>
      <c r="AE162" s="1439"/>
      <c r="AF162" s="1439"/>
      <c r="AG162" s="1439"/>
      <c r="AH162" s="1439"/>
      <c r="AI162" s="1439"/>
      <c r="AJ162" s="1439"/>
      <c r="AK162" s="1439"/>
      <c r="AL162" s="1370"/>
    </row>
    <row r="163" spans="1:38" s="1375" customFormat="1" ht="12" customHeight="1">
      <c r="A163" s="1370"/>
      <c r="B163" s="1370"/>
      <c r="C163" s="1421"/>
      <c r="D163" s="1421"/>
      <c r="E163" s="1421"/>
      <c r="F163" s="1421"/>
      <c r="G163" s="1421"/>
      <c r="H163" s="1421"/>
      <c r="I163" s="1421"/>
      <c r="J163" s="1421"/>
      <c r="K163" s="1421"/>
      <c r="L163" s="1421"/>
      <c r="M163" s="1421"/>
      <c r="N163" s="1370"/>
      <c r="O163" s="1370"/>
      <c r="P163" s="1370"/>
      <c r="Q163" s="1370"/>
      <c r="R163" s="1370"/>
      <c r="S163" s="1370"/>
      <c r="T163" s="1370"/>
      <c r="U163" s="1422"/>
      <c r="V163" s="1422"/>
      <c r="W163" s="1422"/>
      <c r="X163" s="1422"/>
      <c r="Y163" s="1422"/>
      <c r="Z163" s="1422"/>
      <c r="AA163" s="1422"/>
      <c r="AB163" s="1422"/>
      <c r="AC163" s="1422"/>
      <c r="AD163" s="1422"/>
      <c r="AE163" s="1422"/>
      <c r="AF163" s="1422"/>
      <c r="AG163" s="1422"/>
      <c r="AH163" s="1422"/>
      <c r="AI163" s="1422"/>
      <c r="AJ163" s="1422"/>
      <c r="AK163" s="1422"/>
      <c r="AL163" s="1422"/>
    </row>
    <row r="164" spans="1:38" s="1375" customFormat="1" ht="12" customHeight="1">
      <c r="A164" s="1370"/>
      <c r="B164" s="1370"/>
      <c r="C164" s="1421"/>
      <c r="D164" s="1421"/>
      <c r="E164" s="1421"/>
      <c r="F164" s="1421"/>
      <c r="G164" s="1421"/>
      <c r="H164" s="1421"/>
      <c r="I164" s="1421"/>
      <c r="J164" s="1421"/>
      <c r="K164" s="1421"/>
      <c r="L164" s="1421"/>
      <c r="M164" s="1421"/>
      <c r="N164" s="1370"/>
      <c r="O164" s="1370"/>
      <c r="P164" s="1370"/>
      <c r="Q164" s="1370"/>
      <c r="R164" s="1370"/>
      <c r="S164" s="1370"/>
      <c r="T164" s="1370"/>
      <c r="U164" s="1452"/>
      <c r="V164" s="1452"/>
      <c r="W164" s="1452"/>
      <c r="X164" s="1452"/>
      <c r="Y164" s="1452"/>
      <c r="Z164" s="1422"/>
      <c r="AA164" s="1422"/>
      <c r="AB164" s="1422"/>
      <c r="AC164" s="1422"/>
      <c r="AD164" s="1456"/>
      <c r="AE164" s="1439"/>
      <c r="AF164" s="1439"/>
      <c r="AG164" s="1422"/>
      <c r="AH164" s="1456" t="s">
        <v>3235</v>
      </c>
      <c r="AI164" s="1439"/>
      <c r="AJ164" s="1502">
        <v>1</v>
      </c>
      <c r="AK164" s="1422"/>
      <c r="AL164" s="1422"/>
    </row>
    <row r="165" spans="1:38" s="1375" customFormat="1" ht="12" customHeight="1">
      <c r="A165" s="1370"/>
      <c r="B165" s="1370"/>
      <c r="C165" s="1421"/>
      <c r="D165" s="1421"/>
      <c r="E165" s="1421"/>
      <c r="F165" s="1421"/>
      <c r="G165" s="1421"/>
      <c r="H165" s="1421"/>
      <c r="I165" s="1421"/>
      <c r="J165" s="1421"/>
      <c r="K165" s="1421"/>
      <c r="L165" s="1421"/>
      <c r="M165" s="1421"/>
      <c r="N165" s="1370"/>
      <c r="O165" s="1370"/>
      <c r="P165" s="1370"/>
      <c r="Q165" s="1370"/>
      <c r="R165" s="1370"/>
      <c r="S165" s="1370"/>
      <c r="T165" s="1452"/>
      <c r="U165" s="1452"/>
      <c r="V165" s="1452"/>
      <c r="W165" s="1452"/>
      <c r="X165" s="1452"/>
      <c r="Y165" s="1422"/>
      <c r="Z165" s="1422"/>
      <c r="AA165" s="1422"/>
      <c r="AB165" s="1422"/>
      <c r="AC165" s="1456"/>
      <c r="AD165" s="1439"/>
      <c r="AE165" s="1439"/>
      <c r="AF165" s="1422"/>
      <c r="AG165" s="1422"/>
      <c r="AH165" s="1456" t="s">
        <v>3219</v>
      </c>
      <c r="AI165" s="1439"/>
      <c r="AJ165" s="1503">
        <v>0</v>
      </c>
      <c r="AK165" s="1422"/>
      <c r="AL165" s="1422"/>
    </row>
    <row r="166" spans="1:38" s="1375" customFormat="1" ht="12" customHeight="1">
      <c r="A166" s="1370"/>
      <c r="B166" s="1370"/>
      <c r="C166" s="1421"/>
      <c r="D166" s="1421"/>
      <c r="E166" s="1421"/>
      <c r="F166" s="1421"/>
      <c r="G166" s="1421"/>
      <c r="H166" s="1421"/>
      <c r="I166" s="1421"/>
      <c r="J166" s="1421"/>
      <c r="K166" s="1421"/>
      <c r="L166" s="1421"/>
      <c r="M166" s="1421"/>
      <c r="N166" s="1370"/>
      <c r="O166" s="1370"/>
      <c r="P166" s="1370"/>
      <c r="Q166" s="1370"/>
      <c r="R166" s="1370"/>
      <c r="S166" s="1370"/>
      <c r="T166" s="1452"/>
      <c r="U166" s="1452"/>
      <c r="V166" s="1452"/>
      <c r="W166" s="1452"/>
      <c r="X166" s="1452"/>
      <c r="Y166" s="1422"/>
      <c r="Z166" s="1422"/>
      <c r="AA166" s="1422"/>
      <c r="AB166" s="1422"/>
      <c r="AC166" s="1456"/>
      <c r="AD166" s="1439"/>
      <c r="AE166" s="1439"/>
      <c r="AF166" s="1422"/>
      <c r="AG166" s="1422"/>
      <c r="AH166" s="1456"/>
      <c r="AI166" s="1439"/>
      <c r="AJ166" s="1439"/>
      <c r="AK166" s="1422"/>
      <c r="AL166" s="1422"/>
    </row>
    <row r="167" spans="1:38" ht="12" customHeight="1">
      <c r="A167" s="1370"/>
      <c r="B167" s="1370"/>
      <c r="C167" s="1421"/>
      <c r="D167" s="1421"/>
      <c r="E167" s="1419"/>
      <c r="F167" s="1421"/>
      <c r="G167" s="1421"/>
      <c r="H167" s="1421"/>
      <c r="I167" s="1421"/>
      <c r="J167" s="1421"/>
      <c r="K167" s="1421"/>
      <c r="L167" s="1421"/>
      <c r="M167" s="1421"/>
      <c r="N167" s="1370"/>
      <c r="O167" s="1370"/>
      <c r="P167" s="1370"/>
      <c r="Q167" s="1370"/>
      <c r="R167" s="1370"/>
      <c r="S167" s="1370"/>
      <c r="T167" s="1452"/>
      <c r="U167" s="1452"/>
      <c r="V167" s="1452"/>
      <c r="W167" s="1452"/>
      <c r="X167" s="1452"/>
      <c r="Y167" s="1422"/>
      <c r="Z167" s="1422"/>
      <c r="AA167" s="1422"/>
      <c r="AB167" s="1422"/>
      <c r="AC167" s="1456"/>
      <c r="AD167" s="1439"/>
      <c r="AE167" s="1439"/>
      <c r="AF167" s="1422"/>
      <c r="AG167" s="1422"/>
      <c r="AH167" s="1422"/>
      <c r="AI167" s="1422"/>
      <c r="AJ167" s="1422"/>
      <c r="AK167" s="1422"/>
      <c r="AL167" s="1422"/>
    </row>
    <row r="168" spans="1:38" ht="12" customHeight="1">
      <c r="A168" s="1370"/>
      <c r="B168" s="1370"/>
      <c r="C168" s="1421"/>
      <c r="D168" s="1421"/>
      <c r="E168" s="1419"/>
      <c r="F168" s="1421"/>
      <c r="G168" s="1421"/>
      <c r="H168" s="1421"/>
      <c r="I168" s="1421"/>
      <c r="J168" s="1421"/>
      <c r="K168" s="1421"/>
      <c r="L168" s="1421"/>
      <c r="M168" s="1421"/>
      <c r="N168" s="1370"/>
      <c r="O168" s="1370"/>
      <c r="P168" s="1370"/>
      <c r="Q168" s="1370"/>
      <c r="R168" s="1370"/>
      <c r="S168" s="1370"/>
      <c r="T168" s="1452"/>
      <c r="U168" s="1452"/>
      <c r="V168" s="1452"/>
      <c r="W168" s="1452"/>
      <c r="X168" s="1452"/>
      <c r="Y168" s="1422"/>
      <c r="Z168" s="1422"/>
      <c r="AA168" s="1422"/>
      <c r="AB168" s="1422"/>
      <c r="AC168" s="1456"/>
      <c r="AD168" s="1439"/>
      <c r="AE168" s="1439"/>
      <c r="AF168" s="1422"/>
      <c r="AG168" s="1422"/>
      <c r="AH168" s="1422"/>
      <c r="AI168" s="1422"/>
      <c r="AJ168" s="1422"/>
      <c r="AK168" s="1422"/>
      <c r="AL168" s="1422"/>
    </row>
    <row r="169" spans="1:38" ht="12" customHeight="1">
      <c r="A169" s="1370"/>
      <c r="B169" s="1370"/>
      <c r="C169" s="1421"/>
      <c r="D169" s="1421"/>
      <c r="E169" s="1421"/>
      <c r="F169" s="1421"/>
      <c r="G169" s="1421"/>
      <c r="H169" s="1421"/>
      <c r="I169" s="1421"/>
      <c r="J169" s="1421"/>
      <c r="K169" s="1421"/>
      <c r="L169" s="1421"/>
      <c r="M169" s="1421"/>
      <c r="N169" s="1370"/>
      <c r="O169" s="1370"/>
      <c r="P169" s="1370"/>
      <c r="Q169" s="1370"/>
      <c r="R169" s="1370"/>
      <c r="S169" s="1370"/>
      <c r="T169" s="1452"/>
      <c r="U169" s="1452"/>
      <c r="V169" s="1452"/>
      <c r="W169" s="1452"/>
      <c r="X169" s="1452"/>
      <c r="Y169" s="1422"/>
      <c r="Z169" s="1422"/>
      <c r="AA169" s="1422"/>
      <c r="AB169" s="1422"/>
      <c r="AC169" s="1456"/>
      <c r="AD169" s="1439"/>
      <c r="AE169" s="1439"/>
      <c r="AF169" s="1422"/>
      <c r="AG169" s="1422"/>
      <c r="AH169" s="1422"/>
      <c r="AI169" s="1422"/>
      <c r="AJ169" s="1319"/>
      <c r="AK169" s="1427"/>
      <c r="AL169" s="1422"/>
    </row>
    <row r="170" spans="1:38" s="1375" customFormat="1" ht="12" customHeight="1">
      <c r="A170" s="1316"/>
      <c r="B170" s="1371" t="str">
        <f>$B$2</f>
        <v>11</v>
      </c>
      <c r="C170" s="1372" t="s">
        <v>3236</v>
      </c>
      <c r="E170" s="1420" t="s">
        <v>3237</v>
      </c>
      <c r="F170" s="1316"/>
      <c r="G170" s="1316"/>
      <c r="H170" s="1316"/>
      <c r="I170" s="1316"/>
      <c r="J170" s="1316"/>
      <c r="K170" s="1316"/>
      <c r="L170" s="1316"/>
      <c r="M170" s="1316"/>
      <c r="N170" s="1316"/>
      <c r="O170" s="1316"/>
      <c r="P170" s="1316"/>
      <c r="Q170" s="1316"/>
      <c r="R170" s="1510"/>
      <c r="S170" s="1510"/>
      <c r="T170" s="1510"/>
      <c r="U170" s="1510"/>
      <c r="V170" s="1510"/>
      <c r="W170" s="1510"/>
      <c r="X170" s="1510"/>
      <c r="Y170" s="1510"/>
      <c r="Z170" s="1510"/>
      <c r="AA170" s="1510"/>
      <c r="AB170" s="1510"/>
      <c r="AC170" s="1510"/>
      <c r="AD170" s="1510"/>
      <c r="AE170" s="1316"/>
      <c r="AF170" s="1511" t="s">
        <v>3238</v>
      </c>
      <c r="AG170" s="1511"/>
      <c r="AH170" s="1511"/>
      <c r="AI170" s="1511"/>
      <c r="AJ170" s="1511"/>
      <c r="AK170" s="1316"/>
      <c r="AL170" s="1316"/>
    </row>
    <row r="171" spans="1:38" s="1375" customFormat="1" ht="12" customHeight="1">
      <c r="B171" s="1376"/>
      <c r="C171" s="1317"/>
      <c r="D171" s="1512"/>
      <c r="E171" s="1377"/>
      <c r="R171" s="1513"/>
      <c r="S171" s="1513"/>
      <c r="T171" s="1513"/>
      <c r="U171" s="1513"/>
      <c r="V171" s="1513"/>
      <c r="W171" s="1513"/>
      <c r="X171" s="1513"/>
      <c r="Y171" s="1513"/>
      <c r="Z171" s="1513"/>
      <c r="AA171" s="1513"/>
      <c r="AB171" s="1513"/>
      <c r="AC171" s="1513"/>
      <c r="AD171" s="1513"/>
      <c r="AF171" s="1514"/>
      <c r="AG171" s="1514"/>
      <c r="AH171" s="1514"/>
      <c r="AI171" s="1514"/>
      <c r="AJ171" s="1514"/>
    </row>
    <row r="172" spans="1:38" s="1375" customFormat="1" ht="12" customHeight="1">
      <c r="A172" s="1316"/>
      <c r="B172" s="1316"/>
      <c r="C172" s="1316" t="s">
        <v>3239</v>
      </c>
      <c r="D172" s="1425"/>
      <c r="E172" s="1316"/>
      <c r="F172" s="1316"/>
      <c r="G172" s="1316" t="s">
        <v>3223</v>
      </c>
      <c r="H172" s="1316"/>
      <c r="I172" s="1316"/>
      <c r="J172" s="1316"/>
      <c r="K172" s="1316"/>
      <c r="L172" s="1316"/>
      <c r="M172" s="1316"/>
      <c r="N172" s="1316"/>
      <c r="O172" s="1316"/>
      <c r="P172" s="1316"/>
      <c r="Q172" s="1316"/>
      <c r="R172" s="1316"/>
      <c r="S172" s="1316"/>
      <c r="T172" s="1316"/>
      <c r="U172" s="1316"/>
      <c r="V172" s="1316"/>
      <c r="W172" s="1316"/>
      <c r="X172" s="1316"/>
      <c r="Y172" s="1316"/>
      <c r="Z172" s="1316"/>
      <c r="AA172" s="1316"/>
      <c r="AB172" s="1316"/>
      <c r="AC172" s="1316"/>
      <c r="AD172" s="1316"/>
      <c r="AE172" s="1316"/>
      <c r="AF172" s="1316"/>
      <c r="AG172" s="1316"/>
      <c r="AH172" s="1316"/>
      <c r="AI172" s="1316"/>
      <c r="AJ172" s="1316"/>
      <c r="AK172" s="1316"/>
      <c r="AL172" s="1316"/>
    </row>
    <row r="173" spans="1:38" s="1375" customFormat="1" ht="12" customHeight="1">
      <c r="A173" s="1316"/>
      <c r="B173" s="1316"/>
      <c r="C173" s="1316"/>
      <c r="D173" s="1316"/>
      <c r="E173" s="1381" t="s">
        <v>3192</v>
      </c>
      <c r="F173" s="1316"/>
      <c r="G173" s="1316"/>
      <c r="H173" s="1316"/>
      <c r="I173" s="1316"/>
      <c r="J173" s="1316"/>
      <c r="K173" s="1316"/>
      <c r="L173" s="1316"/>
      <c r="M173" s="1316"/>
      <c r="N173" s="1316"/>
      <c r="O173" s="1316"/>
      <c r="P173" s="1316"/>
      <c r="Q173" s="1316"/>
      <c r="R173" s="1316"/>
      <c r="S173" s="1316"/>
      <c r="T173" s="1316"/>
      <c r="U173" s="1316"/>
      <c r="V173" s="1316"/>
      <c r="W173" s="1316"/>
      <c r="X173" s="1316"/>
      <c r="Y173" s="1316"/>
      <c r="Z173" s="1316"/>
      <c r="AA173" s="1316"/>
      <c r="AB173" s="1316"/>
      <c r="AC173" s="1316"/>
      <c r="AD173" s="1316"/>
      <c r="AE173" s="1316"/>
      <c r="AF173" s="1316"/>
      <c r="AG173" s="1316"/>
      <c r="AH173" s="1316"/>
      <c r="AI173" s="1316"/>
      <c r="AJ173" s="1382" t="s">
        <v>3240</v>
      </c>
      <c r="AK173" s="1316"/>
      <c r="AL173" s="1316"/>
    </row>
    <row r="174" spans="1:38" s="1375" customFormat="1" ht="12" customHeight="1">
      <c r="A174" s="1316"/>
      <c r="B174" s="1316"/>
      <c r="C174" s="1316"/>
      <c r="D174" s="1316"/>
      <c r="E174" s="1383">
        <v>31</v>
      </c>
      <c r="F174" s="1383"/>
      <c r="G174" s="1383"/>
      <c r="H174" s="1383"/>
      <c r="I174" s="1383"/>
      <c r="J174" s="1383"/>
      <c r="K174" s="1383"/>
      <c r="L174" s="1383">
        <v>24</v>
      </c>
      <c r="M174" s="1383">
        <v>23</v>
      </c>
      <c r="N174" s="1383"/>
      <c r="O174" s="1383"/>
      <c r="P174" s="1383"/>
      <c r="Q174" s="1383"/>
      <c r="R174" s="1383"/>
      <c r="S174" s="1383"/>
      <c r="T174" s="1384">
        <v>16</v>
      </c>
      <c r="U174" s="1384">
        <v>15</v>
      </c>
      <c r="V174" s="1383"/>
      <c r="W174" s="1383"/>
      <c r="X174" s="1383"/>
      <c r="Y174" s="1383"/>
      <c r="Z174" s="1383"/>
      <c r="AA174" s="1383"/>
      <c r="AB174" s="1384">
        <v>8</v>
      </c>
      <c r="AC174" s="1384">
        <v>7</v>
      </c>
      <c r="AD174" s="1383"/>
      <c r="AE174" s="1383"/>
      <c r="AF174" s="1383"/>
      <c r="AG174" s="1383"/>
      <c r="AH174" s="1383"/>
      <c r="AI174" s="1383"/>
      <c r="AJ174" s="1384">
        <v>0</v>
      </c>
      <c r="AK174" s="1316"/>
      <c r="AL174" s="1316"/>
    </row>
    <row r="175" spans="1:38" s="1375" customFormat="1" ht="12" customHeight="1">
      <c r="A175" s="1316"/>
      <c r="B175" s="1316"/>
      <c r="C175" s="1316"/>
      <c r="D175" s="1316"/>
      <c r="E175" s="1385">
        <v>1</v>
      </c>
      <c r="F175" s="1386">
        <v>0</v>
      </c>
      <c r="G175" s="1386">
        <v>1</v>
      </c>
      <c r="H175" s="1387" t="s">
        <v>3105</v>
      </c>
      <c r="I175" s="1385">
        <v>0</v>
      </c>
      <c r="J175" s="1337">
        <v>0</v>
      </c>
      <c r="K175" s="1337">
        <v>0</v>
      </c>
      <c r="L175" s="1338">
        <v>0</v>
      </c>
      <c r="M175" s="1388">
        <v>0</v>
      </c>
      <c r="N175" s="1337">
        <v>0</v>
      </c>
      <c r="O175" s="1337">
        <v>0</v>
      </c>
      <c r="P175" s="1338">
        <v>0</v>
      </c>
      <c r="Q175" s="1385" t="str">
        <f>MID(Q177,1,1)</f>
        <v>0</v>
      </c>
      <c r="R175" s="1386" t="str">
        <f>MID(Q177,2,1)</f>
        <v>0</v>
      </c>
      <c r="S175" s="1389" t="str">
        <f>MID(Q177,3,1)</f>
        <v>0</v>
      </c>
      <c r="T175" s="1390" t="str">
        <f>MID(Q177,4,1)</f>
        <v>1</v>
      </c>
      <c r="U175" s="1391" t="str">
        <f>MID(U177,1,1)</f>
        <v>0</v>
      </c>
      <c r="V175" s="1392" t="str">
        <f>MID(U177,2,1)</f>
        <v>0</v>
      </c>
      <c r="W175" s="1389" t="str">
        <f>MID(U177,3,1)</f>
        <v>0</v>
      </c>
      <c r="X175" s="1387" t="str">
        <f>MID(U177,4,1)</f>
        <v>0</v>
      </c>
      <c r="Y175" s="1385" t="str">
        <f>MID(U177,5,1)</f>
        <v>0</v>
      </c>
      <c r="Z175" s="1386" t="str">
        <f>MID(U177,6,1)</f>
        <v>0</v>
      </c>
      <c r="AA175" s="1389" t="str">
        <f>MID(U177,7,1)</f>
        <v>0</v>
      </c>
      <c r="AB175" s="1390" t="str">
        <f>MID(U177,8,1)</f>
        <v>0</v>
      </c>
      <c r="AC175" s="1393" t="str">
        <f>MID(AC177,1,1)</f>
        <v>0</v>
      </c>
      <c r="AD175" s="1389" t="str">
        <f>MID(AC177,2,1)</f>
        <v>1</v>
      </c>
      <c r="AE175" s="1389" t="str">
        <f>MID(AC177,3,1)</f>
        <v>1</v>
      </c>
      <c r="AF175" s="1394" t="str">
        <f>MID(AC177,4,1)</f>
        <v>0</v>
      </c>
      <c r="AG175" s="1393" t="str">
        <f>MID(AC177,5,1)</f>
        <v>0</v>
      </c>
      <c r="AH175" s="1389" t="str">
        <f>MID(AC177,6,1)</f>
        <v>1</v>
      </c>
      <c r="AI175" s="1389" t="str">
        <f>MID(AC177,7,1)</f>
        <v>1</v>
      </c>
      <c r="AJ175" s="1394" t="str">
        <f>MID(AC177,8,1)</f>
        <v>0</v>
      </c>
      <c r="AK175" s="1316"/>
      <c r="AL175" s="1316"/>
    </row>
    <row r="176" spans="1:38" s="1375" customFormat="1" ht="12" customHeight="1">
      <c r="A176" s="1316"/>
      <c r="B176" s="1316"/>
      <c r="C176" s="1316"/>
      <c r="D176" s="1316"/>
      <c r="E176" s="1316"/>
      <c r="F176" s="1316"/>
      <c r="G176" s="1316"/>
      <c r="H176" s="1316"/>
      <c r="I176" s="1316"/>
      <c r="J176" s="1316"/>
      <c r="K176" s="1316"/>
      <c r="L176" s="1316"/>
      <c r="M176" s="1316"/>
      <c r="N176" s="1316"/>
      <c r="O176" s="1316"/>
      <c r="P176" s="1316"/>
      <c r="Q176" s="1316"/>
      <c r="R176" s="1316"/>
      <c r="S176" s="1316"/>
      <c r="T176" s="1316"/>
      <c r="U176" s="1316"/>
      <c r="V176" s="1316"/>
      <c r="W176" s="1316"/>
      <c r="X176" s="1316"/>
      <c r="Y176" s="1316"/>
      <c r="Z176" s="1316"/>
      <c r="AA176" s="1316"/>
      <c r="AB176" s="1316"/>
      <c r="AC176" s="1316"/>
      <c r="AD176" s="1316"/>
      <c r="AE176" s="1316"/>
      <c r="AF176" s="1316"/>
      <c r="AG176" s="1316"/>
      <c r="AH176" s="1316"/>
      <c r="AI176" s="1351"/>
      <c r="AJ176" s="1351"/>
      <c r="AK176" s="1316"/>
      <c r="AL176" s="1316"/>
    </row>
    <row r="177" spans="1:38" s="1375" customFormat="1" ht="12" hidden="1" customHeight="1">
      <c r="A177" s="1316"/>
      <c r="B177" s="1316"/>
      <c r="C177" s="1316"/>
      <c r="D177" s="1316"/>
      <c r="E177" s="1352"/>
      <c r="F177" s="1352"/>
      <c r="G177" s="1352"/>
      <c r="H177" s="1352"/>
      <c r="I177" s="1352"/>
      <c r="J177" s="1351"/>
      <c r="K177" s="1351"/>
      <c r="L177" s="1351"/>
      <c r="M177" s="1351"/>
      <c r="N177" s="1351"/>
      <c r="O177" s="1351"/>
      <c r="P177" s="1351"/>
      <c r="Q177" s="1353" t="str">
        <f>HEX2BIN(T178,4)</f>
        <v>0001</v>
      </c>
      <c r="R177" s="1353"/>
      <c r="S177" s="1353"/>
      <c r="T177" s="1353"/>
      <c r="U177" s="1353" t="str">
        <f>HEX2BIN(Y178,8)</f>
        <v>00000000</v>
      </c>
      <c r="V177" s="1353"/>
      <c r="W177" s="1353"/>
      <c r="X177" s="1353"/>
      <c r="Y177" s="1353"/>
      <c r="Z177" s="1353"/>
      <c r="AA177" s="1353"/>
      <c r="AB177" s="1353"/>
      <c r="AC177" s="1353" t="str">
        <f>HEX2BIN(AG178,8)</f>
        <v>01100110</v>
      </c>
      <c r="AD177" s="1353"/>
      <c r="AE177" s="1353"/>
      <c r="AF177" s="1353"/>
      <c r="AG177" s="1353"/>
      <c r="AH177" s="1353"/>
      <c r="AI177" s="1353"/>
      <c r="AJ177" s="1353"/>
      <c r="AK177" s="1316"/>
      <c r="AL177" s="1316"/>
    </row>
    <row r="178" spans="1:38" s="1370" customFormat="1" ht="12" customHeight="1">
      <c r="A178" s="1316"/>
      <c r="B178" s="1316"/>
      <c r="C178" s="1316"/>
      <c r="D178" s="1316"/>
      <c r="E178" s="1352"/>
      <c r="F178" s="1352"/>
      <c r="G178" s="1352"/>
      <c r="H178" s="1352"/>
      <c r="I178" s="1352"/>
      <c r="J178" s="1351"/>
      <c r="K178" s="1354"/>
      <c r="L178" s="1351"/>
      <c r="M178" s="1395"/>
      <c r="N178" s="1375"/>
      <c r="O178" s="1354"/>
      <c r="P178" s="1483" t="s">
        <v>3241</v>
      </c>
      <c r="Q178" s="1357" t="s">
        <v>3106</v>
      </c>
      <c r="R178" s="1358"/>
      <c r="S178" s="1358"/>
      <c r="T178" s="1359" t="s">
        <v>3242</v>
      </c>
      <c r="U178" s="1357" t="s">
        <v>3225</v>
      </c>
      <c r="V178" s="1358"/>
      <c r="W178" s="1358"/>
      <c r="X178" s="1358"/>
      <c r="Y178" s="1360" t="s">
        <v>3138</v>
      </c>
      <c r="Z178" s="1360"/>
      <c r="AA178" s="1360"/>
      <c r="AB178" s="1361"/>
      <c r="AC178" s="1357" t="s">
        <v>3243</v>
      </c>
      <c r="AD178" s="1358"/>
      <c r="AE178" s="1358"/>
      <c r="AF178" s="1358"/>
      <c r="AG178" s="1360" t="s">
        <v>3244</v>
      </c>
      <c r="AH178" s="1360"/>
      <c r="AI178" s="1360"/>
      <c r="AJ178" s="1361"/>
      <c r="AK178" s="1316"/>
      <c r="AL178" s="1316"/>
    </row>
    <row r="179" spans="1:38" s="1370" customFormat="1">
      <c r="A179" s="1375"/>
      <c r="B179" s="1375"/>
      <c r="C179" s="1375"/>
      <c r="D179" s="1375"/>
      <c r="E179" s="1396"/>
      <c r="F179" s="1396"/>
      <c r="G179" s="1396"/>
      <c r="H179" s="1396"/>
      <c r="I179" s="1396"/>
      <c r="J179" s="1395"/>
      <c r="K179" s="1395"/>
      <c r="L179" s="1395"/>
      <c r="M179" s="1397"/>
      <c r="N179" s="1397"/>
      <c r="O179" s="1397"/>
      <c r="P179" s="1397"/>
      <c r="Q179" s="1398"/>
      <c r="R179" s="1399"/>
      <c r="S179" s="1399"/>
      <c r="T179" s="1399"/>
      <c r="U179" s="1395"/>
      <c r="V179" s="1375"/>
      <c r="W179" s="1375"/>
      <c r="X179" s="1375"/>
      <c r="Y179" s="1397"/>
      <c r="Z179" s="1397"/>
      <c r="AA179" s="1397"/>
      <c r="AB179" s="1398"/>
      <c r="AC179" s="1397"/>
      <c r="AD179" s="1397"/>
      <c r="AE179" s="1397"/>
      <c r="AF179" s="1397"/>
      <c r="AG179" s="1400"/>
      <c r="AH179" s="1400"/>
      <c r="AI179" s="1400"/>
      <c r="AJ179" s="1400"/>
      <c r="AK179" s="1375"/>
      <c r="AL179" s="1375"/>
    </row>
    <row r="180" spans="1:38" s="1375" customFormat="1" ht="12" customHeight="1">
      <c r="A180" s="1311"/>
      <c r="B180" s="1311"/>
      <c r="C180" s="1370" t="s">
        <v>3141</v>
      </c>
      <c r="D180" s="1426"/>
      <c r="E180" s="1370"/>
      <c r="F180" s="1370"/>
      <c r="G180" s="1378" t="s">
        <v>3212</v>
      </c>
      <c r="H180" s="1370"/>
      <c r="I180" s="1311"/>
      <c r="J180" s="1311"/>
      <c r="K180" s="1311"/>
      <c r="L180" s="1311"/>
      <c r="M180" s="1318"/>
      <c r="N180" s="1311"/>
      <c r="O180" s="1311"/>
      <c r="P180" s="1311"/>
      <c r="Q180" s="1311"/>
      <c r="R180" s="1311"/>
      <c r="S180" s="1311"/>
      <c r="T180" s="1311"/>
      <c r="U180" s="1311"/>
      <c r="V180" s="1311"/>
      <c r="W180" s="1311"/>
      <c r="X180" s="1311"/>
      <c r="Y180" s="1311"/>
      <c r="Z180" s="1311"/>
      <c r="AA180" s="1311"/>
      <c r="AB180" s="1311"/>
      <c r="AC180" s="1311"/>
      <c r="AD180" s="1311"/>
      <c r="AE180" s="1311"/>
      <c r="AF180" s="1311"/>
      <c r="AG180" s="1311"/>
      <c r="AH180" s="1311"/>
      <c r="AI180" s="1311"/>
      <c r="AJ180" s="1311"/>
      <c r="AK180" s="1427"/>
      <c r="AL180" s="1311"/>
    </row>
    <row r="181" spans="1:38" s="1375" customFormat="1" ht="12" customHeight="1">
      <c r="A181" s="1311"/>
      <c r="B181" s="1311"/>
      <c r="C181" s="1311"/>
      <c r="D181" s="1311"/>
      <c r="E181" s="1332" t="s">
        <v>3245</v>
      </c>
      <c r="F181" s="1311"/>
      <c r="G181" s="1311"/>
      <c r="H181" s="1311"/>
      <c r="I181" s="1311"/>
      <c r="J181" s="1311"/>
      <c r="K181" s="1311"/>
      <c r="L181" s="1311"/>
      <c r="M181" s="1311"/>
      <c r="N181" s="1311"/>
      <c r="O181" s="1311"/>
      <c r="P181" s="1311"/>
      <c r="Q181" s="1311"/>
      <c r="R181" s="1311"/>
      <c r="S181" s="1311"/>
      <c r="T181" s="1311"/>
      <c r="U181" s="1311"/>
      <c r="V181" s="1311"/>
      <c r="W181" s="1311"/>
      <c r="X181" s="1311"/>
      <c r="Y181" s="1311"/>
      <c r="Z181" s="1311"/>
      <c r="AA181" s="1311"/>
      <c r="AB181" s="1311"/>
      <c r="AC181" s="1311"/>
      <c r="AD181" s="1311"/>
      <c r="AE181" s="1311"/>
      <c r="AF181" s="1311"/>
      <c r="AG181" s="1311"/>
      <c r="AH181" s="1311"/>
      <c r="AI181" s="1311"/>
      <c r="AJ181" s="1333" t="s">
        <v>3246</v>
      </c>
      <c r="AK181" s="1311"/>
      <c r="AL181" s="1311"/>
    </row>
    <row r="182" spans="1:38" s="1375" customFormat="1" ht="12" customHeight="1">
      <c r="A182" s="1311"/>
      <c r="B182" s="1311"/>
      <c r="C182" s="1311"/>
      <c r="D182" s="1311"/>
      <c r="E182" s="1334">
        <v>31</v>
      </c>
      <c r="F182" s="1334"/>
      <c r="G182" s="1334"/>
      <c r="H182" s="1334"/>
      <c r="I182" s="1334"/>
      <c r="J182" s="1334"/>
      <c r="K182" s="1334"/>
      <c r="L182" s="1334">
        <v>24</v>
      </c>
      <c r="M182" s="1334">
        <v>23</v>
      </c>
      <c r="N182" s="1334"/>
      <c r="O182" s="1428"/>
      <c r="P182" s="1334"/>
      <c r="Q182" s="1334"/>
      <c r="R182" s="1334"/>
      <c r="S182" s="1334"/>
      <c r="T182" s="1335">
        <v>16</v>
      </c>
      <c r="U182" s="1335">
        <v>15</v>
      </c>
      <c r="V182" s="1334"/>
      <c r="W182" s="1334"/>
      <c r="X182" s="1334"/>
      <c r="Y182" s="1334"/>
      <c r="Z182" s="1334"/>
      <c r="AA182" s="1334"/>
      <c r="AB182" s="1335">
        <v>8</v>
      </c>
      <c r="AC182" s="1335">
        <v>7</v>
      </c>
      <c r="AD182" s="1334"/>
      <c r="AE182" s="1334"/>
      <c r="AF182" s="1334"/>
      <c r="AG182" s="1334"/>
      <c r="AH182" s="1334"/>
      <c r="AI182" s="1334"/>
      <c r="AJ182" s="1335">
        <v>0</v>
      </c>
      <c r="AK182" s="1311"/>
      <c r="AL182" s="1311"/>
    </row>
    <row r="183" spans="1:38" ht="12" customHeight="1">
      <c r="E183" s="1340" t="s">
        <v>3104</v>
      </c>
      <c r="F183" s="1429" t="s">
        <v>3247</v>
      </c>
      <c r="G183" s="1430" t="s">
        <v>3248</v>
      </c>
      <c r="H183" s="1431" t="s">
        <v>3249</v>
      </c>
      <c r="I183" s="1432" t="s">
        <v>3247</v>
      </c>
      <c r="J183" s="1341" t="s">
        <v>3105</v>
      </c>
      <c r="K183" s="1341" t="s">
        <v>3105</v>
      </c>
      <c r="L183" s="1342" t="s">
        <v>3104</v>
      </c>
      <c r="M183" s="1340" t="s">
        <v>3105</v>
      </c>
      <c r="N183" s="1341" t="s">
        <v>3250</v>
      </c>
      <c r="O183" s="1341" t="s">
        <v>3251</v>
      </c>
      <c r="P183" s="1342" t="s">
        <v>3105</v>
      </c>
      <c r="Q183" s="1340" t="s">
        <v>3252</v>
      </c>
      <c r="R183" s="1341" t="s">
        <v>3105</v>
      </c>
      <c r="S183" s="1341" t="s">
        <v>3250</v>
      </c>
      <c r="T183" s="1342" t="s">
        <v>3250</v>
      </c>
      <c r="U183" s="1340" t="s">
        <v>3253</v>
      </c>
      <c r="V183" s="1341" t="s">
        <v>3105</v>
      </c>
      <c r="W183" s="1341" t="s">
        <v>3251</v>
      </c>
      <c r="X183" s="1342" t="s">
        <v>3251</v>
      </c>
      <c r="Y183" s="1340" t="s">
        <v>3105</v>
      </c>
      <c r="Z183" s="1341" t="s">
        <v>3105</v>
      </c>
      <c r="AA183" s="1341" t="s">
        <v>3105</v>
      </c>
      <c r="AB183" s="1342" t="s">
        <v>3254</v>
      </c>
      <c r="AC183" s="1340" t="s">
        <v>3105</v>
      </c>
      <c r="AD183" s="1341" t="s">
        <v>3105</v>
      </c>
      <c r="AE183" s="1341" t="s">
        <v>3105</v>
      </c>
      <c r="AF183" s="1342" t="s">
        <v>3105</v>
      </c>
      <c r="AG183" s="1432" t="s">
        <v>3105</v>
      </c>
      <c r="AH183" s="1429" t="s">
        <v>3105</v>
      </c>
      <c r="AI183" s="1429" t="s">
        <v>3105</v>
      </c>
      <c r="AJ183" s="1433" t="s">
        <v>3105</v>
      </c>
    </row>
    <row r="184" spans="1:38" ht="12" customHeight="1">
      <c r="E184" s="1369"/>
      <c r="F184" s="1369"/>
      <c r="G184" s="1434"/>
      <c r="H184" s="1434"/>
      <c r="I184" s="1434"/>
      <c r="J184" s="1369"/>
      <c r="K184" s="1369"/>
      <c r="L184" s="1369"/>
      <c r="M184" s="1369"/>
      <c r="N184" s="1369"/>
      <c r="O184" s="1369"/>
      <c r="P184" s="1369"/>
      <c r="Q184" s="1369"/>
      <c r="R184" s="1369"/>
      <c r="S184" s="1369"/>
      <c r="T184" s="1369"/>
      <c r="U184" s="1369"/>
      <c r="V184" s="1369"/>
      <c r="W184" s="1369"/>
      <c r="X184" s="1369"/>
      <c r="Y184" s="1369"/>
      <c r="Z184" s="1369"/>
      <c r="AA184" s="1369"/>
      <c r="AB184" s="1369"/>
      <c r="AC184" s="1369"/>
      <c r="AD184" s="1369"/>
      <c r="AE184" s="1369"/>
      <c r="AF184" s="1369"/>
      <c r="AG184" s="1369"/>
      <c r="AH184" s="1369"/>
      <c r="AI184" s="1369"/>
      <c r="AJ184" s="1369"/>
    </row>
    <row r="185" spans="1:38" s="1375" customFormat="1" ht="12" customHeight="1">
      <c r="A185" s="1311"/>
      <c r="B185" s="1311"/>
      <c r="C185" s="1311"/>
      <c r="D185" s="1311"/>
      <c r="E185" s="1369"/>
      <c r="F185" s="1369"/>
      <c r="G185" s="1434"/>
      <c r="H185" s="1434"/>
      <c r="I185" s="1434"/>
      <c r="J185" s="1369"/>
      <c r="K185" s="1369"/>
      <c r="L185" s="1369"/>
      <c r="M185" s="1369"/>
      <c r="N185" s="1369"/>
      <c r="O185" s="1369"/>
      <c r="P185" s="1369"/>
      <c r="Q185" s="1369"/>
      <c r="R185" s="1369"/>
      <c r="S185" s="1369"/>
      <c r="T185" s="1369"/>
      <c r="U185" s="1369"/>
      <c r="V185" s="1369"/>
      <c r="W185" s="1369"/>
      <c r="X185" s="1369"/>
      <c r="Y185" s="1369"/>
      <c r="Z185" s="1369"/>
      <c r="AA185" s="1369"/>
      <c r="AB185" s="1369"/>
      <c r="AC185" s="1369"/>
      <c r="AD185" s="1369"/>
      <c r="AE185" s="1369"/>
      <c r="AF185" s="1369"/>
      <c r="AG185" s="1369"/>
      <c r="AH185" s="1369"/>
      <c r="AI185" s="1369"/>
      <c r="AJ185" s="1369"/>
      <c r="AK185" s="1311"/>
      <c r="AL185" s="1311"/>
    </row>
    <row r="186" spans="1:38" s="1375" customFormat="1" ht="12" customHeight="1">
      <c r="A186" s="1311"/>
      <c r="B186" s="1311"/>
      <c r="C186" s="1311"/>
      <c r="D186" s="1311"/>
      <c r="E186" s="1311"/>
      <c r="F186" s="1311"/>
      <c r="G186" s="1435"/>
      <c r="H186" s="1435"/>
      <c r="I186" s="1435"/>
      <c r="J186" s="1311"/>
      <c r="K186" s="1311"/>
      <c r="L186" s="1311"/>
      <c r="M186" s="1311"/>
      <c r="N186" s="1311"/>
      <c r="O186" s="1311"/>
      <c r="P186" s="1311"/>
      <c r="Q186" s="1311"/>
      <c r="R186" s="1311"/>
      <c r="S186" s="1311"/>
      <c r="T186" s="1311"/>
      <c r="U186" s="1311"/>
      <c r="V186" s="1311"/>
      <c r="W186" s="1311"/>
      <c r="X186" s="1311"/>
      <c r="Y186" s="1311"/>
      <c r="Z186" s="1311"/>
      <c r="AA186" s="1311"/>
      <c r="AB186" s="1311"/>
      <c r="AC186" s="1311"/>
      <c r="AD186" s="1311"/>
      <c r="AE186" s="1311"/>
      <c r="AF186" s="1311"/>
      <c r="AG186" s="1311"/>
      <c r="AH186" s="1311"/>
      <c r="AI186" s="1311"/>
      <c r="AJ186" s="1311"/>
      <c r="AK186" s="1311"/>
      <c r="AL186" s="1311"/>
    </row>
    <row r="187" spans="1:38" s="1375" customFormat="1" ht="12" customHeight="1">
      <c r="A187" s="1311"/>
      <c r="B187" s="1311"/>
      <c r="C187" s="1311"/>
      <c r="D187" s="1311"/>
      <c r="E187" s="1311"/>
      <c r="F187" s="1311"/>
      <c r="G187" s="1435"/>
      <c r="H187" s="1435"/>
      <c r="I187" s="1435"/>
      <c r="J187" s="1311"/>
      <c r="K187" s="1311"/>
      <c r="L187" s="1311"/>
      <c r="M187" s="1311"/>
      <c r="N187" s="1311"/>
      <c r="O187" s="1311"/>
      <c r="P187" s="1311"/>
      <c r="Q187" s="1311"/>
      <c r="R187" s="1311"/>
      <c r="S187" s="1311"/>
      <c r="T187" s="1311"/>
      <c r="U187" s="1311"/>
      <c r="V187" s="1311"/>
      <c r="W187" s="1311"/>
      <c r="X187" s="1311"/>
      <c r="Y187" s="1311"/>
      <c r="Z187" s="1311"/>
      <c r="AA187" s="1311"/>
      <c r="AB187" s="1311"/>
      <c r="AC187" s="1311"/>
      <c r="AD187" s="1311"/>
      <c r="AE187" s="1311"/>
      <c r="AF187" s="1311"/>
      <c r="AG187" s="1311"/>
      <c r="AH187" s="1311"/>
      <c r="AI187" s="1311"/>
      <c r="AJ187" s="1311"/>
      <c r="AK187" s="1311"/>
      <c r="AL187" s="1311"/>
    </row>
    <row r="188" spans="1:38" s="1375" customFormat="1" ht="12" customHeight="1">
      <c r="A188" s="1311"/>
      <c r="B188" s="1311"/>
      <c r="C188" s="1311"/>
      <c r="D188" s="1311"/>
      <c r="E188" s="1311"/>
      <c r="F188" s="1436"/>
      <c r="G188" s="1436"/>
      <c r="M188" s="1436"/>
      <c r="N188" s="1437" t="s">
        <v>3142</v>
      </c>
      <c r="O188" s="1437" t="s">
        <v>3143</v>
      </c>
      <c r="P188" s="1437" t="s">
        <v>3255</v>
      </c>
      <c r="Q188" s="1437" t="s">
        <v>3256</v>
      </c>
      <c r="R188" s="1437" t="s">
        <v>3146</v>
      </c>
      <c r="S188" s="1437" t="s">
        <v>3147</v>
      </c>
      <c r="T188" s="1437" t="s">
        <v>3148</v>
      </c>
      <c r="U188" s="1437" t="s">
        <v>3257</v>
      </c>
      <c r="V188" s="1437" t="s">
        <v>3150</v>
      </c>
      <c r="W188" s="1437" t="s">
        <v>3151</v>
      </c>
      <c r="X188" s="1437" t="s">
        <v>3152</v>
      </c>
      <c r="Y188" s="1437" t="s">
        <v>3153</v>
      </c>
      <c r="Z188" s="1437" t="s">
        <v>3154</v>
      </c>
      <c r="AA188" s="1437" t="s">
        <v>3155</v>
      </c>
      <c r="AB188" s="1438" t="s">
        <v>3156</v>
      </c>
      <c r="AC188" s="1438" t="s">
        <v>3157</v>
      </c>
      <c r="AD188" s="1438" t="s">
        <v>3158</v>
      </c>
      <c r="AE188" s="1438" t="s">
        <v>3159</v>
      </c>
      <c r="AF188" s="1438" t="s">
        <v>3258</v>
      </c>
      <c r="AG188" s="1438" t="s">
        <v>3161</v>
      </c>
      <c r="AH188" s="1438" t="s">
        <v>3162</v>
      </c>
      <c r="AI188" s="1438" t="s">
        <v>3163</v>
      </c>
      <c r="AJ188" s="1438" t="s">
        <v>3164</v>
      </c>
      <c r="AK188" s="1311"/>
      <c r="AL188" s="1311"/>
    </row>
    <row r="189" spans="1:38" s="1375" customFormat="1" ht="12" customHeight="1">
      <c r="A189" s="1311"/>
      <c r="B189" s="1311"/>
      <c r="C189" s="1311"/>
      <c r="D189" s="1311"/>
      <c r="E189" s="1311"/>
      <c r="F189" s="1436"/>
      <c r="G189" s="1436"/>
      <c r="M189" s="1436"/>
      <c r="N189" s="1437"/>
      <c r="O189" s="1437"/>
      <c r="P189" s="1437"/>
      <c r="Q189" s="1437"/>
      <c r="R189" s="1437"/>
      <c r="S189" s="1437"/>
      <c r="T189" s="1437"/>
      <c r="U189" s="1437"/>
      <c r="V189" s="1437"/>
      <c r="W189" s="1437"/>
      <c r="X189" s="1437"/>
      <c r="Y189" s="1437"/>
      <c r="Z189" s="1437"/>
      <c r="AA189" s="1437"/>
      <c r="AB189" s="1438"/>
      <c r="AC189" s="1438"/>
      <c r="AD189" s="1438"/>
      <c r="AE189" s="1438"/>
      <c r="AF189" s="1438"/>
      <c r="AG189" s="1438"/>
      <c r="AH189" s="1438"/>
      <c r="AI189" s="1438"/>
      <c r="AJ189" s="1438"/>
      <c r="AK189" s="1311"/>
      <c r="AL189" s="1311"/>
    </row>
    <row r="190" spans="1:38" s="1375" customFormat="1" ht="12" customHeight="1">
      <c r="A190" s="1311"/>
      <c r="B190" s="1311"/>
      <c r="C190" s="1311"/>
      <c r="D190" s="1311"/>
      <c r="E190" s="1311"/>
      <c r="F190" s="1436"/>
      <c r="G190" s="1436"/>
      <c r="H190" s="1311" t="s">
        <v>3165</v>
      </c>
      <c r="I190" s="1311"/>
      <c r="J190" s="1311"/>
      <c r="K190" s="1311"/>
      <c r="L190" s="1311"/>
      <c r="M190" s="1436"/>
      <c r="N190" s="1437"/>
      <c r="O190" s="1437"/>
      <c r="P190" s="1437"/>
      <c r="Q190" s="1437"/>
      <c r="R190" s="1437"/>
      <c r="S190" s="1437"/>
      <c r="T190" s="1437"/>
      <c r="U190" s="1437"/>
      <c r="V190" s="1437"/>
      <c r="W190" s="1437"/>
      <c r="X190" s="1437"/>
      <c r="Y190" s="1437"/>
      <c r="Z190" s="1437"/>
      <c r="AA190" s="1437"/>
      <c r="AB190" s="1438"/>
      <c r="AC190" s="1438"/>
      <c r="AD190" s="1438"/>
      <c r="AE190" s="1438"/>
      <c r="AF190" s="1438"/>
      <c r="AG190" s="1438"/>
      <c r="AH190" s="1438"/>
      <c r="AI190" s="1438"/>
      <c r="AJ190" s="1438"/>
      <c r="AK190" s="1311"/>
      <c r="AL190" s="1311"/>
    </row>
    <row r="191" spans="1:38" s="1375" customFormat="1" ht="12" customHeight="1">
      <c r="A191" s="1311"/>
      <c r="B191" s="1311"/>
      <c r="C191" s="1311"/>
      <c r="D191" s="1311"/>
      <c r="E191" s="1311"/>
      <c r="F191" s="1436"/>
      <c r="G191" s="1436"/>
      <c r="H191" s="1311"/>
      <c r="I191" s="1311"/>
      <c r="J191" s="1311"/>
      <c r="K191" s="1311"/>
      <c r="L191" s="1311"/>
      <c r="M191" s="1436"/>
      <c r="N191" s="1437"/>
      <c r="O191" s="1437"/>
      <c r="P191" s="1437"/>
      <c r="Q191" s="1437"/>
      <c r="R191" s="1437"/>
      <c r="S191" s="1437"/>
      <c r="T191" s="1437"/>
      <c r="U191" s="1437"/>
      <c r="V191" s="1437"/>
      <c r="W191" s="1437"/>
      <c r="X191" s="1437"/>
      <c r="Y191" s="1437"/>
      <c r="Z191" s="1437"/>
      <c r="AA191" s="1437"/>
      <c r="AB191" s="1438"/>
      <c r="AC191" s="1438"/>
      <c r="AD191" s="1438"/>
      <c r="AE191" s="1438"/>
      <c r="AF191" s="1438"/>
      <c r="AG191" s="1438"/>
      <c r="AH191" s="1438"/>
      <c r="AI191" s="1438"/>
      <c r="AJ191" s="1438"/>
      <c r="AK191" s="1311"/>
      <c r="AL191" s="1311"/>
    </row>
    <row r="192" spans="1:38" s="1375" customFormat="1" ht="12" customHeight="1">
      <c r="A192" s="1311"/>
      <c r="B192" s="1311"/>
      <c r="C192" s="1311"/>
      <c r="D192" s="1311"/>
      <c r="E192" s="1311"/>
      <c r="F192" s="1436"/>
      <c r="G192" s="1436"/>
      <c r="H192" s="1311" t="s">
        <v>3166</v>
      </c>
      <c r="I192" s="1311"/>
      <c r="J192" s="1311"/>
      <c r="K192" s="1311"/>
      <c r="L192" s="1311"/>
      <c r="M192" s="1436"/>
      <c r="N192" s="1437"/>
      <c r="O192" s="1437"/>
      <c r="P192" s="1437"/>
      <c r="Q192" s="1437"/>
      <c r="R192" s="1437"/>
      <c r="S192" s="1437"/>
      <c r="T192" s="1437"/>
      <c r="U192" s="1437"/>
      <c r="V192" s="1437"/>
      <c r="W192" s="1437"/>
      <c r="X192" s="1437"/>
      <c r="Y192" s="1437"/>
      <c r="Z192" s="1437"/>
      <c r="AA192" s="1437"/>
      <c r="AB192" s="1438"/>
      <c r="AC192" s="1438"/>
      <c r="AD192" s="1438"/>
      <c r="AE192" s="1438"/>
      <c r="AF192" s="1438"/>
      <c r="AG192" s="1438"/>
      <c r="AH192" s="1438"/>
      <c r="AI192" s="1438"/>
      <c r="AJ192" s="1438"/>
      <c r="AK192" s="1311"/>
      <c r="AL192" s="1311"/>
    </row>
    <row r="193" spans="1:56" s="1370" customFormat="1" ht="12" customHeight="1">
      <c r="A193" s="1311"/>
      <c r="B193" s="1311"/>
      <c r="C193" s="1311"/>
      <c r="D193" s="1311"/>
      <c r="E193" s="1311"/>
      <c r="F193" s="1311"/>
      <c r="G193" s="1311"/>
      <c r="H193" s="1311" t="s">
        <v>3167</v>
      </c>
      <c r="I193" s="1311"/>
      <c r="J193" s="1311"/>
      <c r="K193" s="1311"/>
      <c r="L193" s="1311"/>
      <c r="M193" s="1373"/>
      <c r="N193" s="1373"/>
      <c r="O193" s="1311"/>
      <c r="P193" s="1311"/>
      <c r="Q193" s="1311"/>
      <c r="R193" s="1311"/>
      <c r="S193" s="1311"/>
      <c r="T193" s="1311"/>
      <c r="U193" s="1311"/>
      <c r="V193" s="1311"/>
      <c r="W193" s="1311"/>
      <c r="X193" s="1311"/>
      <c r="Y193" s="1311"/>
      <c r="Z193" s="1311"/>
      <c r="AA193" s="1373"/>
      <c r="AB193" s="1311"/>
      <c r="AC193" s="1311"/>
      <c r="AD193" s="1311"/>
      <c r="AE193" s="1311"/>
      <c r="AF193" s="1311"/>
      <c r="AG193" s="1311"/>
      <c r="AH193" s="1311"/>
      <c r="AI193" s="1311"/>
      <c r="AJ193" s="1311"/>
      <c r="AK193" s="1311"/>
      <c r="AL193" s="1311"/>
    </row>
    <row r="194" spans="1:56" s="1370" customFormat="1" ht="12" customHeight="1">
      <c r="A194" s="1311"/>
      <c r="B194" s="1311"/>
      <c r="C194" s="1311"/>
      <c r="D194" s="1311"/>
      <c r="E194" s="1311"/>
      <c r="F194" s="1311"/>
      <c r="G194" s="1311"/>
      <c r="M194" s="1373"/>
      <c r="N194" s="1373"/>
      <c r="O194" s="1311"/>
      <c r="P194" s="1311"/>
      <c r="Q194" s="1311"/>
      <c r="R194" s="1311"/>
      <c r="S194" s="1311"/>
      <c r="T194" s="1439"/>
      <c r="U194" s="1311"/>
      <c r="W194" s="1311"/>
      <c r="X194" s="1311"/>
      <c r="Y194" s="1311"/>
      <c r="Z194" s="1311"/>
      <c r="AA194" s="1373"/>
      <c r="AB194" s="1311"/>
      <c r="AC194" s="1311"/>
      <c r="AD194" s="1311"/>
      <c r="AE194" s="1311"/>
      <c r="AF194" s="1311"/>
      <c r="AG194" s="1439"/>
      <c r="AH194" s="1311"/>
      <c r="AI194" s="1311"/>
      <c r="AJ194" s="1311"/>
      <c r="AK194" s="1311"/>
      <c r="AL194" s="1311"/>
    </row>
    <row r="195" spans="1:56" s="1370" customFormat="1" ht="12" customHeight="1">
      <c r="A195" s="1311"/>
      <c r="B195" s="1311"/>
      <c r="C195" s="1311"/>
      <c r="D195" s="1311"/>
      <c r="E195" s="1311"/>
      <c r="F195" s="1311"/>
      <c r="G195" s="1311"/>
      <c r="K195" s="1406" t="s">
        <v>3259</v>
      </c>
      <c r="M195" s="1370">
        <v>0</v>
      </c>
      <c r="N195" s="1440">
        <v>0</v>
      </c>
      <c r="O195" s="1441">
        <v>0</v>
      </c>
      <c r="P195" s="1442">
        <v>0</v>
      </c>
      <c r="Q195" s="1441">
        <v>0</v>
      </c>
      <c r="R195" s="1441">
        <v>0</v>
      </c>
      <c r="S195" s="1443">
        <v>0</v>
      </c>
      <c r="T195" s="1442">
        <v>0</v>
      </c>
      <c r="U195" s="1441">
        <v>0</v>
      </c>
      <c r="V195" s="1442">
        <v>0</v>
      </c>
      <c r="W195" s="1441">
        <v>0</v>
      </c>
      <c r="X195" s="1441">
        <v>0</v>
      </c>
      <c r="Y195" s="1444">
        <v>0</v>
      </c>
      <c r="Z195" s="1439" t="s">
        <v>3128</v>
      </c>
      <c r="AC195" s="1311"/>
      <c r="AD195" s="1311"/>
      <c r="AE195" s="1311"/>
      <c r="AF195" s="1311"/>
      <c r="AG195" s="1311"/>
      <c r="AH195" s="1311"/>
      <c r="AI195" s="1311"/>
      <c r="AJ195" s="1311"/>
      <c r="AK195" s="1311"/>
      <c r="BD195" s="1311"/>
    </row>
    <row r="196" spans="1:56" s="1370" customFormat="1" ht="12" customHeight="1">
      <c r="A196" s="1311"/>
      <c r="B196" s="1311"/>
      <c r="C196" s="1311"/>
      <c r="D196" s="1311"/>
      <c r="E196" s="1311"/>
      <c r="F196" s="1311"/>
      <c r="G196" s="1311"/>
      <c r="K196" s="1406" t="s">
        <v>3169</v>
      </c>
      <c r="M196" s="1370">
        <v>1</v>
      </c>
      <c r="N196" s="1445">
        <v>0</v>
      </c>
      <c r="O196" s="1446">
        <v>0</v>
      </c>
      <c r="P196" s="1447">
        <v>0</v>
      </c>
      <c r="Q196" s="1446">
        <v>0</v>
      </c>
      <c r="R196" s="1446">
        <v>0</v>
      </c>
      <c r="S196" s="1448">
        <v>0</v>
      </c>
      <c r="T196" s="1449">
        <v>0</v>
      </c>
      <c r="U196" s="1449">
        <v>0</v>
      </c>
      <c r="V196" s="1450">
        <v>0</v>
      </c>
      <c r="W196" s="1449">
        <v>0</v>
      </c>
      <c r="X196" s="1449">
        <v>0</v>
      </c>
      <c r="Y196" s="1451">
        <v>1</v>
      </c>
      <c r="Z196" s="1452"/>
      <c r="AC196" s="1311"/>
      <c r="AD196" s="1311"/>
      <c r="AE196" s="1311"/>
      <c r="AF196" s="1311"/>
      <c r="AG196" s="1311"/>
      <c r="AH196" s="1311"/>
      <c r="AI196" s="1311"/>
      <c r="AJ196" s="1311"/>
      <c r="AK196" s="1311"/>
      <c r="AL196" s="1311"/>
    </row>
    <row r="197" spans="1:56" s="1370" customFormat="1">
      <c r="A197" s="1311"/>
      <c r="B197" s="1311"/>
      <c r="C197" s="1311"/>
      <c r="D197" s="1311"/>
      <c r="E197" s="1311"/>
      <c r="F197" s="1311"/>
      <c r="G197" s="1311"/>
      <c r="H197" s="1311"/>
      <c r="I197" s="1311"/>
      <c r="J197" s="1311"/>
      <c r="K197" s="1406" t="s">
        <v>3171</v>
      </c>
      <c r="N197" s="1453"/>
      <c r="O197" s="1453"/>
      <c r="P197" s="1454"/>
      <c r="Q197" s="1454"/>
      <c r="R197" s="1453"/>
      <c r="S197" s="1453"/>
      <c r="T197" s="1455" t="s">
        <v>3171</v>
      </c>
      <c r="U197" s="1455"/>
      <c r="V197" s="1455"/>
      <c r="W197" s="1455"/>
      <c r="X197" s="1455"/>
      <c r="Y197" s="1455"/>
      <c r="Z197" s="1452"/>
      <c r="AC197" s="1311"/>
      <c r="AD197" s="1311"/>
      <c r="AE197" s="1311"/>
      <c r="AF197" s="1311"/>
      <c r="AG197" s="1311"/>
      <c r="AH197" s="1311"/>
      <c r="AI197" s="1311"/>
      <c r="AJ197" s="1311"/>
      <c r="AK197" s="1311"/>
      <c r="AL197" s="1311"/>
    </row>
    <row r="198" spans="1:56" s="1370" customFormat="1">
      <c r="A198" s="1311"/>
      <c r="B198" s="1311"/>
      <c r="C198" s="1311"/>
      <c r="D198" s="1311"/>
      <c r="E198" s="1418"/>
      <c r="F198" s="1311"/>
      <c r="G198" s="1311"/>
      <c r="H198" s="1311"/>
      <c r="I198" s="1311"/>
      <c r="J198" s="1311"/>
      <c r="K198" s="1456" t="s">
        <v>3172</v>
      </c>
      <c r="L198" s="1457"/>
      <c r="M198" s="1458" t="s">
        <v>3173</v>
      </c>
      <c r="N198" s="1459">
        <v>0</v>
      </c>
      <c r="O198" s="1460">
        <v>1</v>
      </c>
      <c r="P198" s="1461">
        <v>1</v>
      </c>
      <c r="Q198" s="1460">
        <v>1</v>
      </c>
      <c r="R198" s="1460">
        <v>1</v>
      </c>
      <c r="S198" s="1462">
        <v>1</v>
      </c>
      <c r="T198" s="1463">
        <v>0</v>
      </c>
      <c r="U198" s="1464">
        <v>0</v>
      </c>
      <c r="V198" s="1463">
        <v>1</v>
      </c>
      <c r="W198" s="1464">
        <v>1</v>
      </c>
      <c r="X198" s="1464">
        <v>1</v>
      </c>
      <c r="Y198" s="1465">
        <v>1</v>
      </c>
      <c r="Z198" s="1452" t="s">
        <v>3181</v>
      </c>
      <c r="AC198" s="1311"/>
      <c r="AD198" s="1311"/>
      <c r="AE198" s="1311"/>
      <c r="AF198" s="1311"/>
      <c r="AG198" s="1311"/>
      <c r="AH198" s="1311"/>
      <c r="AI198" s="1311"/>
      <c r="AJ198" s="1311"/>
      <c r="AK198" s="1311"/>
      <c r="AL198" s="1311"/>
    </row>
    <row r="199" spans="1:56" s="1370" customFormat="1">
      <c r="A199" s="1311"/>
      <c r="B199" s="1311"/>
      <c r="C199" s="1311"/>
      <c r="D199" s="1311"/>
      <c r="E199" s="1418"/>
      <c r="F199" s="1311"/>
      <c r="G199" s="1311"/>
      <c r="H199" s="1311"/>
      <c r="I199" s="1311"/>
      <c r="J199" s="1311"/>
      <c r="K199" s="1456"/>
      <c r="L199" s="1457"/>
      <c r="M199" s="1458"/>
      <c r="N199" s="1452"/>
      <c r="O199" s="1452"/>
      <c r="P199" s="1452"/>
      <c r="Q199" s="1452"/>
      <c r="R199" s="1452"/>
      <c r="S199" s="1439"/>
      <c r="T199" s="1452"/>
      <c r="U199" s="1452"/>
      <c r="V199" s="1452"/>
      <c r="W199" s="1452"/>
      <c r="X199" s="1452"/>
      <c r="Y199" s="1439"/>
      <c r="Z199" s="1452"/>
      <c r="AC199" s="1311"/>
      <c r="AD199" s="1311"/>
      <c r="AE199" s="1311"/>
      <c r="AF199" s="1311"/>
      <c r="AG199" s="1311"/>
      <c r="AH199" s="1311"/>
      <c r="AI199" s="1311"/>
      <c r="AJ199" s="1311"/>
      <c r="AK199" s="1311"/>
      <c r="AL199" s="1311"/>
    </row>
    <row r="200" spans="1:56" s="1370" customFormat="1">
      <c r="A200" s="1311"/>
      <c r="B200" s="1311"/>
      <c r="C200" s="1311"/>
      <c r="D200" s="1311"/>
      <c r="E200" s="1418"/>
      <c r="F200" s="1311"/>
      <c r="G200" s="1311"/>
      <c r="H200" s="1311"/>
      <c r="I200" s="1311"/>
      <c r="J200" s="1311"/>
      <c r="K200" s="1456"/>
      <c r="L200" s="1457"/>
      <c r="M200" s="1458"/>
      <c r="N200" s="1452"/>
      <c r="O200" s="1452"/>
      <c r="P200" s="1452"/>
      <c r="Q200" s="1452"/>
      <c r="R200" s="1452"/>
      <c r="S200" s="1439"/>
      <c r="T200" s="1452"/>
      <c r="U200" s="1452"/>
      <c r="V200" s="1452"/>
      <c r="W200" s="1452"/>
      <c r="X200" s="1452"/>
      <c r="Y200" s="1439"/>
      <c r="Z200" s="1452"/>
      <c r="AC200" s="1311"/>
      <c r="AD200" s="1311"/>
      <c r="AE200" s="1311"/>
      <c r="AF200" s="1311"/>
      <c r="AG200" s="1311"/>
      <c r="AH200" s="1311"/>
      <c r="AI200" s="1311"/>
      <c r="AJ200" s="1311"/>
      <c r="AK200" s="1311"/>
      <c r="AL200" s="1311"/>
    </row>
    <row r="201" spans="1:56" s="1370" customFormat="1">
      <c r="A201" s="1311"/>
      <c r="B201" s="1311"/>
      <c r="C201" s="1311"/>
      <c r="D201" s="1311"/>
      <c r="E201" s="1418"/>
      <c r="F201" s="1311"/>
      <c r="G201" s="1311"/>
      <c r="H201" s="1311"/>
      <c r="I201" s="1311"/>
      <c r="J201" s="1311"/>
      <c r="K201" s="1456"/>
      <c r="L201" s="1457"/>
      <c r="M201" s="1458"/>
      <c r="N201" s="1452"/>
      <c r="O201" s="1452"/>
      <c r="P201" s="1452"/>
      <c r="Q201" s="1452"/>
      <c r="R201" s="1452"/>
      <c r="S201" s="1439"/>
      <c r="T201" s="1452"/>
      <c r="U201" s="1452"/>
      <c r="V201" s="1452"/>
      <c r="W201" s="1452"/>
      <c r="X201" s="1456" t="s">
        <v>3175</v>
      </c>
      <c r="Y201" s="1370">
        <v>0</v>
      </c>
      <c r="Z201" s="1440">
        <v>0</v>
      </c>
      <c r="AA201" s="1444">
        <v>0</v>
      </c>
      <c r="AB201" s="1439" t="s">
        <v>3128</v>
      </c>
      <c r="AC201" s="1311"/>
      <c r="AD201" s="1311"/>
      <c r="AE201" s="1311"/>
      <c r="AF201" s="1311"/>
      <c r="AG201" s="1311"/>
      <c r="AH201" s="1311"/>
      <c r="AI201" s="1311"/>
      <c r="AJ201" s="1311"/>
      <c r="AK201" s="1311"/>
      <c r="AL201" s="1311"/>
    </row>
    <row r="202" spans="1:56" s="1370" customFormat="1">
      <c r="A202" s="1311"/>
      <c r="B202" s="1311"/>
      <c r="C202" s="1311"/>
      <c r="D202" s="1311"/>
      <c r="E202" s="1418"/>
      <c r="F202" s="1311"/>
      <c r="G202" s="1311"/>
      <c r="H202" s="1311"/>
      <c r="I202" s="1311"/>
      <c r="J202" s="1311"/>
      <c r="K202" s="1456"/>
      <c r="L202" s="1457"/>
      <c r="M202" s="1458"/>
      <c r="N202" s="1452"/>
      <c r="O202" s="1452"/>
      <c r="P202" s="1452"/>
      <c r="Q202" s="1452"/>
      <c r="R202" s="1452"/>
      <c r="S202" s="1439"/>
      <c r="T202" s="1452"/>
      <c r="U202" s="1452"/>
      <c r="V202" s="1452"/>
      <c r="W202" s="1452"/>
      <c r="X202" s="1456" t="s">
        <v>3155</v>
      </c>
      <c r="Y202" s="1370">
        <v>1</v>
      </c>
      <c r="Z202" s="1445">
        <v>0</v>
      </c>
      <c r="AA202" s="1466">
        <v>1</v>
      </c>
      <c r="AB202" s="1375"/>
      <c r="AC202" s="1311"/>
      <c r="AD202" s="1311"/>
      <c r="AE202" s="1311"/>
      <c r="AF202" s="1311"/>
      <c r="AG202" s="1311"/>
      <c r="AH202" s="1311"/>
      <c r="AI202" s="1311"/>
      <c r="AJ202" s="1311"/>
      <c r="AK202" s="1311"/>
      <c r="AL202" s="1311"/>
    </row>
    <row r="203" spans="1:56" s="1370" customFormat="1">
      <c r="A203" s="1311"/>
      <c r="B203" s="1311"/>
      <c r="C203" s="1311"/>
      <c r="D203" s="1311"/>
      <c r="E203" s="1418"/>
      <c r="F203" s="1311"/>
      <c r="G203" s="1311"/>
      <c r="H203" s="1311"/>
      <c r="I203" s="1311"/>
      <c r="J203" s="1311"/>
      <c r="K203" s="1456"/>
      <c r="L203" s="1457"/>
      <c r="M203" s="1458"/>
      <c r="N203" s="1452"/>
      <c r="O203" s="1452"/>
      <c r="P203" s="1452"/>
      <c r="Q203" s="1452"/>
      <c r="R203" s="1452"/>
      <c r="S203" s="1439"/>
      <c r="T203" s="1452"/>
      <c r="U203" s="1452"/>
      <c r="V203" s="1452"/>
      <c r="W203" s="1452"/>
      <c r="X203" s="1456" t="s">
        <v>3154</v>
      </c>
      <c r="Y203" s="1370">
        <v>2</v>
      </c>
      <c r="Z203" s="1445">
        <v>1</v>
      </c>
      <c r="AA203" s="1466">
        <v>0</v>
      </c>
      <c r="AB203" s="1375"/>
      <c r="AC203" s="1311"/>
      <c r="AD203" s="1311"/>
      <c r="AE203" s="1311"/>
      <c r="AF203" s="1311"/>
      <c r="AG203" s="1311"/>
      <c r="AH203" s="1311"/>
      <c r="AI203" s="1311"/>
      <c r="AJ203" s="1311"/>
      <c r="AK203" s="1311"/>
      <c r="AL203" s="1311"/>
    </row>
    <row r="204" spans="1:56" s="1370" customFormat="1">
      <c r="A204" s="1311"/>
      <c r="B204" s="1311"/>
      <c r="C204" s="1311"/>
      <c r="D204" s="1311"/>
      <c r="E204" s="1418"/>
      <c r="F204" s="1311"/>
      <c r="G204" s="1311"/>
      <c r="H204" s="1311"/>
      <c r="I204" s="1311"/>
      <c r="J204" s="1311"/>
      <c r="K204" s="1456"/>
      <c r="L204" s="1457"/>
      <c r="M204" s="1458"/>
      <c r="N204" s="1452"/>
      <c r="O204" s="1452"/>
      <c r="P204" s="1452"/>
      <c r="Q204" s="1452"/>
      <c r="R204" s="1452"/>
      <c r="S204" s="1439"/>
      <c r="T204" s="1452"/>
      <c r="U204" s="1452"/>
      <c r="V204" s="1452"/>
      <c r="W204" s="1452"/>
      <c r="X204" s="1456" t="s">
        <v>3177</v>
      </c>
      <c r="Y204" s="1458">
        <v>3</v>
      </c>
      <c r="Z204" s="1459">
        <v>1</v>
      </c>
      <c r="AA204" s="1467">
        <v>1</v>
      </c>
      <c r="AB204" s="1452"/>
      <c r="AC204" s="1311"/>
      <c r="AD204" s="1311"/>
      <c r="AE204" s="1311"/>
      <c r="AF204" s="1311"/>
      <c r="AG204" s="1311"/>
      <c r="AH204" s="1311"/>
      <c r="AI204" s="1311"/>
      <c r="AJ204" s="1311"/>
      <c r="AK204" s="1311"/>
      <c r="AL204" s="1311"/>
    </row>
    <row r="205" spans="1:56" s="1370" customFormat="1">
      <c r="A205" s="1311"/>
      <c r="B205" s="1311"/>
      <c r="C205" s="1311"/>
      <c r="D205" s="1311"/>
      <c r="E205" s="1418"/>
      <c r="F205" s="1311"/>
      <c r="G205" s="1311"/>
      <c r="H205" s="1311"/>
      <c r="I205" s="1311"/>
      <c r="J205" s="1311"/>
      <c r="L205" s="1457"/>
      <c r="M205" s="1456"/>
      <c r="N205" s="1375"/>
      <c r="O205" s="1458"/>
      <c r="P205" s="1452"/>
      <c r="Q205" s="1452"/>
      <c r="R205" s="1452"/>
      <c r="S205" s="1452"/>
      <c r="T205" s="1452"/>
      <c r="U205" s="1439"/>
      <c r="V205" s="1452"/>
      <c r="W205" s="1452"/>
      <c r="X205" s="1452"/>
      <c r="Y205" s="1452"/>
      <c r="Z205" s="1452"/>
      <c r="AA205" s="1439"/>
      <c r="AB205" s="1452"/>
      <c r="AC205" s="1311"/>
      <c r="AD205" s="1311"/>
      <c r="AE205" s="1311"/>
      <c r="AF205" s="1311"/>
      <c r="AG205" s="1311"/>
      <c r="AH205" s="1311"/>
      <c r="AI205" s="1311"/>
      <c r="AJ205" s="1311"/>
      <c r="AK205" s="1311"/>
      <c r="AL205" s="1311"/>
    </row>
    <row r="206" spans="1:56" s="1370" customFormat="1">
      <c r="A206" s="1311"/>
      <c r="B206" s="1311"/>
      <c r="C206" s="1311"/>
      <c r="D206" s="1311"/>
      <c r="E206" s="1312"/>
      <c r="F206" s="1311"/>
      <c r="G206" s="1311"/>
      <c r="H206" s="1311"/>
      <c r="I206" s="1311"/>
      <c r="J206" s="1311"/>
      <c r="AC206" s="1311"/>
      <c r="AD206" s="1311"/>
      <c r="AE206" s="1311"/>
      <c r="AF206" s="1311"/>
      <c r="AG206" s="1311"/>
      <c r="AH206" s="1311"/>
      <c r="AI206" s="1311"/>
      <c r="AJ206" s="1311"/>
      <c r="AK206" s="1311"/>
      <c r="AL206" s="1311"/>
    </row>
    <row r="207" spans="1:56" s="1370" customFormat="1">
      <c r="A207" s="1311"/>
      <c r="B207" s="1311"/>
      <c r="C207" s="1311"/>
      <c r="D207" s="1311"/>
      <c r="E207" s="1418"/>
      <c r="F207" s="1311"/>
      <c r="G207" s="1311"/>
      <c r="H207" s="1311"/>
      <c r="I207" s="1311"/>
      <c r="J207" s="1311"/>
      <c r="V207" s="1421"/>
      <c r="X207" s="1375"/>
      <c r="Y207" s="1406" t="s">
        <v>3178</v>
      </c>
      <c r="Z207" s="1375"/>
      <c r="AA207" s="1452">
        <v>0</v>
      </c>
      <c r="AB207" s="1440">
        <v>0</v>
      </c>
      <c r="AC207" s="1441">
        <v>0</v>
      </c>
      <c r="AD207" s="1443">
        <v>0</v>
      </c>
      <c r="AE207" s="1442">
        <v>0</v>
      </c>
      <c r="AF207" s="1441">
        <v>0</v>
      </c>
      <c r="AG207" s="1442">
        <v>0</v>
      </c>
      <c r="AH207" s="1441">
        <v>0</v>
      </c>
      <c r="AI207" s="1441">
        <v>0</v>
      </c>
      <c r="AJ207" s="1444">
        <v>0</v>
      </c>
      <c r="AK207" s="1439" t="s">
        <v>3128</v>
      </c>
      <c r="AL207" s="1311"/>
    </row>
    <row r="208" spans="1:56" s="1370" customFormat="1">
      <c r="A208" s="1311"/>
      <c r="B208" s="1311"/>
      <c r="C208" s="1311"/>
      <c r="D208" s="1311"/>
      <c r="E208" s="1418"/>
      <c r="F208" s="1311"/>
      <c r="G208" s="1311"/>
      <c r="H208" s="1311"/>
      <c r="I208" s="1311"/>
      <c r="J208" s="1311"/>
      <c r="X208" s="1375"/>
      <c r="Y208" s="1406" t="s">
        <v>3179</v>
      </c>
      <c r="Z208" s="1375"/>
      <c r="AA208" s="1452">
        <v>1</v>
      </c>
      <c r="AB208" s="1445">
        <v>0</v>
      </c>
      <c r="AC208" s="1446">
        <v>0</v>
      </c>
      <c r="AD208" s="1448">
        <v>0</v>
      </c>
      <c r="AE208" s="1447">
        <v>0</v>
      </c>
      <c r="AF208" s="1446">
        <v>0</v>
      </c>
      <c r="AG208" s="1447">
        <v>0</v>
      </c>
      <c r="AH208" s="1446">
        <v>0</v>
      </c>
      <c r="AI208" s="1446">
        <v>0</v>
      </c>
      <c r="AJ208" s="1466">
        <v>1</v>
      </c>
      <c r="AK208" s="1375"/>
      <c r="AL208" s="1311"/>
    </row>
    <row r="209" spans="1:42" s="1370" customFormat="1">
      <c r="A209" s="1311"/>
      <c r="B209" s="1311"/>
      <c r="C209" s="1311"/>
      <c r="D209" s="1311"/>
      <c r="E209" s="1418"/>
      <c r="F209" s="1311"/>
      <c r="G209" s="1311"/>
      <c r="H209" s="1311"/>
      <c r="I209" s="1311"/>
      <c r="J209" s="1311"/>
      <c r="K209" s="1311"/>
      <c r="L209" s="1311"/>
      <c r="M209" s="1311"/>
      <c r="N209" s="1311"/>
      <c r="O209" s="1311"/>
      <c r="P209" s="1311"/>
      <c r="Q209" s="1311"/>
      <c r="R209" s="1311"/>
      <c r="S209" s="1311"/>
      <c r="T209" s="1311"/>
      <c r="U209" s="1311"/>
      <c r="X209" s="1375"/>
      <c r="Y209" s="1406" t="s">
        <v>3171</v>
      </c>
      <c r="Z209" s="1375"/>
      <c r="AB209" s="1453"/>
      <c r="AC209" s="1453"/>
      <c r="AD209" s="1453"/>
      <c r="AE209" s="1453"/>
      <c r="AF209" s="1454"/>
      <c r="AG209" s="1454"/>
      <c r="AH209" s="1454"/>
      <c r="AI209" s="1454"/>
      <c r="AJ209" s="1454"/>
      <c r="AK209" s="1375"/>
      <c r="AL209" s="1311"/>
    </row>
    <row r="210" spans="1:42" s="1470" customFormat="1" ht="11.25" customHeight="1">
      <c r="A210" s="1468"/>
      <c r="B210" s="1468"/>
      <c r="C210" s="1468"/>
      <c r="D210" s="1468"/>
      <c r="E210" s="1468"/>
      <c r="F210" s="1468"/>
      <c r="G210" s="1468"/>
      <c r="H210" s="1468"/>
      <c r="I210" s="1468"/>
      <c r="J210" s="1468"/>
      <c r="K210" s="1468"/>
      <c r="L210" s="1468"/>
      <c r="M210" s="1468"/>
      <c r="N210" s="1468"/>
      <c r="O210" s="1468"/>
      <c r="P210" s="1468"/>
      <c r="Q210" s="1468"/>
      <c r="R210" s="1468"/>
      <c r="S210" s="1468"/>
      <c r="T210" s="1469"/>
      <c r="U210" s="1469"/>
      <c r="V210" s="1370"/>
      <c r="X210" s="1375"/>
      <c r="Y210" s="1406" t="s">
        <v>3180</v>
      </c>
      <c r="Z210" s="1471">
        <v>138</v>
      </c>
      <c r="AA210" s="1472"/>
      <c r="AB210" s="1459">
        <v>0</v>
      </c>
      <c r="AC210" s="1460">
        <v>0</v>
      </c>
      <c r="AD210" s="1462">
        <v>1</v>
      </c>
      <c r="AE210" s="1461">
        <v>1</v>
      </c>
      <c r="AF210" s="1460">
        <v>1</v>
      </c>
      <c r="AG210" s="1461">
        <v>1</v>
      </c>
      <c r="AH210" s="1460">
        <v>1</v>
      </c>
      <c r="AI210" s="1460">
        <v>1</v>
      </c>
      <c r="AJ210" s="1467">
        <v>1</v>
      </c>
      <c r="AK210" s="1452" t="s">
        <v>3260</v>
      </c>
      <c r="AL210" s="1473"/>
    </row>
    <row r="211" spans="1:42" s="1470" customFormat="1" ht="11.25" customHeight="1">
      <c r="A211" s="1468"/>
      <c r="B211" s="1468"/>
      <c r="C211" s="1468"/>
      <c r="D211" s="1468"/>
      <c r="E211" s="1468"/>
      <c r="F211" s="1468"/>
      <c r="G211" s="1468"/>
      <c r="H211" s="1468"/>
      <c r="I211" s="1468"/>
      <c r="J211" s="1468"/>
      <c r="K211" s="1468"/>
      <c r="L211" s="1468"/>
      <c r="M211" s="1468"/>
      <c r="N211" s="1468"/>
      <c r="O211" s="1468"/>
      <c r="P211" s="1468"/>
      <c r="Q211" s="1468"/>
      <c r="R211" s="1468"/>
      <c r="S211" s="1468"/>
      <c r="T211" s="1469"/>
      <c r="U211" s="1469"/>
      <c r="V211" s="1370"/>
      <c r="X211" s="1375"/>
      <c r="Y211" s="1406"/>
      <c r="Z211" s="1456"/>
      <c r="AA211" s="1456"/>
      <c r="AB211" s="1452"/>
      <c r="AC211" s="1452"/>
      <c r="AD211" s="1439"/>
      <c r="AE211" s="1452"/>
      <c r="AF211" s="1452"/>
      <c r="AG211" s="1452"/>
      <c r="AH211" s="1452"/>
      <c r="AI211" s="1452"/>
      <c r="AJ211" s="1439"/>
      <c r="AK211" s="1452"/>
      <c r="AL211" s="1473"/>
    </row>
    <row r="212" spans="1:42" s="1470" customFormat="1" ht="11.25" customHeight="1">
      <c r="A212" s="1468"/>
      <c r="B212" s="1468"/>
      <c r="C212" s="1468"/>
      <c r="D212" s="1468"/>
      <c r="E212" s="1468"/>
      <c r="F212" s="1468"/>
      <c r="G212" s="1468"/>
      <c r="H212" s="1468"/>
      <c r="I212" s="1468"/>
      <c r="J212" s="1468"/>
      <c r="K212" s="1468"/>
      <c r="L212" s="1468"/>
      <c r="M212" s="1468"/>
      <c r="N212" s="1468"/>
      <c r="O212" s="1468"/>
      <c r="P212" s="1468"/>
      <c r="Q212" s="1468"/>
      <c r="R212" s="1468"/>
      <c r="S212" s="1468"/>
      <c r="T212" s="1469"/>
      <c r="U212" s="1469"/>
      <c r="V212" s="1370"/>
      <c r="X212" s="1375"/>
      <c r="Y212" s="1406"/>
      <c r="Z212" s="1456"/>
      <c r="AA212" s="1456"/>
      <c r="AB212" s="1452"/>
      <c r="AC212" s="1452"/>
      <c r="AD212" s="1439"/>
      <c r="AE212" s="1452"/>
      <c r="AF212" s="1452"/>
      <c r="AG212" s="1452"/>
      <c r="AH212" s="1452"/>
      <c r="AI212" s="1452"/>
      <c r="AJ212" s="1439"/>
      <c r="AK212" s="1452"/>
      <c r="AL212" s="1473"/>
    </row>
    <row r="213" spans="1:42" s="1375" customFormat="1">
      <c r="A213" s="1311"/>
      <c r="B213" s="1311"/>
      <c r="C213" s="1311"/>
      <c r="D213" s="1318"/>
      <c r="E213" s="1311"/>
      <c r="F213" s="1311"/>
      <c r="G213" s="1311"/>
      <c r="H213" s="1311"/>
      <c r="I213" s="1311"/>
      <c r="J213" s="1311"/>
      <c r="K213" s="1311"/>
      <c r="L213" s="1311"/>
      <c r="M213" s="1311"/>
      <c r="N213" s="1311"/>
      <c r="O213" s="1311"/>
      <c r="P213" s="1311"/>
      <c r="Q213" s="1311"/>
      <c r="R213" s="1311"/>
      <c r="S213" s="1311"/>
      <c r="T213" s="1311"/>
      <c r="U213" s="1311"/>
      <c r="V213" s="1311"/>
      <c r="W213" s="1311"/>
      <c r="X213" s="1311"/>
      <c r="Y213" s="1311"/>
      <c r="Z213" s="1311"/>
      <c r="AA213" s="1311"/>
      <c r="AB213" s="1311"/>
      <c r="AC213" s="1311"/>
      <c r="AD213" s="1311"/>
      <c r="AE213" s="1311"/>
      <c r="AF213" s="1311"/>
      <c r="AG213" s="1311"/>
      <c r="AH213" s="1311"/>
      <c r="AI213" s="1311"/>
      <c r="AJ213" s="1311"/>
      <c r="AK213" s="1311"/>
      <c r="AL213" s="1311"/>
    </row>
    <row r="214" spans="1:42" s="1370" customFormat="1">
      <c r="A214" s="1334"/>
      <c r="B214" s="1334"/>
      <c r="C214" s="1334"/>
      <c r="D214" s="1333" t="s">
        <v>3261</v>
      </c>
      <c r="E214" s="1515">
        <v>0</v>
      </c>
      <c r="F214" s="1516">
        <v>0</v>
      </c>
      <c r="G214" s="1516">
        <v>0</v>
      </c>
      <c r="H214" s="1517">
        <v>0</v>
      </c>
      <c r="I214" s="1515">
        <v>0</v>
      </c>
      <c r="J214" s="1516">
        <v>0</v>
      </c>
      <c r="K214" s="1516">
        <v>0</v>
      </c>
      <c r="L214" s="1517">
        <v>0</v>
      </c>
      <c r="M214" s="1515">
        <v>0</v>
      </c>
      <c r="N214" s="1516">
        <v>0</v>
      </c>
      <c r="O214" s="1516">
        <v>0</v>
      </c>
      <c r="P214" s="1517">
        <v>0</v>
      </c>
      <c r="Q214" s="1515">
        <v>0</v>
      </c>
      <c r="R214" s="1516">
        <v>0</v>
      </c>
      <c r="S214" s="1516">
        <v>0</v>
      </c>
      <c r="T214" s="1517">
        <v>0</v>
      </c>
      <c r="U214" s="1515">
        <v>0</v>
      </c>
      <c r="V214" s="1518">
        <v>1</v>
      </c>
      <c r="W214" s="1516">
        <v>0</v>
      </c>
      <c r="X214" s="1517">
        <v>0</v>
      </c>
      <c r="Y214" s="1515">
        <v>0</v>
      </c>
      <c r="Z214" s="1516">
        <v>0</v>
      </c>
      <c r="AA214" s="1519">
        <v>0</v>
      </c>
      <c r="AB214" s="1517">
        <v>0</v>
      </c>
      <c r="AC214" s="1515">
        <v>0</v>
      </c>
      <c r="AD214" s="1516">
        <v>0</v>
      </c>
      <c r="AE214" s="1516">
        <v>0</v>
      </c>
      <c r="AF214" s="1517">
        <v>0</v>
      </c>
      <c r="AG214" s="1515">
        <v>0</v>
      </c>
      <c r="AH214" s="1516">
        <v>0</v>
      </c>
      <c r="AI214" s="1516">
        <v>0</v>
      </c>
      <c r="AJ214" s="1517">
        <v>0</v>
      </c>
      <c r="AK214" s="1520" t="s">
        <v>3262</v>
      </c>
      <c r="AL214" s="1521"/>
      <c r="AM214" s="1521"/>
      <c r="AN214" s="1521"/>
      <c r="AO214" s="1369" t="s">
        <v>3128</v>
      </c>
    </row>
    <row r="215" spans="1:42" s="1375" customFormat="1" ht="11.25" customHeight="1">
      <c r="A215" s="1370"/>
      <c r="B215" s="1370"/>
      <c r="C215" s="1370"/>
      <c r="D215" s="1370"/>
      <c r="E215" s="1515">
        <v>0</v>
      </c>
      <c r="F215" s="1516">
        <v>0</v>
      </c>
      <c r="G215" s="1516">
        <v>0</v>
      </c>
      <c r="H215" s="1517">
        <v>0</v>
      </c>
      <c r="I215" s="1515">
        <v>0</v>
      </c>
      <c r="J215" s="1516">
        <v>0</v>
      </c>
      <c r="K215" s="1516">
        <v>0</v>
      </c>
      <c r="L215" s="1517">
        <v>0</v>
      </c>
      <c r="M215" s="1515">
        <v>0</v>
      </c>
      <c r="N215" s="1516">
        <v>0</v>
      </c>
      <c r="O215" s="1516">
        <v>0</v>
      </c>
      <c r="P215" s="1517">
        <v>0</v>
      </c>
      <c r="Q215" s="1515">
        <v>0</v>
      </c>
      <c r="R215" s="1516">
        <v>0</v>
      </c>
      <c r="S215" s="1516">
        <v>0</v>
      </c>
      <c r="T215" s="1517">
        <v>0</v>
      </c>
      <c r="U215" s="1515">
        <v>0</v>
      </c>
      <c r="V215" s="1516">
        <v>0</v>
      </c>
      <c r="W215" s="1518">
        <v>1</v>
      </c>
      <c r="X215" s="1517">
        <v>0</v>
      </c>
      <c r="Y215" s="1515">
        <v>0</v>
      </c>
      <c r="Z215" s="1516">
        <v>0</v>
      </c>
      <c r="AA215" s="1519">
        <v>0</v>
      </c>
      <c r="AB215" s="1517">
        <v>0</v>
      </c>
      <c r="AC215" s="1515">
        <v>0</v>
      </c>
      <c r="AD215" s="1516">
        <v>0</v>
      </c>
      <c r="AE215" s="1516">
        <v>0</v>
      </c>
      <c r="AF215" s="1517">
        <v>0</v>
      </c>
      <c r="AG215" s="1522">
        <v>0</v>
      </c>
      <c r="AH215" s="1516">
        <v>0</v>
      </c>
      <c r="AI215" s="1516">
        <v>0</v>
      </c>
      <c r="AJ215" s="1517">
        <v>0</v>
      </c>
      <c r="AK215" s="1523" t="s">
        <v>3263</v>
      </c>
      <c r="AL215" s="1524"/>
      <c r="AM215" s="1524"/>
      <c r="AN215" s="1524"/>
      <c r="AO215" s="1524"/>
      <c r="AP215" s="1524"/>
    </row>
    <row r="216" spans="1:42" s="1529" customFormat="1" ht="16.5" hidden="1" customHeight="1">
      <c r="A216" s="1525"/>
      <c r="B216" s="1525"/>
      <c r="C216" s="1525"/>
      <c r="D216" s="1525"/>
      <c r="E216" s="1525"/>
      <c r="F216" s="1525"/>
      <c r="G216" s="1525"/>
      <c r="H216" s="1525"/>
      <c r="I216" s="1525"/>
      <c r="J216" s="1525"/>
      <c r="K216" s="1525"/>
      <c r="L216" s="1525"/>
      <c r="M216" s="1525"/>
      <c r="N216" s="1525"/>
      <c r="O216" s="1525"/>
      <c r="P216" s="1525"/>
      <c r="Q216" s="1525"/>
      <c r="R216" s="1525"/>
      <c r="S216" s="1525"/>
      <c r="T216" s="1526"/>
      <c r="U216" s="1526"/>
      <c r="V216" s="1527"/>
      <c r="W216" s="1528"/>
      <c r="X216" s="1525"/>
      <c r="Y216" s="1526"/>
      <c r="Z216" s="1525"/>
      <c r="AC216" s="1526"/>
      <c r="AD216" s="1526"/>
      <c r="AE216" s="1526"/>
      <c r="AF216" s="1526"/>
      <c r="AG216" s="1526"/>
      <c r="AH216" s="1526"/>
      <c r="AI216" s="1526"/>
      <c r="AJ216" s="1530"/>
      <c r="AK216" s="1526"/>
      <c r="AL216" s="1530"/>
    </row>
    <row r="217" spans="1:42" s="1525" customFormat="1" hidden="1">
      <c r="A217" s="1531"/>
      <c r="B217" s="1531"/>
      <c r="C217" s="1525" t="s">
        <v>3141</v>
      </c>
      <c r="D217" s="1532"/>
      <c r="G217" s="1533" t="s">
        <v>3135</v>
      </c>
      <c r="I217" s="1531"/>
      <c r="J217" s="1531"/>
      <c r="K217" s="1531"/>
      <c r="L217" s="1531"/>
      <c r="M217" s="1534"/>
      <c r="N217" s="1531"/>
      <c r="O217" s="1531"/>
      <c r="P217" s="1531"/>
      <c r="Q217" s="1531"/>
      <c r="R217" s="1531"/>
      <c r="S217" s="1531"/>
      <c r="T217" s="1531"/>
      <c r="U217" s="1531"/>
      <c r="V217" s="1531"/>
      <c r="W217" s="1531"/>
      <c r="X217" s="1531"/>
      <c r="Y217" s="1531"/>
      <c r="Z217" s="1531"/>
      <c r="AA217" s="1531"/>
      <c r="AB217" s="1531"/>
      <c r="AC217" s="1531"/>
      <c r="AD217" s="1531"/>
      <c r="AE217" s="1531"/>
      <c r="AF217" s="1531"/>
      <c r="AG217" s="1531"/>
      <c r="AH217" s="1531"/>
      <c r="AI217" s="1531"/>
      <c r="AJ217" s="1531"/>
      <c r="AK217" s="1535"/>
      <c r="AL217" s="1531"/>
    </row>
    <row r="218" spans="1:42" s="1525" customFormat="1" hidden="1">
      <c r="A218" s="1531"/>
      <c r="B218" s="1531"/>
      <c r="C218" s="1531"/>
      <c r="D218" s="1531"/>
      <c r="E218" s="1536" t="s">
        <v>3102</v>
      </c>
      <c r="F218" s="1531"/>
      <c r="G218" s="1531"/>
      <c r="H218" s="1531"/>
      <c r="I218" s="1531"/>
      <c r="J218" s="1531"/>
      <c r="K218" s="1531"/>
      <c r="L218" s="1531"/>
      <c r="M218" s="1531"/>
      <c r="N218" s="1531"/>
      <c r="O218" s="1531"/>
      <c r="P218" s="1531"/>
      <c r="Q218" s="1531"/>
      <c r="R218" s="1531"/>
      <c r="S218" s="1531"/>
      <c r="T218" s="1531"/>
      <c r="U218" s="1531"/>
      <c r="V218" s="1531"/>
      <c r="W218" s="1531"/>
      <c r="X218" s="1531"/>
      <c r="Y218" s="1531"/>
      <c r="Z218" s="1531"/>
      <c r="AA218" s="1531"/>
      <c r="AB218" s="1531"/>
      <c r="AC218" s="1531"/>
      <c r="AD218" s="1531"/>
      <c r="AE218" s="1531"/>
      <c r="AF218" s="1531"/>
      <c r="AG218" s="1531"/>
      <c r="AH218" s="1531"/>
      <c r="AI218" s="1531"/>
      <c r="AJ218" s="1535" t="s">
        <v>3103</v>
      </c>
      <c r="AK218" s="1531"/>
      <c r="AL218" s="1531"/>
    </row>
    <row r="219" spans="1:42" s="1525" customFormat="1" hidden="1">
      <c r="A219" s="1531"/>
      <c r="B219" s="1531"/>
      <c r="C219" s="1531"/>
      <c r="D219" s="1531"/>
      <c r="E219" s="1537">
        <v>31</v>
      </c>
      <c r="F219" s="1537"/>
      <c r="G219" s="1537"/>
      <c r="H219" s="1537"/>
      <c r="I219" s="1537"/>
      <c r="J219" s="1537"/>
      <c r="K219" s="1537"/>
      <c r="L219" s="1537">
        <v>24</v>
      </c>
      <c r="M219" s="1537">
        <v>23</v>
      </c>
      <c r="N219" s="1537"/>
      <c r="O219" s="1537"/>
      <c r="P219" s="1537"/>
      <c r="Q219" s="1537"/>
      <c r="R219" s="1537"/>
      <c r="S219" s="1537"/>
      <c r="T219" s="1538">
        <v>16</v>
      </c>
      <c r="U219" s="1538">
        <v>15</v>
      </c>
      <c r="V219" s="1537"/>
      <c r="W219" s="1537"/>
      <c r="X219" s="1537"/>
      <c r="Y219" s="1537"/>
      <c r="Z219" s="1537"/>
      <c r="AA219" s="1537"/>
      <c r="AB219" s="1538">
        <v>8</v>
      </c>
      <c r="AC219" s="1538">
        <v>7</v>
      </c>
      <c r="AD219" s="1537"/>
      <c r="AE219" s="1537"/>
      <c r="AF219" s="1537"/>
      <c r="AG219" s="1537"/>
      <c r="AH219" s="1537"/>
      <c r="AI219" s="1537"/>
      <c r="AJ219" s="1538">
        <v>0</v>
      </c>
      <c r="AK219" s="1531"/>
      <c r="AL219" s="1531"/>
    </row>
    <row r="220" spans="1:42" s="1525" customFormat="1" hidden="1">
      <c r="A220" s="1531"/>
      <c r="B220" s="1531"/>
      <c r="C220" s="1531"/>
      <c r="D220" s="1531"/>
      <c r="E220" s="1539" t="s">
        <v>3125</v>
      </c>
      <c r="F220" s="1540" t="s">
        <v>3105</v>
      </c>
      <c r="G220" s="1540" t="s">
        <v>3105</v>
      </c>
      <c r="H220" s="1541" t="s">
        <v>3105</v>
      </c>
      <c r="I220" s="1542" t="s">
        <v>3105</v>
      </c>
      <c r="J220" s="1540" t="s">
        <v>3105</v>
      </c>
      <c r="K220" s="1540" t="s">
        <v>3105</v>
      </c>
      <c r="L220" s="1541" t="s">
        <v>3105</v>
      </c>
      <c r="M220" s="1542" t="s">
        <v>3250</v>
      </c>
      <c r="N220" s="1540" t="s">
        <v>3105</v>
      </c>
      <c r="O220" s="1540" t="s">
        <v>3105</v>
      </c>
      <c r="P220" s="1541" t="s">
        <v>3105</v>
      </c>
      <c r="Q220" s="1542" t="s">
        <v>3105</v>
      </c>
      <c r="R220" s="1540" t="s">
        <v>3105</v>
      </c>
      <c r="S220" s="1540" t="s">
        <v>3105</v>
      </c>
      <c r="T220" s="1541" t="s">
        <v>3105</v>
      </c>
      <c r="U220" s="1542" t="s">
        <v>3105</v>
      </c>
      <c r="V220" s="1540" t="s">
        <v>3254</v>
      </c>
      <c r="W220" s="1540" t="s">
        <v>3105</v>
      </c>
      <c r="X220" s="1541" t="s">
        <v>3105</v>
      </c>
      <c r="Y220" s="1542" t="s">
        <v>3105</v>
      </c>
      <c r="Z220" s="1540" t="s">
        <v>3105</v>
      </c>
      <c r="AA220" s="1540" t="s">
        <v>3105</v>
      </c>
      <c r="AB220" s="1541" t="s">
        <v>3105</v>
      </c>
      <c r="AC220" s="1542" t="s">
        <v>3253</v>
      </c>
      <c r="AD220" s="1540" t="s">
        <v>3105</v>
      </c>
      <c r="AE220" s="1540" t="s">
        <v>3105</v>
      </c>
      <c r="AF220" s="1541" t="s">
        <v>3105</v>
      </c>
      <c r="AG220" s="1542" t="s">
        <v>3105</v>
      </c>
      <c r="AH220" s="1540" t="s">
        <v>3253</v>
      </c>
      <c r="AI220" s="1540" t="s">
        <v>3105</v>
      </c>
      <c r="AJ220" s="1541" t="s">
        <v>3105</v>
      </c>
      <c r="AK220" s="1531"/>
      <c r="AL220" s="1531"/>
    </row>
    <row r="221" spans="1:42" s="1525" customFormat="1" ht="11.25" hidden="1" customHeight="1">
      <c r="A221" s="1531"/>
      <c r="B221" s="1531"/>
      <c r="C221" s="1531"/>
      <c r="D221" s="1531"/>
      <c r="E221" s="1543"/>
      <c r="F221" s="1543"/>
      <c r="G221" s="1543"/>
      <c r="H221" s="1543"/>
      <c r="I221" s="1543"/>
      <c r="J221" s="1543"/>
      <c r="K221" s="1543"/>
      <c r="L221" s="1543"/>
      <c r="M221" s="1543"/>
      <c r="N221" s="1543"/>
      <c r="O221" s="1543"/>
      <c r="P221" s="1543"/>
      <c r="Q221" s="1543"/>
      <c r="R221" s="1543"/>
      <c r="S221" s="1543"/>
      <c r="T221" s="1543"/>
      <c r="U221" s="1543"/>
      <c r="V221" s="1543"/>
      <c r="W221" s="1543"/>
      <c r="X221" s="1543"/>
      <c r="Y221" s="1543"/>
      <c r="Z221" s="1543"/>
      <c r="AA221" s="1543"/>
      <c r="AB221" s="1543"/>
      <c r="AC221" s="1543"/>
      <c r="AD221" s="1543"/>
      <c r="AE221" s="1543"/>
      <c r="AF221" s="1543"/>
      <c r="AG221" s="1543"/>
      <c r="AH221" s="1543"/>
      <c r="AI221" s="1543"/>
      <c r="AJ221" s="1543"/>
      <c r="AK221" s="1531"/>
      <c r="AL221" s="1531"/>
    </row>
    <row r="222" spans="1:42" s="1525" customFormat="1" ht="12" hidden="1" customHeight="1">
      <c r="A222" s="1531"/>
      <c r="B222" s="1531"/>
      <c r="C222" s="1531"/>
      <c r="D222" s="1531"/>
      <c r="E222" s="1543"/>
      <c r="F222" s="1543"/>
      <c r="G222" s="1543"/>
      <c r="H222" s="1543"/>
      <c r="I222" s="1543"/>
      <c r="J222" s="1543"/>
      <c r="K222" s="1543"/>
      <c r="L222" s="1543"/>
      <c r="M222" s="1543"/>
      <c r="N222" s="1543"/>
      <c r="O222" s="1543"/>
      <c r="P222" s="1543"/>
      <c r="Q222" s="1543"/>
      <c r="R222" s="1543"/>
      <c r="S222" s="1543"/>
      <c r="T222" s="1543"/>
      <c r="U222" s="1543"/>
      <c r="V222" s="1543"/>
      <c r="W222" s="1543"/>
      <c r="X222" s="1543"/>
      <c r="Y222" s="1543"/>
      <c r="Z222" s="1543"/>
      <c r="AA222" s="1543"/>
      <c r="AB222" s="1543"/>
      <c r="AC222" s="1543"/>
      <c r="AD222" s="1543"/>
      <c r="AE222" s="1543"/>
      <c r="AF222" s="1543"/>
      <c r="AG222" s="1543"/>
      <c r="AH222" s="1543"/>
      <c r="AI222" s="1543"/>
      <c r="AJ222" s="1543"/>
      <c r="AK222" s="1531"/>
      <c r="AL222" s="1531"/>
    </row>
    <row r="223" spans="1:42" s="1525" customFormat="1" ht="12" hidden="1" customHeight="1">
      <c r="A223" s="1531"/>
      <c r="B223" s="1531"/>
      <c r="C223" s="1531"/>
      <c r="D223" s="1531"/>
      <c r="E223" s="1531"/>
      <c r="F223" s="1531"/>
      <c r="G223" s="1531"/>
      <c r="H223" s="1531"/>
      <c r="I223" s="1531"/>
      <c r="J223" s="1531"/>
      <c r="K223" s="1531"/>
      <c r="L223" s="1531"/>
      <c r="M223" s="1531"/>
      <c r="N223" s="1531"/>
      <c r="O223" s="1531"/>
      <c r="P223" s="1531"/>
      <c r="Q223" s="1531"/>
      <c r="R223" s="1531"/>
      <c r="S223" s="1531"/>
      <c r="T223" s="1531"/>
      <c r="U223" s="1531"/>
      <c r="V223" s="1531"/>
      <c r="W223" s="1531"/>
      <c r="X223" s="1531"/>
      <c r="Y223" s="1531"/>
      <c r="Z223" s="1531"/>
      <c r="AA223" s="1531"/>
      <c r="AB223" s="1531"/>
      <c r="AC223" s="1531"/>
      <c r="AD223" s="1531"/>
      <c r="AE223" s="1531"/>
      <c r="AF223" s="1531"/>
      <c r="AG223" s="1531"/>
      <c r="AH223" s="1531"/>
      <c r="AI223" s="1531"/>
      <c r="AJ223" s="1531"/>
      <c r="AK223" s="1531"/>
      <c r="AL223" s="1531"/>
    </row>
    <row r="224" spans="1:42" s="1525" customFormat="1" ht="12" hidden="1" customHeight="1">
      <c r="A224" s="1531"/>
      <c r="B224" s="1531"/>
      <c r="C224" s="1531"/>
      <c r="D224" s="1531"/>
      <c r="E224" s="1531"/>
      <c r="F224" s="1531"/>
      <c r="G224" s="1531"/>
      <c r="H224" s="1531"/>
      <c r="I224" s="1531"/>
      <c r="J224" s="1531"/>
      <c r="K224" s="1531"/>
      <c r="L224" s="1531"/>
      <c r="M224" s="1531"/>
      <c r="N224" s="1531"/>
      <c r="O224" s="1531"/>
      <c r="P224" s="1531"/>
      <c r="Q224" s="1531"/>
      <c r="R224" s="1531"/>
      <c r="S224" s="1531"/>
      <c r="T224" s="1531"/>
      <c r="U224" s="1531"/>
      <c r="V224" s="1531"/>
      <c r="W224" s="1531"/>
      <c r="X224" s="1531"/>
      <c r="Y224" s="1531"/>
      <c r="Z224" s="1531"/>
      <c r="AA224" s="1531"/>
      <c r="AB224" s="1531"/>
      <c r="AC224" s="1531"/>
      <c r="AD224" s="1531"/>
      <c r="AE224" s="1531"/>
      <c r="AF224" s="1531"/>
      <c r="AG224" s="1531"/>
      <c r="AH224" s="1531"/>
      <c r="AI224" s="1531"/>
      <c r="AJ224" s="1531"/>
      <c r="AK224" s="1531"/>
      <c r="AL224" s="1531"/>
    </row>
    <row r="225" spans="1:41" s="1525" customFormat="1" ht="12" hidden="1" customHeight="1">
      <c r="A225" s="1531"/>
      <c r="B225" s="1531"/>
      <c r="C225" s="1531"/>
      <c r="D225" s="1531"/>
      <c r="E225" s="1544"/>
      <c r="F225" s="1545" t="s">
        <v>3264</v>
      </c>
      <c r="G225" s="1546" t="s">
        <v>3265</v>
      </c>
      <c r="H225" s="1546" t="s">
        <v>3266</v>
      </c>
      <c r="I225" s="1546" t="s">
        <v>3267</v>
      </c>
      <c r="J225" s="1546" t="s">
        <v>3268</v>
      </c>
      <c r="K225" s="1546" t="s">
        <v>3269</v>
      </c>
      <c r="L225" s="1546" t="s">
        <v>3270</v>
      </c>
      <c r="M225" s="1546" t="s">
        <v>3271</v>
      </c>
      <c r="N225" s="1546" t="s">
        <v>3272</v>
      </c>
      <c r="O225" s="1546" t="s">
        <v>3273</v>
      </c>
      <c r="P225" s="1546" t="s">
        <v>3274</v>
      </c>
      <c r="Q225" s="1546" t="s">
        <v>3275</v>
      </c>
      <c r="R225" s="1546" t="s">
        <v>3276</v>
      </c>
      <c r="S225" s="1546" t="s">
        <v>3277</v>
      </c>
      <c r="T225" s="1546" t="s">
        <v>3278</v>
      </c>
      <c r="U225" s="1546" t="s">
        <v>3279</v>
      </c>
      <c r="V225" s="1546" t="s">
        <v>3280</v>
      </c>
      <c r="W225" s="1546" t="s">
        <v>3281</v>
      </c>
      <c r="X225" s="1546" t="s">
        <v>3282</v>
      </c>
      <c r="Y225" s="1546" t="s">
        <v>3283</v>
      </c>
      <c r="Z225" s="1546" t="s">
        <v>3284</v>
      </c>
      <c r="AA225" s="1546" t="s">
        <v>3285</v>
      </c>
      <c r="AB225" s="1546" t="s">
        <v>3286</v>
      </c>
      <c r="AC225" s="1547" t="s">
        <v>3287</v>
      </c>
      <c r="AD225" s="1547" t="s">
        <v>3288</v>
      </c>
      <c r="AE225" s="1547" t="s">
        <v>3289</v>
      </c>
      <c r="AF225" s="1547" t="s">
        <v>3290</v>
      </c>
      <c r="AG225" s="1547" t="s">
        <v>3291</v>
      </c>
      <c r="AH225" s="1547" t="s">
        <v>3292</v>
      </c>
      <c r="AI225" s="1547" t="s">
        <v>3293</v>
      </c>
      <c r="AJ225" s="1547" t="s">
        <v>3294</v>
      </c>
      <c r="AK225" s="1531"/>
      <c r="AL225" s="1531"/>
    </row>
    <row r="226" spans="1:41" s="1525" customFormat="1" ht="12" hidden="1" customHeight="1">
      <c r="A226" s="1531"/>
      <c r="B226" s="1531"/>
      <c r="C226" s="1531"/>
      <c r="D226" s="1531"/>
      <c r="E226" s="1544"/>
      <c r="F226" s="1545"/>
      <c r="G226" s="1546"/>
      <c r="H226" s="1546"/>
      <c r="I226" s="1546"/>
      <c r="J226" s="1546"/>
      <c r="K226" s="1546"/>
      <c r="L226" s="1546"/>
      <c r="M226" s="1546"/>
      <c r="N226" s="1546"/>
      <c r="O226" s="1546"/>
      <c r="P226" s="1546"/>
      <c r="Q226" s="1546"/>
      <c r="R226" s="1546"/>
      <c r="S226" s="1546"/>
      <c r="T226" s="1546"/>
      <c r="U226" s="1546"/>
      <c r="V226" s="1546"/>
      <c r="W226" s="1546"/>
      <c r="X226" s="1546"/>
      <c r="Y226" s="1546"/>
      <c r="Z226" s="1546"/>
      <c r="AA226" s="1546"/>
      <c r="AB226" s="1546"/>
      <c r="AC226" s="1547"/>
      <c r="AD226" s="1547"/>
      <c r="AE226" s="1547"/>
      <c r="AF226" s="1547"/>
      <c r="AG226" s="1547"/>
      <c r="AH226" s="1547"/>
      <c r="AI226" s="1547"/>
      <c r="AJ226" s="1547"/>
      <c r="AK226" s="1531"/>
      <c r="AL226" s="1531"/>
    </row>
    <row r="227" spans="1:41" s="1525" customFormat="1" ht="12" hidden="1" customHeight="1">
      <c r="A227" s="1531"/>
      <c r="B227" s="1531"/>
      <c r="C227" s="1531"/>
      <c r="D227" s="1531"/>
      <c r="E227" s="1544"/>
      <c r="F227" s="1545"/>
      <c r="G227" s="1546"/>
      <c r="H227" s="1546"/>
      <c r="I227" s="1546"/>
      <c r="J227" s="1546"/>
      <c r="K227" s="1546"/>
      <c r="L227" s="1546"/>
      <c r="M227" s="1546"/>
      <c r="N227" s="1546"/>
      <c r="O227" s="1546"/>
      <c r="P227" s="1546"/>
      <c r="Q227" s="1546"/>
      <c r="R227" s="1546"/>
      <c r="S227" s="1546"/>
      <c r="T227" s="1546"/>
      <c r="U227" s="1546"/>
      <c r="V227" s="1546"/>
      <c r="W227" s="1546"/>
      <c r="X227" s="1546"/>
      <c r="Y227" s="1546"/>
      <c r="Z227" s="1546"/>
      <c r="AA227" s="1546"/>
      <c r="AB227" s="1546"/>
      <c r="AC227" s="1547"/>
      <c r="AD227" s="1547"/>
      <c r="AE227" s="1547"/>
      <c r="AF227" s="1547"/>
      <c r="AG227" s="1547"/>
      <c r="AH227" s="1547"/>
      <c r="AI227" s="1547"/>
      <c r="AJ227" s="1547"/>
      <c r="AK227" s="1531"/>
      <c r="AL227" s="1531"/>
    </row>
    <row r="228" spans="1:41" s="1525" customFormat="1" ht="11.25" hidden="1" customHeight="1">
      <c r="A228" s="1531"/>
      <c r="B228" s="1531"/>
      <c r="C228" s="1531"/>
      <c r="D228" s="1531"/>
      <c r="E228" s="1548"/>
      <c r="F228" s="1545"/>
      <c r="G228" s="1546"/>
      <c r="H228" s="1546"/>
      <c r="I228" s="1546"/>
      <c r="J228" s="1546"/>
      <c r="K228" s="1546"/>
      <c r="L228" s="1546"/>
      <c r="M228" s="1546"/>
      <c r="N228" s="1546"/>
      <c r="O228" s="1546"/>
      <c r="P228" s="1546"/>
      <c r="Q228" s="1546"/>
      <c r="R228" s="1546"/>
      <c r="S228" s="1546"/>
      <c r="T228" s="1546"/>
      <c r="U228" s="1546"/>
      <c r="V228" s="1546"/>
      <c r="W228" s="1546"/>
      <c r="X228" s="1546"/>
      <c r="Y228" s="1546"/>
      <c r="Z228" s="1546"/>
      <c r="AA228" s="1546"/>
      <c r="AB228" s="1546"/>
      <c r="AC228" s="1547"/>
      <c r="AD228" s="1547"/>
      <c r="AE228" s="1547"/>
      <c r="AF228" s="1547"/>
      <c r="AG228" s="1547"/>
      <c r="AH228" s="1547"/>
      <c r="AI228" s="1547"/>
      <c r="AJ228" s="1547"/>
      <c r="AK228" s="1531"/>
      <c r="AL228" s="1531"/>
    </row>
    <row r="229" spans="1:41" s="1549" customFormat="1" hidden="1">
      <c r="A229" s="1531"/>
      <c r="B229" s="1531"/>
      <c r="C229" s="1531"/>
      <c r="D229" s="1531"/>
      <c r="E229" s="1531"/>
      <c r="F229" s="1545"/>
      <c r="G229" s="1546"/>
      <c r="H229" s="1546"/>
      <c r="I229" s="1546"/>
      <c r="J229" s="1546"/>
      <c r="K229" s="1546"/>
      <c r="L229" s="1546"/>
      <c r="M229" s="1546"/>
      <c r="N229" s="1546"/>
      <c r="O229" s="1546"/>
      <c r="P229" s="1546"/>
      <c r="Q229" s="1546"/>
      <c r="R229" s="1546"/>
      <c r="S229" s="1546"/>
      <c r="T229" s="1546"/>
      <c r="U229" s="1546"/>
      <c r="V229" s="1546"/>
      <c r="W229" s="1546"/>
      <c r="X229" s="1546"/>
      <c r="Y229" s="1546"/>
      <c r="Z229" s="1546"/>
      <c r="AA229" s="1546"/>
      <c r="AB229" s="1546"/>
      <c r="AC229" s="1547"/>
      <c r="AD229" s="1547"/>
      <c r="AE229" s="1547"/>
      <c r="AF229" s="1547"/>
      <c r="AG229" s="1547"/>
      <c r="AH229" s="1547"/>
      <c r="AI229" s="1547"/>
      <c r="AJ229" s="1547"/>
      <c r="AK229" s="1531"/>
      <c r="AL229" s="1531"/>
    </row>
    <row r="230" spans="1:41" s="1549" customFormat="1" hidden="1">
      <c r="A230" s="1525"/>
      <c r="B230" s="1525"/>
      <c r="C230" s="1550"/>
      <c r="D230" s="1550"/>
      <c r="E230" s="1551"/>
      <c r="F230" s="1550"/>
      <c r="G230" s="1550"/>
      <c r="H230" s="1550"/>
      <c r="I230" s="1550"/>
      <c r="J230" s="1550"/>
      <c r="K230" s="1550"/>
      <c r="L230" s="1550"/>
      <c r="M230" s="1550"/>
      <c r="N230" s="1525"/>
      <c r="O230" s="1525"/>
      <c r="P230" s="1525"/>
      <c r="Q230" s="1525"/>
      <c r="R230" s="1525"/>
      <c r="S230" s="1525"/>
      <c r="T230" s="1526"/>
      <c r="U230" s="1526"/>
      <c r="V230" s="1526"/>
      <c r="W230" s="1526"/>
      <c r="X230" s="1526"/>
      <c r="Y230" s="1552"/>
      <c r="Z230" s="1552"/>
      <c r="AA230" s="1552"/>
      <c r="AB230" s="1552"/>
      <c r="AC230" s="1553"/>
      <c r="AD230" s="1530"/>
      <c r="AE230" s="1530"/>
      <c r="AF230" s="1552"/>
      <c r="AG230" s="1552"/>
      <c r="AH230" s="1552"/>
      <c r="AI230" s="1552"/>
      <c r="AJ230" s="1552"/>
      <c r="AK230" s="1552"/>
      <c r="AL230" s="1552"/>
    </row>
    <row r="231" spans="1:41" s="1549" customFormat="1" hidden="1">
      <c r="A231" s="1525"/>
      <c r="B231" s="1525"/>
      <c r="C231" s="1550"/>
      <c r="D231" s="1550"/>
      <c r="E231" s="1551"/>
      <c r="F231" s="1550"/>
      <c r="G231" s="1550"/>
      <c r="H231" s="1550"/>
      <c r="I231" s="1550"/>
      <c r="J231" s="1550"/>
      <c r="K231" s="1550"/>
      <c r="L231" s="1550"/>
      <c r="M231" s="1550"/>
      <c r="N231" s="1525"/>
      <c r="O231" s="1525"/>
      <c r="P231" s="1525"/>
      <c r="Q231" s="1525"/>
      <c r="R231" s="1525"/>
      <c r="S231" s="1525"/>
      <c r="T231" s="1526"/>
      <c r="U231" s="1526"/>
      <c r="V231" s="1526"/>
      <c r="W231" s="1526"/>
      <c r="X231" s="1526"/>
      <c r="Y231" s="1552"/>
      <c r="Z231" s="1552"/>
      <c r="AA231" s="1552"/>
      <c r="AB231" s="1552"/>
      <c r="AC231" s="1553"/>
      <c r="AD231" s="1530"/>
      <c r="AE231" s="1530"/>
      <c r="AF231" s="1552"/>
      <c r="AG231" s="1552"/>
      <c r="AH231" s="1552"/>
      <c r="AI231" s="1552"/>
      <c r="AJ231" s="1552"/>
      <c r="AK231" s="1552"/>
      <c r="AL231" s="1552"/>
    </row>
    <row r="232" spans="1:41" s="1525" customFormat="1" hidden="1">
      <c r="A232" s="1537"/>
      <c r="B232" s="1537"/>
      <c r="C232" s="1537"/>
      <c r="D232" s="1535" t="s">
        <v>3261</v>
      </c>
      <c r="E232" s="1554">
        <v>0</v>
      </c>
      <c r="F232" s="1555">
        <v>0</v>
      </c>
      <c r="G232" s="1555">
        <v>0</v>
      </c>
      <c r="H232" s="1556">
        <v>0</v>
      </c>
      <c r="I232" s="1554">
        <v>0</v>
      </c>
      <c r="J232" s="1555">
        <v>0</v>
      </c>
      <c r="K232" s="1555">
        <v>0</v>
      </c>
      <c r="L232" s="1556">
        <v>0</v>
      </c>
      <c r="M232" s="1554">
        <v>0</v>
      </c>
      <c r="N232" s="1555">
        <v>0</v>
      </c>
      <c r="O232" s="1555">
        <v>0</v>
      </c>
      <c r="P232" s="1556">
        <v>0</v>
      </c>
      <c r="Q232" s="1554">
        <v>0</v>
      </c>
      <c r="R232" s="1555">
        <v>0</v>
      </c>
      <c r="S232" s="1555">
        <v>0</v>
      </c>
      <c r="T232" s="1556">
        <v>0</v>
      </c>
      <c r="U232" s="1554">
        <v>0</v>
      </c>
      <c r="V232" s="1555">
        <v>0</v>
      </c>
      <c r="W232" s="1555">
        <v>1</v>
      </c>
      <c r="X232" s="1556">
        <v>0</v>
      </c>
      <c r="Y232" s="1554">
        <v>1</v>
      </c>
      <c r="Z232" s="1555">
        <v>0</v>
      </c>
      <c r="AA232" s="1557">
        <v>0</v>
      </c>
      <c r="AB232" s="1556">
        <v>0</v>
      </c>
      <c r="AC232" s="1554">
        <v>0</v>
      </c>
      <c r="AD232" s="1555">
        <v>0</v>
      </c>
      <c r="AE232" s="1555">
        <v>0</v>
      </c>
      <c r="AF232" s="1556">
        <v>0</v>
      </c>
      <c r="AG232" s="1554">
        <v>0</v>
      </c>
      <c r="AH232" s="1555">
        <v>0</v>
      </c>
      <c r="AI232" s="1555">
        <v>0</v>
      </c>
      <c r="AJ232" s="1556">
        <v>0</v>
      </c>
      <c r="AK232" s="1558" t="s">
        <v>3262</v>
      </c>
      <c r="AL232" s="1559"/>
      <c r="AM232" s="1559"/>
      <c r="AN232" s="1559"/>
      <c r="AO232" s="1543" t="s">
        <v>3128</v>
      </c>
    </row>
    <row r="233" spans="1:41" s="1569" customFormat="1" ht="12" hidden="1" customHeight="1">
      <c r="A233" s="1560"/>
      <c r="B233" s="1560"/>
      <c r="C233" s="1560"/>
      <c r="D233" s="1561" t="s">
        <v>3295</v>
      </c>
      <c r="E233" s="1562">
        <v>0</v>
      </c>
      <c r="F233" s="1563">
        <v>0</v>
      </c>
      <c r="G233" s="1563">
        <v>0</v>
      </c>
      <c r="H233" s="1564">
        <v>0</v>
      </c>
      <c r="I233" s="1562">
        <v>0</v>
      </c>
      <c r="J233" s="1563">
        <v>0</v>
      </c>
      <c r="K233" s="1563">
        <v>0</v>
      </c>
      <c r="L233" s="1564">
        <v>0</v>
      </c>
      <c r="M233" s="1562">
        <v>0</v>
      </c>
      <c r="N233" s="1563">
        <v>0</v>
      </c>
      <c r="O233" s="1563">
        <v>0</v>
      </c>
      <c r="P233" s="1564">
        <v>0</v>
      </c>
      <c r="Q233" s="1562">
        <v>0</v>
      </c>
      <c r="R233" s="1563">
        <v>0</v>
      </c>
      <c r="S233" s="1563">
        <v>1</v>
      </c>
      <c r="T233" s="1564">
        <v>0</v>
      </c>
      <c r="U233" s="1562">
        <v>0</v>
      </c>
      <c r="V233" s="1563">
        <v>0</v>
      </c>
      <c r="W233" s="1563">
        <v>1</v>
      </c>
      <c r="X233" s="1564">
        <v>1</v>
      </c>
      <c r="Y233" s="1562">
        <v>1</v>
      </c>
      <c r="Z233" s="1563">
        <v>0</v>
      </c>
      <c r="AA233" s="1565">
        <v>0</v>
      </c>
      <c r="AB233" s="1564">
        <v>0</v>
      </c>
      <c r="AC233" s="1562">
        <v>0</v>
      </c>
      <c r="AD233" s="1563">
        <v>0</v>
      </c>
      <c r="AE233" s="1563">
        <v>0</v>
      </c>
      <c r="AF233" s="1564">
        <v>0</v>
      </c>
      <c r="AG233" s="1562">
        <v>0</v>
      </c>
      <c r="AH233" s="1563">
        <v>0</v>
      </c>
      <c r="AI233" s="1563">
        <v>0</v>
      </c>
      <c r="AJ233" s="1564">
        <v>0</v>
      </c>
      <c r="AK233" s="1566" t="s">
        <v>3296</v>
      </c>
      <c r="AL233" s="1567"/>
      <c r="AM233" s="1567"/>
      <c r="AN233" s="1567"/>
      <c r="AO233" s="1568" t="s">
        <v>3128</v>
      </c>
    </row>
    <row r="234" spans="1:41" s="1525" customFormat="1" ht="12" hidden="1" customHeight="1">
      <c r="A234" s="1531"/>
      <c r="B234" s="1531"/>
      <c r="C234" s="1531"/>
      <c r="D234" s="1531"/>
      <c r="E234" s="1531"/>
      <c r="F234" s="1531"/>
      <c r="G234" s="1531"/>
      <c r="H234" s="1531"/>
      <c r="I234" s="1531"/>
      <c r="J234" s="1531"/>
      <c r="K234" s="1531"/>
      <c r="L234" s="1531"/>
      <c r="M234" s="1531"/>
      <c r="N234" s="1531"/>
      <c r="O234" s="1531"/>
      <c r="P234" s="1531"/>
      <c r="Q234" s="1531"/>
      <c r="R234" s="1531"/>
      <c r="S234" s="1531"/>
      <c r="T234" s="1531"/>
      <c r="U234" s="1531"/>
      <c r="V234" s="1531"/>
      <c r="W234" s="1531"/>
      <c r="X234" s="1531"/>
      <c r="Y234" s="1531"/>
      <c r="Z234" s="1531"/>
      <c r="AA234" s="1531"/>
      <c r="AB234" s="1531"/>
      <c r="AC234" s="1531"/>
      <c r="AD234" s="1531"/>
      <c r="AE234" s="1531"/>
      <c r="AF234" s="1531"/>
      <c r="AG234" s="1531"/>
      <c r="AH234" s="1531"/>
      <c r="AI234" s="1531"/>
      <c r="AJ234" s="1531"/>
      <c r="AK234" s="1531"/>
      <c r="AL234" s="1531"/>
    </row>
    <row r="235" spans="1:41" s="1525" customFormat="1" ht="12" hidden="1" customHeight="1">
      <c r="A235" s="1531"/>
      <c r="B235" s="1531"/>
      <c r="C235" s="1531"/>
      <c r="D235" s="1531"/>
      <c r="E235" s="1534" t="s">
        <v>3297</v>
      </c>
      <c r="F235" s="1531"/>
      <c r="G235" s="1531"/>
      <c r="H235" s="1531"/>
      <c r="I235" s="1531"/>
      <c r="J235" s="1531"/>
      <c r="K235" s="1531"/>
      <c r="L235" s="1531"/>
      <c r="M235" s="1531"/>
      <c r="N235" s="1531"/>
      <c r="O235" s="1531"/>
      <c r="P235" s="1531"/>
      <c r="Q235" s="1531"/>
      <c r="R235" s="1531"/>
      <c r="S235" s="1531"/>
      <c r="T235" s="1531"/>
      <c r="U235" s="1531"/>
      <c r="V235" s="1531"/>
      <c r="W235" s="1531"/>
      <c r="X235" s="1531"/>
      <c r="Y235" s="1531"/>
      <c r="Z235" s="1531"/>
      <c r="AA235" s="1531"/>
      <c r="AB235" s="1531"/>
      <c r="AC235" s="1531"/>
      <c r="AD235" s="1531"/>
      <c r="AE235" s="1531"/>
      <c r="AF235" s="1531"/>
      <c r="AG235" s="1531"/>
      <c r="AH235" s="1531"/>
      <c r="AI235" s="1531"/>
      <c r="AJ235" s="1531"/>
      <c r="AK235" s="1531"/>
      <c r="AL235" s="1531"/>
    </row>
    <row r="236" spans="1:41" s="1525" customFormat="1" ht="12" customHeight="1">
      <c r="A236" s="1531"/>
      <c r="B236" s="1531"/>
      <c r="C236" s="1531"/>
      <c r="D236" s="1531"/>
      <c r="E236" s="1534"/>
      <c r="F236" s="1531"/>
      <c r="G236" s="1531"/>
      <c r="H236" s="1531"/>
      <c r="I236" s="1531"/>
      <c r="J236" s="1531"/>
      <c r="K236" s="1531"/>
      <c r="L236" s="1531"/>
      <c r="M236" s="1531"/>
      <c r="N236" s="1531"/>
      <c r="O236" s="1531"/>
      <c r="P236" s="1531"/>
      <c r="Q236" s="1531"/>
      <c r="R236" s="1531"/>
      <c r="S236" s="1531"/>
      <c r="T236" s="1531"/>
      <c r="U236" s="1531"/>
      <c r="V236" s="1531"/>
      <c r="W236" s="1531"/>
      <c r="X236" s="1531"/>
      <c r="Y236" s="1531"/>
      <c r="Z236" s="1531"/>
      <c r="AA236" s="1531"/>
      <c r="AB236" s="1531"/>
      <c r="AC236" s="1531"/>
      <c r="AD236" s="1531"/>
      <c r="AE236" s="1531"/>
      <c r="AF236" s="1531"/>
      <c r="AG236" s="1531"/>
      <c r="AH236" s="1531"/>
      <c r="AI236" s="1531"/>
      <c r="AJ236" s="1531"/>
      <c r="AK236" s="1531"/>
      <c r="AL236" s="1531"/>
    </row>
    <row r="237" spans="1:41" s="1370" customFormat="1" ht="12" customHeight="1">
      <c r="A237" s="1311"/>
      <c r="B237" s="1311"/>
      <c r="C237" s="1311"/>
      <c r="D237" s="1311"/>
      <c r="E237" s="1318"/>
      <c r="F237" s="1311"/>
      <c r="G237" s="1311"/>
      <c r="H237" s="1311"/>
      <c r="I237" s="1311"/>
      <c r="J237" s="1311"/>
      <c r="K237" s="1311"/>
      <c r="L237" s="1311"/>
      <c r="M237" s="1311"/>
      <c r="N237" s="1311"/>
      <c r="O237" s="1311"/>
      <c r="P237" s="1311"/>
      <c r="Q237" s="1311"/>
      <c r="R237" s="1311"/>
      <c r="S237" s="1311"/>
      <c r="T237" s="1311"/>
      <c r="U237" s="1311"/>
      <c r="V237" s="1311"/>
      <c r="W237" s="1311"/>
      <c r="X237" s="1311"/>
      <c r="Y237" s="1311"/>
      <c r="Z237" s="1311"/>
      <c r="AA237" s="1311"/>
      <c r="AB237" s="1311"/>
      <c r="AC237" s="1311"/>
      <c r="AD237" s="1311"/>
      <c r="AE237" s="1311"/>
      <c r="AF237" s="1311"/>
      <c r="AG237" s="1311"/>
      <c r="AH237" s="1311"/>
      <c r="AI237" s="1311"/>
      <c r="AJ237" s="1311"/>
      <c r="AK237" s="1311"/>
      <c r="AL237" s="1311"/>
    </row>
    <row r="238" spans="1:41" ht="12" customHeight="1">
      <c r="AJ238" s="1319"/>
      <c r="AK238" s="1427"/>
    </row>
    <row r="239" spans="1:41" ht="12" customHeight="1">
      <c r="AJ239" s="1319"/>
      <c r="AK239" s="1427"/>
    </row>
    <row r="240" spans="1:41" ht="12" customHeight="1">
      <c r="A240" s="1370"/>
      <c r="B240" s="1371" t="str">
        <f>$B$2</f>
        <v>11</v>
      </c>
      <c r="C240" s="1372" t="s">
        <v>3298</v>
      </c>
      <c r="D240" s="1370"/>
      <c r="E240" s="1420" t="s">
        <v>3299</v>
      </c>
      <c r="F240" s="1370"/>
      <c r="G240" s="1370"/>
      <c r="H240" s="1370"/>
      <c r="I240" s="1370"/>
      <c r="J240" s="1370"/>
      <c r="K240" s="1370"/>
      <c r="L240" s="1370"/>
      <c r="M240" s="1370"/>
      <c r="N240" s="1370"/>
      <c r="O240" s="1370"/>
      <c r="P240" s="1370"/>
      <c r="Q240" s="1370"/>
      <c r="R240" s="1421"/>
      <c r="S240" s="1421"/>
      <c r="T240" s="1421"/>
      <c r="U240" s="1421"/>
      <c r="V240" s="1421"/>
      <c r="W240" s="1421"/>
      <c r="X240" s="1422"/>
      <c r="Y240" s="1422"/>
      <c r="Z240" s="1422"/>
      <c r="AA240" s="1422"/>
      <c r="AB240" s="1422"/>
      <c r="AC240" s="1422"/>
      <c r="AD240" s="1422"/>
      <c r="AE240" s="1370"/>
      <c r="AF240" s="1374" t="s">
        <v>3134</v>
      </c>
      <c r="AG240" s="1374"/>
      <c r="AH240" s="1374"/>
      <c r="AI240" s="1374"/>
      <c r="AJ240" s="1374"/>
      <c r="AK240" s="1370"/>
      <c r="AL240" s="1370"/>
    </row>
    <row r="241" spans="1:39" s="1375" customFormat="1" ht="12" customHeight="1">
      <c r="A241" s="1316"/>
      <c r="B241" s="1316"/>
      <c r="C241" s="1316" t="s">
        <v>3101</v>
      </c>
      <c r="D241" s="1425"/>
      <c r="E241" s="1316"/>
      <c r="F241" s="1316"/>
      <c r="G241" s="1316" t="s">
        <v>3223</v>
      </c>
      <c r="H241" s="1316"/>
      <c r="I241" s="1316"/>
      <c r="J241" s="1316"/>
      <c r="K241" s="1316"/>
      <c r="L241" s="1316"/>
      <c r="M241" s="1316"/>
      <c r="N241" s="1316"/>
      <c r="O241" s="1316"/>
      <c r="P241" s="1316"/>
      <c r="Q241" s="1316"/>
      <c r="R241" s="1316"/>
      <c r="S241" s="1316"/>
      <c r="T241" s="1316"/>
      <c r="U241" s="1316"/>
      <c r="V241" s="1316"/>
      <c r="W241" s="1316"/>
      <c r="X241" s="1316"/>
      <c r="Y241" s="1316"/>
      <c r="Z241" s="1316"/>
      <c r="AA241" s="1316"/>
      <c r="AB241" s="1316"/>
      <c r="AC241" s="1316"/>
      <c r="AD241" s="1316"/>
      <c r="AE241" s="1316"/>
      <c r="AF241" s="1316"/>
      <c r="AG241" s="1316"/>
      <c r="AH241" s="1316"/>
      <c r="AI241" s="1316"/>
      <c r="AJ241" s="1316"/>
      <c r="AK241" s="1316"/>
      <c r="AL241" s="1316"/>
    </row>
    <row r="242" spans="1:39" s="1375" customFormat="1" ht="12" customHeight="1">
      <c r="A242" s="1316"/>
      <c r="B242" s="1316"/>
      <c r="C242" s="1316"/>
      <c r="D242" s="1316"/>
      <c r="E242" s="1381" t="s">
        <v>3102</v>
      </c>
      <c r="F242" s="1316"/>
      <c r="G242" s="1316"/>
      <c r="H242" s="1316"/>
      <c r="I242" s="1316"/>
      <c r="J242" s="1316"/>
      <c r="K242" s="1316"/>
      <c r="L242" s="1316"/>
      <c r="M242" s="1316"/>
      <c r="N242" s="1316"/>
      <c r="O242" s="1316"/>
      <c r="P242" s="1316"/>
      <c r="Q242" s="1316"/>
      <c r="R242" s="1316"/>
      <c r="S242" s="1316"/>
      <c r="T242" s="1316"/>
      <c r="U242" s="1316"/>
      <c r="V242" s="1316"/>
      <c r="W242" s="1316"/>
      <c r="X242" s="1316"/>
      <c r="Y242" s="1316"/>
      <c r="Z242" s="1316"/>
      <c r="AA242" s="1316"/>
      <c r="AB242" s="1316"/>
      <c r="AC242" s="1316"/>
      <c r="AD242" s="1316"/>
      <c r="AE242" s="1316"/>
      <c r="AF242" s="1316"/>
      <c r="AG242" s="1316"/>
      <c r="AH242" s="1316"/>
      <c r="AI242" s="1316"/>
      <c r="AJ242" s="1382" t="s">
        <v>3103</v>
      </c>
      <c r="AK242" s="1316"/>
      <c r="AL242" s="1316"/>
    </row>
    <row r="243" spans="1:39" s="1375" customFormat="1" ht="12" customHeight="1">
      <c r="A243" s="1316"/>
      <c r="B243" s="1316"/>
      <c r="C243" s="1316"/>
      <c r="D243" s="1316"/>
      <c r="E243" s="1383">
        <v>31</v>
      </c>
      <c r="F243" s="1383"/>
      <c r="G243" s="1383"/>
      <c r="H243" s="1383"/>
      <c r="I243" s="1383"/>
      <c r="J243" s="1383"/>
      <c r="K243" s="1383"/>
      <c r="L243" s="1383">
        <v>24</v>
      </c>
      <c r="M243" s="1383">
        <v>23</v>
      </c>
      <c r="N243" s="1383"/>
      <c r="O243" s="1383"/>
      <c r="P243" s="1383"/>
      <c r="Q243" s="1383"/>
      <c r="R243" s="1383"/>
      <c r="S243" s="1383"/>
      <c r="T243" s="1384">
        <v>16</v>
      </c>
      <c r="U243" s="1384">
        <v>15</v>
      </c>
      <c r="V243" s="1383"/>
      <c r="W243" s="1383"/>
      <c r="X243" s="1383"/>
      <c r="Y243" s="1383"/>
      <c r="Z243" s="1383"/>
      <c r="AA243" s="1383"/>
      <c r="AB243" s="1384">
        <v>8</v>
      </c>
      <c r="AC243" s="1384">
        <v>7</v>
      </c>
      <c r="AD243" s="1383"/>
      <c r="AE243" s="1383"/>
      <c r="AF243" s="1383"/>
      <c r="AG243" s="1383"/>
      <c r="AH243" s="1383"/>
      <c r="AI243" s="1383"/>
      <c r="AJ243" s="1384">
        <v>0</v>
      </c>
      <c r="AK243" s="1316"/>
      <c r="AL243" s="1316"/>
    </row>
    <row r="244" spans="1:39" s="1375" customFormat="1" ht="12" customHeight="1">
      <c r="A244" s="1316"/>
      <c r="B244" s="1316"/>
      <c r="C244" s="1316"/>
      <c r="D244" s="1316"/>
      <c r="E244" s="1385">
        <v>1</v>
      </c>
      <c r="F244" s="1386">
        <v>0</v>
      </c>
      <c r="G244" s="1386">
        <v>1</v>
      </c>
      <c r="H244" s="1387" t="s">
        <v>3234</v>
      </c>
      <c r="I244" s="1385">
        <v>0</v>
      </c>
      <c r="J244" s="1337">
        <v>0</v>
      </c>
      <c r="K244" s="1337">
        <v>0</v>
      </c>
      <c r="L244" s="1338">
        <v>0</v>
      </c>
      <c r="M244" s="1388">
        <v>0</v>
      </c>
      <c r="N244" s="1337">
        <v>0</v>
      </c>
      <c r="O244" s="1337">
        <v>0</v>
      </c>
      <c r="P244" s="1338">
        <v>0</v>
      </c>
      <c r="Q244" s="1385" t="str">
        <f>MID(Q246,1,1)</f>
        <v>0</v>
      </c>
      <c r="R244" s="1386" t="str">
        <f>MID(Q246,2,1)</f>
        <v>0</v>
      </c>
      <c r="S244" s="1389" t="str">
        <f>MID(Q246,3,1)</f>
        <v>0</v>
      </c>
      <c r="T244" s="1390" t="str">
        <f>MID(Q246,4,1)</f>
        <v>1</v>
      </c>
      <c r="U244" s="1391" t="str">
        <f>MID(U246,1,1)</f>
        <v>0</v>
      </c>
      <c r="V244" s="1392" t="str">
        <f>MID(U246,2,1)</f>
        <v>0</v>
      </c>
      <c r="W244" s="1389" t="str">
        <f>MID(U246,3,1)</f>
        <v>0</v>
      </c>
      <c r="X244" s="1387" t="str">
        <f>MID(U246,4,1)</f>
        <v>0</v>
      </c>
      <c r="Y244" s="1385" t="str">
        <f>MID(U246,5,1)</f>
        <v>0</v>
      </c>
      <c r="Z244" s="1386" t="str">
        <f>MID(U246,6,1)</f>
        <v>0</v>
      </c>
      <c r="AA244" s="1389" t="str">
        <f>MID(U246,7,1)</f>
        <v>0</v>
      </c>
      <c r="AB244" s="1390" t="str">
        <f>MID(U246,8,1)</f>
        <v>0</v>
      </c>
      <c r="AC244" s="1393" t="str">
        <f>MID(AC246,1,1)</f>
        <v>0</v>
      </c>
      <c r="AD244" s="1389" t="str">
        <f>MID(AC246,2,1)</f>
        <v>1</v>
      </c>
      <c r="AE244" s="1389" t="str">
        <f>MID(AC246,3,1)</f>
        <v>1</v>
      </c>
      <c r="AF244" s="1394" t="str">
        <f>MID(AC246,4,1)</f>
        <v>0</v>
      </c>
      <c r="AG244" s="1393" t="str">
        <f>MID(AC246,5,1)</f>
        <v>0</v>
      </c>
      <c r="AH244" s="1389" t="str">
        <f>MID(AC246,6,1)</f>
        <v>1</v>
      </c>
      <c r="AI244" s="1389" t="str">
        <f>MID(AC246,7,1)</f>
        <v>1</v>
      </c>
      <c r="AJ244" s="1394" t="str">
        <f>MID(AC246,8,1)</f>
        <v>1</v>
      </c>
      <c r="AK244" s="1316"/>
      <c r="AL244" s="1316"/>
    </row>
    <row r="245" spans="1:39" s="1375" customFormat="1" ht="12" customHeight="1">
      <c r="A245" s="1316"/>
      <c r="B245" s="1316"/>
      <c r="C245" s="1316"/>
      <c r="D245" s="1316"/>
      <c r="E245" s="1316"/>
      <c r="F245" s="1316"/>
      <c r="G245" s="1316"/>
      <c r="H245" s="1316"/>
      <c r="I245" s="1316"/>
      <c r="J245" s="1316"/>
      <c r="K245" s="1316"/>
      <c r="L245" s="1316"/>
      <c r="M245" s="1316"/>
      <c r="N245" s="1316"/>
      <c r="O245" s="1316"/>
      <c r="P245" s="1316"/>
      <c r="Q245" s="1316"/>
      <c r="R245" s="1316"/>
      <c r="S245" s="1316"/>
      <c r="T245" s="1316"/>
      <c r="U245" s="1316"/>
      <c r="V245" s="1316"/>
      <c r="W245" s="1316"/>
      <c r="X245" s="1316"/>
      <c r="Y245" s="1316"/>
      <c r="Z245" s="1316"/>
      <c r="AA245" s="1316"/>
      <c r="AB245" s="1316"/>
      <c r="AC245" s="1316"/>
      <c r="AD245" s="1316"/>
      <c r="AE245" s="1316"/>
      <c r="AF245" s="1316"/>
      <c r="AG245" s="1316"/>
      <c r="AH245" s="1316"/>
      <c r="AI245" s="1351"/>
      <c r="AJ245" s="1351"/>
      <c r="AK245" s="1316"/>
      <c r="AL245" s="1316"/>
    </row>
    <row r="246" spans="1:39" s="1375" customFormat="1" ht="12" hidden="1" customHeight="1">
      <c r="A246" s="1316"/>
      <c r="B246" s="1316"/>
      <c r="C246" s="1316"/>
      <c r="D246" s="1316"/>
      <c r="E246" s="1352"/>
      <c r="F246" s="1352"/>
      <c r="G246" s="1352"/>
      <c r="H246" s="1352"/>
      <c r="I246" s="1352"/>
      <c r="J246" s="1351"/>
      <c r="K246" s="1351"/>
      <c r="L246" s="1351"/>
      <c r="M246" s="1351"/>
      <c r="N246" s="1351"/>
      <c r="O246" s="1351"/>
      <c r="P246" s="1351"/>
      <c r="Q246" s="1353" t="str">
        <f>HEX2BIN(T247,4)</f>
        <v>0001</v>
      </c>
      <c r="R246" s="1353"/>
      <c r="S246" s="1353"/>
      <c r="T246" s="1353"/>
      <c r="U246" s="1353" t="str">
        <f>HEX2BIN(Y247,8)</f>
        <v>00000000</v>
      </c>
      <c r="V246" s="1353"/>
      <c r="W246" s="1353"/>
      <c r="X246" s="1353"/>
      <c r="Y246" s="1353"/>
      <c r="Z246" s="1353"/>
      <c r="AA246" s="1353"/>
      <c r="AB246" s="1353"/>
      <c r="AC246" s="1353" t="str">
        <f>HEX2BIN(AG247,8)</f>
        <v>01100111</v>
      </c>
      <c r="AD246" s="1353"/>
      <c r="AE246" s="1353"/>
      <c r="AF246" s="1353"/>
      <c r="AG246" s="1353"/>
      <c r="AH246" s="1353"/>
      <c r="AI246" s="1353"/>
      <c r="AJ246" s="1353"/>
      <c r="AK246" s="1316"/>
      <c r="AL246" s="1316"/>
    </row>
    <row r="247" spans="1:39" s="1370" customFormat="1" ht="12" customHeight="1">
      <c r="A247" s="1316"/>
      <c r="B247" s="1316"/>
      <c r="C247" s="1316"/>
      <c r="D247" s="1316"/>
      <c r="E247" s="1352"/>
      <c r="F247" s="1352"/>
      <c r="G247" s="1352"/>
      <c r="H247" s="1352"/>
      <c r="I247" s="1352"/>
      <c r="J247" s="1351"/>
      <c r="K247" s="1354"/>
      <c r="L247" s="1351"/>
      <c r="M247" s="1395"/>
      <c r="N247" s="1375"/>
      <c r="O247" s="1354"/>
      <c r="P247" s="1483" t="s">
        <v>3300</v>
      </c>
      <c r="Q247" s="1357" t="s">
        <v>3106</v>
      </c>
      <c r="R247" s="1358"/>
      <c r="S247" s="1358"/>
      <c r="T247" s="1359" t="s">
        <v>3214</v>
      </c>
      <c r="U247" s="1357" t="s">
        <v>3120</v>
      </c>
      <c r="V247" s="1358"/>
      <c r="W247" s="1358"/>
      <c r="X247" s="1358"/>
      <c r="Y247" s="1360" t="s">
        <v>3138</v>
      </c>
      <c r="Z247" s="1360"/>
      <c r="AA247" s="1360"/>
      <c r="AB247" s="1361"/>
      <c r="AC247" s="1357" t="s">
        <v>3139</v>
      </c>
      <c r="AD247" s="1358"/>
      <c r="AE247" s="1358"/>
      <c r="AF247" s="1358"/>
      <c r="AG247" s="1360" t="s">
        <v>3301</v>
      </c>
      <c r="AH247" s="1360"/>
      <c r="AI247" s="1360"/>
      <c r="AJ247" s="1361"/>
      <c r="AK247" s="1316"/>
      <c r="AL247" s="1316"/>
    </row>
    <row r="248" spans="1:39" s="1579" customFormat="1" ht="12" customHeight="1">
      <c r="A248" s="1570"/>
      <c r="B248" s="1570"/>
      <c r="C248" s="1570"/>
      <c r="D248" s="1570"/>
      <c r="E248" s="1571"/>
      <c r="F248" s="1571"/>
      <c r="G248" s="1571"/>
      <c r="H248" s="1571"/>
      <c r="I248" s="1571"/>
      <c r="J248" s="1572"/>
      <c r="K248" s="1573"/>
      <c r="L248" s="1572"/>
      <c r="M248" s="1574"/>
      <c r="N248" s="1575"/>
      <c r="O248" s="1573"/>
      <c r="P248" s="1575"/>
      <c r="Q248" s="1576"/>
      <c r="R248" s="1576"/>
      <c r="S248" s="1576"/>
      <c r="T248" s="1577"/>
      <c r="U248" s="1576"/>
      <c r="V248" s="1576"/>
      <c r="W248" s="1576"/>
      <c r="X248" s="1576"/>
      <c r="Y248" s="1577"/>
      <c r="Z248" s="1577"/>
      <c r="AA248" s="1577"/>
      <c r="AB248" s="1577"/>
      <c r="AC248" s="1576"/>
      <c r="AD248" s="1576"/>
      <c r="AE248" s="1576"/>
      <c r="AF248" s="1576"/>
      <c r="AG248" s="1577"/>
      <c r="AH248" s="1577"/>
      <c r="AI248" s="1577"/>
      <c r="AJ248" s="1577"/>
      <c r="AK248" s="1575"/>
      <c r="AL248" s="1578"/>
      <c r="AM248" s="1575"/>
    </row>
    <row r="249" spans="1:39" s="1375" customFormat="1" ht="12" customHeight="1">
      <c r="A249" s="1311"/>
      <c r="B249" s="1311"/>
      <c r="C249" s="1370" t="s">
        <v>3141</v>
      </c>
      <c r="D249" s="1426"/>
      <c r="E249" s="1370"/>
      <c r="F249" s="1370"/>
      <c r="G249" s="1378" t="s">
        <v>3135</v>
      </c>
      <c r="H249" s="1370"/>
      <c r="I249" s="1311"/>
      <c r="J249" s="1311"/>
      <c r="K249" s="1311"/>
      <c r="L249" s="1311"/>
      <c r="M249" s="1318"/>
      <c r="N249" s="1311"/>
      <c r="O249" s="1311"/>
      <c r="P249" s="1311"/>
      <c r="Q249" s="1311"/>
      <c r="R249" s="1311"/>
      <c r="S249" s="1311"/>
      <c r="T249" s="1311"/>
      <c r="U249" s="1311"/>
      <c r="V249" s="1311"/>
      <c r="W249" s="1311"/>
      <c r="X249" s="1311"/>
      <c r="Y249" s="1311"/>
      <c r="Z249" s="1311"/>
      <c r="AA249" s="1311"/>
      <c r="AB249" s="1311"/>
      <c r="AC249" s="1311"/>
      <c r="AD249" s="1311"/>
      <c r="AE249" s="1311"/>
      <c r="AF249" s="1311"/>
      <c r="AG249" s="1311"/>
      <c r="AH249" s="1311"/>
      <c r="AI249" s="1311"/>
      <c r="AJ249" s="1311"/>
      <c r="AK249" s="1427"/>
      <c r="AL249" s="1311"/>
    </row>
    <row r="250" spans="1:39" s="1375" customFormat="1" ht="12" customHeight="1">
      <c r="A250" s="1311"/>
      <c r="B250" s="1311"/>
      <c r="C250" s="1311"/>
      <c r="D250" s="1311"/>
      <c r="E250" s="1332" t="s">
        <v>3102</v>
      </c>
      <c r="F250" s="1311"/>
      <c r="G250" s="1311"/>
      <c r="H250" s="1311"/>
      <c r="I250" s="1311"/>
      <c r="J250" s="1311"/>
      <c r="K250" s="1311"/>
      <c r="L250" s="1311"/>
      <c r="M250" s="1311"/>
      <c r="N250" s="1311"/>
      <c r="O250" s="1311"/>
      <c r="P250" s="1311"/>
      <c r="Q250" s="1311"/>
      <c r="R250" s="1311"/>
      <c r="S250" s="1311"/>
      <c r="T250" s="1311"/>
      <c r="U250" s="1311"/>
      <c r="V250" s="1311"/>
      <c r="W250" s="1311"/>
      <c r="X250" s="1311"/>
      <c r="Y250" s="1311"/>
      <c r="Z250" s="1311"/>
      <c r="AA250" s="1311"/>
      <c r="AB250" s="1311"/>
      <c r="AC250" s="1311"/>
      <c r="AD250" s="1311"/>
      <c r="AE250" s="1311"/>
      <c r="AF250" s="1311"/>
      <c r="AG250" s="1311"/>
      <c r="AH250" s="1311"/>
      <c r="AI250" s="1311"/>
      <c r="AJ250" s="1333" t="s">
        <v>3103</v>
      </c>
      <c r="AK250" s="1311"/>
      <c r="AL250" s="1311"/>
    </row>
    <row r="251" spans="1:39" s="1375" customFormat="1" ht="12" customHeight="1">
      <c r="A251" s="1311"/>
      <c r="B251" s="1311"/>
      <c r="C251" s="1311"/>
      <c r="D251" s="1311"/>
      <c r="E251" s="1334">
        <v>31</v>
      </c>
      <c r="F251" s="1334"/>
      <c r="G251" s="1334"/>
      <c r="H251" s="1334"/>
      <c r="I251" s="1334"/>
      <c r="J251" s="1334"/>
      <c r="K251" s="1334"/>
      <c r="L251" s="1334">
        <v>24</v>
      </c>
      <c r="M251" s="1334">
        <v>23</v>
      </c>
      <c r="N251" s="1334"/>
      <c r="O251" s="1428"/>
      <c r="P251" s="1334"/>
      <c r="Q251" s="1334"/>
      <c r="R251" s="1334"/>
      <c r="S251" s="1334"/>
      <c r="T251" s="1335">
        <v>16</v>
      </c>
      <c r="U251" s="1335">
        <v>15</v>
      </c>
      <c r="V251" s="1334"/>
      <c r="W251" s="1334"/>
      <c r="X251" s="1334"/>
      <c r="Y251" s="1334"/>
      <c r="Z251" s="1334"/>
      <c r="AA251" s="1334"/>
      <c r="AB251" s="1335">
        <v>8</v>
      </c>
      <c r="AC251" s="1335">
        <v>7</v>
      </c>
      <c r="AD251" s="1334"/>
      <c r="AE251" s="1334"/>
      <c r="AF251" s="1334"/>
      <c r="AG251" s="1334"/>
      <c r="AH251" s="1334"/>
      <c r="AI251" s="1334"/>
      <c r="AJ251" s="1335">
        <v>0</v>
      </c>
      <c r="AK251" s="1311"/>
      <c r="AL251" s="1311"/>
    </row>
    <row r="252" spans="1:39" ht="12" customHeight="1">
      <c r="E252" s="1340" t="s">
        <v>3105</v>
      </c>
      <c r="F252" s="1429" t="s">
        <v>3105</v>
      </c>
      <c r="G252" s="1430" t="s">
        <v>3105</v>
      </c>
      <c r="H252" s="1431" t="s">
        <v>3105</v>
      </c>
      <c r="I252" s="1432" t="s">
        <v>3105</v>
      </c>
      <c r="J252" s="1341" t="s">
        <v>3105</v>
      </c>
      <c r="K252" s="1341" t="s">
        <v>3105</v>
      </c>
      <c r="L252" s="1342" t="s">
        <v>3105</v>
      </c>
      <c r="M252" s="1340" t="s">
        <v>3105</v>
      </c>
      <c r="N252" s="1341" t="s">
        <v>3105</v>
      </c>
      <c r="O252" s="1341" t="s">
        <v>3105</v>
      </c>
      <c r="P252" s="1342" t="s">
        <v>3105</v>
      </c>
      <c r="Q252" s="1340" t="s">
        <v>3105</v>
      </c>
      <c r="R252" s="1341" t="s">
        <v>3105</v>
      </c>
      <c r="S252" s="1341" t="s">
        <v>3105</v>
      </c>
      <c r="T252" s="1342" t="s">
        <v>3105</v>
      </c>
      <c r="U252" s="1340" t="s">
        <v>3105</v>
      </c>
      <c r="V252" s="1341" t="s">
        <v>3105</v>
      </c>
      <c r="W252" s="1341" t="s">
        <v>3105</v>
      </c>
      <c r="X252" s="1342" t="s">
        <v>3105</v>
      </c>
      <c r="Y252" s="1340" t="s">
        <v>3105</v>
      </c>
      <c r="Z252" s="1341" t="s">
        <v>3105</v>
      </c>
      <c r="AA252" s="1341" t="s">
        <v>3105</v>
      </c>
      <c r="AB252" s="1342" t="s">
        <v>3105</v>
      </c>
      <c r="AC252" s="1340" t="s">
        <v>3105</v>
      </c>
      <c r="AD252" s="1341" t="s">
        <v>3105</v>
      </c>
      <c r="AE252" s="1341" t="s">
        <v>3105</v>
      </c>
      <c r="AF252" s="1342" t="s">
        <v>3105</v>
      </c>
      <c r="AG252" s="1432" t="s">
        <v>3105</v>
      </c>
      <c r="AH252" s="1429" t="s">
        <v>3105</v>
      </c>
      <c r="AI252" s="1429" t="s">
        <v>3105</v>
      </c>
      <c r="AJ252" s="1433" t="s">
        <v>3105</v>
      </c>
    </row>
    <row r="253" spans="1:39" ht="12" customHeight="1">
      <c r="E253" s="1369"/>
      <c r="F253" s="1369"/>
      <c r="G253" s="1434"/>
      <c r="H253" s="1434"/>
      <c r="I253" s="1434"/>
      <c r="J253" s="1369"/>
      <c r="K253" s="1369"/>
      <c r="L253" s="1369"/>
      <c r="M253" s="1369"/>
      <c r="N253" s="1369"/>
      <c r="O253" s="1369"/>
      <c r="P253" s="1369"/>
      <c r="Q253" s="1369"/>
      <c r="R253" s="1369"/>
      <c r="S253" s="1369"/>
      <c r="T253" s="1369"/>
      <c r="U253" s="1369"/>
      <c r="V253" s="1369"/>
      <c r="W253" s="1369"/>
      <c r="X253" s="1369"/>
      <c r="Y253" s="1369"/>
      <c r="Z253" s="1369"/>
      <c r="AA253" s="1369"/>
      <c r="AB253" s="1369"/>
      <c r="AC253" s="1369"/>
      <c r="AD253" s="1369"/>
      <c r="AE253" s="1369"/>
      <c r="AF253" s="1369"/>
      <c r="AG253" s="1369"/>
      <c r="AH253" s="1369"/>
      <c r="AI253" s="1369"/>
      <c r="AJ253" s="1369"/>
    </row>
    <row r="254" spans="1:39" s="1375" customFormat="1" ht="12" customHeight="1">
      <c r="A254" s="1311"/>
      <c r="B254" s="1311"/>
      <c r="C254" s="1311"/>
      <c r="D254" s="1311"/>
      <c r="E254" s="1369"/>
      <c r="F254" s="1369"/>
      <c r="G254" s="1434"/>
      <c r="H254" s="1434"/>
      <c r="I254" s="1434"/>
      <c r="J254" s="1369"/>
      <c r="K254" s="1369"/>
      <c r="L254" s="1369"/>
      <c r="M254" s="1369"/>
      <c r="N254" s="1369"/>
      <c r="O254" s="1369"/>
      <c r="P254" s="1369"/>
      <c r="Q254" s="1369"/>
      <c r="R254" s="1369"/>
      <c r="S254" s="1369"/>
      <c r="T254" s="1369"/>
      <c r="U254" s="1369"/>
      <c r="V254" s="1369"/>
      <c r="W254" s="1369"/>
      <c r="X254" s="1369"/>
      <c r="Y254" s="1369"/>
      <c r="Z254" s="1369"/>
      <c r="AA254" s="1369"/>
      <c r="AB254" s="1369"/>
      <c r="AC254" s="1369"/>
      <c r="AD254" s="1369"/>
      <c r="AE254" s="1369"/>
      <c r="AF254" s="1369"/>
      <c r="AG254" s="1369"/>
      <c r="AH254" s="1369"/>
      <c r="AI254" s="1369"/>
      <c r="AJ254" s="1369"/>
      <c r="AK254" s="1311"/>
      <c r="AL254" s="1311"/>
    </row>
    <row r="255" spans="1:39" s="1375" customFormat="1" ht="12" customHeight="1">
      <c r="A255" s="1311"/>
      <c r="B255" s="1311"/>
      <c r="C255" s="1311"/>
      <c r="D255" s="1311"/>
      <c r="E255" s="1311"/>
      <c r="F255" s="1311"/>
      <c r="G255" s="1435"/>
      <c r="H255" s="1435"/>
      <c r="I255" s="1435"/>
      <c r="J255" s="1311"/>
      <c r="K255" s="1311"/>
      <c r="L255" s="1311"/>
      <c r="M255" s="1311"/>
      <c r="N255" s="1311"/>
      <c r="O255" s="1311"/>
      <c r="P255" s="1311"/>
      <c r="Q255" s="1311"/>
      <c r="R255" s="1311"/>
      <c r="S255" s="1311"/>
      <c r="T255" s="1311"/>
      <c r="U255" s="1311"/>
      <c r="V255" s="1311"/>
      <c r="W255" s="1311"/>
      <c r="X255" s="1311"/>
      <c r="Y255" s="1311"/>
      <c r="Z255" s="1311"/>
      <c r="AA255" s="1311"/>
      <c r="AB255" s="1311"/>
      <c r="AC255" s="1311"/>
      <c r="AD255" s="1311"/>
      <c r="AE255" s="1311"/>
      <c r="AF255" s="1311"/>
      <c r="AG255" s="1311"/>
      <c r="AH255" s="1311"/>
      <c r="AI255" s="1311"/>
      <c r="AJ255" s="1311"/>
      <c r="AK255" s="1311"/>
      <c r="AL255" s="1311"/>
    </row>
    <row r="256" spans="1:39" s="1375" customFormat="1" ht="12" customHeight="1">
      <c r="A256" s="1311"/>
      <c r="B256" s="1311"/>
      <c r="C256" s="1311"/>
      <c r="D256" s="1311"/>
      <c r="E256" s="1311"/>
      <c r="F256" s="1311"/>
      <c r="G256" s="1435"/>
      <c r="H256" s="1435"/>
      <c r="I256" s="1435"/>
      <c r="J256" s="1311"/>
      <c r="K256" s="1311"/>
      <c r="L256" s="1311"/>
      <c r="M256" s="1311"/>
      <c r="N256" s="1311"/>
      <c r="O256" s="1311"/>
      <c r="P256" s="1311"/>
      <c r="Q256" s="1311"/>
      <c r="R256" s="1311"/>
      <c r="S256" s="1311"/>
      <c r="T256" s="1311"/>
      <c r="U256" s="1311"/>
      <c r="V256" s="1311"/>
      <c r="W256" s="1311"/>
      <c r="X256" s="1311"/>
      <c r="Y256" s="1311"/>
      <c r="Z256" s="1311"/>
      <c r="AA256" s="1311"/>
      <c r="AB256" s="1311"/>
      <c r="AC256" s="1311"/>
      <c r="AD256" s="1311"/>
      <c r="AE256" s="1311"/>
      <c r="AF256" s="1311"/>
      <c r="AG256" s="1311"/>
      <c r="AH256" s="1311"/>
      <c r="AI256" s="1311"/>
      <c r="AJ256" s="1311"/>
      <c r="AK256" s="1311"/>
      <c r="AL256" s="1311"/>
    </row>
    <row r="257" spans="1:56" s="1375" customFormat="1" ht="12" customHeight="1">
      <c r="A257" s="1311"/>
      <c r="B257" s="1311"/>
      <c r="C257" s="1311"/>
      <c r="D257" s="1311"/>
      <c r="E257" s="1311"/>
      <c r="F257" s="1436"/>
      <c r="G257" s="1436"/>
      <c r="M257" s="1437" t="s">
        <v>3302</v>
      </c>
      <c r="N257" s="1437" t="s">
        <v>3142</v>
      </c>
      <c r="O257" s="1437" t="s">
        <v>3143</v>
      </c>
      <c r="P257" s="1437" t="s">
        <v>3144</v>
      </c>
      <c r="Q257" s="1437" t="s">
        <v>3145</v>
      </c>
      <c r="R257" s="1437" t="s">
        <v>3146</v>
      </c>
      <c r="S257" s="1437" t="s">
        <v>3147</v>
      </c>
      <c r="T257" s="1437" t="s">
        <v>3148</v>
      </c>
      <c r="U257" s="1437" t="s">
        <v>3149</v>
      </c>
      <c r="V257" s="1437" t="s">
        <v>3150</v>
      </c>
      <c r="W257" s="1437" t="s">
        <v>3151</v>
      </c>
      <c r="X257" s="1437" t="s">
        <v>3152</v>
      </c>
      <c r="Y257" s="1437" t="s">
        <v>3153</v>
      </c>
      <c r="Z257" s="1437" t="s">
        <v>3154</v>
      </c>
      <c r="AA257" s="1437" t="s">
        <v>3155</v>
      </c>
      <c r="AB257" s="1438" t="s">
        <v>3156</v>
      </c>
      <c r="AC257" s="1438" t="s">
        <v>3157</v>
      </c>
      <c r="AD257" s="1438" t="s">
        <v>3158</v>
      </c>
      <c r="AE257" s="1438" t="s">
        <v>3159</v>
      </c>
      <c r="AF257" s="1438" t="s">
        <v>3160</v>
      </c>
      <c r="AG257" s="1438" t="s">
        <v>3161</v>
      </c>
      <c r="AH257" s="1438" t="s">
        <v>3162</v>
      </c>
      <c r="AI257" s="1438" t="s">
        <v>3163</v>
      </c>
      <c r="AJ257" s="1438" t="s">
        <v>3164</v>
      </c>
      <c r="AK257" s="1311"/>
      <c r="AL257" s="1311"/>
    </row>
    <row r="258" spans="1:56" s="1375" customFormat="1" ht="12" customHeight="1">
      <c r="A258" s="1311"/>
      <c r="B258" s="1311"/>
      <c r="C258" s="1311"/>
      <c r="D258" s="1311"/>
      <c r="E258" s="1311"/>
      <c r="F258" s="1436"/>
      <c r="G258" s="1436"/>
      <c r="M258" s="1437"/>
      <c r="N258" s="1437"/>
      <c r="O258" s="1437"/>
      <c r="P258" s="1437"/>
      <c r="Q258" s="1437"/>
      <c r="R258" s="1437"/>
      <c r="S258" s="1437"/>
      <c r="T258" s="1437"/>
      <c r="U258" s="1437"/>
      <c r="V258" s="1437"/>
      <c r="W258" s="1437"/>
      <c r="X258" s="1437"/>
      <c r="Y258" s="1437"/>
      <c r="Z258" s="1437"/>
      <c r="AA258" s="1437"/>
      <c r="AB258" s="1438"/>
      <c r="AC258" s="1438"/>
      <c r="AD258" s="1438"/>
      <c r="AE258" s="1438"/>
      <c r="AF258" s="1438"/>
      <c r="AG258" s="1438"/>
      <c r="AH258" s="1438"/>
      <c r="AI258" s="1438"/>
      <c r="AJ258" s="1438"/>
      <c r="AK258" s="1311"/>
      <c r="AL258" s="1311"/>
    </row>
    <row r="259" spans="1:56" s="1375" customFormat="1" ht="12" customHeight="1">
      <c r="A259" s="1311"/>
      <c r="B259" s="1311"/>
      <c r="C259" s="1311"/>
      <c r="D259" s="1311"/>
      <c r="E259" s="1311"/>
      <c r="F259" s="1436"/>
      <c r="G259" s="1436"/>
      <c r="H259" s="1311" t="s">
        <v>3165</v>
      </c>
      <c r="I259" s="1311"/>
      <c r="J259" s="1311"/>
      <c r="K259" s="1311"/>
      <c r="L259" s="1311"/>
      <c r="M259" s="1437"/>
      <c r="N259" s="1437"/>
      <c r="O259" s="1437"/>
      <c r="P259" s="1437"/>
      <c r="Q259" s="1437"/>
      <c r="R259" s="1437"/>
      <c r="S259" s="1437"/>
      <c r="T259" s="1437"/>
      <c r="U259" s="1437"/>
      <c r="V259" s="1437"/>
      <c r="W259" s="1437"/>
      <c r="X259" s="1437"/>
      <c r="Y259" s="1437"/>
      <c r="Z259" s="1437"/>
      <c r="AA259" s="1437"/>
      <c r="AB259" s="1438"/>
      <c r="AC259" s="1438"/>
      <c r="AD259" s="1438"/>
      <c r="AE259" s="1438"/>
      <c r="AF259" s="1438"/>
      <c r="AG259" s="1438"/>
      <c r="AH259" s="1438"/>
      <c r="AI259" s="1438"/>
      <c r="AJ259" s="1438"/>
      <c r="AK259" s="1311"/>
      <c r="AL259" s="1311"/>
    </row>
    <row r="260" spans="1:56" s="1375" customFormat="1" ht="12" customHeight="1">
      <c r="A260" s="1311"/>
      <c r="B260" s="1311"/>
      <c r="C260" s="1311"/>
      <c r="D260" s="1311"/>
      <c r="E260" s="1311"/>
      <c r="F260" s="1436"/>
      <c r="G260" s="1436"/>
      <c r="H260" s="1311"/>
      <c r="I260" s="1311"/>
      <c r="J260" s="1311"/>
      <c r="K260" s="1311"/>
      <c r="L260" s="1311"/>
      <c r="M260" s="1437"/>
      <c r="N260" s="1437"/>
      <c r="O260" s="1437"/>
      <c r="P260" s="1437"/>
      <c r="Q260" s="1437"/>
      <c r="R260" s="1437"/>
      <c r="S260" s="1437"/>
      <c r="T260" s="1437"/>
      <c r="U260" s="1437"/>
      <c r="V260" s="1437"/>
      <c r="W260" s="1437"/>
      <c r="X260" s="1437"/>
      <c r="Y260" s="1437"/>
      <c r="Z260" s="1437"/>
      <c r="AA260" s="1437"/>
      <c r="AB260" s="1438"/>
      <c r="AC260" s="1438"/>
      <c r="AD260" s="1438"/>
      <c r="AE260" s="1438"/>
      <c r="AF260" s="1438"/>
      <c r="AG260" s="1438"/>
      <c r="AH260" s="1438"/>
      <c r="AI260" s="1438"/>
      <c r="AJ260" s="1438"/>
      <c r="AK260" s="1311"/>
      <c r="AL260" s="1311"/>
    </row>
    <row r="261" spans="1:56" s="1375" customFormat="1" ht="12" customHeight="1">
      <c r="A261" s="1311"/>
      <c r="B261" s="1311"/>
      <c r="C261" s="1311"/>
      <c r="D261" s="1311"/>
      <c r="E261" s="1311"/>
      <c r="F261" s="1436"/>
      <c r="G261" s="1436"/>
      <c r="H261" s="1311" t="s">
        <v>3166</v>
      </c>
      <c r="I261" s="1311"/>
      <c r="J261" s="1311"/>
      <c r="K261" s="1311"/>
      <c r="L261" s="1311"/>
      <c r="M261" s="1437"/>
      <c r="N261" s="1437"/>
      <c r="O261" s="1437"/>
      <c r="P261" s="1437"/>
      <c r="Q261" s="1437"/>
      <c r="R261" s="1437"/>
      <c r="S261" s="1437"/>
      <c r="T261" s="1437"/>
      <c r="U261" s="1437"/>
      <c r="V261" s="1437"/>
      <c r="W261" s="1437"/>
      <c r="X261" s="1437"/>
      <c r="Y261" s="1437"/>
      <c r="Z261" s="1437"/>
      <c r="AA261" s="1437"/>
      <c r="AB261" s="1438"/>
      <c r="AC261" s="1438"/>
      <c r="AD261" s="1438"/>
      <c r="AE261" s="1438"/>
      <c r="AF261" s="1438"/>
      <c r="AG261" s="1438"/>
      <c r="AH261" s="1438"/>
      <c r="AI261" s="1438"/>
      <c r="AJ261" s="1438"/>
      <c r="AK261" s="1311"/>
      <c r="AL261" s="1311"/>
    </row>
    <row r="262" spans="1:56" s="1370" customFormat="1" ht="12" customHeight="1">
      <c r="A262" s="1311"/>
      <c r="B262" s="1311"/>
      <c r="C262" s="1311"/>
      <c r="D262" s="1311"/>
      <c r="E262" s="1311"/>
      <c r="F262" s="1311"/>
      <c r="G262" s="1311"/>
      <c r="H262" s="1311" t="s">
        <v>3303</v>
      </c>
      <c r="I262" s="1311"/>
      <c r="J262" s="1311"/>
      <c r="K262" s="1311"/>
      <c r="L262" s="1311"/>
      <c r="M262" s="1373"/>
      <c r="N262" s="1373"/>
      <c r="O262" s="1311"/>
      <c r="P262" s="1311"/>
      <c r="Q262" s="1311"/>
      <c r="R262" s="1311"/>
      <c r="S262" s="1311"/>
      <c r="T262" s="1311"/>
      <c r="U262" s="1311"/>
      <c r="V262" s="1311"/>
      <c r="W262" s="1311"/>
      <c r="X262" s="1311"/>
      <c r="Y262" s="1311"/>
      <c r="Z262" s="1311"/>
      <c r="AA262" s="1373"/>
      <c r="AB262" s="1311"/>
      <c r="AC262" s="1311"/>
      <c r="AD262" s="1311"/>
      <c r="AE262" s="1311"/>
      <c r="AF262" s="1311"/>
      <c r="AG262" s="1311"/>
      <c r="AH262" s="1311"/>
      <c r="AI262" s="1311"/>
      <c r="AJ262" s="1311"/>
      <c r="AK262" s="1311"/>
      <c r="AL262" s="1311"/>
    </row>
    <row r="263" spans="1:56" s="1370" customFormat="1" ht="12" customHeight="1">
      <c r="A263" s="1311"/>
      <c r="B263" s="1311"/>
      <c r="C263" s="1311"/>
      <c r="D263" s="1311"/>
      <c r="E263" s="1311"/>
      <c r="F263" s="1311"/>
      <c r="G263" s="1311"/>
      <c r="M263" s="1373"/>
      <c r="N263" s="1373"/>
      <c r="O263" s="1311"/>
      <c r="P263" s="1311"/>
      <c r="Q263" s="1311"/>
      <c r="R263" s="1311"/>
      <c r="S263" s="1311"/>
      <c r="T263" s="1439"/>
      <c r="U263" s="1311"/>
      <c r="W263" s="1311"/>
      <c r="X263" s="1311"/>
      <c r="Y263" s="1311"/>
      <c r="Z263" s="1311"/>
      <c r="AA263" s="1373"/>
      <c r="AB263" s="1311"/>
      <c r="AC263" s="1311"/>
      <c r="AD263" s="1311"/>
      <c r="AE263" s="1311"/>
      <c r="AF263" s="1311"/>
      <c r="AG263" s="1439"/>
      <c r="AH263" s="1311"/>
      <c r="AI263" s="1311"/>
      <c r="AJ263" s="1311"/>
      <c r="AK263" s="1311"/>
      <c r="AL263" s="1311"/>
    </row>
    <row r="264" spans="1:56" s="1370" customFormat="1" ht="12" customHeight="1">
      <c r="A264" s="1311"/>
      <c r="B264" s="1311"/>
      <c r="C264" s="1311"/>
      <c r="D264" s="1311"/>
      <c r="E264" s="1311"/>
      <c r="F264" s="1311"/>
      <c r="G264" s="1311"/>
      <c r="J264" s="1406" t="s">
        <v>3259</v>
      </c>
      <c r="L264" s="1370">
        <v>0</v>
      </c>
      <c r="M264" s="1440">
        <v>0</v>
      </c>
      <c r="N264" s="1441">
        <v>0</v>
      </c>
      <c r="O264" s="1441">
        <v>0</v>
      </c>
      <c r="P264" s="1442">
        <v>0</v>
      </c>
      <c r="Q264" s="1441">
        <v>0</v>
      </c>
      <c r="R264" s="1441">
        <v>0</v>
      </c>
      <c r="S264" s="1443">
        <v>0</v>
      </c>
      <c r="T264" s="1442">
        <v>0</v>
      </c>
      <c r="U264" s="1441">
        <v>0</v>
      </c>
      <c r="V264" s="1442">
        <v>0</v>
      </c>
      <c r="W264" s="1441">
        <v>0</v>
      </c>
      <c r="X264" s="1441">
        <v>0</v>
      </c>
      <c r="Y264" s="1444">
        <v>0</v>
      </c>
      <c r="Z264" s="1439" t="s">
        <v>3128</v>
      </c>
      <c r="AC264" s="1311"/>
      <c r="AD264" s="1311"/>
      <c r="AE264" s="1311"/>
      <c r="AF264" s="1311"/>
      <c r="AG264" s="1311"/>
      <c r="AH264" s="1311"/>
      <c r="AI264" s="1311"/>
      <c r="AJ264" s="1311"/>
      <c r="AK264" s="1311"/>
      <c r="BD264" s="1311"/>
    </row>
    <row r="265" spans="1:56" s="1370" customFormat="1" ht="12" customHeight="1">
      <c r="A265" s="1311"/>
      <c r="B265" s="1311"/>
      <c r="C265" s="1311"/>
      <c r="D265" s="1311"/>
      <c r="E265" s="1311"/>
      <c r="F265" s="1311"/>
      <c r="G265" s="1311"/>
      <c r="J265" s="1406" t="s">
        <v>3169</v>
      </c>
      <c r="L265" s="1370">
        <v>1</v>
      </c>
      <c r="M265" s="1445">
        <v>0</v>
      </c>
      <c r="N265" s="1446">
        <v>0</v>
      </c>
      <c r="O265" s="1446">
        <v>0</v>
      </c>
      <c r="P265" s="1447">
        <v>0</v>
      </c>
      <c r="Q265" s="1446">
        <v>0</v>
      </c>
      <c r="R265" s="1446">
        <v>0</v>
      </c>
      <c r="S265" s="1448">
        <v>0</v>
      </c>
      <c r="T265" s="1449">
        <v>0</v>
      </c>
      <c r="U265" s="1449">
        <v>0</v>
      </c>
      <c r="V265" s="1450">
        <v>0</v>
      </c>
      <c r="W265" s="1449">
        <v>0</v>
      </c>
      <c r="X265" s="1449">
        <v>0</v>
      </c>
      <c r="Y265" s="1451">
        <v>1</v>
      </c>
      <c r="Z265" s="1452"/>
      <c r="AC265" s="1311"/>
      <c r="AD265" s="1311"/>
      <c r="AE265" s="1311"/>
      <c r="AF265" s="1311"/>
      <c r="AG265" s="1311"/>
      <c r="AH265" s="1311"/>
      <c r="AI265" s="1311"/>
      <c r="AJ265" s="1311"/>
      <c r="AK265" s="1311"/>
      <c r="AL265" s="1311"/>
    </row>
    <row r="266" spans="1:56" s="1370" customFormat="1">
      <c r="A266" s="1311"/>
      <c r="B266" s="1311"/>
      <c r="C266" s="1311"/>
      <c r="D266" s="1311"/>
      <c r="E266" s="1311"/>
      <c r="F266" s="1311"/>
      <c r="G266" s="1311"/>
      <c r="H266" s="1311"/>
      <c r="I266" s="1311"/>
      <c r="J266" s="1406" t="s">
        <v>3171</v>
      </c>
      <c r="M266" s="1453"/>
      <c r="N266" s="1453"/>
      <c r="O266" s="1453"/>
      <c r="P266" s="1454"/>
      <c r="Q266" s="1454"/>
      <c r="R266" s="1453"/>
      <c r="S266" s="1453"/>
      <c r="T266" s="1455" t="s">
        <v>3171</v>
      </c>
      <c r="U266" s="1455"/>
      <c r="V266" s="1455"/>
      <c r="W266" s="1455"/>
      <c r="X266" s="1455"/>
      <c r="Y266" s="1455"/>
      <c r="Z266" s="1452"/>
      <c r="AC266" s="1311"/>
      <c r="AD266" s="1311"/>
      <c r="AE266" s="1311"/>
      <c r="AF266" s="1311"/>
      <c r="AG266" s="1311"/>
      <c r="AH266" s="1311"/>
      <c r="AI266" s="1311"/>
      <c r="AJ266" s="1311"/>
      <c r="AK266" s="1311"/>
      <c r="AL266" s="1311"/>
    </row>
    <row r="267" spans="1:56" s="1370" customFormat="1">
      <c r="A267" s="1311"/>
      <c r="B267" s="1311"/>
      <c r="C267" s="1311"/>
      <c r="D267" s="1311"/>
      <c r="E267" s="1418"/>
      <c r="F267" s="1311"/>
      <c r="G267" s="1311"/>
      <c r="H267" s="1311"/>
      <c r="I267" s="1311"/>
      <c r="J267" s="1456" t="s">
        <v>3304</v>
      </c>
      <c r="L267" s="1458" t="s">
        <v>3305</v>
      </c>
      <c r="M267" s="1459">
        <v>0</v>
      </c>
      <c r="N267" s="1461">
        <v>1</v>
      </c>
      <c r="O267" s="1460">
        <v>1</v>
      </c>
      <c r="P267" s="1461">
        <v>1</v>
      </c>
      <c r="Q267" s="1460">
        <v>1</v>
      </c>
      <c r="R267" s="1460">
        <v>1</v>
      </c>
      <c r="S267" s="1462">
        <v>0</v>
      </c>
      <c r="T267" s="1463">
        <v>0</v>
      </c>
      <c r="U267" s="1464">
        <v>1</v>
      </c>
      <c r="V267" s="1463">
        <v>1</v>
      </c>
      <c r="W267" s="1464">
        <v>1</v>
      </c>
      <c r="X267" s="1464">
        <v>1</v>
      </c>
      <c r="Y267" s="1465">
        <v>1</v>
      </c>
      <c r="Z267" s="1452" t="s">
        <v>3181</v>
      </c>
      <c r="AC267" s="1311"/>
      <c r="AD267" s="1311"/>
      <c r="AE267" s="1311"/>
      <c r="AF267" s="1311"/>
      <c r="AG267" s="1311"/>
      <c r="AH267" s="1311"/>
      <c r="AI267" s="1311"/>
      <c r="AJ267" s="1311"/>
      <c r="AK267" s="1311"/>
      <c r="AL267" s="1311"/>
    </row>
    <row r="268" spans="1:56" s="1370" customFormat="1">
      <c r="A268" s="1311"/>
      <c r="B268" s="1311"/>
      <c r="C268" s="1311"/>
      <c r="D268" s="1311"/>
      <c r="E268" s="1418"/>
      <c r="F268" s="1311"/>
      <c r="G268" s="1311"/>
      <c r="H268" s="1311"/>
      <c r="I268" s="1311"/>
      <c r="J268" s="1311"/>
      <c r="K268" s="1456"/>
      <c r="L268" s="1457"/>
      <c r="M268" s="1458"/>
      <c r="N268" s="1452"/>
      <c r="O268" s="1452"/>
      <c r="P268" s="1452"/>
      <c r="Q268" s="1452"/>
      <c r="R268" s="1452"/>
      <c r="S268" s="1439"/>
      <c r="T268" s="1452"/>
      <c r="U268" s="1452"/>
      <c r="V268" s="1452"/>
      <c r="W268" s="1452"/>
      <c r="X268" s="1452"/>
      <c r="Y268" s="1439"/>
      <c r="Z268" s="1452"/>
      <c r="AC268" s="1311"/>
      <c r="AD268" s="1311"/>
      <c r="AE268" s="1311"/>
      <c r="AF268" s="1311"/>
      <c r="AG268" s="1311"/>
      <c r="AH268" s="1311"/>
      <c r="AI268" s="1311"/>
      <c r="AJ268" s="1311"/>
      <c r="AK268" s="1311"/>
      <c r="AL268" s="1311"/>
    </row>
    <row r="269" spans="1:56" s="1370" customFormat="1">
      <c r="A269" s="1311"/>
      <c r="B269" s="1311"/>
      <c r="C269" s="1311"/>
      <c r="D269" s="1311"/>
      <c r="E269" s="1418"/>
      <c r="F269" s="1311"/>
      <c r="G269" s="1311"/>
      <c r="H269" s="1311"/>
      <c r="I269" s="1311"/>
      <c r="J269" s="1311"/>
      <c r="K269" s="1456"/>
      <c r="L269" s="1457"/>
      <c r="M269" s="1458"/>
      <c r="N269" s="1452"/>
      <c r="O269" s="1452"/>
      <c r="P269" s="1452"/>
      <c r="Q269" s="1452"/>
      <c r="R269" s="1452"/>
      <c r="S269" s="1439"/>
      <c r="T269" s="1452"/>
      <c r="U269" s="1452"/>
      <c r="V269" s="1452"/>
      <c r="W269" s="1452"/>
      <c r="X269" s="1452"/>
      <c r="Y269" s="1439"/>
      <c r="Z269" s="1452"/>
      <c r="AC269" s="1311"/>
      <c r="AD269" s="1311"/>
      <c r="AE269" s="1311"/>
      <c r="AF269" s="1311"/>
      <c r="AG269" s="1311"/>
      <c r="AH269" s="1311"/>
      <c r="AI269" s="1311"/>
      <c r="AJ269" s="1311"/>
      <c r="AK269" s="1311"/>
      <c r="AL269" s="1311"/>
    </row>
    <row r="270" spans="1:56" s="1370" customFormat="1">
      <c r="A270" s="1311"/>
      <c r="B270" s="1311"/>
      <c r="C270" s="1311"/>
      <c r="D270" s="1311"/>
      <c r="E270" s="1418"/>
      <c r="F270" s="1311"/>
      <c r="G270" s="1311"/>
      <c r="H270" s="1311"/>
      <c r="I270" s="1311"/>
      <c r="J270" s="1311"/>
      <c r="K270" s="1456"/>
      <c r="L270" s="1457"/>
      <c r="M270" s="1458"/>
      <c r="N270" s="1452"/>
      <c r="O270" s="1452"/>
      <c r="P270" s="1452"/>
      <c r="Q270" s="1452"/>
      <c r="R270" s="1452"/>
      <c r="S270" s="1439"/>
      <c r="T270" s="1452"/>
      <c r="U270" s="1452"/>
      <c r="V270" s="1452"/>
      <c r="W270" s="1452"/>
      <c r="X270" s="1456" t="s">
        <v>3175</v>
      </c>
      <c r="Y270" s="1370">
        <v>0</v>
      </c>
      <c r="Z270" s="1440">
        <v>0</v>
      </c>
      <c r="AA270" s="1444">
        <v>0</v>
      </c>
      <c r="AB270" s="1439" t="s">
        <v>3128</v>
      </c>
      <c r="AC270" s="1311"/>
      <c r="AD270" s="1311"/>
      <c r="AE270" s="1311"/>
      <c r="AF270" s="1311"/>
      <c r="AG270" s="1311"/>
      <c r="AH270" s="1311"/>
      <c r="AI270" s="1311"/>
      <c r="AJ270" s="1311"/>
      <c r="AK270" s="1311"/>
      <c r="AL270" s="1311"/>
    </row>
    <row r="271" spans="1:56" s="1370" customFormat="1">
      <c r="A271" s="1311"/>
      <c r="B271" s="1311"/>
      <c r="C271" s="1311"/>
      <c r="D271" s="1311"/>
      <c r="E271" s="1418"/>
      <c r="F271" s="1311"/>
      <c r="G271" s="1311"/>
      <c r="H271" s="1311"/>
      <c r="I271" s="1311"/>
      <c r="J271" s="1311"/>
      <c r="K271" s="1456"/>
      <c r="L271" s="1457"/>
      <c r="M271" s="1458"/>
      <c r="N271" s="1452"/>
      <c r="O271" s="1452"/>
      <c r="P271" s="1452"/>
      <c r="Q271" s="1452"/>
      <c r="R271" s="1452"/>
      <c r="S271" s="1439"/>
      <c r="T271" s="1452"/>
      <c r="U271" s="1452"/>
      <c r="V271" s="1452"/>
      <c r="W271" s="1452"/>
      <c r="X271" s="1456" t="s">
        <v>3155</v>
      </c>
      <c r="Y271" s="1370">
        <v>1</v>
      </c>
      <c r="Z271" s="1445">
        <v>0</v>
      </c>
      <c r="AA271" s="1466">
        <v>1</v>
      </c>
      <c r="AB271" s="1375"/>
      <c r="AC271" s="1311"/>
      <c r="AD271" s="1311"/>
      <c r="AE271" s="1311"/>
      <c r="AF271" s="1311"/>
      <c r="AG271" s="1311"/>
      <c r="AH271" s="1311"/>
      <c r="AI271" s="1311"/>
      <c r="AJ271" s="1311"/>
      <c r="AK271" s="1311"/>
      <c r="AL271" s="1311"/>
    </row>
    <row r="272" spans="1:56" s="1370" customFormat="1">
      <c r="A272" s="1311"/>
      <c r="B272" s="1311"/>
      <c r="C272" s="1311"/>
      <c r="D272" s="1311"/>
      <c r="E272" s="1418"/>
      <c r="F272" s="1311"/>
      <c r="G272" s="1311"/>
      <c r="H272" s="1311"/>
      <c r="I272" s="1311"/>
      <c r="J272" s="1311"/>
      <c r="K272" s="1456"/>
      <c r="L272" s="1457"/>
      <c r="M272" s="1458"/>
      <c r="N272" s="1452"/>
      <c r="O272" s="1452"/>
      <c r="P272" s="1452"/>
      <c r="Q272" s="1452"/>
      <c r="R272" s="1452"/>
      <c r="S272" s="1439"/>
      <c r="T272" s="1452"/>
      <c r="U272" s="1452"/>
      <c r="V272" s="1452"/>
      <c r="W272" s="1452"/>
      <c r="X272" s="1456" t="s">
        <v>3154</v>
      </c>
      <c r="Y272" s="1370">
        <v>2</v>
      </c>
      <c r="Z272" s="1445">
        <v>1</v>
      </c>
      <c r="AA272" s="1466">
        <v>0</v>
      </c>
      <c r="AB272" s="1375"/>
      <c r="AC272" s="1311"/>
      <c r="AD272" s="1311"/>
      <c r="AE272" s="1311"/>
      <c r="AF272" s="1311"/>
      <c r="AG272" s="1311"/>
      <c r="AH272" s="1311"/>
      <c r="AI272" s="1311"/>
      <c r="AJ272" s="1311"/>
      <c r="AK272" s="1311"/>
      <c r="AL272" s="1311"/>
    </row>
    <row r="273" spans="1:38" s="1370" customFormat="1">
      <c r="A273" s="1311"/>
      <c r="B273" s="1311"/>
      <c r="C273" s="1311"/>
      <c r="D273" s="1311"/>
      <c r="E273" s="1418"/>
      <c r="F273" s="1311"/>
      <c r="G273" s="1311"/>
      <c r="H273" s="1311"/>
      <c r="I273" s="1311"/>
      <c r="J273" s="1311"/>
      <c r="K273" s="1456"/>
      <c r="L273" s="1457"/>
      <c r="M273" s="1458"/>
      <c r="N273" s="1452"/>
      <c r="O273" s="1452"/>
      <c r="P273" s="1452"/>
      <c r="Q273" s="1452"/>
      <c r="R273" s="1452"/>
      <c r="S273" s="1439"/>
      <c r="T273" s="1452"/>
      <c r="U273" s="1452"/>
      <c r="V273" s="1452"/>
      <c r="W273" s="1452"/>
      <c r="X273" s="1456" t="s">
        <v>3177</v>
      </c>
      <c r="Y273" s="1458">
        <v>3</v>
      </c>
      <c r="Z273" s="1459">
        <v>1</v>
      </c>
      <c r="AA273" s="1467">
        <v>1</v>
      </c>
      <c r="AB273" s="1452"/>
      <c r="AC273" s="1311"/>
      <c r="AD273" s="1311"/>
      <c r="AE273" s="1311"/>
      <c r="AF273" s="1311"/>
      <c r="AG273" s="1311"/>
      <c r="AH273" s="1311"/>
      <c r="AI273" s="1311"/>
      <c r="AJ273" s="1311"/>
      <c r="AK273" s="1311"/>
      <c r="AL273" s="1311"/>
    </row>
    <row r="274" spans="1:38" s="1370" customFormat="1">
      <c r="A274" s="1311"/>
      <c r="B274" s="1311"/>
      <c r="C274" s="1311"/>
      <c r="D274" s="1311"/>
      <c r="E274" s="1418"/>
      <c r="F274" s="1311"/>
      <c r="G274" s="1311"/>
      <c r="H274" s="1311"/>
      <c r="I274" s="1311"/>
      <c r="J274" s="1311"/>
      <c r="L274" s="1457"/>
      <c r="M274" s="1456"/>
      <c r="N274" s="1375"/>
      <c r="O274" s="1458"/>
      <c r="P274" s="1452"/>
      <c r="Q274" s="1452"/>
      <c r="R274" s="1452"/>
      <c r="S274" s="1452"/>
      <c r="T274" s="1452"/>
      <c r="U274" s="1439"/>
      <c r="V274" s="1452"/>
      <c r="W274" s="1452"/>
      <c r="X274" s="1452"/>
      <c r="Y274" s="1452"/>
      <c r="Z274" s="1452"/>
      <c r="AA274" s="1439"/>
      <c r="AB274" s="1452"/>
      <c r="AC274" s="1311"/>
      <c r="AD274" s="1311"/>
      <c r="AE274" s="1311"/>
      <c r="AF274" s="1311"/>
      <c r="AG274" s="1311"/>
      <c r="AH274" s="1311"/>
      <c r="AI274" s="1311"/>
      <c r="AJ274" s="1311"/>
      <c r="AK274" s="1311"/>
      <c r="AL274" s="1311"/>
    </row>
    <row r="275" spans="1:38" s="1370" customFormat="1">
      <c r="A275" s="1311"/>
      <c r="B275" s="1311"/>
      <c r="C275" s="1311"/>
      <c r="D275" s="1311"/>
      <c r="E275" s="1312"/>
      <c r="F275" s="1311"/>
      <c r="G275" s="1311"/>
      <c r="H275" s="1311"/>
      <c r="I275" s="1311"/>
      <c r="J275" s="1311"/>
      <c r="AC275" s="1311"/>
      <c r="AD275" s="1311"/>
      <c r="AE275" s="1311"/>
      <c r="AF275" s="1311"/>
      <c r="AG275" s="1311"/>
      <c r="AH275" s="1311"/>
      <c r="AI275" s="1311"/>
      <c r="AJ275" s="1311"/>
      <c r="AK275" s="1311"/>
      <c r="AL275" s="1311"/>
    </row>
    <row r="276" spans="1:38" s="1370" customFormat="1">
      <c r="A276" s="1311"/>
      <c r="B276" s="1311"/>
      <c r="C276" s="1311"/>
      <c r="D276" s="1311"/>
      <c r="E276" s="1418"/>
      <c r="F276" s="1311"/>
      <c r="G276" s="1311"/>
      <c r="H276" s="1311"/>
      <c r="I276" s="1311"/>
      <c r="J276" s="1311"/>
      <c r="V276" s="1421"/>
      <c r="X276" s="1375"/>
      <c r="Y276" s="1406" t="s">
        <v>3178</v>
      </c>
      <c r="Z276" s="1375"/>
      <c r="AA276" s="1452">
        <v>0</v>
      </c>
      <c r="AB276" s="1440">
        <v>0</v>
      </c>
      <c r="AC276" s="1441">
        <v>0</v>
      </c>
      <c r="AD276" s="1443">
        <v>0</v>
      </c>
      <c r="AE276" s="1442">
        <v>0</v>
      </c>
      <c r="AF276" s="1441">
        <v>0</v>
      </c>
      <c r="AG276" s="1442">
        <v>0</v>
      </c>
      <c r="AH276" s="1441">
        <v>0</v>
      </c>
      <c r="AI276" s="1441">
        <v>0</v>
      </c>
      <c r="AJ276" s="1444">
        <v>0</v>
      </c>
      <c r="AK276" s="1439" t="s">
        <v>3128</v>
      </c>
      <c r="AL276" s="1311"/>
    </row>
    <row r="277" spans="1:38" s="1370" customFormat="1">
      <c r="A277" s="1311"/>
      <c r="B277" s="1311"/>
      <c r="C277" s="1311"/>
      <c r="D277" s="1311"/>
      <c r="E277" s="1418"/>
      <c r="F277" s="1311"/>
      <c r="G277" s="1311"/>
      <c r="H277" s="1311"/>
      <c r="I277" s="1311"/>
      <c r="J277" s="1311"/>
      <c r="X277" s="1375"/>
      <c r="Y277" s="1406" t="s">
        <v>3179</v>
      </c>
      <c r="Z277" s="1375"/>
      <c r="AA277" s="1452">
        <v>1</v>
      </c>
      <c r="AB277" s="1445">
        <v>0</v>
      </c>
      <c r="AC277" s="1446">
        <v>0</v>
      </c>
      <c r="AD277" s="1448">
        <v>0</v>
      </c>
      <c r="AE277" s="1447">
        <v>0</v>
      </c>
      <c r="AF277" s="1446">
        <v>0</v>
      </c>
      <c r="AG277" s="1447">
        <v>0</v>
      </c>
      <c r="AH277" s="1446">
        <v>0</v>
      </c>
      <c r="AI277" s="1446">
        <v>0</v>
      </c>
      <c r="AJ277" s="1466">
        <v>1</v>
      </c>
      <c r="AK277" s="1375"/>
      <c r="AL277" s="1311"/>
    </row>
    <row r="278" spans="1:38" s="1370" customFormat="1">
      <c r="A278" s="1311"/>
      <c r="B278" s="1311"/>
      <c r="C278" s="1311"/>
      <c r="D278" s="1311"/>
      <c r="E278" s="1418"/>
      <c r="F278" s="1311"/>
      <c r="G278" s="1311"/>
      <c r="H278" s="1311"/>
      <c r="I278" s="1311"/>
      <c r="J278" s="1311"/>
      <c r="K278" s="1311"/>
      <c r="L278" s="1311"/>
      <c r="M278" s="1311"/>
      <c r="N278" s="1311"/>
      <c r="O278" s="1311"/>
      <c r="P278" s="1311"/>
      <c r="Q278" s="1311"/>
      <c r="R278" s="1311"/>
      <c r="S278" s="1311"/>
      <c r="T278" s="1311"/>
      <c r="U278" s="1311"/>
      <c r="X278" s="1375"/>
      <c r="Y278" s="1406" t="s">
        <v>3171</v>
      </c>
      <c r="Z278" s="1375"/>
      <c r="AB278" s="1453"/>
      <c r="AC278" s="1453"/>
      <c r="AD278" s="1453"/>
      <c r="AE278" s="1453"/>
      <c r="AF278" s="1454"/>
      <c r="AG278" s="1454"/>
      <c r="AH278" s="1454"/>
      <c r="AI278" s="1454"/>
      <c r="AJ278" s="1454"/>
      <c r="AK278" s="1375"/>
      <c r="AL278" s="1311"/>
    </row>
    <row r="279" spans="1:38" s="1470" customFormat="1" ht="11.25" customHeight="1">
      <c r="A279" s="1468"/>
      <c r="B279" s="1468"/>
      <c r="C279" s="1468"/>
      <c r="D279" s="1468"/>
      <c r="E279" s="1468"/>
      <c r="F279" s="1468"/>
      <c r="G279" s="1468"/>
      <c r="H279" s="1468"/>
      <c r="I279" s="1468"/>
      <c r="J279" s="1468"/>
      <c r="K279" s="1468"/>
      <c r="L279" s="1468"/>
      <c r="M279" s="1468"/>
      <c r="N279" s="1468"/>
      <c r="O279" s="1468"/>
      <c r="P279" s="1468"/>
      <c r="Q279" s="1468"/>
      <c r="R279" s="1468"/>
      <c r="S279" s="1468"/>
      <c r="T279" s="1469"/>
      <c r="U279" s="1469"/>
      <c r="V279" s="1370"/>
      <c r="X279" s="1375"/>
      <c r="Y279" s="1406" t="s">
        <v>3180</v>
      </c>
      <c r="Z279" s="1471">
        <v>138</v>
      </c>
      <c r="AA279" s="1472"/>
      <c r="AB279" s="1459">
        <v>0</v>
      </c>
      <c r="AC279" s="1460">
        <v>0</v>
      </c>
      <c r="AD279" s="1462">
        <v>1</v>
      </c>
      <c r="AE279" s="1461">
        <v>1</v>
      </c>
      <c r="AF279" s="1460">
        <v>1</v>
      </c>
      <c r="AG279" s="1461">
        <v>1</v>
      </c>
      <c r="AH279" s="1460">
        <v>1</v>
      </c>
      <c r="AI279" s="1460">
        <v>1</v>
      </c>
      <c r="AJ279" s="1467">
        <v>1</v>
      </c>
      <c r="AK279" s="1452" t="s">
        <v>3181</v>
      </c>
      <c r="AL279" s="1473"/>
    </row>
    <row r="280" spans="1:38" s="1470" customFormat="1" ht="11.25" customHeight="1">
      <c r="A280" s="1468"/>
      <c r="B280" s="1468"/>
      <c r="C280" s="1468"/>
      <c r="D280" s="1468"/>
      <c r="E280" s="1468"/>
      <c r="F280" s="1468"/>
      <c r="G280" s="1468"/>
      <c r="H280" s="1468"/>
      <c r="I280" s="1468"/>
      <c r="J280" s="1468"/>
      <c r="K280" s="1468"/>
      <c r="L280" s="1468"/>
      <c r="M280" s="1468"/>
      <c r="N280" s="1468"/>
      <c r="O280" s="1468"/>
      <c r="P280" s="1468"/>
      <c r="Q280" s="1468"/>
      <c r="R280" s="1468"/>
      <c r="S280" s="1468"/>
      <c r="T280" s="1469"/>
      <c r="U280" s="1469"/>
      <c r="V280" s="1370"/>
      <c r="X280" s="1375"/>
      <c r="Y280" s="1406"/>
      <c r="Z280" s="1456"/>
      <c r="AA280" s="1456"/>
      <c r="AB280" s="1452"/>
      <c r="AC280" s="1452"/>
      <c r="AD280" s="1439"/>
      <c r="AE280" s="1452"/>
      <c r="AF280" s="1452"/>
      <c r="AG280" s="1452"/>
      <c r="AH280" s="1452"/>
      <c r="AI280" s="1452"/>
      <c r="AJ280" s="1439"/>
      <c r="AK280" s="1452"/>
      <c r="AL280" s="1473"/>
    </row>
    <row r="281" spans="1:38" s="1470" customFormat="1" ht="16.5" customHeight="1">
      <c r="A281" s="1468"/>
      <c r="B281" s="1468"/>
      <c r="C281" s="1468"/>
      <c r="D281" s="1468"/>
      <c r="E281" s="1468"/>
      <c r="F281" s="1468"/>
      <c r="G281" s="1468"/>
      <c r="H281" s="1468"/>
      <c r="I281" s="1468"/>
      <c r="J281" s="1468"/>
      <c r="K281" s="1468"/>
      <c r="L281" s="1468"/>
      <c r="M281" s="1468"/>
      <c r="N281" s="1468"/>
      <c r="O281" s="1468"/>
      <c r="P281" s="1468"/>
      <c r="Q281" s="1468"/>
      <c r="R281" s="1468"/>
      <c r="S281" s="1468"/>
      <c r="T281" s="1469"/>
      <c r="U281" s="1469"/>
      <c r="V281" s="1580"/>
      <c r="W281" s="1581"/>
      <c r="X281" s="1468"/>
      <c r="Y281" s="1469"/>
      <c r="Z281" s="1468"/>
      <c r="AC281" s="1469"/>
      <c r="AD281" s="1469"/>
      <c r="AE281" s="1469"/>
      <c r="AF281" s="1469"/>
      <c r="AG281" s="1469"/>
      <c r="AH281" s="1469"/>
      <c r="AI281" s="1469"/>
      <c r="AJ281" s="1473"/>
      <c r="AK281" s="1469"/>
      <c r="AL281" s="1473"/>
    </row>
    <row r="282" spans="1:38" ht="12" customHeight="1">
      <c r="AJ282" s="1319" t="s">
        <v>3095</v>
      </c>
      <c r="AK282" s="1427"/>
    </row>
    <row r="283" spans="1:38" ht="12" customHeight="1">
      <c r="A283" s="1370"/>
      <c r="B283" s="1371" t="str">
        <f>$B$2</f>
        <v>11</v>
      </c>
      <c r="C283" s="1372" t="s">
        <v>3306</v>
      </c>
      <c r="D283" s="1370"/>
      <c r="E283" s="1420" t="s">
        <v>3307</v>
      </c>
      <c r="F283" s="1370"/>
      <c r="G283" s="1370"/>
      <c r="H283" s="1370"/>
      <c r="I283" s="1370"/>
      <c r="J283" s="1370"/>
      <c r="K283" s="1370"/>
      <c r="L283" s="1370"/>
      <c r="M283" s="1370"/>
      <c r="N283" s="1370"/>
      <c r="O283" s="1370"/>
      <c r="P283" s="1370"/>
      <c r="Q283" s="1370"/>
      <c r="R283" s="1421"/>
      <c r="S283" s="1421"/>
      <c r="T283" s="1421"/>
      <c r="U283" s="1421"/>
      <c r="V283" s="1421"/>
      <c r="W283" s="1421"/>
      <c r="X283" s="1422"/>
      <c r="Y283" s="1422"/>
      <c r="Z283" s="1422"/>
      <c r="AA283" s="1422"/>
      <c r="AB283" s="1422"/>
      <c r="AC283" s="1422"/>
      <c r="AD283" s="1422"/>
      <c r="AE283" s="1370"/>
      <c r="AF283" s="1374" t="s">
        <v>3134</v>
      </c>
      <c r="AG283" s="1374"/>
      <c r="AH283" s="1374"/>
      <c r="AI283" s="1374"/>
      <c r="AJ283" s="1374"/>
      <c r="AK283" s="1370"/>
      <c r="AL283" s="1370"/>
    </row>
    <row r="284" spans="1:38" s="1375" customFormat="1" ht="12" customHeight="1">
      <c r="A284" s="1316"/>
      <c r="B284" s="1316"/>
      <c r="C284" s="1316" t="s">
        <v>3101</v>
      </c>
      <c r="D284" s="1425"/>
      <c r="E284" s="1316"/>
      <c r="F284" s="1316"/>
      <c r="G284" s="1316" t="s">
        <v>3223</v>
      </c>
      <c r="H284" s="1316"/>
      <c r="I284" s="1316"/>
      <c r="J284" s="1316"/>
      <c r="K284" s="1316"/>
      <c r="L284" s="1316"/>
      <c r="M284" s="1316"/>
      <c r="N284" s="1316"/>
      <c r="O284" s="1316"/>
      <c r="P284" s="1316"/>
      <c r="Q284" s="1316"/>
      <c r="R284" s="1316"/>
      <c r="S284" s="1316"/>
      <c r="T284" s="1316"/>
      <c r="U284" s="1316"/>
      <c r="V284" s="1316"/>
      <c r="W284" s="1316"/>
      <c r="X284" s="1316"/>
      <c r="Y284" s="1316"/>
      <c r="Z284" s="1316"/>
      <c r="AA284" s="1316"/>
      <c r="AB284" s="1316"/>
      <c r="AC284" s="1316"/>
      <c r="AD284" s="1316"/>
      <c r="AE284" s="1316"/>
      <c r="AF284" s="1316"/>
      <c r="AG284" s="1316"/>
      <c r="AH284" s="1316"/>
      <c r="AI284" s="1316"/>
      <c r="AJ284" s="1316"/>
      <c r="AK284" s="1316"/>
      <c r="AL284" s="1316"/>
    </row>
    <row r="285" spans="1:38" s="1375" customFormat="1" ht="12" customHeight="1">
      <c r="A285" s="1316"/>
      <c r="B285" s="1316"/>
      <c r="C285" s="1316"/>
      <c r="D285" s="1316"/>
      <c r="E285" s="1381" t="s">
        <v>3102</v>
      </c>
      <c r="F285" s="1316"/>
      <c r="G285" s="1316"/>
      <c r="H285" s="1316"/>
      <c r="I285" s="1316"/>
      <c r="J285" s="1316"/>
      <c r="K285" s="1316"/>
      <c r="L285" s="1316"/>
      <c r="M285" s="1316"/>
      <c r="N285" s="1316"/>
      <c r="O285" s="1316"/>
      <c r="P285" s="1316"/>
      <c r="Q285" s="1316"/>
      <c r="R285" s="1316"/>
      <c r="S285" s="1316"/>
      <c r="T285" s="1316"/>
      <c r="U285" s="1316"/>
      <c r="V285" s="1316"/>
      <c r="W285" s="1316"/>
      <c r="X285" s="1316"/>
      <c r="Y285" s="1316"/>
      <c r="Z285" s="1316"/>
      <c r="AA285" s="1316"/>
      <c r="AB285" s="1316"/>
      <c r="AC285" s="1316"/>
      <c r="AD285" s="1316"/>
      <c r="AE285" s="1316"/>
      <c r="AF285" s="1316"/>
      <c r="AG285" s="1316"/>
      <c r="AH285" s="1316"/>
      <c r="AI285" s="1316"/>
      <c r="AJ285" s="1382" t="s">
        <v>3103</v>
      </c>
      <c r="AK285" s="1316"/>
      <c r="AL285" s="1316"/>
    </row>
    <row r="286" spans="1:38" s="1375" customFormat="1" ht="12" customHeight="1">
      <c r="A286" s="1316"/>
      <c r="B286" s="1316"/>
      <c r="C286" s="1316"/>
      <c r="D286" s="1316"/>
      <c r="E286" s="1383">
        <v>31</v>
      </c>
      <c r="F286" s="1383"/>
      <c r="G286" s="1383"/>
      <c r="H286" s="1383"/>
      <c r="I286" s="1383"/>
      <c r="J286" s="1383"/>
      <c r="K286" s="1383"/>
      <c r="L286" s="1383">
        <v>24</v>
      </c>
      <c r="M286" s="1383">
        <v>23</v>
      </c>
      <c r="N286" s="1383"/>
      <c r="O286" s="1383"/>
      <c r="P286" s="1383"/>
      <c r="Q286" s="1383"/>
      <c r="R286" s="1383"/>
      <c r="S286" s="1383"/>
      <c r="T286" s="1384">
        <v>16</v>
      </c>
      <c r="U286" s="1384">
        <v>15</v>
      </c>
      <c r="V286" s="1383"/>
      <c r="W286" s="1383"/>
      <c r="X286" s="1383"/>
      <c r="Y286" s="1383"/>
      <c r="Z286" s="1383"/>
      <c r="AA286" s="1383"/>
      <c r="AB286" s="1384">
        <v>8</v>
      </c>
      <c r="AC286" s="1384">
        <v>7</v>
      </c>
      <c r="AD286" s="1383"/>
      <c r="AE286" s="1383"/>
      <c r="AF286" s="1383"/>
      <c r="AG286" s="1383"/>
      <c r="AH286" s="1383"/>
      <c r="AI286" s="1383"/>
      <c r="AJ286" s="1384">
        <v>0</v>
      </c>
      <c r="AK286" s="1316"/>
      <c r="AL286" s="1316"/>
    </row>
    <row r="287" spans="1:38" s="1375" customFormat="1" ht="12" customHeight="1">
      <c r="A287" s="1316"/>
      <c r="B287" s="1316"/>
      <c r="C287" s="1316"/>
      <c r="D287" s="1316"/>
      <c r="E287" s="1385">
        <v>1</v>
      </c>
      <c r="F287" s="1386">
        <v>0</v>
      </c>
      <c r="G287" s="1386">
        <v>1</v>
      </c>
      <c r="H287" s="1387" t="s">
        <v>3105</v>
      </c>
      <c r="I287" s="1385">
        <v>0</v>
      </c>
      <c r="J287" s="1337">
        <v>0</v>
      </c>
      <c r="K287" s="1337">
        <v>0</v>
      </c>
      <c r="L287" s="1338">
        <v>0</v>
      </c>
      <c r="M287" s="1388">
        <v>0</v>
      </c>
      <c r="N287" s="1337">
        <v>0</v>
      </c>
      <c r="O287" s="1337">
        <v>0</v>
      </c>
      <c r="P287" s="1338">
        <v>0</v>
      </c>
      <c r="Q287" s="1385" t="str">
        <f>MID(Q289,1,1)</f>
        <v>0</v>
      </c>
      <c r="R287" s="1386" t="str">
        <f>MID(Q289,2,1)</f>
        <v>0</v>
      </c>
      <c r="S287" s="1389" t="str">
        <f>MID(Q289,3,1)</f>
        <v>0</v>
      </c>
      <c r="T287" s="1390" t="str">
        <f>MID(Q289,4,1)</f>
        <v>1</v>
      </c>
      <c r="U287" s="1391" t="str">
        <f>MID(U289,1,1)</f>
        <v>0</v>
      </c>
      <c r="V287" s="1392" t="str">
        <f>MID(U289,2,1)</f>
        <v>0</v>
      </c>
      <c r="W287" s="1389" t="str">
        <f>MID(U289,3,1)</f>
        <v>0</v>
      </c>
      <c r="X287" s="1387" t="str">
        <f>MID(U289,4,1)</f>
        <v>0</v>
      </c>
      <c r="Y287" s="1385" t="str">
        <f>MID(U289,5,1)</f>
        <v>0</v>
      </c>
      <c r="Z287" s="1386" t="str">
        <f>MID(U289,6,1)</f>
        <v>0</v>
      </c>
      <c r="AA287" s="1389" t="str">
        <f>MID(U289,7,1)</f>
        <v>0</v>
      </c>
      <c r="AB287" s="1390" t="str">
        <f>MID(U289,8,1)</f>
        <v>0</v>
      </c>
      <c r="AC287" s="1393" t="str">
        <f>MID(AC289,1,1)</f>
        <v>0</v>
      </c>
      <c r="AD287" s="1389" t="str">
        <f>MID(AC289,2,1)</f>
        <v>1</v>
      </c>
      <c r="AE287" s="1389" t="str">
        <f>MID(AC289,3,1)</f>
        <v>1</v>
      </c>
      <c r="AF287" s="1394" t="str">
        <f>MID(AC289,4,1)</f>
        <v>0</v>
      </c>
      <c r="AG287" s="1393" t="str">
        <f>MID(AC289,5,1)</f>
        <v>1</v>
      </c>
      <c r="AH287" s="1389" t="str">
        <f>MID(AC289,6,1)</f>
        <v>0</v>
      </c>
      <c r="AI287" s="1389" t="str">
        <f>MID(AC289,7,1)</f>
        <v>0</v>
      </c>
      <c r="AJ287" s="1394" t="str">
        <f>MID(AC289,8,1)</f>
        <v>0</v>
      </c>
      <c r="AK287" s="1316"/>
      <c r="AL287" s="1316"/>
    </row>
    <row r="288" spans="1:38" s="1375" customFormat="1" ht="12" customHeight="1">
      <c r="A288" s="1316"/>
      <c r="B288" s="1316"/>
      <c r="C288" s="1316"/>
      <c r="D288" s="1316"/>
      <c r="E288" s="1316"/>
      <c r="F288" s="1316"/>
      <c r="G288" s="1316"/>
      <c r="H288" s="1316"/>
      <c r="I288" s="1316"/>
      <c r="J288" s="1316"/>
      <c r="K288" s="1316"/>
      <c r="L288" s="1316"/>
      <c r="M288" s="1316"/>
      <c r="N288" s="1316"/>
      <c r="O288" s="1316"/>
      <c r="P288" s="1316"/>
      <c r="Q288" s="1316"/>
      <c r="R288" s="1316"/>
      <c r="S288" s="1316"/>
      <c r="T288" s="1316"/>
      <c r="U288" s="1316"/>
      <c r="V288" s="1316"/>
      <c r="W288" s="1316"/>
      <c r="X288" s="1316"/>
      <c r="Y288" s="1316"/>
      <c r="Z288" s="1316"/>
      <c r="AA288" s="1316"/>
      <c r="AB288" s="1316"/>
      <c r="AC288" s="1316"/>
      <c r="AD288" s="1316"/>
      <c r="AE288" s="1316"/>
      <c r="AF288" s="1316"/>
      <c r="AG288" s="1316"/>
      <c r="AH288" s="1316"/>
      <c r="AI288" s="1351"/>
      <c r="AJ288" s="1351"/>
      <c r="AK288" s="1316"/>
      <c r="AL288" s="1316"/>
    </row>
    <row r="289" spans="1:39" s="1375" customFormat="1" ht="12" hidden="1" customHeight="1">
      <c r="A289" s="1316"/>
      <c r="B289" s="1316"/>
      <c r="C289" s="1316"/>
      <c r="D289" s="1316"/>
      <c r="E289" s="1352"/>
      <c r="F289" s="1352"/>
      <c r="G289" s="1352"/>
      <c r="H289" s="1352"/>
      <c r="I289" s="1352"/>
      <c r="J289" s="1351"/>
      <c r="K289" s="1351"/>
      <c r="L289" s="1351"/>
      <c r="M289" s="1351"/>
      <c r="N289" s="1351"/>
      <c r="O289" s="1351"/>
      <c r="P289" s="1351"/>
      <c r="Q289" s="1353" t="str">
        <f>HEX2BIN(T290,4)</f>
        <v>0001</v>
      </c>
      <c r="R289" s="1353"/>
      <c r="S289" s="1353"/>
      <c r="T289" s="1353"/>
      <c r="U289" s="1353" t="str">
        <f>HEX2BIN(Y290,8)</f>
        <v>00000000</v>
      </c>
      <c r="V289" s="1353"/>
      <c r="W289" s="1353"/>
      <c r="X289" s="1353"/>
      <c r="Y289" s="1353"/>
      <c r="Z289" s="1353"/>
      <c r="AA289" s="1353"/>
      <c r="AB289" s="1353"/>
      <c r="AC289" s="1353" t="str">
        <f>HEX2BIN(AG290,8)</f>
        <v>01101000</v>
      </c>
      <c r="AD289" s="1353"/>
      <c r="AE289" s="1353"/>
      <c r="AF289" s="1353"/>
      <c r="AG289" s="1353"/>
      <c r="AH289" s="1353"/>
      <c r="AI289" s="1353"/>
      <c r="AJ289" s="1353"/>
      <c r="AK289" s="1316"/>
      <c r="AL289" s="1316"/>
    </row>
    <row r="290" spans="1:39" s="1370" customFormat="1" ht="12" customHeight="1">
      <c r="A290" s="1316"/>
      <c r="B290" s="1316"/>
      <c r="C290" s="1316"/>
      <c r="D290" s="1316"/>
      <c r="E290" s="1352"/>
      <c r="F290" s="1352"/>
      <c r="G290" s="1352"/>
      <c r="H290" s="1352"/>
      <c r="I290" s="1352"/>
      <c r="J290" s="1351"/>
      <c r="K290" s="1354"/>
      <c r="L290" s="1351"/>
      <c r="M290" s="1395"/>
      <c r="N290" s="1375"/>
      <c r="O290" s="1354"/>
      <c r="P290" s="1483" t="s">
        <v>3308</v>
      </c>
      <c r="Q290" s="1357" t="s">
        <v>3106</v>
      </c>
      <c r="R290" s="1358"/>
      <c r="S290" s="1358"/>
      <c r="T290" s="1359" t="s">
        <v>3309</v>
      </c>
      <c r="U290" s="1357" t="s">
        <v>3225</v>
      </c>
      <c r="V290" s="1358"/>
      <c r="W290" s="1358"/>
      <c r="X290" s="1358"/>
      <c r="Y290" s="1360" t="s">
        <v>3310</v>
      </c>
      <c r="Z290" s="1360"/>
      <c r="AA290" s="1360"/>
      <c r="AB290" s="1361"/>
      <c r="AC290" s="1357" t="s">
        <v>3311</v>
      </c>
      <c r="AD290" s="1358"/>
      <c r="AE290" s="1358"/>
      <c r="AF290" s="1358"/>
      <c r="AG290" s="1360" t="s">
        <v>3312</v>
      </c>
      <c r="AH290" s="1360"/>
      <c r="AI290" s="1360"/>
      <c r="AJ290" s="1361"/>
      <c r="AK290" s="1316"/>
      <c r="AL290" s="1316"/>
    </row>
    <row r="291" spans="1:39" s="1579" customFormat="1" ht="12" customHeight="1">
      <c r="A291" s="1570"/>
      <c r="B291" s="1570"/>
      <c r="C291" s="1570"/>
      <c r="D291" s="1570"/>
      <c r="E291" s="1571"/>
      <c r="F291" s="1571"/>
      <c r="G291" s="1571"/>
      <c r="H291" s="1571"/>
      <c r="I291" s="1571"/>
      <c r="J291" s="1572"/>
      <c r="K291" s="1573"/>
      <c r="L291" s="1572"/>
      <c r="M291" s="1574"/>
      <c r="N291" s="1575"/>
      <c r="O291" s="1573"/>
      <c r="P291" s="1575"/>
      <c r="Q291" s="1576"/>
      <c r="R291" s="1576"/>
      <c r="S291" s="1576"/>
      <c r="T291" s="1577"/>
      <c r="U291" s="1576"/>
      <c r="V291" s="1576"/>
      <c r="W291" s="1576"/>
      <c r="X291" s="1576"/>
      <c r="Y291" s="1577"/>
      <c r="Z291" s="1577"/>
      <c r="AA291" s="1577"/>
      <c r="AB291" s="1577"/>
      <c r="AC291" s="1576"/>
      <c r="AD291" s="1576"/>
      <c r="AE291" s="1576"/>
      <c r="AF291" s="1576"/>
      <c r="AG291" s="1577"/>
      <c r="AH291" s="1577"/>
      <c r="AI291" s="1577"/>
      <c r="AJ291" s="1577"/>
      <c r="AK291" s="1575"/>
      <c r="AL291" s="1578"/>
      <c r="AM291" s="1575"/>
    </row>
    <row r="292" spans="1:39" s="1375" customFormat="1" ht="12" customHeight="1">
      <c r="A292" s="1311"/>
      <c r="B292" s="1311"/>
      <c r="C292" s="1370" t="s">
        <v>3190</v>
      </c>
      <c r="D292" s="1426"/>
      <c r="E292" s="1370"/>
      <c r="F292" s="1370"/>
      <c r="G292" s="1378" t="s">
        <v>3313</v>
      </c>
      <c r="H292" s="1370"/>
      <c r="I292" s="1311"/>
      <c r="J292" s="1311"/>
      <c r="K292" s="1311"/>
      <c r="L292" s="1311"/>
      <c r="M292" s="1318"/>
      <c r="N292" s="1311"/>
      <c r="O292" s="1311"/>
      <c r="P292" s="1311"/>
      <c r="Q292" s="1311"/>
      <c r="R292" s="1311"/>
      <c r="S292" s="1311"/>
      <c r="T292" s="1311"/>
      <c r="U292" s="1311"/>
      <c r="V292" s="1311"/>
      <c r="W292" s="1311"/>
      <c r="X292" s="1311"/>
      <c r="Y292" s="1311"/>
      <c r="Z292" s="1311"/>
      <c r="AA292" s="1311"/>
      <c r="AB292" s="1311"/>
      <c r="AC292" s="1311"/>
      <c r="AD292" s="1311"/>
      <c r="AE292" s="1311"/>
      <c r="AF292" s="1311"/>
      <c r="AG292" s="1311"/>
      <c r="AH292" s="1311"/>
      <c r="AI292" s="1311"/>
      <c r="AJ292" s="1311"/>
      <c r="AK292" s="1427"/>
      <c r="AL292" s="1311"/>
    </row>
    <row r="293" spans="1:39" s="1375" customFormat="1" ht="12" customHeight="1">
      <c r="A293" s="1311"/>
      <c r="B293" s="1311"/>
      <c r="C293" s="1311"/>
      <c r="D293" s="1311"/>
      <c r="E293" s="1332" t="s">
        <v>3192</v>
      </c>
      <c r="F293" s="1311"/>
      <c r="G293" s="1311"/>
      <c r="H293" s="1311"/>
      <c r="I293" s="1311"/>
      <c r="J293" s="1311"/>
      <c r="K293" s="1311"/>
      <c r="L293" s="1311"/>
      <c r="M293" s="1311"/>
      <c r="N293" s="1311"/>
      <c r="O293" s="1311"/>
      <c r="P293" s="1311"/>
      <c r="Q293" s="1311"/>
      <c r="R293" s="1311"/>
      <c r="S293" s="1311"/>
      <c r="T293" s="1311"/>
      <c r="U293" s="1311"/>
      <c r="V293" s="1311"/>
      <c r="W293" s="1311"/>
      <c r="X293" s="1311"/>
      <c r="Y293" s="1311"/>
      <c r="Z293" s="1311"/>
      <c r="AA293" s="1311"/>
      <c r="AB293" s="1311"/>
      <c r="AC293" s="1311"/>
      <c r="AD293" s="1311"/>
      <c r="AE293" s="1311"/>
      <c r="AF293" s="1311"/>
      <c r="AG293" s="1311"/>
      <c r="AH293" s="1311"/>
      <c r="AI293" s="1311"/>
      <c r="AJ293" s="1333" t="s">
        <v>3118</v>
      </c>
      <c r="AK293" s="1311"/>
      <c r="AL293" s="1311"/>
    </row>
    <row r="294" spans="1:39" s="1375" customFormat="1" ht="12" customHeight="1">
      <c r="A294" s="1311"/>
      <c r="B294" s="1311"/>
      <c r="C294" s="1311"/>
      <c r="D294" s="1311"/>
      <c r="E294" s="1334">
        <v>31</v>
      </c>
      <c r="F294" s="1334"/>
      <c r="G294" s="1334"/>
      <c r="H294" s="1334"/>
      <c r="I294" s="1334"/>
      <c r="J294" s="1334"/>
      <c r="K294" s="1334"/>
      <c r="L294" s="1334">
        <v>24</v>
      </c>
      <c r="M294" s="1334">
        <v>23</v>
      </c>
      <c r="N294" s="1334"/>
      <c r="O294" s="1428"/>
      <c r="P294" s="1334"/>
      <c r="Q294" s="1334"/>
      <c r="R294" s="1334"/>
      <c r="S294" s="1334"/>
      <c r="T294" s="1335">
        <v>16</v>
      </c>
      <c r="U294" s="1335">
        <v>15</v>
      </c>
      <c r="V294" s="1334"/>
      <c r="W294" s="1334"/>
      <c r="X294" s="1334"/>
      <c r="Y294" s="1334"/>
      <c r="Z294" s="1334"/>
      <c r="AA294" s="1334"/>
      <c r="AB294" s="1335">
        <v>8</v>
      </c>
      <c r="AC294" s="1335">
        <v>7</v>
      </c>
      <c r="AD294" s="1334"/>
      <c r="AE294" s="1334"/>
      <c r="AF294" s="1334"/>
      <c r="AG294" s="1334"/>
      <c r="AH294" s="1334"/>
      <c r="AI294" s="1334"/>
      <c r="AJ294" s="1335">
        <v>0</v>
      </c>
      <c r="AK294" s="1311"/>
      <c r="AL294" s="1311"/>
    </row>
    <row r="295" spans="1:39" ht="12" customHeight="1">
      <c r="E295" s="1340" t="s">
        <v>3251</v>
      </c>
      <c r="F295" s="1429" t="s">
        <v>3247</v>
      </c>
      <c r="G295" s="1430" t="s">
        <v>3251</v>
      </c>
      <c r="H295" s="1431" t="s">
        <v>3314</v>
      </c>
      <c r="I295" s="1432" t="s">
        <v>3251</v>
      </c>
      <c r="J295" s="1341" t="s">
        <v>3315</v>
      </c>
      <c r="K295" s="1341" t="s">
        <v>3251</v>
      </c>
      <c r="L295" s="1342" t="s">
        <v>3316</v>
      </c>
      <c r="M295" s="1340" t="s">
        <v>3251</v>
      </c>
      <c r="N295" s="1341" t="s">
        <v>3251</v>
      </c>
      <c r="O295" s="1341" t="s">
        <v>3251</v>
      </c>
      <c r="P295" s="1342" t="s">
        <v>3105</v>
      </c>
      <c r="Q295" s="1340" t="s">
        <v>3105</v>
      </c>
      <c r="R295" s="1341" t="s">
        <v>3105</v>
      </c>
      <c r="S295" s="1341" t="s">
        <v>3105</v>
      </c>
      <c r="T295" s="1342" t="s">
        <v>3200</v>
      </c>
      <c r="U295" s="1340" t="s">
        <v>3251</v>
      </c>
      <c r="V295" s="1341" t="s">
        <v>3251</v>
      </c>
      <c r="W295" s="1341" t="s">
        <v>3104</v>
      </c>
      <c r="X295" s="1342" t="s">
        <v>3200</v>
      </c>
      <c r="Y295" s="1340" t="s">
        <v>3105</v>
      </c>
      <c r="Z295" s="1341" t="s">
        <v>3105</v>
      </c>
      <c r="AA295" s="1341" t="s">
        <v>3105</v>
      </c>
      <c r="AB295" s="1342" t="s">
        <v>3317</v>
      </c>
      <c r="AC295" s="1340" t="s">
        <v>3251</v>
      </c>
      <c r="AD295" s="1341" t="s">
        <v>3105</v>
      </c>
      <c r="AE295" s="1341" t="s">
        <v>3105</v>
      </c>
      <c r="AF295" s="1342" t="s">
        <v>3317</v>
      </c>
      <c r="AG295" s="1432" t="s">
        <v>3251</v>
      </c>
      <c r="AH295" s="1429" t="s">
        <v>3105</v>
      </c>
      <c r="AI295" s="1429" t="s">
        <v>3251</v>
      </c>
      <c r="AJ295" s="1433" t="s">
        <v>3251</v>
      </c>
    </row>
    <row r="296" spans="1:39" ht="12" customHeight="1">
      <c r="E296" s="1369"/>
      <c r="F296" s="1369"/>
      <c r="G296" s="1434"/>
      <c r="H296" s="1434"/>
      <c r="I296" s="1434"/>
      <c r="J296" s="1369"/>
      <c r="K296" s="1369"/>
      <c r="L296" s="1369"/>
      <c r="M296" s="1369"/>
      <c r="N296" s="1369"/>
      <c r="O296" s="1369"/>
      <c r="P296" s="1369"/>
      <c r="Q296" s="1369"/>
      <c r="R296" s="1369"/>
      <c r="S296" s="1369"/>
      <c r="T296" s="1369"/>
      <c r="U296" s="1369"/>
      <c r="V296" s="1369"/>
      <c r="W296" s="1369"/>
      <c r="X296" s="1369"/>
      <c r="Y296" s="1369"/>
      <c r="Z296" s="1369"/>
      <c r="AA296" s="1369"/>
      <c r="AB296" s="1369"/>
      <c r="AC296" s="1369"/>
      <c r="AD296" s="1369"/>
      <c r="AE296" s="1369"/>
      <c r="AF296" s="1369"/>
      <c r="AG296" s="1369"/>
      <c r="AH296" s="1369"/>
      <c r="AI296" s="1369"/>
      <c r="AJ296" s="1369"/>
    </row>
    <row r="297" spans="1:39" s="1375" customFormat="1" ht="12" customHeight="1">
      <c r="A297" s="1311"/>
      <c r="B297" s="1311"/>
      <c r="C297" s="1311"/>
      <c r="D297" s="1311"/>
      <c r="E297" s="1369"/>
      <c r="F297" s="1369"/>
      <c r="G297" s="1434"/>
      <c r="H297" s="1434"/>
      <c r="I297" s="1434"/>
      <c r="J297" s="1369"/>
      <c r="K297" s="1369"/>
      <c r="L297" s="1369"/>
      <c r="M297" s="1369"/>
      <c r="N297" s="1369"/>
      <c r="O297" s="1369"/>
      <c r="P297" s="1369"/>
      <c r="Q297" s="1369"/>
      <c r="R297" s="1369"/>
      <c r="S297" s="1369"/>
      <c r="T297" s="1369"/>
      <c r="U297" s="1369"/>
      <c r="V297" s="1369"/>
      <c r="W297" s="1369"/>
      <c r="X297" s="1369"/>
      <c r="Y297" s="1369"/>
      <c r="Z297" s="1369"/>
      <c r="AA297" s="1369"/>
      <c r="AB297" s="1369"/>
      <c r="AC297" s="1369"/>
      <c r="AD297" s="1369"/>
      <c r="AE297" s="1369"/>
      <c r="AF297" s="1369"/>
      <c r="AG297" s="1369"/>
      <c r="AH297" s="1369"/>
      <c r="AI297" s="1369"/>
      <c r="AJ297" s="1369"/>
      <c r="AK297" s="1311"/>
      <c r="AL297" s="1311"/>
    </row>
    <row r="298" spans="1:39" s="1375" customFormat="1" ht="12" customHeight="1">
      <c r="A298" s="1311"/>
      <c r="B298" s="1311"/>
      <c r="C298" s="1311"/>
      <c r="D298" s="1311"/>
      <c r="E298" s="1311"/>
      <c r="F298" s="1311"/>
      <c r="G298" s="1435"/>
      <c r="H298" s="1435"/>
      <c r="I298" s="1435"/>
      <c r="J298" s="1311"/>
      <c r="K298" s="1311"/>
      <c r="L298" s="1311"/>
      <c r="M298" s="1311"/>
      <c r="N298" s="1311"/>
      <c r="O298" s="1311"/>
      <c r="P298" s="1311"/>
      <c r="Q298" s="1311"/>
      <c r="R298" s="1311"/>
      <c r="S298" s="1311"/>
      <c r="T298" s="1311"/>
      <c r="U298" s="1311"/>
      <c r="V298" s="1311"/>
      <c r="W298" s="1311"/>
      <c r="X298" s="1311"/>
      <c r="Y298" s="1311"/>
      <c r="Z298" s="1311"/>
      <c r="AA298" s="1311"/>
      <c r="AB298" s="1311"/>
      <c r="AC298" s="1311"/>
      <c r="AD298" s="1311"/>
      <c r="AE298" s="1311"/>
      <c r="AF298" s="1311"/>
      <c r="AG298" s="1311"/>
      <c r="AH298" s="1311"/>
      <c r="AI298" s="1311"/>
      <c r="AJ298" s="1311"/>
      <c r="AK298" s="1311"/>
      <c r="AL298" s="1311"/>
    </row>
    <row r="299" spans="1:39" s="1375" customFormat="1" ht="12" customHeight="1">
      <c r="A299" s="1311"/>
      <c r="B299" s="1311"/>
      <c r="C299" s="1311"/>
      <c r="D299" s="1311"/>
      <c r="E299" s="1311"/>
      <c r="F299" s="1311"/>
      <c r="G299" s="1435"/>
      <c r="H299" s="1435"/>
      <c r="I299" s="1435"/>
      <c r="J299" s="1311"/>
      <c r="K299" s="1311"/>
      <c r="L299" s="1311"/>
      <c r="M299" s="1311"/>
      <c r="N299" s="1311"/>
      <c r="O299" s="1311"/>
      <c r="P299" s="1311"/>
      <c r="Q299" s="1311"/>
      <c r="R299" s="1311"/>
      <c r="S299" s="1311"/>
      <c r="T299" s="1311"/>
      <c r="U299" s="1311"/>
      <c r="V299" s="1311"/>
      <c r="W299" s="1311"/>
      <c r="X299" s="1311"/>
      <c r="Y299" s="1311"/>
      <c r="Z299" s="1311"/>
      <c r="AA299" s="1311"/>
      <c r="AB299" s="1311"/>
      <c r="AC299" s="1311"/>
      <c r="AD299" s="1311"/>
      <c r="AE299" s="1311"/>
      <c r="AF299" s="1311"/>
      <c r="AG299" s="1311"/>
      <c r="AH299" s="1311"/>
      <c r="AI299" s="1311"/>
      <c r="AJ299" s="1311"/>
      <c r="AK299" s="1311"/>
      <c r="AL299" s="1311"/>
    </row>
    <row r="300" spans="1:39" s="1375" customFormat="1" ht="12" customHeight="1">
      <c r="A300" s="1311"/>
      <c r="B300" s="1311"/>
      <c r="C300" s="1311"/>
      <c r="D300" s="1311"/>
      <c r="E300" s="1311"/>
      <c r="F300" s="1436"/>
      <c r="G300" s="1436"/>
      <c r="M300" s="1437" t="s">
        <v>3318</v>
      </c>
      <c r="N300" s="1437" t="s">
        <v>3142</v>
      </c>
      <c r="O300" s="1437" t="s">
        <v>3319</v>
      </c>
      <c r="P300" s="1437" t="s">
        <v>3144</v>
      </c>
      <c r="Q300" s="1437" t="s">
        <v>3320</v>
      </c>
      <c r="R300" s="1437" t="s">
        <v>3146</v>
      </c>
      <c r="S300" s="1437" t="s">
        <v>3147</v>
      </c>
      <c r="T300" s="1437" t="s">
        <v>3148</v>
      </c>
      <c r="U300" s="1437" t="s">
        <v>3149</v>
      </c>
      <c r="V300" s="1437" t="s">
        <v>3150</v>
      </c>
      <c r="W300" s="1437" t="s">
        <v>3151</v>
      </c>
      <c r="X300" s="1437" t="s">
        <v>3321</v>
      </c>
      <c r="Y300" s="1437" t="s">
        <v>3153</v>
      </c>
      <c r="Z300" s="1437" t="s">
        <v>3154</v>
      </c>
      <c r="AA300" s="1437" t="s">
        <v>3322</v>
      </c>
      <c r="AB300" s="1438" t="s">
        <v>3156</v>
      </c>
      <c r="AC300" s="1438" t="s">
        <v>3323</v>
      </c>
      <c r="AD300" s="1438" t="s">
        <v>3324</v>
      </c>
      <c r="AE300" s="1438" t="s">
        <v>3325</v>
      </c>
      <c r="AF300" s="1438" t="s">
        <v>3160</v>
      </c>
      <c r="AG300" s="1438" t="s">
        <v>3161</v>
      </c>
      <c r="AH300" s="1438" t="s">
        <v>3326</v>
      </c>
      <c r="AI300" s="1438" t="s">
        <v>3163</v>
      </c>
      <c r="AJ300" s="1438" t="s">
        <v>3164</v>
      </c>
      <c r="AK300" s="1311"/>
      <c r="AL300" s="1311"/>
    </row>
    <row r="301" spans="1:39" s="1375" customFormat="1" ht="12" customHeight="1">
      <c r="A301" s="1311"/>
      <c r="B301" s="1311"/>
      <c r="C301" s="1311"/>
      <c r="D301" s="1311"/>
      <c r="E301" s="1311"/>
      <c r="F301" s="1436"/>
      <c r="G301" s="1436"/>
      <c r="M301" s="1437"/>
      <c r="N301" s="1437"/>
      <c r="O301" s="1437"/>
      <c r="P301" s="1437"/>
      <c r="Q301" s="1437"/>
      <c r="R301" s="1437"/>
      <c r="S301" s="1437"/>
      <c r="T301" s="1437"/>
      <c r="U301" s="1437"/>
      <c r="V301" s="1437"/>
      <c r="W301" s="1437"/>
      <c r="X301" s="1437"/>
      <c r="Y301" s="1437"/>
      <c r="Z301" s="1437"/>
      <c r="AA301" s="1437"/>
      <c r="AB301" s="1438"/>
      <c r="AC301" s="1438"/>
      <c r="AD301" s="1438"/>
      <c r="AE301" s="1438"/>
      <c r="AF301" s="1438"/>
      <c r="AG301" s="1438"/>
      <c r="AH301" s="1438"/>
      <c r="AI301" s="1438"/>
      <c r="AJ301" s="1438"/>
      <c r="AK301" s="1311"/>
      <c r="AL301" s="1311"/>
    </row>
    <row r="302" spans="1:39" s="1375" customFormat="1" ht="12" customHeight="1">
      <c r="A302" s="1311"/>
      <c r="B302" s="1311"/>
      <c r="C302" s="1311"/>
      <c r="D302" s="1311"/>
      <c r="E302" s="1311"/>
      <c r="F302" s="1436"/>
      <c r="G302" s="1436"/>
      <c r="H302" s="1311" t="s">
        <v>3327</v>
      </c>
      <c r="I302" s="1311"/>
      <c r="J302" s="1311"/>
      <c r="K302" s="1311"/>
      <c r="L302" s="1311"/>
      <c r="M302" s="1437"/>
      <c r="N302" s="1437"/>
      <c r="O302" s="1437"/>
      <c r="P302" s="1437"/>
      <c r="Q302" s="1437"/>
      <c r="R302" s="1437"/>
      <c r="S302" s="1437"/>
      <c r="T302" s="1437"/>
      <c r="U302" s="1437"/>
      <c r="V302" s="1437"/>
      <c r="W302" s="1437"/>
      <c r="X302" s="1437"/>
      <c r="Y302" s="1437"/>
      <c r="Z302" s="1437"/>
      <c r="AA302" s="1437"/>
      <c r="AB302" s="1438"/>
      <c r="AC302" s="1438"/>
      <c r="AD302" s="1438"/>
      <c r="AE302" s="1438"/>
      <c r="AF302" s="1438"/>
      <c r="AG302" s="1438"/>
      <c r="AH302" s="1438"/>
      <c r="AI302" s="1438"/>
      <c r="AJ302" s="1438"/>
      <c r="AK302" s="1311"/>
      <c r="AL302" s="1311"/>
    </row>
    <row r="303" spans="1:39" s="1375" customFormat="1" ht="12" customHeight="1">
      <c r="A303" s="1311"/>
      <c r="B303" s="1311"/>
      <c r="C303" s="1311"/>
      <c r="D303" s="1311"/>
      <c r="E303" s="1311"/>
      <c r="F303" s="1436"/>
      <c r="G303" s="1436"/>
      <c r="H303" s="1311"/>
      <c r="I303" s="1311"/>
      <c r="J303" s="1311"/>
      <c r="K303" s="1311"/>
      <c r="L303" s="1311"/>
      <c r="M303" s="1437"/>
      <c r="N303" s="1437"/>
      <c r="O303" s="1437"/>
      <c r="P303" s="1437"/>
      <c r="Q303" s="1437"/>
      <c r="R303" s="1437"/>
      <c r="S303" s="1437"/>
      <c r="T303" s="1437"/>
      <c r="U303" s="1437"/>
      <c r="V303" s="1437"/>
      <c r="W303" s="1437"/>
      <c r="X303" s="1437"/>
      <c r="Y303" s="1437"/>
      <c r="Z303" s="1437"/>
      <c r="AA303" s="1437"/>
      <c r="AB303" s="1438"/>
      <c r="AC303" s="1438"/>
      <c r="AD303" s="1438"/>
      <c r="AE303" s="1438"/>
      <c r="AF303" s="1438"/>
      <c r="AG303" s="1438"/>
      <c r="AH303" s="1438"/>
      <c r="AI303" s="1438"/>
      <c r="AJ303" s="1438"/>
      <c r="AK303" s="1311"/>
      <c r="AL303" s="1311"/>
    </row>
    <row r="304" spans="1:39" s="1375" customFormat="1" ht="12" customHeight="1">
      <c r="A304" s="1311"/>
      <c r="B304" s="1311"/>
      <c r="C304" s="1311"/>
      <c r="D304" s="1311"/>
      <c r="E304" s="1311"/>
      <c r="F304" s="1436"/>
      <c r="G304" s="1436"/>
      <c r="H304" s="1311" t="s">
        <v>3166</v>
      </c>
      <c r="I304" s="1311"/>
      <c r="J304" s="1311"/>
      <c r="K304" s="1311"/>
      <c r="L304" s="1311"/>
      <c r="M304" s="1437"/>
      <c r="N304" s="1437"/>
      <c r="O304" s="1437"/>
      <c r="P304" s="1437"/>
      <c r="Q304" s="1437"/>
      <c r="R304" s="1437"/>
      <c r="S304" s="1437"/>
      <c r="T304" s="1437"/>
      <c r="U304" s="1437"/>
      <c r="V304" s="1437"/>
      <c r="W304" s="1437"/>
      <c r="X304" s="1437"/>
      <c r="Y304" s="1437"/>
      <c r="Z304" s="1437"/>
      <c r="AA304" s="1437"/>
      <c r="AB304" s="1438"/>
      <c r="AC304" s="1438"/>
      <c r="AD304" s="1438"/>
      <c r="AE304" s="1438"/>
      <c r="AF304" s="1438"/>
      <c r="AG304" s="1438"/>
      <c r="AH304" s="1438"/>
      <c r="AI304" s="1438"/>
      <c r="AJ304" s="1438"/>
      <c r="AK304" s="1311"/>
      <c r="AL304" s="1311"/>
    </row>
    <row r="305" spans="1:56" s="1370" customFormat="1" ht="12" customHeight="1">
      <c r="A305" s="1311"/>
      <c r="B305" s="1311"/>
      <c r="C305" s="1311"/>
      <c r="D305" s="1311"/>
      <c r="E305" s="1311"/>
      <c r="F305" s="1311"/>
      <c r="G305" s="1311"/>
      <c r="H305" s="1311" t="s">
        <v>3303</v>
      </c>
      <c r="I305" s="1311"/>
      <c r="J305" s="1311"/>
      <c r="K305" s="1311"/>
      <c r="L305" s="1311"/>
      <c r="M305" s="1373"/>
      <c r="N305" s="1373"/>
      <c r="O305" s="1311"/>
      <c r="P305" s="1311"/>
      <c r="Q305" s="1311"/>
      <c r="R305" s="1311"/>
      <c r="S305" s="1311"/>
      <c r="T305" s="1311"/>
      <c r="U305" s="1311"/>
      <c r="V305" s="1311"/>
      <c r="W305" s="1311"/>
      <c r="X305" s="1311"/>
      <c r="Y305" s="1311"/>
      <c r="Z305" s="1311"/>
      <c r="AA305" s="1373"/>
      <c r="AB305" s="1311"/>
      <c r="AC305" s="1311"/>
      <c r="AD305" s="1311"/>
      <c r="AE305" s="1311"/>
      <c r="AF305" s="1311"/>
      <c r="AG305" s="1311"/>
      <c r="AH305" s="1311"/>
      <c r="AI305" s="1311"/>
      <c r="AJ305" s="1311"/>
      <c r="AK305" s="1311"/>
      <c r="AL305" s="1311"/>
    </row>
    <row r="306" spans="1:56" s="1370" customFormat="1" ht="12" customHeight="1">
      <c r="A306" s="1311"/>
      <c r="B306" s="1311"/>
      <c r="C306" s="1311"/>
      <c r="D306" s="1311"/>
      <c r="E306" s="1311"/>
      <c r="F306" s="1311"/>
      <c r="G306" s="1311"/>
      <c r="M306" s="1373"/>
      <c r="N306" s="1373"/>
      <c r="O306" s="1311"/>
      <c r="P306" s="1311"/>
      <c r="Q306" s="1311"/>
      <c r="R306" s="1311"/>
      <c r="S306" s="1311"/>
      <c r="T306" s="1439"/>
      <c r="U306" s="1311"/>
      <c r="W306" s="1311"/>
      <c r="X306" s="1311"/>
      <c r="Y306" s="1311"/>
      <c r="Z306" s="1311"/>
      <c r="AA306" s="1373"/>
      <c r="AB306" s="1311"/>
      <c r="AC306" s="1311"/>
      <c r="AD306" s="1311"/>
      <c r="AE306" s="1311"/>
      <c r="AF306" s="1311"/>
      <c r="AG306" s="1439"/>
      <c r="AH306" s="1311"/>
      <c r="AI306" s="1311"/>
      <c r="AJ306" s="1311"/>
      <c r="AK306" s="1311"/>
      <c r="AL306" s="1311"/>
    </row>
    <row r="307" spans="1:56" s="1370" customFormat="1" ht="12" customHeight="1">
      <c r="A307" s="1311"/>
      <c r="B307" s="1311"/>
      <c r="C307" s="1311"/>
      <c r="D307" s="1311"/>
      <c r="E307" s="1311"/>
      <c r="F307" s="1311"/>
      <c r="G307" s="1311"/>
      <c r="J307" s="1406" t="s">
        <v>3259</v>
      </c>
      <c r="L307" s="1370">
        <v>0</v>
      </c>
      <c r="M307" s="1440">
        <v>0</v>
      </c>
      <c r="N307" s="1441">
        <v>0</v>
      </c>
      <c r="O307" s="1441">
        <v>0</v>
      </c>
      <c r="P307" s="1442">
        <v>0</v>
      </c>
      <c r="Q307" s="1441">
        <v>0</v>
      </c>
      <c r="R307" s="1441">
        <v>0</v>
      </c>
      <c r="S307" s="1443">
        <v>0</v>
      </c>
      <c r="T307" s="1442">
        <v>0</v>
      </c>
      <c r="U307" s="1441">
        <v>0</v>
      </c>
      <c r="V307" s="1442">
        <v>0</v>
      </c>
      <c r="W307" s="1441">
        <v>0</v>
      </c>
      <c r="X307" s="1441">
        <v>0</v>
      </c>
      <c r="Y307" s="1444">
        <v>0</v>
      </c>
      <c r="Z307" s="1439" t="s">
        <v>3328</v>
      </c>
      <c r="AC307" s="1311"/>
      <c r="AD307" s="1311"/>
      <c r="AE307" s="1311"/>
      <c r="AF307" s="1311"/>
      <c r="AG307" s="1311"/>
      <c r="AH307" s="1311"/>
      <c r="AI307" s="1311"/>
      <c r="AJ307" s="1311"/>
      <c r="AK307" s="1311"/>
      <c r="BD307" s="1311"/>
    </row>
    <row r="308" spans="1:56" s="1370" customFormat="1" ht="12" customHeight="1">
      <c r="A308" s="1311"/>
      <c r="B308" s="1311"/>
      <c r="C308" s="1311"/>
      <c r="D308" s="1311"/>
      <c r="E308" s="1311"/>
      <c r="F308" s="1311"/>
      <c r="G308" s="1311"/>
      <c r="J308" s="1406" t="s">
        <v>3329</v>
      </c>
      <c r="L308" s="1370">
        <v>1</v>
      </c>
      <c r="M308" s="1445">
        <v>0</v>
      </c>
      <c r="N308" s="1446">
        <v>0</v>
      </c>
      <c r="O308" s="1446">
        <v>0</v>
      </c>
      <c r="P308" s="1447">
        <v>0</v>
      </c>
      <c r="Q308" s="1446">
        <v>0</v>
      </c>
      <c r="R308" s="1446">
        <v>0</v>
      </c>
      <c r="S308" s="1448">
        <v>0</v>
      </c>
      <c r="T308" s="1449">
        <v>0</v>
      </c>
      <c r="U308" s="1449">
        <v>0</v>
      </c>
      <c r="V308" s="1450">
        <v>0</v>
      </c>
      <c r="W308" s="1449">
        <v>0</v>
      </c>
      <c r="X308" s="1449">
        <v>0</v>
      </c>
      <c r="Y308" s="1451">
        <v>1</v>
      </c>
      <c r="Z308" s="1452"/>
      <c r="AC308" s="1311"/>
      <c r="AD308" s="1311"/>
      <c r="AE308" s="1311"/>
      <c r="AF308" s="1311"/>
      <c r="AG308" s="1311"/>
      <c r="AH308" s="1311"/>
      <c r="AI308" s="1311"/>
      <c r="AJ308" s="1311"/>
      <c r="AK308" s="1311"/>
      <c r="AL308" s="1311"/>
    </row>
    <row r="309" spans="1:56" s="1370" customFormat="1">
      <c r="A309" s="1311"/>
      <c r="B309" s="1311"/>
      <c r="C309" s="1311"/>
      <c r="D309" s="1311"/>
      <c r="E309" s="1311"/>
      <c r="F309" s="1311"/>
      <c r="G309" s="1311"/>
      <c r="H309" s="1311"/>
      <c r="I309" s="1311"/>
      <c r="J309" s="1406" t="s">
        <v>3171</v>
      </c>
      <c r="M309" s="1453"/>
      <c r="N309" s="1453"/>
      <c r="O309" s="1453"/>
      <c r="P309" s="1454"/>
      <c r="Q309" s="1454"/>
      <c r="R309" s="1453"/>
      <c r="S309" s="1453"/>
      <c r="T309" s="1455" t="s">
        <v>3171</v>
      </c>
      <c r="U309" s="1455"/>
      <c r="V309" s="1455"/>
      <c r="W309" s="1455"/>
      <c r="X309" s="1455"/>
      <c r="Y309" s="1455"/>
      <c r="Z309" s="1452"/>
      <c r="AC309" s="1311"/>
      <c r="AD309" s="1311"/>
      <c r="AE309" s="1311"/>
      <c r="AF309" s="1311"/>
      <c r="AG309" s="1311"/>
      <c r="AH309" s="1311"/>
      <c r="AI309" s="1311"/>
      <c r="AJ309" s="1311"/>
      <c r="AK309" s="1311"/>
      <c r="AL309" s="1311"/>
    </row>
    <row r="310" spans="1:56" s="1370" customFormat="1">
      <c r="A310" s="1311"/>
      <c r="B310" s="1311"/>
      <c r="C310" s="1311"/>
      <c r="D310" s="1311"/>
      <c r="E310" s="1418"/>
      <c r="F310" s="1311"/>
      <c r="G310" s="1311"/>
      <c r="H310" s="1311"/>
      <c r="I310" s="1311"/>
      <c r="J310" s="1456" t="s">
        <v>3304</v>
      </c>
      <c r="L310" s="1458" t="s">
        <v>3305</v>
      </c>
      <c r="M310" s="1459">
        <v>0</v>
      </c>
      <c r="N310" s="1461">
        <v>1</v>
      </c>
      <c r="O310" s="1460">
        <v>1</v>
      </c>
      <c r="P310" s="1461">
        <v>1</v>
      </c>
      <c r="Q310" s="1460">
        <v>1</v>
      </c>
      <c r="R310" s="1460">
        <v>1</v>
      </c>
      <c r="S310" s="1462">
        <v>0</v>
      </c>
      <c r="T310" s="1463">
        <v>0</v>
      </c>
      <c r="U310" s="1464">
        <v>1</v>
      </c>
      <c r="V310" s="1463">
        <v>1</v>
      </c>
      <c r="W310" s="1464">
        <v>1</v>
      </c>
      <c r="X310" s="1464">
        <v>1</v>
      </c>
      <c r="Y310" s="1465">
        <v>1</v>
      </c>
      <c r="Z310" s="1452" t="s">
        <v>3181</v>
      </c>
      <c r="AC310" s="1311"/>
      <c r="AD310" s="1311"/>
      <c r="AE310" s="1311"/>
      <c r="AF310" s="1311"/>
      <c r="AG310" s="1311"/>
      <c r="AH310" s="1311"/>
      <c r="AI310" s="1311"/>
      <c r="AJ310" s="1311"/>
      <c r="AK310" s="1311"/>
      <c r="AL310" s="1311"/>
    </row>
    <row r="311" spans="1:56" s="1370" customFormat="1">
      <c r="A311" s="1311"/>
      <c r="B311" s="1311"/>
      <c r="C311" s="1311"/>
      <c r="D311" s="1311"/>
      <c r="E311" s="1418"/>
      <c r="F311" s="1311"/>
      <c r="G311" s="1311"/>
      <c r="H311" s="1311"/>
      <c r="I311" s="1311"/>
      <c r="J311" s="1311"/>
      <c r="K311" s="1456"/>
      <c r="L311" s="1457"/>
      <c r="M311" s="1458"/>
      <c r="N311" s="1452"/>
      <c r="O311" s="1452"/>
      <c r="P311" s="1452"/>
      <c r="Q311" s="1452"/>
      <c r="R311" s="1452"/>
      <c r="S311" s="1439"/>
      <c r="T311" s="1452"/>
      <c r="U311" s="1452"/>
      <c r="V311" s="1452"/>
      <c r="W311" s="1452"/>
      <c r="X311" s="1452"/>
      <c r="Y311" s="1439"/>
      <c r="Z311" s="1452"/>
      <c r="AC311" s="1311"/>
      <c r="AD311" s="1311"/>
      <c r="AE311" s="1311"/>
      <c r="AF311" s="1311"/>
      <c r="AG311" s="1311"/>
      <c r="AH311" s="1311"/>
      <c r="AI311" s="1311"/>
      <c r="AJ311" s="1311"/>
      <c r="AK311" s="1311"/>
      <c r="AL311" s="1311"/>
    </row>
    <row r="312" spans="1:56" s="1370" customFormat="1">
      <c r="A312" s="1311"/>
      <c r="B312" s="1311"/>
      <c r="C312" s="1311"/>
      <c r="D312" s="1311"/>
      <c r="E312" s="1418"/>
      <c r="F312" s="1311"/>
      <c r="G312" s="1311"/>
      <c r="H312" s="1311"/>
      <c r="I312" s="1311"/>
      <c r="J312" s="1311"/>
      <c r="K312" s="1456"/>
      <c r="L312" s="1457"/>
      <c r="M312" s="1458"/>
      <c r="N312" s="1452"/>
      <c r="O312" s="1452"/>
      <c r="P312" s="1452"/>
      <c r="Q312" s="1452"/>
      <c r="R312" s="1452"/>
      <c r="S312" s="1439"/>
      <c r="T312" s="1452"/>
      <c r="U312" s="1452"/>
      <c r="V312" s="1452"/>
      <c r="W312" s="1452"/>
      <c r="X312" s="1452"/>
      <c r="Y312" s="1439"/>
      <c r="Z312" s="1452"/>
      <c r="AC312" s="1311"/>
      <c r="AD312" s="1311"/>
      <c r="AE312" s="1311"/>
      <c r="AF312" s="1311"/>
      <c r="AG312" s="1311"/>
      <c r="AH312" s="1311"/>
      <c r="AI312" s="1311"/>
      <c r="AJ312" s="1311"/>
      <c r="AK312" s="1311"/>
      <c r="AL312" s="1311"/>
    </row>
    <row r="313" spans="1:56" s="1370" customFormat="1">
      <c r="A313" s="1311"/>
      <c r="B313" s="1311"/>
      <c r="C313" s="1311"/>
      <c r="D313" s="1311"/>
      <c r="E313" s="1418"/>
      <c r="F313" s="1311"/>
      <c r="G313" s="1311"/>
      <c r="H313" s="1311"/>
      <c r="I313" s="1311"/>
      <c r="J313" s="1311"/>
      <c r="K313" s="1456"/>
      <c r="L313" s="1457"/>
      <c r="M313" s="1458"/>
      <c r="N313" s="1452"/>
      <c r="O313" s="1452"/>
      <c r="P313" s="1452"/>
      <c r="Q313" s="1452"/>
      <c r="R313" s="1452"/>
      <c r="S313" s="1439"/>
      <c r="T313" s="1452"/>
      <c r="U313" s="1452"/>
      <c r="V313" s="1452"/>
      <c r="W313" s="1452"/>
      <c r="X313" s="1456" t="s">
        <v>3175</v>
      </c>
      <c r="Y313" s="1370">
        <v>0</v>
      </c>
      <c r="Z313" s="1440">
        <v>0</v>
      </c>
      <c r="AA313" s="1444">
        <v>0</v>
      </c>
      <c r="AB313" s="1439" t="s">
        <v>3128</v>
      </c>
      <c r="AC313" s="1311"/>
      <c r="AD313" s="1311"/>
      <c r="AE313" s="1311"/>
      <c r="AF313" s="1311"/>
      <c r="AG313" s="1311"/>
      <c r="AH313" s="1311"/>
      <c r="AI313" s="1311"/>
      <c r="AJ313" s="1311"/>
      <c r="AK313" s="1311"/>
      <c r="AL313" s="1311"/>
    </row>
    <row r="314" spans="1:56" s="1370" customFormat="1">
      <c r="A314" s="1311"/>
      <c r="B314" s="1311"/>
      <c r="C314" s="1311"/>
      <c r="D314" s="1311"/>
      <c r="E314" s="1418"/>
      <c r="F314" s="1311"/>
      <c r="G314" s="1311"/>
      <c r="H314" s="1311"/>
      <c r="I314" s="1311"/>
      <c r="J314" s="1311"/>
      <c r="K314" s="1456"/>
      <c r="L314" s="1457"/>
      <c r="M314" s="1458"/>
      <c r="N314" s="1452"/>
      <c r="O314" s="1452"/>
      <c r="P314" s="1452"/>
      <c r="Q314" s="1452"/>
      <c r="R314" s="1452"/>
      <c r="S314" s="1439"/>
      <c r="T314" s="1452"/>
      <c r="U314" s="1452"/>
      <c r="V314" s="1452"/>
      <c r="W314" s="1452"/>
      <c r="X314" s="1456" t="s">
        <v>3330</v>
      </c>
      <c r="Y314" s="1370">
        <v>1</v>
      </c>
      <c r="Z314" s="1445">
        <v>0</v>
      </c>
      <c r="AA314" s="1466">
        <v>1</v>
      </c>
      <c r="AB314" s="1375"/>
      <c r="AC314" s="1311"/>
      <c r="AD314" s="1311"/>
      <c r="AE314" s="1311"/>
      <c r="AF314" s="1311"/>
      <c r="AG314" s="1311"/>
      <c r="AH314" s="1311"/>
      <c r="AI314" s="1311"/>
      <c r="AJ314" s="1311"/>
      <c r="AK314" s="1311"/>
      <c r="AL314" s="1311"/>
    </row>
    <row r="315" spans="1:56" s="1370" customFormat="1">
      <c r="A315" s="1311"/>
      <c r="B315" s="1311"/>
      <c r="C315" s="1311"/>
      <c r="D315" s="1311"/>
      <c r="E315" s="1418"/>
      <c r="F315" s="1311"/>
      <c r="G315" s="1311"/>
      <c r="H315" s="1311"/>
      <c r="I315" s="1311"/>
      <c r="J315" s="1311"/>
      <c r="K315" s="1456"/>
      <c r="L315" s="1457"/>
      <c r="M315" s="1458"/>
      <c r="N315" s="1452"/>
      <c r="O315" s="1452"/>
      <c r="P315" s="1452"/>
      <c r="Q315" s="1452"/>
      <c r="R315" s="1452"/>
      <c r="S315" s="1439"/>
      <c r="T315" s="1452"/>
      <c r="U315" s="1452"/>
      <c r="V315" s="1452"/>
      <c r="W315" s="1452"/>
      <c r="X315" s="1456" t="s">
        <v>3154</v>
      </c>
      <c r="Y315" s="1370">
        <v>2</v>
      </c>
      <c r="Z315" s="1445">
        <v>1</v>
      </c>
      <c r="AA315" s="1466">
        <v>0</v>
      </c>
      <c r="AB315" s="1375"/>
      <c r="AC315" s="1311"/>
      <c r="AD315" s="1311"/>
      <c r="AE315" s="1311"/>
      <c r="AF315" s="1311"/>
      <c r="AG315" s="1311"/>
      <c r="AH315" s="1311"/>
      <c r="AI315" s="1311"/>
      <c r="AJ315" s="1311"/>
      <c r="AK315" s="1311"/>
      <c r="AL315" s="1311"/>
    </row>
    <row r="316" spans="1:56" s="1370" customFormat="1">
      <c r="A316" s="1311"/>
      <c r="B316" s="1311"/>
      <c r="C316" s="1311"/>
      <c r="D316" s="1311"/>
      <c r="E316" s="1418"/>
      <c r="F316" s="1311"/>
      <c r="G316" s="1311"/>
      <c r="H316" s="1311"/>
      <c r="I316" s="1311"/>
      <c r="J316" s="1311"/>
      <c r="K316" s="1456"/>
      <c r="L316" s="1457"/>
      <c r="M316" s="1458"/>
      <c r="N316" s="1452"/>
      <c r="O316" s="1452"/>
      <c r="P316" s="1452"/>
      <c r="Q316" s="1452"/>
      <c r="R316" s="1452"/>
      <c r="S316" s="1439"/>
      <c r="T316" s="1452"/>
      <c r="U316" s="1452"/>
      <c r="V316" s="1452"/>
      <c r="W316" s="1452"/>
      <c r="X316" s="1456" t="s">
        <v>3331</v>
      </c>
      <c r="Y316" s="1458">
        <v>3</v>
      </c>
      <c r="Z316" s="1459">
        <v>1</v>
      </c>
      <c r="AA316" s="1467">
        <v>1</v>
      </c>
      <c r="AB316" s="1452"/>
      <c r="AC316" s="1311"/>
      <c r="AD316" s="1311"/>
      <c r="AE316" s="1311"/>
      <c r="AF316" s="1311"/>
      <c r="AG316" s="1311"/>
      <c r="AH316" s="1311"/>
      <c r="AI316" s="1311"/>
      <c r="AJ316" s="1311"/>
      <c r="AK316" s="1311"/>
      <c r="AL316" s="1311"/>
    </row>
    <row r="317" spans="1:56" s="1370" customFormat="1">
      <c r="A317" s="1311"/>
      <c r="B317" s="1311"/>
      <c r="C317" s="1311"/>
      <c r="D317" s="1311"/>
      <c r="E317" s="1418"/>
      <c r="F317" s="1311"/>
      <c r="G317" s="1311"/>
      <c r="H317" s="1311"/>
      <c r="I317" s="1311"/>
      <c r="J317" s="1311"/>
      <c r="L317" s="1457"/>
      <c r="M317" s="1456"/>
      <c r="N317" s="1375"/>
      <c r="O317" s="1458"/>
      <c r="P317" s="1452"/>
      <c r="Q317" s="1452"/>
      <c r="R317" s="1452"/>
      <c r="S317" s="1452"/>
      <c r="T317" s="1452"/>
      <c r="U317" s="1439"/>
      <c r="V317" s="1452"/>
      <c r="W317" s="1452"/>
      <c r="X317" s="1452"/>
      <c r="Y317" s="1452"/>
      <c r="Z317" s="1452"/>
      <c r="AA317" s="1439"/>
      <c r="AB317" s="1452"/>
      <c r="AC317" s="1311"/>
      <c r="AD317" s="1311"/>
      <c r="AE317" s="1311"/>
      <c r="AF317" s="1311"/>
      <c r="AG317" s="1311"/>
      <c r="AH317" s="1311"/>
      <c r="AI317" s="1311"/>
      <c r="AJ317" s="1311"/>
      <c r="AK317" s="1311"/>
      <c r="AL317" s="1311"/>
    </row>
    <row r="318" spans="1:56" s="1370" customFormat="1">
      <c r="A318" s="1311"/>
      <c r="B318" s="1311"/>
      <c r="C318" s="1311"/>
      <c r="D318" s="1311"/>
      <c r="E318" s="1312"/>
      <c r="F318" s="1311"/>
      <c r="G318" s="1311"/>
      <c r="H318" s="1311"/>
      <c r="I318" s="1311"/>
      <c r="J318" s="1311"/>
      <c r="AC318" s="1311"/>
      <c r="AD318" s="1311"/>
      <c r="AE318" s="1311"/>
      <c r="AF318" s="1311"/>
      <c r="AG318" s="1311"/>
      <c r="AH318" s="1311"/>
      <c r="AI318" s="1311"/>
      <c r="AJ318" s="1311"/>
      <c r="AK318" s="1311"/>
      <c r="AL318" s="1311"/>
    </row>
    <row r="319" spans="1:56" s="1370" customFormat="1">
      <c r="A319" s="1311"/>
      <c r="B319" s="1311"/>
      <c r="C319" s="1311"/>
      <c r="D319" s="1311"/>
      <c r="E319" s="1418"/>
      <c r="F319" s="1311"/>
      <c r="G319" s="1311"/>
      <c r="H319" s="1311"/>
      <c r="I319" s="1311"/>
      <c r="J319" s="1311"/>
      <c r="V319" s="1421"/>
      <c r="X319" s="1375"/>
      <c r="Y319" s="1406" t="s">
        <v>3178</v>
      </c>
      <c r="Z319" s="1375"/>
      <c r="AA319" s="1452">
        <v>0</v>
      </c>
      <c r="AB319" s="1440">
        <v>0</v>
      </c>
      <c r="AC319" s="1441">
        <v>0</v>
      </c>
      <c r="AD319" s="1443">
        <v>0</v>
      </c>
      <c r="AE319" s="1442">
        <v>0</v>
      </c>
      <c r="AF319" s="1441">
        <v>0</v>
      </c>
      <c r="AG319" s="1442">
        <v>0</v>
      </c>
      <c r="AH319" s="1441">
        <v>0</v>
      </c>
      <c r="AI319" s="1441">
        <v>0</v>
      </c>
      <c r="AJ319" s="1444">
        <v>0</v>
      </c>
      <c r="AK319" s="1439" t="s">
        <v>3128</v>
      </c>
      <c r="AL319" s="1311"/>
    </row>
    <row r="320" spans="1:56" s="1370" customFormat="1">
      <c r="A320" s="1311"/>
      <c r="B320" s="1311"/>
      <c r="C320" s="1311"/>
      <c r="D320" s="1311"/>
      <c r="E320" s="1418"/>
      <c r="F320" s="1311"/>
      <c r="G320" s="1311"/>
      <c r="H320" s="1311"/>
      <c r="I320" s="1311"/>
      <c r="J320" s="1311"/>
      <c r="X320" s="1375"/>
      <c r="Y320" s="1406" t="s">
        <v>3332</v>
      </c>
      <c r="Z320" s="1375"/>
      <c r="AA320" s="1452">
        <v>1</v>
      </c>
      <c r="AB320" s="1445">
        <v>0</v>
      </c>
      <c r="AC320" s="1446">
        <v>0</v>
      </c>
      <c r="AD320" s="1448">
        <v>0</v>
      </c>
      <c r="AE320" s="1447">
        <v>0</v>
      </c>
      <c r="AF320" s="1446">
        <v>0</v>
      </c>
      <c r="AG320" s="1447">
        <v>0</v>
      </c>
      <c r="AH320" s="1446">
        <v>0</v>
      </c>
      <c r="AI320" s="1446">
        <v>0</v>
      </c>
      <c r="AJ320" s="1466">
        <v>1</v>
      </c>
      <c r="AK320" s="1375"/>
      <c r="AL320" s="1311"/>
    </row>
    <row r="321" spans="1:38" s="1370" customFormat="1">
      <c r="A321" s="1311"/>
      <c r="B321" s="1311"/>
      <c r="C321" s="1311"/>
      <c r="D321" s="1311"/>
      <c r="E321" s="1418"/>
      <c r="F321" s="1311"/>
      <c r="G321" s="1311"/>
      <c r="H321" s="1311"/>
      <c r="I321" s="1311"/>
      <c r="J321" s="1311"/>
      <c r="K321" s="1311"/>
      <c r="L321" s="1311"/>
      <c r="M321" s="1311"/>
      <c r="N321" s="1311"/>
      <c r="O321" s="1311"/>
      <c r="P321" s="1311"/>
      <c r="Q321" s="1311"/>
      <c r="R321" s="1311"/>
      <c r="S321" s="1311"/>
      <c r="T321" s="1311"/>
      <c r="U321" s="1311"/>
      <c r="X321" s="1375"/>
      <c r="Y321" s="1406" t="s">
        <v>3170</v>
      </c>
      <c r="Z321" s="1375"/>
      <c r="AB321" s="1453"/>
      <c r="AC321" s="1453"/>
      <c r="AD321" s="1453"/>
      <c r="AE321" s="1453"/>
      <c r="AF321" s="1454"/>
      <c r="AG321" s="1454"/>
      <c r="AH321" s="1454"/>
      <c r="AI321" s="1454"/>
      <c r="AJ321" s="1454"/>
      <c r="AK321" s="1375"/>
      <c r="AL321" s="1311"/>
    </row>
    <row r="322" spans="1:38" s="1470" customFormat="1" ht="11.25" customHeight="1">
      <c r="A322" s="1468"/>
      <c r="B322" s="1468"/>
      <c r="C322" s="1468"/>
      <c r="D322" s="1468"/>
      <c r="E322" s="1468"/>
      <c r="F322" s="1468"/>
      <c r="G322" s="1468"/>
      <c r="H322" s="1468"/>
      <c r="I322" s="1468"/>
      <c r="J322" s="1468"/>
      <c r="K322" s="1468"/>
      <c r="L322" s="1468"/>
      <c r="M322" s="1468"/>
      <c r="N322" s="1468"/>
      <c r="O322" s="1468"/>
      <c r="P322" s="1468"/>
      <c r="Q322" s="1468"/>
      <c r="R322" s="1468"/>
      <c r="S322" s="1468"/>
      <c r="T322" s="1469"/>
      <c r="U322" s="1469"/>
      <c r="V322" s="1370"/>
      <c r="X322" s="1375"/>
      <c r="Y322" s="1406" t="s">
        <v>3180</v>
      </c>
      <c r="Z322" s="1471">
        <v>138</v>
      </c>
      <c r="AA322" s="1472"/>
      <c r="AB322" s="1459">
        <v>0</v>
      </c>
      <c r="AC322" s="1460">
        <v>0</v>
      </c>
      <c r="AD322" s="1462">
        <v>1</v>
      </c>
      <c r="AE322" s="1461">
        <v>1</v>
      </c>
      <c r="AF322" s="1460">
        <v>1</v>
      </c>
      <c r="AG322" s="1461">
        <v>1</v>
      </c>
      <c r="AH322" s="1460">
        <v>1</v>
      </c>
      <c r="AI322" s="1460">
        <v>1</v>
      </c>
      <c r="AJ322" s="1467">
        <v>1</v>
      </c>
      <c r="AK322" s="1452" t="s">
        <v>3174</v>
      </c>
      <c r="AL322" s="1473"/>
    </row>
    <row r="323" spans="1:38" s="1470" customFormat="1" ht="11.25" customHeight="1">
      <c r="A323" s="1468"/>
      <c r="B323" s="1468"/>
      <c r="C323" s="1468"/>
      <c r="D323" s="1468"/>
      <c r="E323" s="1468"/>
      <c r="F323" s="1468"/>
      <c r="G323" s="1468"/>
      <c r="H323" s="1468"/>
      <c r="I323" s="1468"/>
      <c r="J323" s="1468"/>
      <c r="K323" s="1468"/>
      <c r="L323" s="1468"/>
      <c r="M323" s="1468"/>
      <c r="N323" s="1468"/>
      <c r="O323" s="1468"/>
      <c r="P323" s="1468"/>
      <c r="Q323" s="1468"/>
      <c r="R323" s="1468"/>
      <c r="S323" s="1468"/>
      <c r="T323" s="1469"/>
      <c r="U323" s="1469"/>
      <c r="V323" s="1370"/>
      <c r="X323" s="1375"/>
      <c r="Y323" s="1406"/>
      <c r="Z323" s="1456"/>
      <c r="AA323" s="1456"/>
      <c r="AB323" s="1452"/>
      <c r="AC323" s="1452"/>
      <c r="AD323" s="1439"/>
      <c r="AE323" s="1452"/>
      <c r="AF323" s="1452"/>
      <c r="AG323" s="1452"/>
      <c r="AH323" s="1452"/>
      <c r="AI323" s="1452"/>
      <c r="AJ323" s="1439"/>
      <c r="AK323" s="1452"/>
      <c r="AL323" s="1473"/>
    </row>
    <row r="324" spans="1:38" s="1470" customFormat="1" ht="16.5" customHeight="1">
      <c r="A324" s="1468"/>
      <c r="B324" s="1468"/>
      <c r="C324" s="1468"/>
      <c r="D324" s="1468"/>
      <c r="E324" s="1468"/>
      <c r="F324" s="1468"/>
      <c r="G324" s="1468"/>
      <c r="H324" s="1468"/>
      <c r="I324" s="1468"/>
      <c r="J324" s="1468"/>
      <c r="K324" s="1468"/>
      <c r="L324" s="1468"/>
      <c r="M324" s="1468"/>
      <c r="N324" s="1468"/>
      <c r="O324" s="1468"/>
      <c r="P324" s="1468"/>
      <c r="Q324" s="1468"/>
      <c r="R324" s="1468"/>
      <c r="S324" s="1468"/>
      <c r="T324" s="1469"/>
      <c r="U324" s="1469"/>
      <c r="V324" s="1580"/>
      <c r="W324" s="1581"/>
      <c r="X324" s="1468"/>
      <c r="Y324" s="1469"/>
      <c r="Z324" s="1468"/>
      <c r="AC324" s="1469"/>
      <c r="AD324" s="1469"/>
      <c r="AE324" s="1469"/>
      <c r="AF324" s="1469"/>
      <c r="AG324" s="1469"/>
      <c r="AH324" s="1469"/>
      <c r="AI324" s="1469"/>
      <c r="AJ324" s="1473"/>
      <c r="AK324" s="1469"/>
      <c r="AL324" s="1473"/>
    </row>
    <row r="325" spans="1:38" ht="12" customHeight="1">
      <c r="AJ325" s="1319"/>
      <c r="AK325" s="1427"/>
    </row>
    <row r="326" spans="1:38" ht="12" customHeight="1">
      <c r="A326" s="1370"/>
      <c r="B326" s="1371" t="str">
        <f>$B$2</f>
        <v>11</v>
      </c>
      <c r="C326" s="1372" t="s">
        <v>3333</v>
      </c>
      <c r="D326" s="1370"/>
      <c r="E326" s="1420" t="s">
        <v>3334</v>
      </c>
      <c r="F326" s="1370"/>
      <c r="G326" s="1370"/>
      <c r="H326" s="1370"/>
      <c r="I326" s="1370"/>
      <c r="J326" s="1370"/>
      <c r="K326" s="1370"/>
      <c r="L326" s="1370"/>
      <c r="M326" s="1370"/>
      <c r="N326" s="1370"/>
      <c r="O326" s="1370"/>
      <c r="P326" s="1370"/>
      <c r="Q326" s="1370"/>
      <c r="R326" s="1421"/>
      <c r="S326" s="1421"/>
      <c r="T326" s="1421"/>
      <c r="U326" s="1421"/>
      <c r="V326" s="1421"/>
      <c r="W326" s="1421"/>
      <c r="X326" s="1422"/>
      <c r="Y326" s="1422"/>
      <c r="Z326" s="1422"/>
      <c r="AA326" s="1422"/>
      <c r="AB326" s="1422"/>
      <c r="AC326" s="1422"/>
      <c r="AD326" s="1422"/>
      <c r="AE326" s="1370"/>
      <c r="AF326" s="1374" t="s">
        <v>3134</v>
      </c>
      <c r="AG326" s="1374"/>
      <c r="AH326" s="1374"/>
      <c r="AI326" s="1374"/>
      <c r="AJ326" s="1374"/>
      <c r="AK326" s="1370"/>
      <c r="AL326" s="1370"/>
    </row>
    <row r="327" spans="1:38">
      <c r="A327" s="1316"/>
      <c r="B327" s="1316"/>
      <c r="C327" s="1378" t="s">
        <v>3101</v>
      </c>
      <c r="D327" s="1379"/>
      <c r="E327" s="1378"/>
      <c r="F327" s="1378"/>
      <c r="G327" s="1378" t="s">
        <v>3135</v>
      </c>
      <c r="H327" s="1316"/>
      <c r="I327" s="1316"/>
      <c r="J327" s="1316"/>
      <c r="K327" s="1316"/>
      <c r="L327" s="1316"/>
      <c r="M327" s="1316"/>
      <c r="N327" s="1316"/>
      <c r="O327" s="1316"/>
      <c r="P327" s="1316"/>
      <c r="Q327" s="1316"/>
      <c r="R327" s="1316"/>
      <c r="S327" s="1316"/>
      <c r="T327" s="1316"/>
      <c r="U327" s="1316"/>
      <c r="V327" s="1316"/>
      <c r="W327" s="1316"/>
      <c r="X327" s="1316"/>
      <c r="Y327" s="1316"/>
      <c r="Z327" s="1316"/>
      <c r="AA327" s="1316"/>
      <c r="AB327" s="1316"/>
      <c r="AC327" s="1316"/>
      <c r="AD327" s="1316"/>
      <c r="AE327" s="1316"/>
      <c r="AF327" s="1316"/>
      <c r="AG327" s="1316"/>
      <c r="AH327" s="1316"/>
      <c r="AI327" s="1316"/>
      <c r="AJ327" s="1316"/>
      <c r="AK327" s="1316"/>
      <c r="AL327" s="1316"/>
    </row>
    <row r="328" spans="1:38">
      <c r="A328" s="1316"/>
      <c r="B328" s="1316"/>
      <c r="C328" s="1316"/>
      <c r="D328" s="1316"/>
      <c r="E328" s="1381" t="s">
        <v>3102</v>
      </c>
      <c r="F328" s="1316"/>
      <c r="G328" s="1316"/>
      <c r="H328" s="1316"/>
      <c r="I328" s="1316"/>
      <c r="J328" s="1316"/>
      <c r="K328" s="1316"/>
      <c r="L328" s="1316"/>
      <c r="M328" s="1316"/>
      <c r="N328" s="1316"/>
      <c r="O328" s="1316"/>
      <c r="P328" s="1316"/>
      <c r="Q328" s="1316"/>
      <c r="R328" s="1316"/>
      <c r="S328" s="1316"/>
      <c r="T328" s="1316"/>
      <c r="U328" s="1316"/>
      <c r="V328" s="1316"/>
      <c r="W328" s="1316"/>
      <c r="X328" s="1316"/>
      <c r="Y328" s="1316"/>
      <c r="Z328" s="1316"/>
      <c r="AA328" s="1316"/>
      <c r="AB328" s="1316"/>
      <c r="AC328" s="1316"/>
      <c r="AD328" s="1316"/>
      <c r="AE328" s="1316"/>
      <c r="AF328" s="1316"/>
      <c r="AG328" s="1316"/>
      <c r="AH328" s="1316"/>
      <c r="AI328" s="1316"/>
      <c r="AJ328" s="1382" t="s">
        <v>3335</v>
      </c>
      <c r="AK328" s="1316"/>
      <c r="AL328" s="1316"/>
    </row>
    <row r="329" spans="1:38">
      <c r="A329" s="1316"/>
      <c r="B329" s="1316"/>
      <c r="C329" s="1316"/>
      <c r="D329" s="1316"/>
      <c r="E329" s="1383">
        <v>31</v>
      </c>
      <c r="F329" s="1383"/>
      <c r="G329" s="1383"/>
      <c r="H329" s="1383"/>
      <c r="I329" s="1383"/>
      <c r="J329" s="1383"/>
      <c r="K329" s="1383"/>
      <c r="L329" s="1383">
        <v>24</v>
      </c>
      <c r="M329" s="1383">
        <v>23</v>
      </c>
      <c r="N329" s="1383"/>
      <c r="O329" s="1383"/>
      <c r="P329" s="1383"/>
      <c r="Q329" s="1383"/>
      <c r="R329" s="1383"/>
      <c r="S329" s="1383"/>
      <c r="T329" s="1384">
        <v>16</v>
      </c>
      <c r="U329" s="1384">
        <v>15</v>
      </c>
      <c r="V329" s="1383"/>
      <c r="W329" s="1383"/>
      <c r="X329" s="1383"/>
      <c r="Y329" s="1383"/>
      <c r="Z329" s="1383"/>
      <c r="AA329" s="1383"/>
      <c r="AB329" s="1384">
        <v>8</v>
      </c>
      <c r="AC329" s="1384">
        <v>7</v>
      </c>
      <c r="AD329" s="1383"/>
      <c r="AE329" s="1383"/>
      <c r="AF329" s="1383"/>
      <c r="AG329" s="1383"/>
      <c r="AH329" s="1383"/>
      <c r="AI329" s="1383"/>
      <c r="AJ329" s="1384">
        <v>0</v>
      </c>
      <c r="AK329" s="1316"/>
      <c r="AL329" s="1316"/>
    </row>
    <row r="330" spans="1:38">
      <c r="A330" s="1316"/>
      <c r="B330" s="1316"/>
      <c r="C330" s="1316"/>
      <c r="D330" s="1316"/>
      <c r="E330" s="1385">
        <v>1</v>
      </c>
      <c r="F330" s="1386">
        <v>0</v>
      </c>
      <c r="G330" s="1386">
        <v>1</v>
      </c>
      <c r="H330" s="1387" t="s">
        <v>3105</v>
      </c>
      <c r="I330" s="1385">
        <v>0</v>
      </c>
      <c r="J330" s="1337">
        <v>0</v>
      </c>
      <c r="K330" s="1337">
        <v>0</v>
      </c>
      <c r="L330" s="1338">
        <v>0</v>
      </c>
      <c r="M330" s="1388">
        <v>0</v>
      </c>
      <c r="N330" s="1337">
        <v>0</v>
      </c>
      <c r="O330" s="1337">
        <v>0</v>
      </c>
      <c r="P330" s="1338">
        <v>0</v>
      </c>
      <c r="Q330" s="1385" t="str">
        <f>MID(Q332,1,1)</f>
        <v>0</v>
      </c>
      <c r="R330" s="1386" t="str">
        <f>MID(Q332,2,1)</f>
        <v>0</v>
      </c>
      <c r="S330" s="1389" t="str">
        <f>MID(Q332,3,1)</f>
        <v>0</v>
      </c>
      <c r="T330" s="1390" t="str">
        <f>MID(Q332,4,1)</f>
        <v>1</v>
      </c>
      <c r="U330" s="1391" t="str">
        <f>MID(U332,1,1)</f>
        <v>0</v>
      </c>
      <c r="V330" s="1392" t="str">
        <f>MID(U332,2,1)</f>
        <v>0</v>
      </c>
      <c r="W330" s="1389" t="str">
        <f>MID(U332,3,1)</f>
        <v>0</v>
      </c>
      <c r="X330" s="1387" t="str">
        <f>MID(U332,4,1)</f>
        <v>0</v>
      </c>
      <c r="Y330" s="1385" t="str">
        <f>MID(U332,5,1)</f>
        <v>0</v>
      </c>
      <c r="Z330" s="1386" t="str">
        <f>MID(U332,6,1)</f>
        <v>0</v>
      </c>
      <c r="AA330" s="1389" t="str">
        <f>MID(U332,7,1)</f>
        <v>0</v>
      </c>
      <c r="AB330" s="1390" t="str">
        <f>MID(U332,8,1)</f>
        <v>0</v>
      </c>
      <c r="AC330" s="1393" t="str">
        <f>MID(AC332,1,1)</f>
        <v>0</v>
      </c>
      <c r="AD330" s="1389" t="str">
        <f>MID(AC332,2,1)</f>
        <v>1</v>
      </c>
      <c r="AE330" s="1389" t="str">
        <f>MID(AC332,3,1)</f>
        <v>1</v>
      </c>
      <c r="AF330" s="1394" t="str">
        <f>MID(AC332,4,1)</f>
        <v>0</v>
      </c>
      <c r="AG330" s="1393" t="str">
        <f>MID(AC332,5,1)</f>
        <v>1</v>
      </c>
      <c r="AH330" s="1389" t="str">
        <f>MID(AC332,6,1)</f>
        <v>0</v>
      </c>
      <c r="AI330" s="1389" t="str">
        <f>MID(AC332,7,1)</f>
        <v>0</v>
      </c>
      <c r="AJ330" s="1394" t="str">
        <f>MID(AC332,8,1)</f>
        <v>1</v>
      </c>
      <c r="AK330" s="1316"/>
      <c r="AL330" s="1316"/>
    </row>
    <row r="331" spans="1:38" s="1375" customFormat="1">
      <c r="A331" s="1316"/>
      <c r="B331" s="1316"/>
      <c r="C331" s="1316"/>
      <c r="D331" s="1316"/>
      <c r="E331" s="1316"/>
      <c r="F331" s="1316"/>
      <c r="G331" s="1316"/>
      <c r="H331" s="1316"/>
      <c r="I331" s="1316"/>
      <c r="J331" s="1316"/>
      <c r="K331" s="1316"/>
      <c r="L331" s="1316"/>
      <c r="M331" s="1316"/>
      <c r="N331" s="1316"/>
      <c r="O331" s="1316"/>
      <c r="P331" s="1316"/>
      <c r="Q331" s="1316"/>
      <c r="R331" s="1316"/>
      <c r="S331" s="1316"/>
      <c r="T331" s="1316"/>
      <c r="U331" s="1316"/>
      <c r="V331" s="1316"/>
      <c r="W331" s="1316"/>
      <c r="X331" s="1316"/>
      <c r="Y331" s="1316"/>
      <c r="Z331" s="1316"/>
      <c r="AA331" s="1316"/>
      <c r="AB331" s="1316"/>
      <c r="AC331" s="1316"/>
      <c r="AD331" s="1316"/>
      <c r="AE331" s="1316"/>
      <c r="AF331" s="1316"/>
      <c r="AG331" s="1316"/>
      <c r="AH331" s="1316"/>
      <c r="AI331" s="1351"/>
      <c r="AJ331" s="1351"/>
      <c r="AK331" s="1316"/>
      <c r="AL331" s="1316"/>
    </row>
    <row r="332" spans="1:38" s="1375" customFormat="1" hidden="1">
      <c r="A332" s="1316"/>
      <c r="B332" s="1316"/>
      <c r="C332" s="1316"/>
      <c r="D332" s="1316"/>
      <c r="E332" s="1352"/>
      <c r="F332" s="1352"/>
      <c r="G332" s="1352"/>
      <c r="H332" s="1352"/>
      <c r="I332" s="1352"/>
      <c r="J332" s="1351"/>
      <c r="K332" s="1351"/>
      <c r="L332" s="1351"/>
      <c r="M332" s="1351"/>
      <c r="N332" s="1351"/>
      <c r="O332" s="1351"/>
      <c r="P332" s="1351"/>
      <c r="Q332" s="1353" t="str">
        <f>HEX2BIN(T333,4)</f>
        <v>0001</v>
      </c>
      <c r="R332" s="1353"/>
      <c r="S332" s="1353"/>
      <c r="T332" s="1353"/>
      <c r="U332" s="1353" t="str">
        <f>HEX2BIN(Y333,8)</f>
        <v>00000000</v>
      </c>
      <c r="V332" s="1353"/>
      <c r="W332" s="1353"/>
      <c r="X332" s="1353"/>
      <c r="Y332" s="1353"/>
      <c r="Z332" s="1353"/>
      <c r="AA332" s="1353"/>
      <c r="AB332" s="1353"/>
      <c r="AC332" s="1353" t="str">
        <f>HEX2BIN(AG333,8)</f>
        <v>01101001</v>
      </c>
      <c r="AD332" s="1353"/>
      <c r="AE332" s="1353"/>
      <c r="AF332" s="1353"/>
      <c r="AG332" s="1353"/>
      <c r="AH332" s="1353"/>
      <c r="AI332" s="1353"/>
      <c r="AJ332" s="1353"/>
      <c r="AK332" s="1316"/>
      <c r="AL332" s="1316"/>
    </row>
    <row r="333" spans="1:38" s="1375" customFormat="1" ht="12" customHeight="1">
      <c r="A333" s="1316"/>
      <c r="B333" s="1316"/>
      <c r="C333" s="1316"/>
      <c r="D333" s="1316"/>
      <c r="E333" s="1352"/>
      <c r="F333" s="1352"/>
      <c r="G333" s="1352"/>
      <c r="H333" s="1352"/>
      <c r="I333" s="1352"/>
      <c r="J333" s="1351"/>
      <c r="K333" s="1354"/>
      <c r="L333" s="1351"/>
      <c r="M333" s="1395"/>
      <c r="O333" s="1354" t="s">
        <v>3336</v>
      </c>
      <c r="Q333" s="1357" t="s">
        <v>3106</v>
      </c>
      <c r="R333" s="1358"/>
      <c r="S333" s="1358"/>
      <c r="T333" s="1359" t="s">
        <v>3224</v>
      </c>
      <c r="U333" s="1357" t="s">
        <v>3120</v>
      </c>
      <c r="V333" s="1358"/>
      <c r="W333" s="1358"/>
      <c r="X333" s="1358"/>
      <c r="Y333" s="1360" t="s">
        <v>3138</v>
      </c>
      <c r="Z333" s="1360"/>
      <c r="AA333" s="1360"/>
      <c r="AB333" s="1361"/>
      <c r="AC333" s="1357" t="s">
        <v>3139</v>
      </c>
      <c r="AD333" s="1358"/>
      <c r="AE333" s="1358"/>
      <c r="AF333" s="1358"/>
      <c r="AG333" s="1360" t="s">
        <v>3337</v>
      </c>
      <c r="AH333" s="1360"/>
      <c r="AI333" s="1360"/>
      <c r="AJ333" s="1361"/>
      <c r="AK333" s="1316"/>
      <c r="AL333" s="1425"/>
    </row>
    <row r="334" spans="1:38" s="1375" customFormat="1" ht="12" customHeight="1">
      <c r="A334" s="1316"/>
      <c r="B334" s="1316"/>
      <c r="C334" s="1316"/>
      <c r="D334" s="1316"/>
      <c r="E334" s="1352"/>
      <c r="F334" s="1352"/>
      <c r="G334" s="1352"/>
      <c r="H334" s="1352"/>
      <c r="I334" s="1352"/>
      <c r="J334" s="1351"/>
      <c r="K334" s="1354"/>
      <c r="L334" s="1351"/>
      <c r="M334" s="1395"/>
      <c r="O334" s="1354" t="s">
        <v>3338</v>
      </c>
      <c r="Q334" s="1357" t="s">
        <v>3106</v>
      </c>
      <c r="R334" s="1358"/>
      <c r="S334" s="1358"/>
      <c r="T334" s="1359" t="s">
        <v>3224</v>
      </c>
      <c r="U334" s="1357" t="s">
        <v>3120</v>
      </c>
      <c r="V334" s="1358"/>
      <c r="W334" s="1358"/>
      <c r="X334" s="1358"/>
      <c r="Y334" s="1360" t="s">
        <v>3339</v>
      </c>
      <c r="Z334" s="1360"/>
      <c r="AA334" s="1360"/>
      <c r="AB334" s="1361"/>
      <c r="AC334" s="1357" t="s">
        <v>3139</v>
      </c>
      <c r="AD334" s="1358"/>
      <c r="AE334" s="1358"/>
      <c r="AF334" s="1358"/>
      <c r="AG334" s="1360" t="s">
        <v>3340</v>
      </c>
      <c r="AH334" s="1360"/>
      <c r="AI334" s="1360"/>
      <c r="AJ334" s="1361"/>
      <c r="AK334" s="1316"/>
      <c r="AL334" s="1425"/>
    </row>
    <row r="335" spans="1:38" s="1375" customFormat="1" ht="12" customHeight="1">
      <c r="A335" s="1316"/>
      <c r="B335" s="1316"/>
      <c r="C335" s="1316"/>
      <c r="D335" s="1316"/>
      <c r="E335" s="1352"/>
      <c r="F335" s="1352"/>
      <c r="G335" s="1352"/>
      <c r="H335" s="1352"/>
      <c r="I335" s="1352"/>
      <c r="J335" s="1351"/>
      <c r="K335" s="1354"/>
      <c r="L335" s="1351"/>
      <c r="M335" s="1395"/>
      <c r="O335" s="1354" t="s">
        <v>3341</v>
      </c>
      <c r="Q335" s="1357" t="s">
        <v>3106</v>
      </c>
      <c r="R335" s="1358"/>
      <c r="S335" s="1358"/>
      <c r="T335" s="1359" t="s">
        <v>3214</v>
      </c>
      <c r="U335" s="1357" t="s">
        <v>3120</v>
      </c>
      <c r="V335" s="1358"/>
      <c r="W335" s="1358"/>
      <c r="X335" s="1358"/>
      <c r="Y335" s="1360" t="s">
        <v>3310</v>
      </c>
      <c r="Z335" s="1360"/>
      <c r="AA335" s="1360"/>
      <c r="AB335" s="1361"/>
      <c r="AC335" s="1357" t="s">
        <v>3139</v>
      </c>
      <c r="AD335" s="1358"/>
      <c r="AE335" s="1358"/>
      <c r="AF335" s="1358"/>
      <c r="AG335" s="1360" t="s">
        <v>3342</v>
      </c>
      <c r="AH335" s="1360"/>
      <c r="AI335" s="1360"/>
      <c r="AJ335" s="1361"/>
      <c r="AK335" s="1316"/>
      <c r="AL335" s="1425"/>
    </row>
    <row r="336" spans="1:38" s="1375" customFormat="1" ht="12" customHeight="1">
      <c r="A336" s="1316"/>
      <c r="B336" s="1316"/>
      <c r="C336" s="1316"/>
      <c r="D336" s="1316"/>
      <c r="E336" s="1352"/>
      <c r="F336" s="1352"/>
      <c r="G336" s="1352"/>
      <c r="H336" s="1352"/>
      <c r="I336" s="1352"/>
      <c r="J336" s="1351"/>
      <c r="K336" s="1354"/>
      <c r="L336" s="1351"/>
      <c r="M336" s="1395"/>
      <c r="O336" s="1354" t="s">
        <v>3343</v>
      </c>
      <c r="Q336" s="1357" t="s">
        <v>3106</v>
      </c>
      <c r="R336" s="1358"/>
      <c r="S336" s="1358"/>
      <c r="T336" s="1359" t="s">
        <v>3214</v>
      </c>
      <c r="U336" s="1357" t="s">
        <v>3344</v>
      </c>
      <c r="V336" s="1358"/>
      <c r="W336" s="1358"/>
      <c r="X336" s="1358"/>
      <c r="Y336" s="1360" t="s">
        <v>3310</v>
      </c>
      <c r="Z336" s="1360"/>
      <c r="AA336" s="1360"/>
      <c r="AB336" s="1361"/>
      <c r="AC336" s="1357" t="s">
        <v>3139</v>
      </c>
      <c r="AD336" s="1358"/>
      <c r="AE336" s="1358"/>
      <c r="AF336" s="1358"/>
      <c r="AG336" s="1360" t="s">
        <v>3345</v>
      </c>
      <c r="AH336" s="1360"/>
      <c r="AI336" s="1360"/>
      <c r="AJ336" s="1361"/>
      <c r="AK336" s="1316"/>
      <c r="AL336" s="1425"/>
    </row>
    <row r="337" spans="1:39" s="1579" customFormat="1" ht="12" customHeight="1">
      <c r="A337" s="1570"/>
      <c r="B337" s="1570"/>
      <c r="C337" s="1570"/>
      <c r="D337" s="1570"/>
      <c r="E337" s="1571"/>
      <c r="F337" s="1571"/>
      <c r="G337" s="1571"/>
      <c r="H337" s="1571"/>
      <c r="I337" s="1571"/>
      <c r="J337" s="1572"/>
      <c r="K337" s="1573"/>
      <c r="L337" s="1572"/>
      <c r="M337" s="1574"/>
      <c r="N337" s="1575"/>
      <c r="O337" s="1573"/>
      <c r="P337" s="1575"/>
      <c r="Q337" s="1576"/>
      <c r="R337" s="1576"/>
      <c r="S337" s="1576"/>
      <c r="T337" s="1577"/>
      <c r="U337" s="1576"/>
      <c r="V337" s="1576"/>
      <c r="W337" s="1576"/>
      <c r="X337" s="1576"/>
      <c r="Y337" s="1577"/>
      <c r="Z337" s="1577"/>
      <c r="AA337" s="1577"/>
      <c r="AB337" s="1577"/>
      <c r="AC337" s="1576"/>
      <c r="AD337" s="1576"/>
      <c r="AE337" s="1576"/>
      <c r="AF337" s="1576"/>
      <c r="AG337" s="1577"/>
      <c r="AH337" s="1577"/>
      <c r="AI337" s="1577"/>
      <c r="AJ337" s="1577"/>
      <c r="AK337" s="1575"/>
      <c r="AL337" s="1578"/>
      <c r="AM337" s="1575"/>
    </row>
    <row r="338" spans="1:39" s="1579" customFormat="1" ht="12" customHeight="1">
      <c r="A338" s="1570"/>
      <c r="B338" s="1570"/>
      <c r="C338" s="1570"/>
      <c r="D338" s="1570"/>
      <c r="E338" s="1571"/>
      <c r="F338" s="1571"/>
      <c r="G338" s="1571"/>
      <c r="H338" s="1571"/>
      <c r="I338" s="1571"/>
      <c r="J338" s="1572"/>
      <c r="K338" s="1573"/>
      <c r="L338" s="1572"/>
      <c r="M338" s="1574"/>
      <c r="N338" s="1575"/>
      <c r="O338" s="1573"/>
      <c r="P338" s="1575"/>
      <c r="Q338" s="1576"/>
      <c r="R338" s="1576"/>
      <c r="S338" s="1576"/>
      <c r="T338" s="1577"/>
      <c r="U338" s="1576"/>
      <c r="V338" s="1576"/>
      <c r="W338" s="1576"/>
      <c r="X338" s="1576"/>
      <c r="Y338" s="1577"/>
      <c r="Z338" s="1577"/>
      <c r="AA338" s="1577"/>
      <c r="AB338" s="1577"/>
      <c r="AC338" s="1576"/>
      <c r="AD338" s="1576"/>
      <c r="AE338" s="1576"/>
      <c r="AF338" s="1576"/>
      <c r="AG338" s="1577"/>
      <c r="AH338" s="1577"/>
      <c r="AI338" s="1577"/>
      <c r="AJ338" s="1577"/>
      <c r="AK338" s="1575"/>
      <c r="AL338" s="1578"/>
      <c r="AM338" s="1575"/>
    </row>
    <row r="339" spans="1:39" s="1375" customFormat="1" ht="12" customHeight="1">
      <c r="A339" s="1311"/>
      <c r="B339" s="1311"/>
      <c r="C339" s="1370" t="s">
        <v>3190</v>
      </c>
      <c r="D339" s="1426"/>
      <c r="E339" s="1370"/>
      <c r="F339" s="1370"/>
      <c r="G339" s="1378" t="s">
        <v>3135</v>
      </c>
      <c r="H339" s="1370"/>
      <c r="I339" s="1311"/>
      <c r="J339" s="1311"/>
      <c r="K339" s="1311"/>
      <c r="L339" s="1311"/>
      <c r="M339" s="1318"/>
      <c r="N339" s="1311"/>
      <c r="O339" s="1311"/>
      <c r="P339" s="1311"/>
      <c r="Q339" s="1311"/>
      <c r="R339" s="1311"/>
      <c r="S339" s="1311"/>
      <c r="T339" s="1311"/>
      <c r="U339" s="1311"/>
      <c r="V339" s="1311"/>
      <c r="W339" s="1311"/>
      <c r="X339" s="1311"/>
      <c r="Y339" s="1311"/>
      <c r="Z339" s="1311"/>
      <c r="AA339" s="1311"/>
      <c r="AB339" s="1311"/>
      <c r="AC339" s="1311"/>
      <c r="AD339" s="1311"/>
      <c r="AE339" s="1311"/>
      <c r="AF339" s="1311"/>
      <c r="AG339" s="1311"/>
      <c r="AH339" s="1311"/>
      <c r="AI339" s="1311"/>
      <c r="AJ339" s="1311"/>
      <c r="AK339" s="1427"/>
      <c r="AL339" s="1311"/>
    </row>
    <row r="340" spans="1:39" s="1375" customFormat="1" ht="12" customHeight="1">
      <c r="A340" s="1311"/>
      <c r="B340" s="1311"/>
      <c r="C340" s="1311"/>
      <c r="D340" s="1311"/>
      <c r="E340" s="1332" t="s">
        <v>3192</v>
      </c>
      <c r="F340" s="1311"/>
      <c r="G340" s="1311"/>
      <c r="H340" s="1311"/>
      <c r="I340" s="1311"/>
      <c r="J340" s="1311"/>
      <c r="K340" s="1311"/>
      <c r="L340" s="1311"/>
      <c r="M340" s="1311"/>
      <c r="N340" s="1311"/>
      <c r="O340" s="1311"/>
      <c r="P340" s="1311"/>
      <c r="Q340" s="1311"/>
      <c r="R340" s="1311"/>
      <c r="S340" s="1311"/>
      <c r="T340" s="1311"/>
      <c r="U340" s="1311"/>
      <c r="V340" s="1311"/>
      <c r="W340" s="1311"/>
      <c r="X340" s="1311"/>
      <c r="Y340" s="1311"/>
      <c r="Z340" s="1311"/>
      <c r="AA340" s="1311"/>
      <c r="AB340" s="1311"/>
      <c r="AC340" s="1311"/>
      <c r="AD340" s="1311"/>
      <c r="AE340" s="1311"/>
      <c r="AF340" s="1311"/>
      <c r="AG340" s="1311"/>
      <c r="AH340" s="1311"/>
      <c r="AI340" s="1311"/>
      <c r="AJ340" s="1333" t="s">
        <v>3103</v>
      </c>
      <c r="AK340" s="1311"/>
      <c r="AL340" s="1311"/>
    </row>
    <row r="341" spans="1:39" s="1375" customFormat="1" ht="12" customHeight="1">
      <c r="A341" s="1311"/>
      <c r="B341" s="1311"/>
      <c r="C341" s="1311"/>
      <c r="D341" s="1311"/>
      <c r="E341" s="1334">
        <v>31</v>
      </c>
      <c r="F341" s="1334"/>
      <c r="G341" s="1334"/>
      <c r="H341" s="1334"/>
      <c r="I341" s="1334"/>
      <c r="J341" s="1334"/>
      <c r="K341" s="1334"/>
      <c r="L341" s="1334">
        <v>24</v>
      </c>
      <c r="M341" s="1334">
        <v>23</v>
      </c>
      <c r="N341" s="1334"/>
      <c r="O341" s="1428"/>
      <c r="P341" s="1334"/>
      <c r="Q341" s="1334"/>
      <c r="R341" s="1334"/>
      <c r="S341" s="1334"/>
      <c r="T341" s="1335">
        <v>16</v>
      </c>
      <c r="U341" s="1335">
        <v>15</v>
      </c>
      <c r="V341" s="1334"/>
      <c r="W341" s="1334"/>
      <c r="X341" s="1334"/>
      <c r="Y341" s="1334"/>
      <c r="Z341" s="1334"/>
      <c r="AA341" s="1334"/>
      <c r="AB341" s="1335">
        <v>8</v>
      </c>
      <c r="AC341" s="1335">
        <v>7</v>
      </c>
      <c r="AD341" s="1334"/>
      <c r="AE341" s="1334"/>
      <c r="AF341" s="1334"/>
      <c r="AG341" s="1334"/>
      <c r="AH341" s="1334"/>
      <c r="AI341" s="1334"/>
      <c r="AJ341" s="1335">
        <v>0</v>
      </c>
      <c r="AK341" s="1311"/>
      <c r="AL341" s="1311"/>
    </row>
    <row r="342" spans="1:39" ht="12" customHeight="1">
      <c r="E342" s="1340" t="s">
        <v>3105</v>
      </c>
      <c r="F342" s="1429" t="s">
        <v>3314</v>
      </c>
      <c r="G342" s="1430" t="s">
        <v>3105</v>
      </c>
      <c r="H342" s="1431" t="s">
        <v>3251</v>
      </c>
      <c r="I342" s="1432" t="s">
        <v>3105</v>
      </c>
      <c r="J342" s="1341" t="s">
        <v>3105</v>
      </c>
      <c r="K342" s="1341" t="s">
        <v>3105</v>
      </c>
      <c r="L342" s="1342" t="s">
        <v>3200</v>
      </c>
      <c r="M342" s="1340" t="s">
        <v>3251</v>
      </c>
      <c r="N342" s="1341" t="s">
        <v>3105</v>
      </c>
      <c r="O342" s="1341" t="s">
        <v>3105</v>
      </c>
      <c r="P342" s="1342" t="s">
        <v>3200</v>
      </c>
      <c r="Q342" s="1340" t="s">
        <v>3105</v>
      </c>
      <c r="R342" s="1341" t="s">
        <v>3314</v>
      </c>
      <c r="S342" s="1341" t="s">
        <v>3105</v>
      </c>
      <c r="T342" s="1342" t="s">
        <v>3251</v>
      </c>
      <c r="U342" s="1340" t="s">
        <v>3105</v>
      </c>
      <c r="V342" s="1341" t="s">
        <v>3105</v>
      </c>
      <c r="W342" s="1341" t="s">
        <v>3251</v>
      </c>
      <c r="X342" s="1342" t="s">
        <v>3251</v>
      </c>
      <c r="Y342" s="1340" t="s">
        <v>3105</v>
      </c>
      <c r="Z342" s="1341" t="s">
        <v>3105</v>
      </c>
      <c r="AA342" s="1341" t="s">
        <v>3105</v>
      </c>
      <c r="AB342" s="1342" t="s">
        <v>3105</v>
      </c>
      <c r="AC342" s="1340" t="s">
        <v>3105</v>
      </c>
      <c r="AD342" s="1341" t="s">
        <v>3105</v>
      </c>
      <c r="AE342" s="1341" t="s">
        <v>3105</v>
      </c>
      <c r="AF342" s="1342" t="s">
        <v>3105</v>
      </c>
      <c r="AG342" s="1432" t="s">
        <v>3105</v>
      </c>
      <c r="AH342" s="1429" t="s">
        <v>3105</v>
      </c>
      <c r="AI342" s="1429" t="s">
        <v>3105</v>
      </c>
      <c r="AJ342" s="1433" t="s">
        <v>3105</v>
      </c>
    </row>
    <row r="343" spans="1:39" ht="12" customHeight="1">
      <c r="E343" s="1369"/>
      <c r="F343" s="1369"/>
      <c r="G343" s="1434"/>
      <c r="H343" s="1434"/>
      <c r="I343" s="1434"/>
      <c r="J343" s="1369"/>
      <c r="K343" s="1369"/>
      <c r="L343" s="1369"/>
      <c r="M343" s="1369"/>
      <c r="N343" s="1369"/>
      <c r="O343" s="1369"/>
      <c r="P343" s="1369"/>
      <c r="Q343" s="1369"/>
      <c r="R343" s="1369"/>
      <c r="S343" s="1369"/>
      <c r="T343" s="1369"/>
      <c r="U343" s="1369"/>
      <c r="V343" s="1369"/>
      <c r="W343" s="1369"/>
      <c r="X343" s="1369"/>
      <c r="Y343" s="1369"/>
      <c r="Z343" s="1369"/>
      <c r="AA343" s="1369"/>
      <c r="AB343" s="1369"/>
      <c r="AC343" s="1369"/>
      <c r="AD343" s="1369"/>
      <c r="AE343" s="1369"/>
      <c r="AF343" s="1369"/>
      <c r="AG343" s="1369"/>
      <c r="AH343" s="1369"/>
      <c r="AI343" s="1369"/>
      <c r="AJ343" s="1369"/>
    </row>
    <row r="344" spans="1:39" s="1375" customFormat="1" ht="12" customHeight="1">
      <c r="A344" s="1311"/>
      <c r="B344" s="1311"/>
      <c r="C344" s="1311"/>
      <c r="D344" s="1311"/>
      <c r="E344" s="1369"/>
      <c r="F344" s="1369"/>
      <c r="G344" s="1434"/>
      <c r="H344" s="1434"/>
      <c r="I344" s="1434"/>
      <c r="J344" s="1369"/>
      <c r="K344" s="1369"/>
      <c r="L344" s="1369"/>
      <c r="M344" s="1369"/>
      <c r="N344" s="1369"/>
      <c r="O344" s="1369"/>
      <c r="P344" s="1369"/>
      <c r="Q344" s="1369"/>
      <c r="R344" s="1369"/>
      <c r="S344" s="1369"/>
      <c r="T344" s="1369"/>
      <c r="U344" s="1369"/>
      <c r="V344" s="1369"/>
      <c r="W344" s="1369"/>
      <c r="X344" s="1369"/>
      <c r="Y344" s="1369"/>
      <c r="Z344" s="1369"/>
      <c r="AA344" s="1369"/>
      <c r="AB344" s="1369"/>
      <c r="AC344" s="1369"/>
      <c r="AD344" s="1369"/>
      <c r="AE344" s="1369"/>
      <c r="AF344" s="1369"/>
      <c r="AG344" s="1369"/>
      <c r="AH344" s="1369"/>
      <c r="AI344" s="1369"/>
      <c r="AJ344" s="1369"/>
      <c r="AK344" s="1311"/>
      <c r="AL344" s="1311"/>
    </row>
    <row r="345" spans="1:39" s="1375" customFormat="1" ht="12" customHeight="1">
      <c r="A345" s="1311"/>
      <c r="B345" s="1311"/>
      <c r="C345" s="1311"/>
      <c r="D345" s="1311"/>
      <c r="E345" s="1311"/>
      <c r="F345" s="1311"/>
      <c r="G345" s="1435"/>
      <c r="H345" s="1435"/>
      <c r="I345" s="1435"/>
      <c r="J345" s="1311"/>
      <c r="K345" s="1311"/>
      <c r="L345" s="1311"/>
      <c r="M345" s="1311"/>
      <c r="N345" s="1311"/>
      <c r="O345" s="1311"/>
      <c r="P345" s="1311"/>
      <c r="Q345" s="1311"/>
      <c r="R345" s="1311"/>
      <c r="S345" s="1311"/>
      <c r="T345" s="1311"/>
      <c r="U345" s="1311"/>
      <c r="V345" s="1311"/>
      <c r="W345" s="1311"/>
      <c r="X345" s="1311"/>
      <c r="Y345" s="1311"/>
      <c r="Z345" s="1311"/>
      <c r="AA345" s="1311"/>
      <c r="AB345" s="1311"/>
      <c r="AC345" s="1311"/>
      <c r="AD345" s="1311"/>
      <c r="AE345" s="1311"/>
      <c r="AF345" s="1311"/>
      <c r="AG345" s="1311"/>
      <c r="AH345" s="1311"/>
      <c r="AI345" s="1311"/>
      <c r="AJ345" s="1311"/>
      <c r="AK345" s="1311"/>
      <c r="AL345" s="1311"/>
    </row>
    <row r="346" spans="1:39" s="1375" customFormat="1" ht="12" customHeight="1">
      <c r="A346" s="1311"/>
      <c r="B346" s="1311"/>
      <c r="C346" s="1311"/>
      <c r="D346" s="1311"/>
      <c r="E346" s="1311"/>
      <c r="F346" s="1311"/>
      <c r="G346" s="1435"/>
      <c r="H346" s="1435"/>
      <c r="I346" s="1435"/>
      <c r="J346" s="1311"/>
      <c r="K346" s="1311"/>
      <c r="L346" s="1311"/>
      <c r="M346" s="1311"/>
      <c r="N346" s="1311"/>
      <c r="O346" s="1311"/>
      <c r="P346" s="1311"/>
      <c r="Q346" s="1311"/>
      <c r="R346" s="1311"/>
      <c r="S346" s="1311"/>
      <c r="T346" s="1311"/>
      <c r="U346" s="1311"/>
      <c r="V346" s="1311"/>
      <c r="W346" s="1311"/>
      <c r="X346" s="1311"/>
      <c r="Y346" s="1311"/>
      <c r="Z346" s="1311"/>
      <c r="AA346" s="1311"/>
      <c r="AB346" s="1311"/>
      <c r="AC346" s="1311"/>
      <c r="AD346" s="1311"/>
      <c r="AE346" s="1311"/>
      <c r="AF346" s="1311"/>
      <c r="AG346" s="1311"/>
      <c r="AH346" s="1311"/>
      <c r="AI346" s="1311"/>
      <c r="AJ346" s="1311"/>
      <c r="AK346" s="1311"/>
      <c r="AL346" s="1311"/>
    </row>
    <row r="347" spans="1:39" s="1375" customFormat="1" ht="12" customHeight="1">
      <c r="A347" s="1311"/>
      <c r="B347" s="1311"/>
      <c r="C347" s="1311"/>
      <c r="D347" s="1311"/>
      <c r="E347" s="1311"/>
      <c r="F347" s="1436"/>
      <c r="G347" s="1436"/>
      <c r="M347" s="1437" t="s">
        <v>3302</v>
      </c>
      <c r="N347" s="1437" t="s">
        <v>3142</v>
      </c>
      <c r="O347" s="1437" t="s">
        <v>3143</v>
      </c>
      <c r="P347" s="1437" t="s">
        <v>3144</v>
      </c>
      <c r="Q347" s="1437" t="s">
        <v>3145</v>
      </c>
      <c r="R347" s="1437" t="s">
        <v>3146</v>
      </c>
      <c r="S347" s="1437" t="s">
        <v>3147</v>
      </c>
      <c r="T347" s="1437" t="s">
        <v>3148</v>
      </c>
      <c r="U347" s="1437" t="s">
        <v>3149</v>
      </c>
      <c r="V347" s="1437" t="s">
        <v>3150</v>
      </c>
      <c r="W347" s="1437" t="s">
        <v>3151</v>
      </c>
      <c r="X347" s="1437" t="s">
        <v>3152</v>
      </c>
      <c r="Y347" s="1437" t="s">
        <v>3153</v>
      </c>
      <c r="Z347" s="1437" t="s">
        <v>3154</v>
      </c>
      <c r="AA347" s="1437" t="s">
        <v>3155</v>
      </c>
      <c r="AB347" s="1438" t="s">
        <v>3156</v>
      </c>
      <c r="AC347" s="1438" t="s">
        <v>3157</v>
      </c>
      <c r="AD347" s="1438" t="s">
        <v>3158</v>
      </c>
      <c r="AE347" s="1438" t="s">
        <v>3159</v>
      </c>
      <c r="AF347" s="1438" t="s">
        <v>3160</v>
      </c>
      <c r="AG347" s="1438" t="s">
        <v>3161</v>
      </c>
      <c r="AH347" s="1438" t="s">
        <v>3162</v>
      </c>
      <c r="AI347" s="1438" t="s">
        <v>3163</v>
      </c>
      <c r="AJ347" s="1438" t="s">
        <v>3164</v>
      </c>
      <c r="AK347" s="1311"/>
      <c r="AL347" s="1311"/>
    </row>
    <row r="348" spans="1:39" s="1375" customFormat="1" ht="12" customHeight="1">
      <c r="A348" s="1311"/>
      <c r="B348" s="1311"/>
      <c r="C348" s="1311"/>
      <c r="D348" s="1311"/>
      <c r="E348" s="1311"/>
      <c r="F348" s="1436"/>
      <c r="G348" s="1436"/>
      <c r="M348" s="1437"/>
      <c r="N348" s="1437"/>
      <c r="O348" s="1437"/>
      <c r="P348" s="1437"/>
      <c r="Q348" s="1437"/>
      <c r="R348" s="1437"/>
      <c r="S348" s="1437"/>
      <c r="T348" s="1437"/>
      <c r="U348" s="1437"/>
      <c r="V348" s="1437"/>
      <c r="W348" s="1437"/>
      <c r="X348" s="1437"/>
      <c r="Y348" s="1437"/>
      <c r="Z348" s="1437"/>
      <c r="AA348" s="1437"/>
      <c r="AB348" s="1438"/>
      <c r="AC348" s="1438"/>
      <c r="AD348" s="1438"/>
      <c r="AE348" s="1438"/>
      <c r="AF348" s="1438"/>
      <c r="AG348" s="1438"/>
      <c r="AH348" s="1438"/>
      <c r="AI348" s="1438"/>
      <c r="AJ348" s="1438"/>
      <c r="AK348" s="1311"/>
      <c r="AL348" s="1311"/>
    </row>
    <row r="349" spans="1:39" s="1375" customFormat="1" ht="12" customHeight="1">
      <c r="A349" s="1311"/>
      <c r="B349" s="1311"/>
      <c r="C349" s="1311"/>
      <c r="D349" s="1311"/>
      <c r="E349" s="1311"/>
      <c r="F349" s="1436"/>
      <c r="G349" s="1436"/>
      <c r="H349" s="1311" t="s">
        <v>3165</v>
      </c>
      <c r="I349" s="1311"/>
      <c r="J349" s="1311"/>
      <c r="K349" s="1311"/>
      <c r="L349" s="1311"/>
      <c r="M349" s="1437"/>
      <c r="N349" s="1437"/>
      <c r="O349" s="1437"/>
      <c r="P349" s="1437"/>
      <c r="Q349" s="1437"/>
      <c r="R349" s="1437"/>
      <c r="S349" s="1437"/>
      <c r="T349" s="1437"/>
      <c r="U349" s="1437"/>
      <c r="V349" s="1437"/>
      <c r="W349" s="1437"/>
      <c r="X349" s="1437"/>
      <c r="Y349" s="1437"/>
      <c r="Z349" s="1437"/>
      <c r="AA349" s="1437"/>
      <c r="AB349" s="1438"/>
      <c r="AC349" s="1438"/>
      <c r="AD349" s="1438"/>
      <c r="AE349" s="1438"/>
      <c r="AF349" s="1438"/>
      <c r="AG349" s="1438"/>
      <c r="AH349" s="1438"/>
      <c r="AI349" s="1438"/>
      <c r="AJ349" s="1438"/>
      <c r="AK349" s="1311"/>
      <c r="AL349" s="1311"/>
    </row>
    <row r="350" spans="1:39" s="1375" customFormat="1" ht="12" customHeight="1">
      <c r="A350" s="1311"/>
      <c r="B350" s="1311"/>
      <c r="C350" s="1311"/>
      <c r="D350" s="1311"/>
      <c r="E350" s="1311"/>
      <c r="F350" s="1436"/>
      <c r="G350" s="1436"/>
      <c r="H350" s="1311"/>
      <c r="I350" s="1311"/>
      <c r="J350" s="1311"/>
      <c r="K350" s="1311"/>
      <c r="L350" s="1311"/>
      <c r="M350" s="1437"/>
      <c r="N350" s="1437"/>
      <c r="O350" s="1437"/>
      <c r="P350" s="1437"/>
      <c r="Q350" s="1437"/>
      <c r="R350" s="1437"/>
      <c r="S350" s="1437"/>
      <c r="T350" s="1437"/>
      <c r="U350" s="1437"/>
      <c r="V350" s="1437"/>
      <c r="W350" s="1437"/>
      <c r="X350" s="1437"/>
      <c r="Y350" s="1437"/>
      <c r="Z350" s="1437"/>
      <c r="AA350" s="1437"/>
      <c r="AB350" s="1438"/>
      <c r="AC350" s="1438"/>
      <c r="AD350" s="1438"/>
      <c r="AE350" s="1438"/>
      <c r="AF350" s="1438"/>
      <c r="AG350" s="1438"/>
      <c r="AH350" s="1438"/>
      <c r="AI350" s="1438"/>
      <c r="AJ350" s="1438"/>
      <c r="AK350" s="1311"/>
      <c r="AL350" s="1311"/>
    </row>
    <row r="351" spans="1:39" s="1375" customFormat="1" ht="12" customHeight="1">
      <c r="A351" s="1311"/>
      <c r="B351" s="1311"/>
      <c r="C351" s="1311"/>
      <c r="D351" s="1311"/>
      <c r="E351" s="1311"/>
      <c r="F351" s="1436"/>
      <c r="G351" s="1436"/>
      <c r="H351" s="1311" t="s">
        <v>3166</v>
      </c>
      <c r="I351" s="1311"/>
      <c r="J351" s="1311"/>
      <c r="K351" s="1311"/>
      <c r="L351" s="1311"/>
      <c r="M351" s="1437"/>
      <c r="N351" s="1437"/>
      <c r="O351" s="1437"/>
      <c r="P351" s="1437"/>
      <c r="Q351" s="1437"/>
      <c r="R351" s="1437"/>
      <c r="S351" s="1437"/>
      <c r="T351" s="1437"/>
      <c r="U351" s="1437"/>
      <c r="V351" s="1437"/>
      <c r="W351" s="1437"/>
      <c r="X351" s="1437"/>
      <c r="Y351" s="1437"/>
      <c r="Z351" s="1437"/>
      <c r="AA351" s="1437"/>
      <c r="AB351" s="1438"/>
      <c r="AC351" s="1438"/>
      <c r="AD351" s="1438"/>
      <c r="AE351" s="1438"/>
      <c r="AF351" s="1438"/>
      <c r="AG351" s="1438"/>
      <c r="AH351" s="1438"/>
      <c r="AI351" s="1438"/>
      <c r="AJ351" s="1438"/>
      <c r="AK351" s="1311"/>
      <c r="AL351" s="1311"/>
    </row>
    <row r="352" spans="1:39" s="1370" customFormat="1" ht="12" customHeight="1">
      <c r="A352" s="1311"/>
      <c r="B352" s="1311"/>
      <c r="C352" s="1311"/>
      <c r="D352" s="1311"/>
      <c r="E352" s="1311"/>
      <c r="F352" s="1311"/>
      <c r="G352" s="1311"/>
      <c r="H352" s="1311" t="s">
        <v>3303</v>
      </c>
      <c r="I352" s="1311"/>
      <c r="J352" s="1311"/>
      <c r="K352" s="1311"/>
      <c r="L352" s="1311"/>
      <c r="M352" s="1373"/>
      <c r="N352" s="1373"/>
      <c r="O352" s="1311"/>
      <c r="P352" s="1311"/>
      <c r="Q352" s="1311"/>
      <c r="R352" s="1311"/>
      <c r="S352" s="1311"/>
      <c r="T352" s="1311"/>
      <c r="U352" s="1311"/>
      <c r="V352" s="1311"/>
      <c r="W352" s="1311"/>
      <c r="X352" s="1311"/>
      <c r="Y352" s="1311"/>
      <c r="Z352" s="1311"/>
      <c r="AA352" s="1373"/>
      <c r="AB352" s="1311"/>
      <c r="AC352" s="1311"/>
      <c r="AD352" s="1311"/>
      <c r="AE352" s="1311"/>
      <c r="AF352" s="1311"/>
      <c r="AG352" s="1311"/>
      <c r="AH352" s="1311"/>
      <c r="AI352" s="1311"/>
      <c r="AJ352" s="1311"/>
      <c r="AK352" s="1311"/>
      <c r="AL352" s="1311"/>
    </row>
    <row r="353" spans="1:56" s="1370" customFormat="1" ht="12" customHeight="1">
      <c r="A353" s="1311"/>
      <c r="B353" s="1311"/>
      <c r="C353" s="1311"/>
      <c r="D353" s="1311"/>
      <c r="E353" s="1311"/>
      <c r="F353" s="1311"/>
      <c r="G353" s="1311"/>
      <c r="M353" s="1373"/>
      <c r="N353" s="1373"/>
      <c r="O353" s="1311"/>
      <c r="P353" s="1311"/>
      <c r="Q353" s="1311"/>
      <c r="R353" s="1311"/>
      <c r="S353" s="1311"/>
      <c r="T353" s="1439"/>
      <c r="U353" s="1311"/>
      <c r="W353" s="1311"/>
      <c r="X353" s="1311"/>
      <c r="Y353" s="1311"/>
      <c r="Z353" s="1311"/>
      <c r="AA353" s="1373"/>
      <c r="AB353" s="1311"/>
      <c r="AC353" s="1311"/>
      <c r="AD353" s="1311"/>
      <c r="AE353" s="1311"/>
      <c r="AF353" s="1311"/>
      <c r="AG353" s="1439"/>
      <c r="AH353" s="1311"/>
      <c r="AI353" s="1311"/>
      <c r="AJ353" s="1311"/>
      <c r="AK353" s="1311"/>
      <c r="AL353" s="1311"/>
    </row>
    <row r="354" spans="1:56" s="1370" customFormat="1" ht="12" customHeight="1">
      <c r="A354" s="1311"/>
      <c r="B354" s="1311"/>
      <c r="C354" s="1311"/>
      <c r="D354" s="1311"/>
      <c r="E354" s="1311"/>
      <c r="F354" s="1311"/>
      <c r="G354" s="1311"/>
      <c r="J354" s="1406" t="s">
        <v>3259</v>
      </c>
      <c r="L354" s="1370">
        <v>0</v>
      </c>
      <c r="M354" s="1440">
        <v>0</v>
      </c>
      <c r="N354" s="1441">
        <v>0</v>
      </c>
      <c r="O354" s="1441">
        <v>0</v>
      </c>
      <c r="P354" s="1442">
        <v>0</v>
      </c>
      <c r="Q354" s="1441">
        <v>0</v>
      </c>
      <c r="R354" s="1441">
        <v>0</v>
      </c>
      <c r="S354" s="1443">
        <v>0</v>
      </c>
      <c r="T354" s="1442">
        <v>0</v>
      </c>
      <c r="U354" s="1441">
        <v>0</v>
      </c>
      <c r="V354" s="1442">
        <v>0</v>
      </c>
      <c r="W354" s="1441">
        <v>0</v>
      </c>
      <c r="X354" s="1441">
        <v>0</v>
      </c>
      <c r="Y354" s="1444">
        <v>0</v>
      </c>
      <c r="Z354" s="1439" t="s">
        <v>3128</v>
      </c>
      <c r="AC354" s="1311"/>
      <c r="AD354" s="1311"/>
      <c r="AE354" s="1311"/>
      <c r="AF354" s="1311"/>
      <c r="AG354" s="1311"/>
      <c r="AH354" s="1311"/>
      <c r="AI354" s="1311"/>
      <c r="AJ354" s="1311"/>
      <c r="AK354" s="1311"/>
      <c r="BD354" s="1311"/>
    </row>
    <row r="355" spans="1:56" s="1370" customFormat="1" ht="12" customHeight="1">
      <c r="A355" s="1311"/>
      <c r="B355" s="1311"/>
      <c r="C355" s="1311"/>
      <c r="D355" s="1311"/>
      <c r="E355" s="1311"/>
      <c r="F355" s="1311"/>
      <c r="G355" s="1311"/>
      <c r="J355" s="1406" t="s">
        <v>3169</v>
      </c>
      <c r="L355" s="1370">
        <v>1</v>
      </c>
      <c r="M355" s="1445">
        <v>0</v>
      </c>
      <c r="N355" s="1446">
        <v>0</v>
      </c>
      <c r="O355" s="1446">
        <v>0</v>
      </c>
      <c r="P355" s="1447">
        <v>0</v>
      </c>
      <c r="Q355" s="1446">
        <v>0</v>
      </c>
      <c r="R355" s="1446">
        <v>0</v>
      </c>
      <c r="S355" s="1448">
        <v>0</v>
      </c>
      <c r="T355" s="1449">
        <v>0</v>
      </c>
      <c r="U355" s="1449">
        <v>0</v>
      </c>
      <c r="V355" s="1450">
        <v>0</v>
      </c>
      <c r="W355" s="1449">
        <v>0</v>
      </c>
      <c r="X355" s="1449">
        <v>0</v>
      </c>
      <c r="Y355" s="1451">
        <v>1</v>
      </c>
      <c r="Z355" s="1452"/>
      <c r="AC355" s="1311"/>
      <c r="AD355" s="1311"/>
      <c r="AE355" s="1311"/>
      <c r="AF355" s="1311"/>
      <c r="AG355" s="1311"/>
      <c r="AH355" s="1311"/>
      <c r="AI355" s="1311"/>
      <c r="AJ355" s="1311"/>
      <c r="AK355" s="1311"/>
      <c r="AL355" s="1311"/>
    </row>
    <row r="356" spans="1:56" s="1370" customFormat="1">
      <c r="A356" s="1311"/>
      <c r="B356" s="1311"/>
      <c r="C356" s="1311"/>
      <c r="D356" s="1311"/>
      <c r="E356" s="1311"/>
      <c r="F356" s="1311"/>
      <c r="G356" s="1311"/>
      <c r="H356" s="1311"/>
      <c r="I356" s="1311"/>
      <c r="J356" s="1406" t="s">
        <v>3171</v>
      </c>
      <c r="M356" s="1453"/>
      <c r="N356" s="1453"/>
      <c r="O356" s="1453"/>
      <c r="P356" s="1454"/>
      <c r="Q356" s="1454"/>
      <c r="R356" s="1453"/>
      <c r="S356" s="1453"/>
      <c r="T356" s="1455" t="s">
        <v>3171</v>
      </c>
      <c r="U356" s="1455"/>
      <c r="V356" s="1455"/>
      <c r="W356" s="1455"/>
      <c r="X356" s="1455"/>
      <c r="Y356" s="1455"/>
      <c r="Z356" s="1452"/>
      <c r="AC356" s="1311"/>
      <c r="AD356" s="1311"/>
      <c r="AE356" s="1311"/>
      <c r="AF356" s="1311"/>
      <c r="AG356" s="1311"/>
      <c r="AH356" s="1311"/>
      <c r="AI356" s="1311"/>
      <c r="AJ356" s="1311"/>
      <c r="AK356" s="1311"/>
      <c r="AL356" s="1311"/>
    </row>
    <row r="357" spans="1:56" s="1370" customFormat="1">
      <c r="A357" s="1311"/>
      <c r="B357" s="1311"/>
      <c r="C357" s="1311"/>
      <c r="D357" s="1311"/>
      <c r="E357" s="1418"/>
      <c r="F357" s="1311"/>
      <c r="G357" s="1311"/>
      <c r="H357" s="1311"/>
      <c r="I357" s="1311"/>
      <c r="J357" s="1456" t="s">
        <v>3346</v>
      </c>
      <c r="L357" s="1458" t="s">
        <v>3347</v>
      </c>
      <c r="M357" s="1459">
        <v>1</v>
      </c>
      <c r="N357" s="1460">
        <v>1</v>
      </c>
      <c r="O357" s="1461">
        <v>1</v>
      </c>
      <c r="P357" s="1461">
        <v>1</v>
      </c>
      <c r="Q357" s="1582">
        <v>1</v>
      </c>
      <c r="R357" s="1459">
        <v>0</v>
      </c>
      <c r="S357" s="1462">
        <v>0</v>
      </c>
      <c r="T357" s="1463">
        <v>1</v>
      </c>
      <c r="U357" s="1583">
        <v>1</v>
      </c>
      <c r="V357" s="1459">
        <v>1</v>
      </c>
      <c r="W357" s="1464">
        <v>1</v>
      </c>
      <c r="X357" s="1464">
        <v>1</v>
      </c>
      <c r="Y357" s="1465">
        <v>1</v>
      </c>
      <c r="Z357" s="1452" t="s">
        <v>3181</v>
      </c>
      <c r="AC357" s="1311"/>
      <c r="AD357" s="1311"/>
      <c r="AE357" s="1311"/>
      <c r="AF357" s="1311"/>
      <c r="AG357" s="1311"/>
      <c r="AH357" s="1311"/>
      <c r="AI357" s="1311"/>
      <c r="AJ357" s="1311"/>
      <c r="AK357" s="1311"/>
      <c r="AL357" s="1311"/>
    </row>
    <row r="358" spans="1:56" s="1370" customFormat="1">
      <c r="A358" s="1311"/>
      <c r="B358" s="1311"/>
      <c r="C358" s="1311"/>
      <c r="D358" s="1311"/>
      <c r="E358" s="1418"/>
      <c r="F358" s="1311"/>
      <c r="G358" s="1311"/>
      <c r="H358" s="1311"/>
      <c r="I358" s="1311"/>
      <c r="J358" s="1311"/>
      <c r="K358" s="1456"/>
      <c r="L358" s="1457"/>
      <c r="M358" s="1584"/>
      <c r="N358" s="1452"/>
      <c r="O358" s="1452"/>
      <c r="P358" s="1452"/>
      <c r="Q358" s="1452"/>
      <c r="R358" s="1452"/>
      <c r="S358" s="1439"/>
      <c r="T358" s="1452"/>
      <c r="U358" s="1452"/>
      <c r="V358" s="1452"/>
      <c r="W358" s="1452"/>
      <c r="X358" s="1452"/>
      <c r="Y358" s="1439"/>
      <c r="Z358" s="1452"/>
      <c r="AC358" s="1311"/>
      <c r="AD358" s="1311"/>
      <c r="AE358" s="1311"/>
      <c r="AF358" s="1311"/>
      <c r="AG358" s="1311"/>
      <c r="AH358" s="1311"/>
      <c r="AI358" s="1311"/>
      <c r="AJ358" s="1311"/>
      <c r="AK358" s="1311"/>
      <c r="AL358" s="1311"/>
    </row>
    <row r="359" spans="1:56" s="1370" customFormat="1">
      <c r="A359" s="1311"/>
      <c r="B359" s="1311"/>
      <c r="C359" s="1311"/>
      <c r="D359" s="1311"/>
      <c r="E359" s="1418"/>
      <c r="F359" s="1311"/>
      <c r="G359" s="1311"/>
      <c r="H359" s="1311"/>
      <c r="I359" s="1311"/>
      <c r="J359" s="1311"/>
      <c r="K359" s="1456"/>
      <c r="L359" s="1457"/>
      <c r="M359" s="1458"/>
      <c r="N359" s="1452"/>
      <c r="O359" s="1452"/>
      <c r="P359" s="1452"/>
      <c r="Q359" s="1452"/>
      <c r="R359" s="1452"/>
      <c r="S359" s="1439"/>
      <c r="T359" s="1452"/>
      <c r="U359" s="1452"/>
      <c r="V359" s="1452"/>
      <c r="W359" s="1452"/>
      <c r="X359" s="1452"/>
      <c r="Y359" s="1439"/>
      <c r="Z359" s="1452"/>
      <c r="AC359" s="1311"/>
      <c r="AD359" s="1311"/>
      <c r="AE359" s="1311"/>
      <c r="AF359" s="1311"/>
      <c r="AG359" s="1311"/>
      <c r="AH359" s="1311"/>
      <c r="AI359" s="1311"/>
      <c r="AJ359" s="1311"/>
      <c r="AK359" s="1311"/>
      <c r="AL359" s="1311"/>
    </row>
    <row r="360" spans="1:56" s="1370" customFormat="1">
      <c r="A360" s="1311"/>
      <c r="B360" s="1311"/>
      <c r="C360" s="1311"/>
      <c r="D360" s="1311"/>
      <c r="E360" s="1418"/>
      <c r="F360" s="1311"/>
      <c r="G360" s="1311"/>
      <c r="H360" s="1311"/>
      <c r="I360" s="1311"/>
      <c r="J360" s="1311"/>
      <c r="K360" s="1456"/>
      <c r="L360" s="1457"/>
      <c r="M360" s="1458"/>
      <c r="N360" s="1452"/>
      <c r="O360" s="1452"/>
      <c r="P360" s="1452"/>
      <c r="Q360" s="1452"/>
      <c r="R360" s="1452"/>
      <c r="S360" s="1439"/>
      <c r="T360" s="1452"/>
      <c r="U360" s="1452"/>
      <c r="V360" s="1452"/>
      <c r="W360" s="1452"/>
      <c r="X360" s="1456" t="s">
        <v>3175</v>
      </c>
      <c r="Y360" s="1370">
        <v>0</v>
      </c>
      <c r="Z360" s="1440">
        <v>0</v>
      </c>
      <c r="AA360" s="1444">
        <v>0</v>
      </c>
      <c r="AB360" s="1439" t="s">
        <v>3128</v>
      </c>
      <c r="AC360" s="1311"/>
      <c r="AD360" s="1311"/>
      <c r="AE360" s="1311"/>
      <c r="AF360" s="1311"/>
      <c r="AG360" s="1311"/>
      <c r="AH360" s="1311"/>
      <c r="AI360" s="1311"/>
      <c r="AJ360" s="1311"/>
      <c r="AK360" s="1311"/>
      <c r="AL360" s="1311"/>
    </row>
    <row r="361" spans="1:56" s="1370" customFormat="1">
      <c r="A361" s="1311"/>
      <c r="B361" s="1311"/>
      <c r="C361" s="1311"/>
      <c r="D361" s="1311"/>
      <c r="E361" s="1418"/>
      <c r="F361" s="1311"/>
      <c r="G361" s="1311"/>
      <c r="H361" s="1311"/>
      <c r="I361" s="1311"/>
      <c r="J361" s="1311"/>
      <c r="K361" s="1456"/>
      <c r="L361" s="1457"/>
      <c r="M361" s="1458"/>
      <c r="N361" s="1452"/>
      <c r="O361" s="1452"/>
      <c r="P361" s="1452"/>
      <c r="Q361" s="1452"/>
      <c r="R361" s="1452"/>
      <c r="S361" s="1439"/>
      <c r="T361" s="1452"/>
      <c r="U361" s="1452"/>
      <c r="V361" s="1452"/>
      <c r="W361" s="1452"/>
      <c r="X361" s="1456" t="s">
        <v>3155</v>
      </c>
      <c r="Y361" s="1370">
        <v>1</v>
      </c>
      <c r="Z361" s="1445">
        <v>0</v>
      </c>
      <c r="AA361" s="1466">
        <v>1</v>
      </c>
      <c r="AB361" s="1375"/>
      <c r="AC361" s="1311"/>
      <c r="AD361" s="1311"/>
      <c r="AE361" s="1311"/>
      <c r="AF361" s="1311"/>
      <c r="AG361" s="1311"/>
      <c r="AH361" s="1311"/>
      <c r="AI361" s="1311"/>
      <c r="AJ361" s="1311"/>
      <c r="AK361" s="1311"/>
      <c r="AL361" s="1311"/>
    </row>
    <row r="362" spans="1:56" s="1370" customFormat="1">
      <c r="A362" s="1311"/>
      <c r="B362" s="1311"/>
      <c r="C362" s="1311"/>
      <c r="D362" s="1311"/>
      <c r="E362" s="1418"/>
      <c r="F362" s="1311"/>
      <c r="G362" s="1311"/>
      <c r="H362" s="1311"/>
      <c r="I362" s="1311"/>
      <c r="J362" s="1311"/>
      <c r="K362" s="1456"/>
      <c r="L362" s="1457"/>
      <c r="M362" s="1458"/>
      <c r="N362" s="1452"/>
      <c r="O362" s="1452"/>
      <c r="P362" s="1452"/>
      <c r="Q362" s="1452"/>
      <c r="R362" s="1452"/>
      <c r="S362" s="1439"/>
      <c r="T362" s="1452"/>
      <c r="U362" s="1452"/>
      <c r="V362" s="1452"/>
      <c r="W362" s="1452"/>
      <c r="X362" s="1456" t="s">
        <v>3154</v>
      </c>
      <c r="Y362" s="1370">
        <v>2</v>
      </c>
      <c r="Z362" s="1445">
        <v>1</v>
      </c>
      <c r="AA362" s="1466">
        <v>0</v>
      </c>
      <c r="AB362" s="1375"/>
      <c r="AC362" s="1311"/>
      <c r="AD362" s="1311"/>
      <c r="AE362" s="1311"/>
      <c r="AF362" s="1311"/>
      <c r="AG362" s="1311"/>
      <c r="AH362" s="1311"/>
      <c r="AI362" s="1311"/>
      <c r="AJ362" s="1311"/>
      <c r="AK362" s="1311"/>
      <c r="AL362" s="1311"/>
    </row>
    <row r="363" spans="1:56" s="1370" customFormat="1">
      <c r="A363" s="1311"/>
      <c r="B363" s="1311"/>
      <c r="C363" s="1311"/>
      <c r="D363" s="1311"/>
      <c r="E363" s="1418"/>
      <c r="F363" s="1311"/>
      <c r="G363" s="1311"/>
      <c r="H363" s="1311"/>
      <c r="I363" s="1311"/>
      <c r="J363" s="1311"/>
      <c r="K363" s="1456"/>
      <c r="L363" s="1457"/>
      <c r="M363" s="1458"/>
      <c r="N363" s="1452"/>
      <c r="O363" s="1452"/>
      <c r="P363" s="1452"/>
      <c r="Q363" s="1452"/>
      <c r="R363" s="1452"/>
      <c r="S363" s="1439"/>
      <c r="T363" s="1452"/>
      <c r="U363" s="1452"/>
      <c r="V363" s="1452"/>
      <c r="W363" s="1452"/>
      <c r="X363" s="1456" t="s">
        <v>3177</v>
      </c>
      <c r="Y363" s="1458">
        <v>3</v>
      </c>
      <c r="Z363" s="1459">
        <v>1</v>
      </c>
      <c r="AA363" s="1467">
        <v>1</v>
      </c>
      <c r="AB363" s="1452"/>
      <c r="AC363" s="1311"/>
      <c r="AD363" s="1311"/>
      <c r="AE363" s="1311"/>
      <c r="AF363" s="1311"/>
      <c r="AG363" s="1311"/>
      <c r="AH363" s="1311"/>
      <c r="AI363" s="1311"/>
      <c r="AJ363" s="1311"/>
      <c r="AK363" s="1311"/>
      <c r="AL363" s="1311"/>
    </row>
    <row r="364" spans="1:56" s="1370" customFormat="1">
      <c r="A364" s="1311"/>
      <c r="B364" s="1311"/>
      <c r="C364" s="1311"/>
      <c r="D364" s="1311"/>
      <c r="E364" s="1418"/>
      <c r="F364" s="1311"/>
      <c r="G364" s="1311"/>
      <c r="H364" s="1311"/>
      <c r="I364" s="1311"/>
      <c r="J364" s="1311"/>
      <c r="L364" s="1457"/>
      <c r="M364" s="1456"/>
      <c r="N364" s="1375"/>
      <c r="O364" s="1458"/>
      <c r="P364" s="1452"/>
      <c r="Q364" s="1452"/>
      <c r="R364" s="1452"/>
      <c r="S364" s="1452"/>
      <c r="T364" s="1452"/>
      <c r="U364" s="1439"/>
      <c r="V364" s="1452"/>
      <c r="W364" s="1452"/>
      <c r="X364" s="1452"/>
      <c r="Y364" s="1452"/>
      <c r="Z364" s="1452"/>
      <c r="AA364" s="1439"/>
      <c r="AB364" s="1452"/>
      <c r="AC364" s="1311"/>
      <c r="AD364" s="1311"/>
      <c r="AE364" s="1311"/>
      <c r="AF364" s="1311"/>
      <c r="AG364" s="1311"/>
      <c r="AH364" s="1311"/>
      <c r="AI364" s="1311"/>
      <c r="AJ364" s="1311"/>
      <c r="AK364" s="1311"/>
      <c r="AL364" s="1311"/>
    </row>
    <row r="365" spans="1:56" s="1370" customFormat="1">
      <c r="A365" s="1311"/>
      <c r="B365" s="1311"/>
      <c r="C365" s="1311"/>
      <c r="D365" s="1311"/>
      <c r="E365" s="1312"/>
      <c r="F365" s="1311"/>
      <c r="G365" s="1311"/>
      <c r="H365" s="1311"/>
      <c r="I365" s="1311"/>
      <c r="J365" s="1311"/>
      <c r="AC365" s="1311"/>
      <c r="AD365" s="1311"/>
      <c r="AE365" s="1311"/>
      <c r="AF365" s="1311"/>
      <c r="AG365" s="1311"/>
      <c r="AH365" s="1311"/>
      <c r="AI365" s="1311"/>
      <c r="AJ365" s="1311"/>
      <c r="AK365" s="1311"/>
      <c r="AL365" s="1311"/>
    </row>
    <row r="366" spans="1:56" s="1370" customFormat="1">
      <c r="A366" s="1311"/>
      <c r="B366" s="1311"/>
      <c r="C366" s="1311"/>
      <c r="D366" s="1311"/>
      <c r="E366" s="1418"/>
      <c r="F366" s="1311"/>
      <c r="G366" s="1311"/>
      <c r="H366" s="1311"/>
      <c r="I366" s="1311"/>
      <c r="J366" s="1311"/>
      <c r="V366" s="1421"/>
      <c r="X366" s="1375"/>
      <c r="Y366" s="1406" t="s">
        <v>3178</v>
      </c>
      <c r="Z366" s="1375"/>
      <c r="AA366" s="1452">
        <v>0</v>
      </c>
      <c r="AB366" s="1440">
        <v>0</v>
      </c>
      <c r="AC366" s="1441">
        <v>0</v>
      </c>
      <c r="AD366" s="1443">
        <v>0</v>
      </c>
      <c r="AE366" s="1442">
        <v>0</v>
      </c>
      <c r="AF366" s="1441">
        <v>0</v>
      </c>
      <c r="AG366" s="1442">
        <v>0</v>
      </c>
      <c r="AH366" s="1441">
        <v>0</v>
      </c>
      <c r="AI366" s="1441">
        <v>0</v>
      </c>
      <c r="AJ366" s="1444">
        <v>0</v>
      </c>
      <c r="AK366" s="1439" t="s">
        <v>3128</v>
      </c>
      <c r="AL366" s="1311"/>
    </row>
    <row r="367" spans="1:56" s="1370" customFormat="1">
      <c r="A367" s="1311"/>
      <c r="B367" s="1311"/>
      <c r="C367" s="1311"/>
      <c r="D367" s="1311"/>
      <c r="E367" s="1418"/>
      <c r="F367" s="1311"/>
      <c r="G367" s="1311"/>
      <c r="H367" s="1311"/>
      <c r="I367" s="1311"/>
      <c r="J367" s="1311"/>
      <c r="X367" s="1375"/>
      <c r="Y367" s="1406" t="s">
        <v>3179</v>
      </c>
      <c r="Z367" s="1375"/>
      <c r="AA367" s="1452">
        <v>1</v>
      </c>
      <c r="AB367" s="1445">
        <v>0</v>
      </c>
      <c r="AC367" s="1446">
        <v>0</v>
      </c>
      <c r="AD367" s="1448">
        <v>0</v>
      </c>
      <c r="AE367" s="1447">
        <v>0</v>
      </c>
      <c r="AF367" s="1446">
        <v>0</v>
      </c>
      <c r="AG367" s="1447">
        <v>0</v>
      </c>
      <c r="AH367" s="1446">
        <v>0</v>
      </c>
      <c r="AI367" s="1446">
        <v>0</v>
      </c>
      <c r="AJ367" s="1466">
        <v>1</v>
      </c>
      <c r="AK367" s="1375"/>
      <c r="AL367" s="1311"/>
    </row>
    <row r="368" spans="1:56" s="1370" customFormat="1">
      <c r="A368" s="1311"/>
      <c r="B368" s="1311"/>
      <c r="C368" s="1311"/>
      <c r="D368" s="1311"/>
      <c r="E368" s="1418"/>
      <c r="F368" s="1311"/>
      <c r="G368" s="1311"/>
      <c r="H368" s="1311"/>
      <c r="I368" s="1311"/>
      <c r="J368" s="1311"/>
      <c r="K368" s="1311"/>
      <c r="L368" s="1311"/>
      <c r="M368" s="1311"/>
      <c r="N368" s="1311"/>
      <c r="O368" s="1311"/>
      <c r="P368" s="1311"/>
      <c r="Q368" s="1311"/>
      <c r="R368" s="1311"/>
      <c r="S368" s="1311"/>
      <c r="T368" s="1311"/>
      <c r="U368" s="1311"/>
      <c r="X368" s="1375"/>
      <c r="Y368" s="1406" t="s">
        <v>3171</v>
      </c>
      <c r="Z368" s="1375"/>
      <c r="AB368" s="1453"/>
      <c r="AC368" s="1453"/>
      <c r="AD368" s="1453"/>
      <c r="AE368" s="1453"/>
      <c r="AF368" s="1454"/>
      <c r="AG368" s="1454"/>
      <c r="AH368" s="1454"/>
      <c r="AI368" s="1454"/>
      <c r="AJ368" s="1454"/>
      <c r="AK368" s="1375"/>
      <c r="AL368" s="1311"/>
    </row>
    <row r="369" spans="1:38" s="1470" customFormat="1" ht="11.25" customHeight="1">
      <c r="A369" s="1468"/>
      <c r="B369" s="1468"/>
      <c r="C369" s="1468"/>
      <c r="D369" s="1468"/>
      <c r="E369" s="1468"/>
      <c r="F369" s="1468"/>
      <c r="G369" s="1468"/>
      <c r="H369" s="1468"/>
      <c r="I369" s="1468"/>
      <c r="J369" s="1468"/>
      <c r="K369" s="1468"/>
      <c r="L369" s="1468"/>
      <c r="M369" s="1468"/>
      <c r="N369" s="1468"/>
      <c r="O369" s="1468"/>
      <c r="P369" s="1468"/>
      <c r="Q369" s="1468"/>
      <c r="R369" s="1468"/>
      <c r="S369" s="1468"/>
      <c r="T369" s="1469"/>
      <c r="U369" s="1469"/>
      <c r="V369" s="1370"/>
      <c r="X369" s="1375"/>
      <c r="Y369" s="1406" t="s">
        <v>3180</v>
      </c>
      <c r="Z369" s="1471">
        <v>138</v>
      </c>
      <c r="AA369" s="1472"/>
      <c r="AB369" s="1459">
        <v>0</v>
      </c>
      <c r="AC369" s="1460">
        <v>0</v>
      </c>
      <c r="AD369" s="1462">
        <v>1</v>
      </c>
      <c r="AE369" s="1461">
        <v>1</v>
      </c>
      <c r="AF369" s="1460">
        <v>1</v>
      </c>
      <c r="AG369" s="1461">
        <v>1</v>
      </c>
      <c r="AH369" s="1460">
        <v>1</v>
      </c>
      <c r="AI369" s="1460">
        <v>1</v>
      </c>
      <c r="AJ369" s="1467">
        <v>1</v>
      </c>
      <c r="AK369" s="1452" t="s">
        <v>3181</v>
      </c>
      <c r="AL369" s="1473"/>
    </row>
    <row r="370" spans="1:38" s="1470" customFormat="1" ht="11.25" customHeight="1">
      <c r="A370" s="1468"/>
      <c r="B370" s="1468"/>
      <c r="C370" s="1468"/>
      <c r="D370" s="1468"/>
      <c r="E370" s="1468"/>
      <c r="F370" s="1468"/>
      <c r="G370" s="1468"/>
      <c r="H370" s="1468"/>
      <c r="I370" s="1468"/>
      <c r="J370" s="1468"/>
      <c r="K370" s="1468"/>
      <c r="L370" s="1468"/>
      <c r="M370" s="1468"/>
      <c r="N370" s="1468"/>
      <c r="O370" s="1468"/>
      <c r="P370" s="1468"/>
      <c r="Q370" s="1468"/>
      <c r="R370" s="1468"/>
      <c r="S370" s="1468"/>
      <c r="T370" s="1469"/>
      <c r="U370" s="1469"/>
      <c r="V370" s="1370"/>
      <c r="X370" s="1375"/>
      <c r="Y370" s="1406"/>
      <c r="Z370" s="1456"/>
      <c r="AA370" s="1456"/>
      <c r="AB370" s="1452"/>
      <c r="AC370" s="1452"/>
      <c r="AD370" s="1439"/>
      <c r="AE370" s="1452"/>
      <c r="AF370" s="1452"/>
      <c r="AG370" s="1452"/>
      <c r="AH370" s="1452"/>
      <c r="AI370" s="1452"/>
      <c r="AJ370" s="1439"/>
      <c r="AK370" s="1452"/>
      <c r="AL370" s="1473"/>
    </row>
    <row r="371" spans="1:38" s="1375" customFormat="1">
      <c r="A371" s="1311"/>
      <c r="B371" s="1311"/>
      <c r="C371" s="1311"/>
      <c r="D371" s="1311"/>
      <c r="E371" s="1311"/>
      <c r="F371" s="1311"/>
      <c r="G371" s="1311"/>
      <c r="H371" s="1311"/>
      <c r="I371" s="1311"/>
      <c r="J371" s="1311"/>
      <c r="K371" s="1311"/>
      <c r="L371" s="1311"/>
      <c r="M371" s="1311"/>
      <c r="N371" s="1311"/>
      <c r="O371" s="1311"/>
      <c r="P371" s="1311"/>
      <c r="Q371" s="1311"/>
      <c r="R371" s="1311"/>
      <c r="S371" s="1311"/>
      <c r="T371" s="1311"/>
      <c r="U371" s="1311"/>
      <c r="V371" s="1311"/>
      <c r="W371" s="1311"/>
      <c r="X371" s="1311"/>
      <c r="Y371" s="1311"/>
      <c r="Z371" s="1311"/>
      <c r="AA371" s="1311"/>
      <c r="AB371" s="1311"/>
      <c r="AC371" s="1311"/>
      <c r="AD371" s="1311"/>
      <c r="AE371" s="1311"/>
      <c r="AF371" s="1311"/>
      <c r="AG371" s="1311"/>
      <c r="AH371" s="1311"/>
      <c r="AI371" s="1311"/>
      <c r="AJ371" s="1311"/>
      <c r="AK371" s="1311"/>
      <c r="AL371" s="1311"/>
    </row>
    <row r="372" spans="1:38" ht="12" customHeight="1">
      <c r="A372" s="1370"/>
      <c r="B372" s="1371" t="str">
        <f>$B$2</f>
        <v>11</v>
      </c>
      <c r="C372" s="1372" t="s">
        <v>3348</v>
      </c>
      <c r="D372" s="1370"/>
      <c r="E372" s="1420" t="s">
        <v>3349</v>
      </c>
      <c r="F372" s="1370"/>
      <c r="G372" s="1370"/>
      <c r="H372" s="1370"/>
      <c r="I372" s="1370"/>
      <c r="J372" s="1370"/>
      <c r="K372" s="1370"/>
      <c r="L372" s="1370"/>
      <c r="M372" s="1370"/>
      <c r="N372" s="1370"/>
      <c r="O372" s="1370"/>
      <c r="P372" s="1370"/>
      <c r="Q372" s="1370"/>
      <c r="R372" s="1421"/>
      <c r="S372" s="1421"/>
      <c r="T372" s="1421"/>
      <c r="U372" s="1421"/>
      <c r="V372" s="1421"/>
      <c r="W372" s="1421"/>
      <c r="X372" s="1422"/>
      <c r="Y372" s="1422"/>
      <c r="Z372" s="1422"/>
      <c r="AA372" s="1422"/>
      <c r="AB372" s="1422"/>
      <c r="AC372" s="1422"/>
      <c r="AD372" s="1422"/>
      <c r="AE372" s="1370"/>
      <c r="AF372" s="1374" t="s">
        <v>3134</v>
      </c>
      <c r="AG372" s="1374"/>
      <c r="AH372" s="1374"/>
      <c r="AI372" s="1374"/>
      <c r="AJ372" s="1374"/>
      <c r="AK372" s="1370"/>
      <c r="AL372" s="1370"/>
    </row>
    <row r="373" spans="1:38">
      <c r="A373" s="1316"/>
      <c r="B373" s="1316"/>
      <c r="C373" s="1378" t="s">
        <v>3101</v>
      </c>
      <c r="D373" s="1379"/>
      <c r="E373" s="1378"/>
      <c r="F373" s="1378"/>
      <c r="G373" s="1378" t="s">
        <v>3135</v>
      </c>
      <c r="H373" s="1316"/>
      <c r="I373" s="1316"/>
      <c r="J373" s="1316"/>
      <c r="K373" s="1316"/>
      <c r="L373" s="1316"/>
      <c r="M373" s="1316"/>
      <c r="N373" s="1316"/>
      <c r="O373" s="1316"/>
      <c r="P373" s="1316"/>
      <c r="Q373" s="1316"/>
      <c r="R373" s="1316"/>
      <c r="S373" s="1316"/>
      <c r="T373" s="1316"/>
      <c r="U373" s="1316"/>
      <c r="V373" s="1316"/>
      <c r="W373" s="1316"/>
      <c r="X373" s="1316"/>
      <c r="Y373" s="1316"/>
      <c r="Z373" s="1316"/>
      <c r="AA373" s="1316"/>
      <c r="AB373" s="1316"/>
      <c r="AC373" s="1316"/>
      <c r="AD373" s="1316"/>
      <c r="AE373" s="1316"/>
      <c r="AF373" s="1316"/>
      <c r="AG373" s="1316"/>
      <c r="AH373" s="1316"/>
      <c r="AI373" s="1316"/>
      <c r="AJ373" s="1316"/>
      <c r="AK373" s="1316"/>
      <c r="AL373" s="1316"/>
    </row>
    <row r="374" spans="1:38">
      <c r="A374" s="1316"/>
      <c r="B374" s="1316"/>
      <c r="C374" s="1316"/>
      <c r="D374" s="1316"/>
      <c r="E374" s="1381" t="s">
        <v>3102</v>
      </c>
      <c r="F374" s="1316"/>
      <c r="G374" s="1316"/>
      <c r="H374" s="1316"/>
      <c r="I374" s="1316"/>
      <c r="J374" s="1316"/>
      <c r="K374" s="1316"/>
      <c r="L374" s="1316"/>
      <c r="M374" s="1316"/>
      <c r="N374" s="1316"/>
      <c r="O374" s="1316"/>
      <c r="P374" s="1316"/>
      <c r="Q374" s="1316"/>
      <c r="R374" s="1316"/>
      <c r="S374" s="1316"/>
      <c r="T374" s="1316"/>
      <c r="U374" s="1316"/>
      <c r="V374" s="1316"/>
      <c r="W374" s="1316"/>
      <c r="X374" s="1316"/>
      <c r="Y374" s="1316"/>
      <c r="Z374" s="1316"/>
      <c r="AA374" s="1316"/>
      <c r="AB374" s="1316"/>
      <c r="AC374" s="1316"/>
      <c r="AD374" s="1316"/>
      <c r="AE374" s="1316"/>
      <c r="AF374" s="1316"/>
      <c r="AG374" s="1316"/>
      <c r="AH374" s="1316"/>
      <c r="AI374" s="1316"/>
      <c r="AJ374" s="1382" t="s">
        <v>3103</v>
      </c>
      <c r="AK374" s="1316"/>
      <c r="AL374" s="1316"/>
    </row>
    <row r="375" spans="1:38">
      <c r="A375" s="1316"/>
      <c r="B375" s="1316"/>
      <c r="C375" s="1316"/>
      <c r="D375" s="1316"/>
      <c r="E375" s="1383">
        <v>31</v>
      </c>
      <c r="F375" s="1383"/>
      <c r="G375" s="1383"/>
      <c r="H375" s="1383"/>
      <c r="I375" s="1383"/>
      <c r="J375" s="1383"/>
      <c r="K375" s="1383"/>
      <c r="L375" s="1383">
        <v>24</v>
      </c>
      <c r="M375" s="1383">
        <v>23</v>
      </c>
      <c r="N375" s="1383"/>
      <c r="O375" s="1383"/>
      <c r="P375" s="1383"/>
      <c r="Q375" s="1383"/>
      <c r="R375" s="1383"/>
      <c r="S375" s="1383"/>
      <c r="T375" s="1384">
        <v>16</v>
      </c>
      <c r="U375" s="1384">
        <v>15</v>
      </c>
      <c r="V375" s="1383"/>
      <c r="W375" s="1383"/>
      <c r="X375" s="1383"/>
      <c r="Y375" s="1383"/>
      <c r="Z375" s="1383"/>
      <c r="AA375" s="1383"/>
      <c r="AB375" s="1384">
        <v>8</v>
      </c>
      <c r="AC375" s="1384">
        <v>7</v>
      </c>
      <c r="AD375" s="1383"/>
      <c r="AE375" s="1383"/>
      <c r="AF375" s="1383"/>
      <c r="AG375" s="1383"/>
      <c r="AH375" s="1383"/>
      <c r="AI375" s="1383"/>
      <c r="AJ375" s="1384">
        <v>0</v>
      </c>
      <c r="AK375" s="1316"/>
      <c r="AL375" s="1316"/>
    </row>
    <row r="376" spans="1:38">
      <c r="A376" s="1316"/>
      <c r="B376" s="1316"/>
      <c r="C376" s="1316"/>
      <c r="D376" s="1316"/>
      <c r="E376" s="1385">
        <v>1</v>
      </c>
      <c r="F376" s="1386">
        <v>0</v>
      </c>
      <c r="G376" s="1386">
        <v>1</v>
      </c>
      <c r="H376" s="1387" t="s">
        <v>3105</v>
      </c>
      <c r="I376" s="1385">
        <v>0</v>
      </c>
      <c r="J376" s="1337">
        <v>0</v>
      </c>
      <c r="K376" s="1337">
        <v>0</v>
      </c>
      <c r="L376" s="1338">
        <v>0</v>
      </c>
      <c r="M376" s="1388">
        <v>0</v>
      </c>
      <c r="N376" s="1337">
        <v>0</v>
      </c>
      <c r="O376" s="1337">
        <v>0</v>
      </c>
      <c r="P376" s="1338">
        <v>0</v>
      </c>
      <c r="Q376" s="1385" t="str">
        <f>MID(Q378,1,1)</f>
        <v>0</v>
      </c>
      <c r="R376" s="1386" t="str">
        <f>MID(Q378,2,1)</f>
        <v>0</v>
      </c>
      <c r="S376" s="1389" t="str">
        <f>MID(Q378,3,1)</f>
        <v>0</v>
      </c>
      <c r="T376" s="1390" t="str">
        <f>MID(Q378,4,1)</f>
        <v>1</v>
      </c>
      <c r="U376" s="1391" t="str">
        <f>MID(U378,1,1)</f>
        <v>0</v>
      </c>
      <c r="V376" s="1392" t="str">
        <f>MID(U378,2,1)</f>
        <v>0</v>
      </c>
      <c r="W376" s="1389" t="str">
        <f>MID(U378,3,1)</f>
        <v>0</v>
      </c>
      <c r="X376" s="1387" t="str">
        <f>MID(U378,4,1)</f>
        <v>0</v>
      </c>
      <c r="Y376" s="1385" t="str">
        <f>MID(U378,5,1)</f>
        <v>0</v>
      </c>
      <c r="Z376" s="1386" t="str">
        <f>MID(U378,6,1)</f>
        <v>0</v>
      </c>
      <c r="AA376" s="1389" t="str">
        <f>MID(U378,7,1)</f>
        <v>0</v>
      </c>
      <c r="AB376" s="1390" t="str">
        <f>MID(U378,8,1)</f>
        <v>0</v>
      </c>
      <c r="AC376" s="1393" t="str">
        <f>MID(AC378,1,1)</f>
        <v>0</v>
      </c>
      <c r="AD376" s="1389" t="str">
        <f>MID(AC378,2,1)</f>
        <v>1</v>
      </c>
      <c r="AE376" s="1389" t="str">
        <f>MID(AC378,3,1)</f>
        <v>1</v>
      </c>
      <c r="AF376" s="1394" t="str">
        <f>MID(AC378,4,1)</f>
        <v>1</v>
      </c>
      <c r="AG376" s="1393" t="str">
        <f>MID(AC378,5,1)</f>
        <v>0</v>
      </c>
      <c r="AH376" s="1389" t="str">
        <f>MID(AC378,6,1)</f>
        <v>1</v>
      </c>
      <c r="AI376" s="1389" t="str">
        <f>MID(AC378,7,1)</f>
        <v>1</v>
      </c>
      <c r="AJ376" s="1394" t="str">
        <f>MID(AC378,8,1)</f>
        <v>1</v>
      </c>
      <c r="AK376" s="1316"/>
      <c r="AL376" s="1316"/>
    </row>
    <row r="377" spans="1:38" s="1375" customFormat="1">
      <c r="A377" s="1316"/>
      <c r="B377" s="1316"/>
      <c r="C377" s="1316"/>
      <c r="D377" s="1316"/>
      <c r="E377" s="1316"/>
      <c r="F377" s="1316"/>
      <c r="G377" s="1316"/>
      <c r="H377" s="1316"/>
      <c r="I377" s="1316"/>
      <c r="J377" s="1316"/>
      <c r="K377" s="1316"/>
      <c r="L377" s="1316"/>
      <c r="M377" s="1316"/>
      <c r="N377" s="1316"/>
      <c r="O377" s="1316"/>
      <c r="P377" s="1316"/>
      <c r="Q377" s="1316"/>
      <c r="R377" s="1316"/>
      <c r="S377" s="1316"/>
      <c r="T377" s="1316"/>
      <c r="U377" s="1316"/>
      <c r="V377" s="1316"/>
      <c r="W377" s="1316"/>
      <c r="X377" s="1316"/>
      <c r="Y377" s="1316"/>
      <c r="Z377" s="1316"/>
      <c r="AA377" s="1316"/>
      <c r="AB377" s="1316"/>
      <c r="AC377" s="1316"/>
      <c r="AD377" s="1316"/>
      <c r="AE377" s="1316"/>
      <c r="AF377" s="1316"/>
      <c r="AG377" s="1316"/>
      <c r="AH377" s="1316"/>
      <c r="AI377" s="1351"/>
      <c r="AJ377" s="1351"/>
      <c r="AK377" s="1316"/>
      <c r="AL377" s="1316"/>
    </row>
    <row r="378" spans="1:38" s="1375" customFormat="1" hidden="1">
      <c r="A378" s="1316"/>
      <c r="B378" s="1316"/>
      <c r="C378" s="1316"/>
      <c r="D378" s="1316"/>
      <c r="E378" s="1352"/>
      <c r="F378" s="1352"/>
      <c r="G378" s="1352"/>
      <c r="H378" s="1352"/>
      <c r="I378" s="1352"/>
      <c r="J378" s="1351"/>
      <c r="K378" s="1351"/>
      <c r="L378" s="1351"/>
      <c r="M378" s="1351"/>
      <c r="N378" s="1351"/>
      <c r="O378" s="1351"/>
      <c r="P378" s="1351"/>
      <c r="Q378" s="1353" t="str">
        <f>HEX2BIN(T379,4)</f>
        <v>0001</v>
      </c>
      <c r="R378" s="1353"/>
      <c r="S378" s="1353"/>
      <c r="T378" s="1353"/>
      <c r="U378" s="1353" t="str">
        <f>HEX2BIN(Y379,8)</f>
        <v>00000000</v>
      </c>
      <c r="V378" s="1353"/>
      <c r="W378" s="1353"/>
      <c r="X378" s="1353"/>
      <c r="Y378" s="1353"/>
      <c r="Z378" s="1353"/>
      <c r="AA378" s="1353"/>
      <c r="AB378" s="1353"/>
      <c r="AC378" s="1353" t="str">
        <f>HEX2BIN(AG379,8)</f>
        <v>01110111</v>
      </c>
      <c r="AD378" s="1353"/>
      <c r="AE378" s="1353"/>
      <c r="AF378" s="1353"/>
      <c r="AG378" s="1353"/>
      <c r="AH378" s="1353"/>
      <c r="AI378" s="1353"/>
      <c r="AJ378" s="1353"/>
      <c r="AK378" s="1316"/>
      <c r="AL378" s="1316"/>
    </row>
    <row r="379" spans="1:38" s="1375" customFormat="1" ht="12" customHeight="1">
      <c r="A379" s="1316"/>
      <c r="B379" s="1316"/>
      <c r="C379" s="1316"/>
      <c r="D379" s="1316"/>
      <c r="E379" s="1352"/>
      <c r="F379" s="1352"/>
      <c r="G379" s="1352"/>
      <c r="H379" s="1352"/>
      <c r="I379" s="1352"/>
      <c r="J379" s="1351"/>
      <c r="K379" s="1354"/>
      <c r="L379" s="1351"/>
      <c r="M379" s="1395"/>
      <c r="O379" s="1354" t="s">
        <v>3137</v>
      </c>
      <c r="Q379" s="1357" t="s">
        <v>3106</v>
      </c>
      <c r="R379" s="1358"/>
      <c r="S379" s="1358"/>
      <c r="T379" s="1359" t="s">
        <v>3187</v>
      </c>
      <c r="U379" s="1357" t="s">
        <v>3344</v>
      </c>
      <c r="V379" s="1358"/>
      <c r="W379" s="1358"/>
      <c r="X379" s="1358"/>
      <c r="Y379" s="1360" t="s">
        <v>3310</v>
      </c>
      <c r="Z379" s="1360"/>
      <c r="AA379" s="1360"/>
      <c r="AB379" s="1361"/>
      <c r="AC379" s="1357" t="s">
        <v>3350</v>
      </c>
      <c r="AD379" s="1358"/>
      <c r="AE379" s="1358"/>
      <c r="AF379" s="1358"/>
      <c r="AG379" s="1360" t="s">
        <v>3351</v>
      </c>
      <c r="AH379" s="1360"/>
      <c r="AI379" s="1360"/>
      <c r="AJ379" s="1361"/>
      <c r="AK379" s="1316"/>
      <c r="AL379" s="1425"/>
    </row>
    <row r="380" spans="1:38" s="1375" customFormat="1" ht="12" customHeight="1">
      <c r="E380" s="1396"/>
      <c r="F380" s="1396"/>
      <c r="G380" s="1396"/>
      <c r="H380" s="1396"/>
      <c r="I380" s="1396"/>
      <c r="J380" s="1395"/>
      <c r="K380" s="1395"/>
      <c r="L380" s="1395"/>
      <c r="M380" s="1397"/>
      <c r="N380" s="1397"/>
      <c r="O380" s="1397"/>
      <c r="P380" s="1397"/>
      <c r="Q380" s="1398"/>
      <c r="R380" s="1399"/>
      <c r="S380" s="1399"/>
      <c r="T380" s="1399"/>
      <c r="U380" s="1395"/>
      <c r="Y380" s="1397"/>
      <c r="Z380" s="1397"/>
      <c r="AA380" s="1397"/>
      <c r="AB380" s="1398"/>
      <c r="AC380" s="1397"/>
      <c r="AD380" s="1397"/>
      <c r="AE380" s="1397"/>
      <c r="AF380" s="1397"/>
      <c r="AG380" s="1400"/>
      <c r="AH380" s="1400"/>
      <c r="AI380" s="1400"/>
      <c r="AJ380" s="1400"/>
    </row>
    <row r="381" spans="1:38" s="1375" customFormat="1" ht="12" customHeight="1">
      <c r="A381" s="1311"/>
      <c r="B381" s="1311"/>
      <c r="C381" s="1370" t="s">
        <v>3190</v>
      </c>
      <c r="D381" s="1426"/>
      <c r="E381" s="1370"/>
      <c r="F381" s="1370"/>
      <c r="G381" s="1378" t="s">
        <v>3313</v>
      </c>
      <c r="H381" s="1370"/>
      <c r="I381" s="1311"/>
      <c r="J381" s="1311"/>
      <c r="K381" s="1311"/>
      <c r="L381" s="1311"/>
      <c r="M381" s="1318"/>
      <c r="N381" s="1311"/>
      <c r="O381" s="1311"/>
      <c r="P381" s="1311"/>
      <c r="Q381" s="1311"/>
      <c r="R381" s="1311"/>
      <c r="S381" s="1311"/>
      <c r="T381" s="1311"/>
      <c r="U381" s="1311"/>
      <c r="V381" s="1311"/>
      <c r="W381" s="1311"/>
      <c r="X381" s="1311"/>
      <c r="Y381" s="1311"/>
      <c r="Z381" s="1311"/>
      <c r="AA381" s="1311"/>
      <c r="AB381" s="1311"/>
      <c r="AC381" s="1311"/>
      <c r="AD381" s="1311"/>
      <c r="AE381" s="1311"/>
      <c r="AF381" s="1311"/>
      <c r="AG381" s="1311"/>
      <c r="AH381" s="1311"/>
      <c r="AI381" s="1311"/>
      <c r="AJ381" s="1311"/>
      <c r="AK381" s="1427"/>
      <c r="AL381" s="1311"/>
    </row>
    <row r="382" spans="1:38" s="1375" customFormat="1" ht="12" customHeight="1">
      <c r="A382" s="1311"/>
      <c r="B382" s="1311"/>
      <c r="C382" s="1311"/>
      <c r="D382" s="1311"/>
      <c r="E382" s="1332" t="s">
        <v>3229</v>
      </c>
      <c r="F382" s="1311"/>
      <c r="G382" s="1311"/>
      <c r="H382" s="1311"/>
      <c r="I382" s="1311"/>
      <c r="J382" s="1311"/>
      <c r="K382" s="1311"/>
      <c r="L382" s="1311"/>
      <c r="M382" s="1311"/>
      <c r="N382" s="1311"/>
      <c r="O382" s="1311"/>
      <c r="P382" s="1311"/>
      <c r="Q382" s="1311"/>
      <c r="R382" s="1311"/>
      <c r="S382" s="1311"/>
      <c r="T382" s="1311"/>
      <c r="U382" s="1311"/>
      <c r="V382" s="1311"/>
      <c r="W382" s="1311"/>
      <c r="X382" s="1311"/>
      <c r="Y382" s="1311"/>
      <c r="Z382" s="1311"/>
      <c r="AA382" s="1311"/>
      <c r="AB382" s="1311"/>
      <c r="AC382" s="1311"/>
      <c r="AD382" s="1311"/>
      <c r="AE382" s="1311"/>
      <c r="AF382" s="1311"/>
      <c r="AG382" s="1311"/>
      <c r="AH382" s="1311"/>
      <c r="AI382" s="1311"/>
      <c r="AJ382" s="1333" t="s">
        <v>3335</v>
      </c>
      <c r="AK382" s="1311"/>
      <c r="AL382" s="1311"/>
    </row>
    <row r="383" spans="1:38" s="1375" customFormat="1" ht="12" customHeight="1">
      <c r="A383" s="1311"/>
      <c r="B383" s="1311"/>
      <c r="C383" s="1311"/>
      <c r="D383" s="1311"/>
      <c r="E383" s="1334">
        <v>31</v>
      </c>
      <c r="F383" s="1334"/>
      <c r="G383" s="1334"/>
      <c r="H383" s="1334"/>
      <c r="I383" s="1334"/>
      <c r="J383" s="1334"/>
      <c r="K383" s="1334"/>
      <c r="L383" s="1334">
        <v>24</v>
      </c>
      <c r="M383" s="1334">
        <v>23</v>
      </c>
      <c r="N383" s="1334"/>
      <c r="O383" s="1334"/>
      <c r="P383" s="1334"/>
      <c r="Q383" s="1334"/>
      <c r="R383" s="1334"/>
      <c r="S383" s="1334"/>
      <c r="T383" s="1335">
        <v>16</v>
      </c>
      <c r="U383" s="1335">
        <v>15</v>
      </c>
      <c r="V383" s="1334"/>
      <c r="W383" s="1334"/>
      <c r="X383" s="1334"/>
      <c r="Y383" s="1334"/>
      <c r="Z383" s="1334"/>
      <c r="AA383" s="1334"/>
      <c r="AB383" s="1335">
        <v>8</v>
      </c>
      <c r="AC383" s="1335">
        <v>7</v>
      </c>
      <c r="AD383" s="1334"/>
      <c r="AE383" s="1334"/>
      <c r="AF383" s="1334"/>
      <c r="AG383" s="1334"/>
      <c r="AH383" s="1334"/>
      <c r="AI383" s="1334"/>
      <c r="AJ383" s="1335">
        <v>0</v>
      </c>
      <c r="AK383" s="1311"/>
      <c r="AL383" s="1311"/>
    </row>
    <row r="384" spans="1:38" ht="12" customHeight="1">
      <c r="E384" s="1585" t="s">
        <v>3124</v>
      </c>
      <c r="F384" s="1586" t="s">
        <v>3194</v>
      </c>
      <c r="G384" s="1586" t="s">
        <v>3195</v>
      </c>
      <c r="H384" s="1587" t="s">
        <v>3352</v>
      </c>
      <c r="I384" s="1585" t="s">
        <v>3194</v>
      </c>
      <c r="J384" s="1586" t="s">
        <v>3194</v>
      </c>
      <c r="K384" s="1586" t="s">
        <v>3194</v>
      </c>
      <c r="L384" s="1587" t="s">
        <v>3194</v>
      </c>
      <c r="M384" s="1585" t="s">
        <v>3353</v>
      </c>
      <c r="N384" s="1586" t="s">
        <v>3194</v>
      </c>
      <c r="O384" s="1586" t="s">
        <v>3197</v>
      </c>
      <c r="P384" s="1587" t="s">
        <v>3194</v>
      </c>
      <c r="Q384" s="1585" t="s">
        <v>3194</v>
      </c>
      <c r="R384" s="1586" t="s">
        <v>3194</v>
      </c>
      <c r="S384" s="1586" t="s">
        <v>3197</v>
      </c>
      <c r="T384" s="1587" t="s">
        <v>3194</v>
      </c>
      <c r="U384" s="1585" t="s">
        <v>3125</v>
      </c>
      <c r="V384" s="1586" t="s">
        <v>3196</v>
      </c>
      <c r="W384" s="1586" t="s">
        <v>3194</v>
      </c>
      <c r="X384" s="1587" t="s">
        <v>3125</v>
      </c>
      <c r="Y384" s="1585" t="s">
        <v>3196</v>
      </c>
      <c r="Z384" s="1586" t="s">
        <v>3194</v>
      </c>
      <c r="AA384" s="1586" t="s">
        <v>3125</v>
      </c>
      <c r="AB384" s="1342" t="s">
        <v>3251</v>
      </c>
      <c r="AC384" s="1340" t="s">
        <v>3105</v>
      </c>
      <c r="AD384" s="1341" t="s">
        <v>3354</v>
      </c>
      <c r="AE384" s="1341" t="s">
        <v>3251</v>
      </c>
      <c r="AF384" s="1342" t="s">
        <v>3105</v>
      </c>
      <c r="AG384" s="1432" t="s">
        <v>3247</v>
      </c>
      <c r="AH384" s="1429" t="s">
        <v>3251</v>
      </c>
      <c r="AI384" s="1429" t="s">
        <v>3105</v>
      </c>
      <c r="AJ384" s="1433" t="s">
        <v>3105</v>
      </c>
    </row>
    <row r="385" spans="1:38" s="1370" customFormat="1" ht="6" customHeight="1">
      <c r="A385" s="1311"/>
      <c r="B385" s="1311"/>
      <c r="C385" s="1311"/>
      <c r="D385" s="1311"/>
      <c r="E385" s="1369"/>
      <c r="F385" s="1369"/>
      <c r="G385" s="1369"/>
      <c r="H385" s="1369"/>
      <c r="I385" s="1369"/>
      <c r="J385" s="1369"/>
      <c r="K385" s="1369"/>
      <c r="L385" s="1369"/>
      <c r="M385" s="1369"/>
      <c r="N385" s="1369"/>
      <c r="O385" s="1369"/>
      <c r="P385" s="1369"/>
      <c r="Q385" s="1369"/>
      <c r="R385" s="1369"/>
      <c r="S385" s="1369"/>
      <c r="T385" s="1369"/>
      <c r="U385" s="1369"/>
      <c r="V385" s="1369"/>
      <c r="W385" s="1369"/>
      <c r="X385" s="1369"/>
      <c r="Y385" s="1369"/>
      <c r="Z385" s="1369"/>
      <c r="AA385" s="1369"/>
      <c r="AB385" s="1369"/>
      <c r="AC385" s="1369"/>
      <c r="AD385" s="1369"/>
      <c r="AE385" s="1369"/>
      <c r="AF385" s="1369"/>
      <c r="AG385" s="1369"/>
      <c r="AH385" s="1369"/>
      <c r="AI385" s="1369"/>
      <c r="AJ385" s="1369"/>
      <c r="AK385" s="1311"/>
    </row>
    <row r="386" spans="1:38" s="1370" customFormat="1" ht="6" customHeight="1">
      <c r="A386" s="1311"/>
      <c r="B386" s="1311"/>
      <c r="C386" s="1311"/>
      <c r="D386" s="1311"/>
      <c r="E386" s="1369"/>
      <c r="F386" s="1369"/>
      <c r="G386" s="1369"/>
      <c r="H386" s="1369"/>
      <c r="I386" s="1369"/>
      <c r="J386" s="1369"/>
      <c r="K386" s="1369"/>
      <c r="L386" s="1369"/>
      <c r="M386" s="1369"/>
      <c r="N386" s="1369"/>
      <c r="O386" s="1369"/>
      <c r="P386" s="1369"/>
      <c r="Q386" s="1369"/>
      <c r="R386" s="1369"/>
      <c r="S386" s="1369"/>
      <c r="T386" s="1369"/>
      <c r="U386" s="1369"/>
      <c r="V386" s="1369"/>
      <c r="W386" s="1369"/>
      <c r="X386" s="1369"/>
      <c r="Y386" s="1369"/>
      <c r="Z386" s="1369"/>
      <c r="AA386" s="1369"/>
      <c r="AB386" s="1369"/>
      <c r="AC386" s="1369"/>
      <c r="AD386" s="1369"/>
      <c r="AE386" s="1369"/>
      <c r="AF386" s="1369"/>
      <c r="AG386" s="1369"/>
      <c r="AH386" s="1369"/>
      <c r="AI386" s="1369"/>
      <c r="AJ386" s="1369"/>
      <c r="AK386" s="1311"/>
    </row>
    <row r="387" spans="1:38" s="1370" customFormat="1">
      <c r="A387" s="1311"/>
      <c r="B387" s="1311"/>
      <c r="C387" s="1311"/>
      <c r="D387" s="1311"/>
      <c r="E387" s="1311"/>
      <c r="F387" s="1311"/>
      <c r="G387" s="1311"/>
      <c r="H387" s="1311"/>
      <c r="I387" s="1311"/>
      <c r="J387" s="1311"/>
      <c r="K387" s="1311"/>
      <c r="L387" s="1311"/>
      <c r="M387" s="1311"/>
      <c r="N387" s="1311"/>
      <c r="O387" s="1311"/>
      <c r="P387" s="1311"/>
      <c r="Q387" s="1311"/>
      <c r="R387" s="1311"/>
      <c r="S387" s="1311"/>
      <c r="T387" s="1311"/>
      <c r="U387" s="1311"/>
      <c r="V387" s="1311"/>
      <c r="W387" s="1311"/>
      <c r="X387" s="1311"/>
      <c r="Y387" s="1311"/>
      <c r="Z387" s="1311"/>
      <c r="AA387" s="1311"/>
      <c r="AB387" s="1311"/>
      <c r="AC387" s="1311"/>
      <c r="AD387" s="1311"/>
      <c r="AE387" s="1311"/>
      <c r="AF387" s="1311"/>
      <c r="AG387" s="1311"/>
      <c r="AH387" s="1311"/>
      <c r="AI387" s="1311"/>
      <c r="AJ387" s="1311"/>
      <c r="AK387" s="1311"/>
    </row>
    <row r="388" spans="1:38" s="1370" customFormat="1">
      <c r="A388" s="1311"/>
      <c r="B388" s="1311"/>
      <c r="C388" s="1311"/>
      <c r="D388" s="1311"/>
      <c r="E388" s="1311"/>
      <c r="F388" s="1311"/>
      <c r="G388" s="1311"/>
      <c r="H388" s="1311"/>
      <c r="I388" s="1311"/>
      <c r="J388" s="1311"/>
      <c r="K388" s="1311"/>
      <c r="L388" s="1311"/>
      <c r="M388" s="1311"/>
      <c r="N388" s="1311"/>
      <c r="O388" s="1311"/>
      <c r="P388" s="1311"/>
      <c r="Q388" s="1311"/>
      <c r="R388" s="1311"/>
      <c r="S388" s="1311"/>
      <c r="T388" s="1311"/>
      <c r="U388" s="1311"/>
      <c r="V388" s="1311"/>
      <c r="W388" s="1311"/>
      <c r="X388" s="1311"/>
      <c r="Y388" s="1311"/>
      <c r="Z388" s="1311"/>
      <c r="AA388" s="1311"/>
      <c r="AB388" s="1311"/>
      <c r="AC388" s="1311"/>
      <c r="AD388" s="1311"/>
      <c r="AE388" s="1311"/>
      <c r="AF388" s="1311"/>
      <c r="AG388" s="1311"/>
      <c r="AH388" s="1311"/>
      <c r="AI388" s="1311"/>
      <c r="AJ388" s="1311"/>
      <c r="AK388" s="1311"/>
    </row>
    <row r="389" spans="1:38" ht="12" customHeight="1">
      <c r="E389" s="1434"/>
      <c r="F389" s="1434"/>
      <c r="G389" s="1434"/>
      <c r="H389" s="1434"/>
      <c r="I389" s="1434"/>
      <c r="J389" s="1434"/>
      <c r="K389" s="1434"/>
      <c r="L389" s="1434"/>
      <c r="M389" s="1434"/>
      <c r="N389" s="1434"/>
      <c r="O389" s="1434"/>
      <c r="P389" s="1434"/>
      <c r="Q389" s="1434"/>
      <c r="R389" s="1434"/>
      <c r="S389" s="1434"/>
      <c r="T389" s="1434"/>
      <c r="U389" s="1434"/>
      <c r="V389" s="1434"/>
      <c r="W389" s="1434"/>
      <c r="X389" s="1434"/>
      <c r="Y389" s="1434"/>
      <c r="Z389" s="1434"/>
      <c r="AA389" s="1434"/>
      <c r="AB389" s="1434"/>
      <c r="AC389" s="1369"/>
      <c r="AD389" s="1369"/>
      <c r="AE389" s="1369"/>
      <c r="AF389" s="1369"/>
      <c r="AG389" s="1369"/>
      <c r="AH389" s="1369"/>
      <c r="AI389" s="1369"/>
      <c r="AJ389" s="1369"/>
    </row>
    <row r="390" spans="1:38" s="1375" customFormat="1" ht="12" customHeight="1">
      <c r="A390" s="1311"/>
      <c r="B390" s="1311"/>
      <c r="C390" s="1311"/>
      <c r="D390" s="1311"/>
      <c r="E390" s="1311"/>
      <c r="F390" s="1311"/>
      <c r="G390" s="1435"/>
      <c r="H390" s="1435"/>
      <c r="I390" s="1435"/>
      <c r="J390" s="1311"/>
      <c r="K390" s="1311"/>
      <c r="L390" s="1311"/>
      <c r="M390" s="1311"/>
      <c r="N390" s="1311"/>
      <c r="O390" s="1311"/>
      <c r="P390" s="1311"/>
      <c r="Q390" s="1311"/>
      <c r="R390" s="1311"/>
      <c r="S390" s="1311"/>
      <c r="T390" s="1311"/>
      <c r="U390" s="1311"/>
      <c r="V390" s="1311"/>
      <c r="W390" s="1311"/>
      <c r="X390" s="1311"/>
      <c r="Y390" s="1311"/>
      <c r="Z390" s="1311"/>
      <c r="AA390" s="1311"/>
      <c r="AB390" s="1438" t="s">
        <v>3355</v>
      </c>
      <c r="AC390" s="1438" t="s">
        <v>3157</v>
      </c>
      <c r="AD390" s="1438" t="s">
        <v>3158</v>
      </c>
      <c r="AE390" s="1438" t="s">
        <v>3325</v>
      </c>
      <c r="AF390" s="1438" t="s">
        <v>3356</v>
      </c>
      <c r="AG390" s="1438" t="s">
        <v>3161</v>
      </c>
      <c r="AH390" s="1438" t="s">
        <v>3357</v>
      </c>
      <c r="AI390" s="1438" t="s">
        <v>3163</v>
      </c>
      <c r="AJ390" s="1438" t="s">
        <v>3164</v>
      </c>
      <c r="AK390" s="1311"/>
      <c r="AL390" s="1311"/>
    </row>
    <row r="391" spans="1:38" s="1375" customFormat="1" ht="12" customHeight="1">
      <c r="A391" s="1311"/>
      <c r="B391" s="1311"/>
      <c r="C391" s="1311"/>
      <c r="D391" s="1311"/>
      <c r="E391" s="1311"/>
      <c r="F391" s="1588"/>
      <c r="G391" s="1589"/>
      <c r="H391" s="1589"/>
      <c r="I391" s="1589"/>
      <c r="J391" s="1589"/>
      <c r="K391" s="1589"/>
      <c r="L391" s="1589"/>
      <c r="M391" s="1589"/>
      <c r="N391" s="1589"/>
      <c r="O391" s="1589"/>
      <c r="P391" s="1589"/>
      <c r="Q391" s="1589"/>
      <c r="R391" s="1589"/>
      <c r="S391" s="1589"/>
      <c r="T391" s="1589"/>
      <c r="U391" s="1589"/>
      <c r="V391" s="1589"/>
      <c r="W391" s="1589"/>
      <c r="X391" s="1589"/>
      <c r="Y391" s="1589"/>
      <c r="Z391" s="1589"/>
      <c r="AA391" s="1589"/>
      <c r="AB391" s="1438"/>
      <c r="AC391" s="1438"/>
      <c r="AD391" s="1438"/>
      <c r="AE391" s="1438"/>
      <c r="AF391" s="1438"/>
      <c r="AG391" s="1438"/>
      <c r="AH391" s="1438"/>
      <c r="AI391" s="1438"/>
      <c r="AJ391" s="1438"/>
      <c r="AK391" s="1311"/>
      <c r="AL391" s="1311"/>
    </row>
    <row r="392" spans="1:38" s="1375" customFormat="1" ht="12" customHeight="1">
      <c r="A392" s="1311"/>
      <c r="B392" s="1311"/>
      <c r="C392" s="1311"/>
      <c r="D392" s="1311"/>
      <c r="E392" s="1311"/>
      <c r="F392" s="1588"/>
      <c r="G392" s="1589"/>
      <c r="H392" s="1589"/>
      <c r="I392" s="1589"/>
      <c r="J392" s="1589"/>
      <c r="K392" s="1589"/>
      <c r="L392" s="1589"/>
      <c r="M392" s="1589"/>
      <c r="N392" s="1589"/>
      <c r="O392" s="1589"/>
      <c r="P392" s="1589"/>
      <c r="Q392" s="1589"/>
      <c r="R392" s="1589"/>
      <c r="S392" s="1589"/>
      <c r="T392" s="1589"/>
      <c r="U392" s="1589"/>
      <c r="V392" s="1589"/>
      <c r="W392" s="1589"/>
      <c r="X392" s="1589"/>
      <c r="Y392" s="1589"/>
      <c r="Z392" s="1589"/>
      <c r="AA392" s="1589"/>
      <c r="AB392" s="1438"/>
      <c r="AC392" s="1438"/>
      <c r="AD392" s="1438"/>
      <c r="AE392" s="1438"/>
      <c r="AF392" s="1438"/>
      <c r="AG392" s="1438"/>
      <c r="AH392" s="1438"/>
      <c r="AI392" s="1438"/>
      <c r="AJ392" s="1438"/>
      <c r="AK392" s="1311"/>
      <c r="AL392" s="1311"/>
    </row>
    <row r="393" spans="1:38" s="1375" customFormat="1" ht="12" customHeight="1">
      <c r="A393" s="1311"/>
      <c r="B393" s="1311"/>
      <c r="C393" s="1311"/>
      <c r="D393" s="1311"/>
      <c r="E393" s="1311"/>
      <c r="F393" s="1588"/>
      <c r="G393" s="1589"/>
      <c r="H393" s="1589"/>
      <c r="I393" s="1589"/>
      <c r="J393" s="1589"/>
      <c r="K393" s="1589"/>
      <c r="L393" s="1589"/>
      <c r="M393" s="1589"/>
      <c r="N393" s="1589"/>
      <c r="O393" s="1589"/>
      <c r="P393" s="1589"/>
      <c r="Q393" s="1589"/>
      <c r="R393" s="1589"/>
      <c r="S393" s="1589"/>
      <c r="T393" s="1589"/>
      <c r="U393" s="1589"/>
      <c r="V393" s="1589"/>
      <c r="W393" s="1589"/>
      <c r="X393" s="1589"/>
      <c r="Y393" s="1589"/>
      <c r="Z393" s="1589"/>
      <c r="AA393" s="1589"/>
      <c r="AB393" s="1438"/>
      <c r="AC393" s="1438"/>
      <c r="AD393" s="1438"/>
      <c r="AE393" s="1438"/>
      <c r="AF393" s="1438"/>
      <c r="AG393" s="1438"/>
      <c r="AH393" s="1438"/>
      <c r="AI393" s="1438"/>
      <c r="AJ393" s="1438"/>
      <c r="AK393" s="1311"/>
      <c r="AL393" s="1311"/>
    </row>
    <row r="394" spans="1:38" s="1375" customFormat="1" ht="12" customHeight="1">
      <c r="A394" s="1311"/>
      <c r="B394" s="1311"/>
      <c r="C394" s="1311"/>
      <c r="D394" s="1311"/>
      <c r="E394" s="1311"/>
      <c r="F394" s="1588"/>
      <c r="G394" s="1589"/>
      <c r="H394" s="1589"/>
      <c r="I394" s="1589"/>
      <c r="J394" s="1589"/>
      <c r="K394" s="1589"/>
      <c r="L394" s="1589"/>
      <c r="M394" s="1589"/>
      <c r="N394" s="1589"/>
      <c r="O394" s="1589"/>
      <c r="P394" s="1589"/>
      <c r="Q394" s="1589"/>
      <c r="R394" s="1589"/>
      <c r="S394" s="1589"/>
      <c r="T394" s="1589"/>
      <c r="U394" s="1589"/>
      <c r="V394" s="1589"/>
      <c r="W394" s="1589"/>
      <c r="X394" s="1589"/>
      <c r="Y394" s="1589"/>
      <c r="Z394" s="1589"/>
      <c r="AA394" s="1589"/>
      <c r="AB394" s="1438"/>
      <c r="AC394" s="1438"/>
      <c r="AD394" s="1438"/>
      <c r="AE394" s="1438"/>
      <c r="AF394" s="1438"/>
      <c r="AG394" s="1438"/>
      <c r="AH394" s="1438"/>
      <c r="AI394" s="1438"/>
      <c r="AJ394" s="1438"/>
      <c r="AK394" s="1311"/>
      <c r="AL394" s="1311"/>
    </row>
    <row r="395" spans="1:38" s="1375" customFormat="1" ht="12" customHeight="1">
      <c r="A395" s="1311"/>
      <c r="B395" s="1311"/>
      <c r="C395" s="1311"/>
      <c r="D395" s="1311"/>
      <c r="E395" s="1311"/>
      <c r="F395" s="1588"/>
      <c r="G395" s="1589"/>
      <c r="H395" s="1589"/>
      <c r="I395" s="1589"/>
      <c r="J395" s="1589"/>
      <c r="K395" s="1589"/>
      <c r="L395" s="1589"/>
      <c r="M395" s="1589"/>
      <c r="N395" s="1589"/>
      <c r="O395" s="1589"/>
      <c r="P395" s="1589"/>
      <c r="Q395" s="1589"/>
      <c r="R395" s="1589"/>
      <c r="S395" s="1589"/>
      <c r="T395" s="1589"/>
      <c r="U395" s="1589"/>
      <c r="V395" s="1589"/>
      <c r="W395" s="1589"/>
      <c r="X395" s="1589"/>
      <c r="Y395" s="1589"/>
      <c r="Z395" s="1589"/>
      <c r="AA395" s="1589"/>
      <c r="AB395" s="1589"/>
      <c r="AC395" s="1589"/>
      <c r="AD395" s="1589"/>
      <c r="AE395" s="1589"/>
      <c r="AF395" s="1589"/>
      <c r="AG395" s="1589"/>
      <c r="AH395" s="1589"/>
      <c r="AI395" s="1589"/>
      <c r="AJ395" s="1589"/>
      <c r="AK395" s="1311"/>
      <c r="AL395" s="1311"/>
    </row>
    <row r="396" spans="1:38" s="1370" customFormat="1" ht="12" customHeight="1">
      <c r="A396" s="1311"/>
      <c r="B396" s="1311"/>
      <c r="C396" s="1311"/>
      <c r="D396" s="1311"/>
      <c r="E396" s="1311"/>
      <c r="F396" s="1311"/>
      <c r="G396" s="1311"/>
      <c r="H396" s="1311"/>
      <c r="I396" s="1311"/>
      <c r="J396" s="1311"/>
      <c r="K396" s="1311"/>
      <c r="L396" s="1311"/>
      <c r="M396" s="1373"/>
      <c r="N396" s="1373"/>
      <c r="O396" s="1311"/>
      <c r="P396" s="1311"/>
      <c r="Q396" s="1311"/>
      <c r="R396" s="1311"/>
      <c r="S396" s="1311"/>
      <c r="T396" s="1311"/>
      <c r="U396" s="1311"/>
      <c r="V396" s="1311"/>
      <c r="W396" s="1311"/>
      <c r="X396" s="1311"/>
      <c r="Y396" s="1369"/>
      <c r="Z396" s="1406" t="s">
        <v>3358</v>
      </c>
      <c r="AA396" s="1369" t="s">
        <v>3359</v>
      </c>
      <c r="AB396" s="1590">
        <v>0</v>
      </c>
      <c r="AC396" s="1591">
        <v>0</v>
      </c>
      <c r="AD396" s="1508">
        <v>1</v>
      </c>
      <c r="AE396" s="1592">
        <v>1</v>
      </c>
      <c r="AF396" s="1591">
        <v>1</v>
      </c>
      <c r="AG396" s="1592">
        <v>1</v>
      </c>
      <c r="AH396" s="1591">
        <v>1</v>
      </c>
      <c r="AI396" s="1591">
        <v>1</v>
      </c>
      <c r="AJ396" s="1509">
        <v>1</v>
      </c>
      <c r="AK396" s="1311"/>
      <c r="AL396" s="1311" t="s">
        <v>3360</v>
      </c>
    </row>
    <row r="397" spans="1:38" s="1370" customFormat="1" ht="12" customHeight="1">
      <c r="A397" s="1311"/>
      <c r="B397" s="1311"/>
      <c r="C397" s="1311"/>
      <c r="D397" s="1311"/>
      <c r="E397" s="1311"/>
      <c r="F397" s="1311"/>
      <c r="G397" s="1311"/>
      <c r="H397" s="1311"/>
      <c r="I397" s="1311"/>
      <c r="J397" s="1311"/>
      <c r="K397" s="1311"/>
      <c r="L397" s="1311"/>
      <c r="M397" s="1311"/>
      <c r="N397" s="1311"/>
      <c r="O397" s="1311"/>
      <c r="P397" s="1311"/>
      <c r="Q397" s="1311"/>
      <c r="R397" s="1311"/>
      <c r="S397" s="1311"/>
      <c r="T397" s="1311"/>
      <c r="U397" s="1311"/>
      <c r="V397" s="1311"/>
      <c r="W397" s="1311"/>
      <c r="X397" s="1311"/>
      <c r="Y397" s="1311"/>
      <c r="Z397" s="1311"/>
      <c r="AA397" s="1311"/>
      <c r="AB397" s="1311"/>
      <c r="AC397" s="1311"/>
      <c r="AD397" s="1311"/>
      <c r="AE397" s="1311"/>
      <c r="AF397" s="1311"/>
      <c r="AG397" s="1311"/>
      <c r="AH397" s="1311"/>
      <c r="AI397" s="1311"/>
      <c r="AJ397" s="1311"/>
      <c r="AK397" s="1311"/>
      <c r="AL397" s="1311"/>
    </row>
    <row r="398" spans="1:38" s="1375" customFormat="1">
      <c r="A398" s="1311"/>
      <c r="B398" s="1311"/>
      <c r="C398" s="1311"/>
      <c r="D398" s="1311"/>
      <c r="E398" s="1311"/>
      <c r="F398" s="1311"/>
      <c r="G398" s="1311"/>
      <c r="H398" s="1311"/>
      <c r="I398" s="1311"/>
      <c r="J398" s="1311"/>
      <c r="K398" s="1311"/>
      <c r="L398" s="1311"/>
      <c r="M398" s="1311"/>
      <c r="N398" s="1311"/>
      <c r="O398" s="1311"/>
      <c r="P398" s="1311"/>
      <c r="Q398" s="1311"/>
      <c r="R398" s="1311"/>
      <c r="S398" s="1311"/>
      <c r="T398" s="1311"/>
      <c r="U398" s="1311"/>
      <c r="V398" s="1311"/>
      <c r="W398" s="1311"/>
      <c r="X398" s="1311"/>
      <c r="Y398" s="1311"/>
      <c r="Z398" s="1311"/>
      <c r="AA398" s="1311"/>
      <c r="AB398" s="1311"/>
      <c r="AC398" s="1311"/>
      <c r="AD398" s="1311"/>
      <c r="AE398" s="1311"/>
      <c r="AF398" s="1311"/>
      <c r="AG398" s="1311"/>
      <c r="AH398" s="1311"/>
      <c r="AI398" s="1311"/>
      <c r="AJ398" s="1311"/>
      <c r="AK398" s="1311"/>
      <c r="AL398" s="1311"/>
    </row>
    <row r="399" spans="1:38" s="1375" customFormat="1">
      <c r="A399" s="1311"/>
      <c r="B399" s="1311"/>
      <c r="C399" s="1311"/>
      <c r="D399" s="1311"/>
      <c r="E399" s="1311"/>
      <c r="F399" s="1311"/>
      <c r="G399" s="1311"/>
      <c r="H399" s="1311"/>
      <c r="I399" s="1311"/>
      <c r="J399" s="1311"/>
      <c r="K399" s="1311"/>
      <c r="L399" s="1311"/>
      <c r="M399" s="1311"/>
      <c r="N399" s="1311"/>
      <c r="O399" s="1311"/>
      <c r="P399" s="1311"/>
      <c r="Q399" s="1311"/>
      <c r="R399" s="1311"/>
      <c r="S399" s="1311"/>
      <c r="T399" s="1311"/>
      <c r="U399" s="1311"/>
      <c r="V399" s="1311"/>
      <c r="W399" s="1311"/>
      <c r="X399" s="1311"/>
      <c r="Y399" s="1311"/>
      <c r="Z399" s="1311"/>
      <c r="AA399" s="1311"/>
      <c r="AB399" s="1311"/>
      <c r="AC399" s="1311"/>
      <c r="AD399" s="1311"/>
      <c r="AE399" s="1311"/>
      <c r="AF399" s="1311"/>
      <c r="AG399" s="1311"/>
      <c r="AH399" s="1311"/>
      <c r="AI399" s="1311"/>
      <c r="AJ399" s="1311"/>
      <c r="AK399" s="1311"/>
      <c r="AL399" s="1311"/>
    </row>
    <row r="400" spans="1:38" s="1375" customFormat="1">
      <c r="A400" s="1311"/>
      <c r="B400" s="1311"/>
      <c r="C400" s="1311"/>
      <c r="D400" s="1311"/>
      <c r="E400" s="1311"/>
      <c r="F400" s="1311"/>
      <c r="G400" s="1311"/>
      <c r="H400" s="1311"/>
      <c r="I400" s="1311"/>
      <c r="J400" s="1311"/>
      <c r="K400" s="1311"/>
      <c r="L400" s="1311"/>
      <c r="M400" s="1311"/>
      <c r="N400" s="1311"/>
      <c r="O400" s="1311"/>
      <c r="P400" s="1311"/>
      <c r="Q400" s="1311"/>
      <c r="R400" s="1311"/>
      <c r="S400" s="1311"/>
      <c r="T400" s="1311"/>
      <c r="U400" s="1311"/>
      <c r="V400" s="1311"/>
      <c r="W400" s="1311"/>
      <c r="X400" s="1311"/>
      <c r="Y400" s="1311"/>
      <c r="Z400" s="1311"/>
      <c r="AA400" s="1311"/>
      <c r="AB400" s="1311"/>
      <c r="AC400" s="1311"/>
      <c r="AD400" s="1311"/>
      <c r="AE400" s="1311"/>
      <c r="AF400" s="1311"/>
      <c r="AG400" s="1311"/>
      <c r="AH400" s="1311"/>
      <c r="AI400" s="1311"/>
      <c r="AJ400" s="1311"/>
      <c r="AK400" s="1311"/>
      <c r="AL400" s="1311"/>
    </row>
    <row r="401" spans="1:38" s="1375" customFormat="1">
      <c r="A401" s="1311"/>
      <c r="B401" s="1311"/>
      <c r="C401" s="1311"/>
      <c r="D401" s="1311"/>
      <c r="E401" s="1311"/>
      <c r="F401" s="1311"/>
      <c r="G401" s="1311"/>
      <c r="H401" s="1311"/>
      <c r="I401" s="1311"/>
      <c r="J401" s="1311"/>
      <c r="K401" s="1311"/>
      <c r="L401" s="1311"/>
      <c r="M401" s="1311"/>
      <c r="N401" s="1311"/>
      <c r="O401" s="1311"/>
      <c r="P401" s="1311"/>
      <c r="Q401" s="1311"/>
      <c r="R401" s="1311"/>
      <c r="S401" s="1311"/>
      <c r="T401" s="1311"/>
      <c r="U401" s="1311"/>
      <c r="V401" s="1311"/>
      <c r="W401" s="1311"/>
      <c r="X401" s="1311"/>
      <c r="Y401" s="1311"/>
      <c r="Z401" s="1311"/>
      <c r="AA401" s="1311"/>
      <c r="AB401" s="1311"/>
      <c r="AC401" s="1311"/>
      <c r="AD401" s="1311"/>
      <c r="AE401" s="1311"/>
      <c r="AF401" s="1311"/>
      <c r="AG401" s="1311"/>
      <c r="AH401" s="1311"/>
      <c r="AI401" s="1311"/>
      <c r="AJ401" s="1311"/>
      <c r="AK401" s="1311"/>
      <c r="AL401" s="1311"/>
    </row>
    <row r="402" spans="1:38" s="1375" customFormat="1">
      <c r="A402" s="1311"/>
      <c r="B402" s="1311"/>
      <c r="C402" s="1311"/>
      <c r="D402" s="1311"/>
      <c r="E402" s="1311"/>
      <c r="F402" s="1311"/>
      <c r="G402" s="1311"/>
      <c r="H402" s="1311"/>
      <c r="I402" s="1311"/>
      <c r="J402" s="1311"/>
      <c r="K402" s="1311"/>
      <c r="L402" s="1311"/>
      <c r="M402" s="1311"/>
      <c r="N402" s="1311"/>
      <c r="O402" s="1311"/>
      <c r="P402" s="1311"/>
      <c r="Q402" s="1311"/>
      <c r="R402" s="1311"/>
      <c r="S402" s="1311"/>
      <c r="T402" s="1311"/>
      <c r="U402" s="1311"/>
      <c r="V402" s="1311"/>
      <c r="W402" s="1311"/>
      <c r="X402" s="1311"/>
      <c r="Y402" s="1311"/>
      <c r="Z402" s="1311"/>
      <c r="AA402" s="1311"/>
      <c r="AB402" s="1311"/>
      <c r="AC402" s="1311"/>
      <c r="AD402" s="1311"/>
      <c r="AE402" s="1311"/>
      <c r="AF402" s="1311"/>
      <c r="AG402" s="1311"/>
      <c r="AH402" s="1311"/>
      <c r="AI402" s="1311"/>
      <c r="AJ402" s="1311"/>
      <c r="AK402" s="1311"/>
      <c r="AL402" s="1311"/>
    </row>
    <row r="403" spans="1:38" s="1375" customFormat="1">
      <c r="A403" s="1311"/>
      <c r="B403" s="1311"/>
      <c r="C403" s="1311"/>
      <c r="D403" s="1311"/>
      <c r="E403" s="1311"/>
      <c r="F403" s="1311"/>
      <c r="G403" s="1311"/>
      <c r="H403" s="1311"/>
      <c r="I403" s="1311"/>
      <c r="J403" s="1311"/>
      <c r="K403" s="1311"/>
      <c r="L403" s="1311"/>
      <c r="M403" s="1311"/>
      <c r="N403" s="1311"/>
      <c r="O403" s="1311"/>
      <c r="P403" s="1311"/>
      <c r="Q403" s="1311"/>
      <c r="R403" s="1311"/>
      <c r="S403" s="1311"/>
      <c r="T403" s="1311"/>
      <c r="U403" s="1311"/>
      <c r="V403" s="1311"/>
      <c r="W403" s="1311"/>
      <c r="X403" s="1311"/>
      <c r="Y403" s="1311"/>
      <c r="Z403" s="1311"/>
      <c r="AA403" s="1311"/>
      <c r="AB403" s="1311"/>
      <c r="AC403" s="1311"/>
      <c r="AD403" s="1311"/>
      <c r="AE403" s="1311"/>
      <c r="AF403" s="1311"/>
      <c r="AG403" s="1311"/>
      <c r="AH403" s="1311"/>
      <c r="AI403" s="1311"/>
      <c r="AJ403" s="1311"/>
      <c r="AK403" s="1311"/>
      <c r="AL403" s="1311"/>
    </row>
    <row r="404" spans="1:38" s="1375" customFormat="1">
      <c r="A404" s="1311"/>
      <c r="B404" s="1311"/>
      <c r="C404" s="1311"/>
      <c r="D404" s="1311"/>
      <c r="E404" s="1311"/>
      <c r="F404" s="1311"/>
      <c r="G404" s="1311"/>
      <c r="H404" s="1311"/>
      <c r="I404" s="1311"/>
      <c r="J404" s="1311"/>
      <c r="K404" s="1311"/>
      <c r="L404" s="1311"/>
      <c r="M404" s="1311"/>
      <c r="N404" s="1311"/>
      <c r="O404" s="1311"/>
      <c r="P404" s="1311"/>
      <c r="Q404" s="1311"/>
      <c r="R404" s="1311"/>
      <c r="S404" s="1311"/>
      <c r="T404" s="1311"/>
      <c r="U404" s="1311"/>
      <c r="V404" s="1311"/>
      <c r="W404" s="1311"/>
      <c r="X404" s="1311"/>
      <c r="Y404" s="1311"/>
      <c r="Z404" s="1311"/>
      <c r="AA404" s="1311"/>
      <c r="AB404" s="1311"/>
      <c r="AC404" s="1311"/>
      <c r="AD404" s="1311"/>
      <c r="AE404" s="1311"/>
      <c r="AF404" s="1311"/>
      <c r="AG404" s="1311"/>
      <c r="AH404" s="1311"/>
      <c r="AI404" s="1311"/>
      <c r="AJ404" s="1311"/>
      <c r="AK404" s="1311"/>
      <c r="AL404" s="1311"/>
    </row>
    <row r="405" spans="1:38" s="1375" customFormat="1">
      <c r="A405" s="1311"/>
      <c r="B405" s="1311"/>
      <c r="C405" s="1311"/>
      <c r="D405" s="1311"/>
      <c r="E405" s="1311"/>
      <c r="F405" s="1311"/>
      <c r="G405" s="1311"/>
      <c r="H405" s="1311"/>
      <c r="I405" s="1311"/>
      <c r="J405" s="1311"/>
      <c r="K405" s="1311"/>
      <c r="L405" s="1311"/>
      <c r="M405" s="1311"/>
      <c r="N405" s="1311"/>
      <c r="O405" s="1311"/>
      <c r="P405" s="1311"/>
      <c r="Q405" s="1311"/>
      <c r="R405" s="1311"/>
      <c r="S405" s="1311"/>
      <c r="T405" s="1311"/>
      <c r="U405" s="1311"/>
      <c r="V405" s="1311"/>
      <c r="W405" s="1311"/>
      <c r="X405" s="1311"/>
      <c r="Y405" s="1311"/>
      <c r="Z405" s="1311"/>
      <c r="AA405" s="1311"/>
      <c r="AB405" s="1311"/>
      <c r="AC405" s="1311"/>
      <c r="AD405" s="1311"/>
      <c r="AE405" s="1311"/>
      <c r="AF405" s="1311"/>
      <c r="AG405" s="1311"/>
      <c r="AH405" s="1311"/>
      <c r="AI405" s="1311"/>
      <c r="AJ405" s="1311"/>
      <c r="AK405" s="1311"/>
      <c r="AL405" s="1311"/>
    </row>
    <row r="406" spans="1:38" s="1375" customFormat="1">
      <c r="A406" s="1311"/>
      <c r="B406" s="1311"/>
      <c r="C406" s="1311"/>
      <c r="D406" s="1311"/>
      <c r="E406" s="1311"/>
      <c r="F406" s="1311"/>
      <c r="G406" s="1311"/>
      <c r="H406" s="1311"/>
      <c r="I406" s="1311"/>
      <c r="J406" s="1311"/>
      <c r="K406" s="1311"/>
      <c r="L406" s="1311"/>
      <c r="M406" s="1311"/>
      <c r="N406" s="1311"/>
      <c r="O406" s="1311"/>
      <c r="P406" s="1311"/>
      <c r="Q406" s="1311"/>
      <c r="R406" s="1311"/>
      <c r="S406" s="1311"/>
      <c r="T406" s="1311"/>
      <c r="U406" s="1311"/>
      <c r="V406" s="1311"/>
      <c r="W406" s="1311"/>
      <c r="X406" s="1311"/>
      <c r="Y406" s="1311"/>
      <c r="Z406" s="1311"/>
      <c r="AA406" s="1311"/>
      <c r="AB406" s="1311"/>
      <c r="AC406" s="1311"/>
      <c r="AD406" s="1311"/>
      <c r="AE406" s="1311"/>
      <c r="AF406" s="1311"/>
      <c r="AG406" s="1311"/>
      <c r="AH406" s="1311"/>
      <c r="AI406" s="1311"/>
      <c r="AJ406" s="1311"/>
      <c r="AK406" s="1311"/>
      <c r="AL406" s="1311"/>
    </row>
    <row r="407" spans="1:38" s="1375" customFormat="1">
      <c r="A407" s="1311"/>
      <c r="B407" s="1311"/>
      <c r="C407" s="1311"/>
      <c r="D407" s="1311"/>
      <c r="E407" s="1311"/>
      <c r="F407" s="1311"/>
      <c r="G407" s="1311"/>
      <c r="H407" s="1311"/>
      <c r="I407" s="1311"/>
      <c r="J407" s="1311"/>
      <c r="K407" s="1311"/>
      <c r="L407" s="1311"/>
      <c r="M407" s="1311"/>
      <c r="N407" s="1311"/>
      <c r="O407" s="1311"/>
      <c r="P407" s="1311"/>
      <c r="Q407" s="1311"/>
      <c r="R407" s="1311"/>
      <c r="S407" s="1311"/>
      <c r="T407" s="1311"/>
      <c r="U407" s="1311"/>
      <c r="V407" s="1311"/>
      <c r="W407" s="1311"/>
      <c r="X407" s="1311"/>
      <c r="Y407" s="1311"/>
      <c r="Z407" s="1311"/>
      <c r="AA407" s="1311"/>
      <c r="AB407" s="1311"/>
      <c r="AC407" s="1311"/>
      <c r="AD407" s="1311"/>
      <c r="AE407" s="1311"/>
      <c r="AF407" s="1311"/>
      <c r="AG407" s="1311"/>
      <c r="AH407" s="1311"/>
      <c r="AI407" s="1311"/>
      <c r="AJ407" s="1311"/>
      <c r="AK407" s="1311"/>
      <c r="AL407" s="1311"/>
    </row>
    <row r="408" spans="1:38" s="1375" customFormat="1">
      <c r="A408" s="1311"/>
      <c r="B408" s="1311"/>
      <c r="C408" s="1311"/>
      <c r="D408" s="1311"/>
      <c r="E408" s="1311"/>
      <c r="F408" s="1311"/>
      <c r="G408" s="1311"/>
      <c r="H408" s="1311"/>
      <c r="I408" s="1311"/>
      <c r="J408" s="1311"/>
      <c r="K408" s="1311"/>
      <c r="L408" s="1311"/>
      <c r="M408" s="1311"/>
      <c r="N408" s="1311"/>
      <c r="O408" s="1311"/>
      <c r="P408" s="1311"/>
      <c r="Q408" s="1311"/>
      <c r="R408" s="1311"/>
      <c r="S408" s="1311"/>
      <c r="T408" s="1311"/>
      <c r="U408" s="1311"/>
      <c r="V408" s="1311"/>
      <c r="W408" s="1311"/>
      <c r="X408" s="1311"/>
      <c r="Y408" s="1311"/>
      <c r="Z408" s="1311"/>
      <c r="AA408" s="1311"/>
      <c r="AB408" s="1311"/>
      <c r="AC408" s="1311"/>
      <c r="AD408" s="1311"/>
      <c r="AE408" s="1311"/>
      <c r="AF408" s="1311"/>
      <c r="AG408" s="1311"/>
      <c r="AH408" s="1311"/>
      <c r="AI408" s="1311"/>
      <c r="AJ408" s="1311"/>
      <c r="AK408" s="1311"/>
      <c r="AL408" s="1311"/>
    </row>
    <row r="409" spans="1:38" s="1375" customFormat="1">
      <c r="A409" s="1311"/>
      <c r="B409" s="1311"/>
      <c r="C409" s="1311"/>
      <c r="D409" s="1311"/>
      <c r="E409" s="1311"/>
      <c r="F409" s="1311"/>
      <c r="G409" s="1311"/>
      <c r="H409" s="1311"/>
      <c r="I409" s="1311"/>
      <c r="J409" s="1311"/>
      <c r="K409" s="1311"/>
      <c r="L409" s="1311"/>
      <c r="M409" s="1311"/>
      <c r="N409" s="1311"/>
      <c r="O409" s="1311"/>
      <c r="P409" s="1311"/>
      <c r="Q409" s="1311"/>
      <c r="R409" s="1311"/>
      <c r="S409" s="1311"/>
      <c r="T409" s="1311"/>
      <c r="U409" s="1311"/>
      <c r="V409" s="1311"/>
      <c r="W409" s="1311"/>
      <c r="X409" s="1311"/>
      <c r="Y409" s="1311"/>
      <c r="Z409" s="1311"/>
      <c r="AA409" s="1311"/>
      <c r="AB409" s="1311"/>
      <c r="AC409" s="1311"/>
      <c r="AD409" s="1311"/>
      <c r="AE409" s="1311"/>
      <c r="AF409" s="1311"/>
      <c r="AG409" s="1311"/>
      <c r="AH409" s="1311"/>
      <c r="AI409" s="1311"/>
      <c r="AJ409" s="1311"/>
      <c r="AK409" s="1311"/>
      <c r="AL409" s="1311"/>
    </row>
    <row r="410" spans="1:38" s="1375" customFormat="1">
      <c r="A410" s="1311"/>
      <c r="B410" s="1311"/>
      <c r="C410" s="1311"/>
      <c r="D410" s="1311"/>
      <c r="E410" s="1311"/>
      <c r="F410" s="1311"/>
      <c r="G410" s="1311"/>
      <c r="H410" s="1311"/>
      <c r="I410" s="1311"/>
      <c r="J410" s="1311"/>
      <c r="K410" s="1311"/>
      <c r="L410" s="1311"/>
      <c r="M410" s="1311"/>
      <c r="N410" s="1311"/>
      <c r="O410" s="1311"/>
      <c r="P410" s="1311"/>
      <c r="Q410" s="1311"/>
      <c r="R410" s="1311"/>
      <c r="S410" s="1311"/>
      <c r="T410" s="1311"/>
      <c r="U410" s="1311"/>
      <c r="V410" s="1311"/>
      <c r="W410" s="1311"/>
      <c r="X410" s="1311"/>
      <c r="Y410" s="1311"/>
      <c r="Z410" s="1311"/>
      <c r="AA410" s="1311"/>
      <c r="AB410" s="1311"/>
      <c r="AC410" s="1311"/>
      <c r="AD410" s="1311"/>
      <c r="AE410" s="1311"/>
      <c r="AF410" s="1311"/>
      <c r="AG410" s="1311"/>
      <c r="AH410" s="1311"/>
      <c r="AI410" s="1311"/>
      <c r="AJ410" s="1311"/>
      <c r="AK410" s="1311"/>
      <c r="AL410" s="1311"/>
    </row>
    <row r="411" spans="1:38" s="1375" customFormat="1">
      <c r="A411" s="1311"/>
      <c r="B411" s="1311"/>
      <c r="C411" s="1311"/>
      <c r="D411" s="1311"/>
      <c r="E411" s="1311"/>
      <c r="F411" s="1311"/>
      <c r="G411" s="1311"/>
      <c r="H411" s="1311"/>
      <c r="I411" s="1311"/>
      <c r="J411" s="1311"/>
      <c r="K411" s="1311"/>
      <c r="L411" s="1311"/>
      <c r="M411" s="1311"/>
      <c r="N411" s="1311"/>
      <c r="O411" s="1311"/>
      <c r="P411" s="1311"/>
      <c r="Q411" s="1311"/>
      <c r="R411" s="1311"/>
      <c r="S411" s="1311"/>
      <c r="T411" s="1311"/>
      <c r="U411" s="1311"/>
      <c r="V411" s="1311"/>
      <c r="W411" s="1311"/>
      <c r="X411" s="1311"/>
      <c r="Y411" s="1311"/>
      <c r="Z411" s="1311"/>
      <c r="AA411" s="1311"/>
      <c r="AB411" s="1311"/>
      <c r="AC411" s="1311"/>
      <c r="AD411" s="1311"/>
      <c r="AE411" s="1311"/>
      <c r="AF411" s="1311"/>
      <c r="AG411" s="1311"/>
      <c r="AH411" s="1311"/>
      <c r="AI411" s="1311"/>
      <c r="AJ411" s="1311"/>
      <c r="AK411" s="1311"/>
      <c r="AL411" s="1311"/>
    </row>
    <row r="412" spans="1:38" s="1375" customFormat="1">
      <c r="A412" s="1311"/>
      <c r="B412" s="1311"/>
      <c r="C412" s="1311"/>
      <c r="D412" s="1311"/>
      <c r="E412" s="1311"/>
      <c r="F412" s="1311"/>
      <c r="G412" s="1311"/>
      <c r="H412" s="1311"/>
      <c r="I412" s="1311"/>
      <c r="J412" s="1311"/>
      <c r="K412" s="1311"/>
      <c r="L412" s="1311"/>
      <c r="M412" s="1311"/>
      <c r="N412" s="1311"/>
      <c r="O412" s="1311"/>
      <c r="P412" s="1311"/>
      <c r="Q412" s="1311"/>
      <c r="R412" s="1311"/>
      <c r="S412" s="1311"/>
      <c r="T412" s="1311"/>
      <c r="U412" s="1311"/>
      <c r="V412" s="1311"/>
      <c r="W412" s="1311"/>
      <c r="X412" s="1311"/>
      <c r="Y412" s="1311"/>
      <c r="Z412" s="1311"/>
      <c r="AA412" s="1311"/>
      <c r="AB412" s="1311"/>
      <c r="AC412" s="1311"/>
      <c r="AD412" s="1311"/>
      <c r="AE412" s="1311"/>
      <c r="AF412" s="1311"/>
      <c r="AG412" s="1311"/>
      <c r="AH412" s="1311"/>
      <c r="AI412" s="1311"/>
      <c r="AJ412" s="1311"/>
      <c r="AK412" s="1311"/>
      <c r="AL412" s="1311"/>
    </row>
    <row r="413" spans="1:38" s="1375" customFormat="1">
      <c r="A413" s="1311"/>
      <c r="B413" s="1311"/>
      <c r="C413" s="1311"/>
      <c r="D413" s="1311"/>
      <c r="E413" s="1311"/>
      <c r="F413" s="1311"/>
      <c r="G413" s="1311"/>
      <c r="H413" s="1311"/>
      <c r="I413" s="1311"/>
      <c r="J413" s="1311"/>
      <c r="K413" s="1311"/>
      <c r="L413" s="1311"/>
      <c r="M413" s="1311"/>
      <c r="N413" s="1311"/>
      <c r="O413" s="1311"/>
      <c r="P413" s="1311"/>
      <c r="Q413" s="1311"/>
      <c r="R413" s="1311"/>
      <c r="S413" s="1311"/>
      <c r="T413" s="1311"/>
      <c r="U413" s="1311"/>
      <c r="V413" s="1311"/>
      <c r="W413" s="1311"/>
      <c r="X413" s="1311"/>
      <c r="Y413" s="1311"/>
      <c r="Z413" s="1311"/>
      <c r="AA413" s="1311"/>
      <c r="AB413" s="1311"/>
      <c r="AC413" s="1311"/>
      <c r="AD413" s="1311"/>
      <c r="AE413" s="1311"/>
      <c r="AF413" s="1311"/>
      <c r="AG413" s="1311"/>
      <c r="AH413" s="1311"/>
      <c r="AI413" s="1311"/>
      <c r="AJ413" s="1311"/>
      <c r="AK413" s="1311"/>
      <c r="AL413" s="1311"/>
    </row>
    <row r="414" spans="1:38" s="1375" customFormat="1">
      <c r="A414" s="1311"/>
      <c r="B414" s="1311"/>
      <c r="C414" s="1311"/>
      <c r="D414" s="1311"/>
      <c r="E414" s="1311"/>
      <c r="F414" s="1311"/>
      <c r="G414" s="1311"/>
      <c r="H414" s="1311"/>
      <c r="I414" s="1311"/>
      <c r="J414" s="1311"/>
      <c r="K414" s="1311"/>
      <c r="L414" s="1311"/>
      <c r="M414" s="1311"/>
      <c r="N414" s="1311"/>
      <c r="O414" s="1311"/>
      <c r="P414" s="1311"/>
      <c r="Q414" s="1311"/>
      <c r="R414" s="1311"/>
      <c r="S414" s="1311"/>
      <c r="T414" s="1311"/>
      <c r="U414" s="1311"/>
      <c r="V414" s="1311"/>
      <c r="W414" s="1311"/>
      <c r="X414" s="1311"/>
      <c r="Y414" s="1311"/>
      <c r="Z414" s="1311"/>
      <c r="AA414" s="1311"/>
      <c r="AB414" s="1311"/>
      <c r="AC414" s="1311"/>
      <c r="AD414" s="1311"/>
      <c r="AE414" s="1311"/>
      <c r="AF414" s="1311"/>
      <c r="AG414" s="1311"/>
      <c r="AH414" s="1311"/>
      <c r="AI414" s="1311"/>
      <c r="AJ414" s="1311"/>
      <c r="AK414" s="1311"/>
      <c r="AL414" s="1311"/>
    </row>
    <row r="415" spans="1:38" s="1375" customFormat="1">
      <c r="A415" s="1311"/>
      <c r="B415" s="1311"/>
      <c r="C415" s="1311"/>
      <c r="D415" s="1311"/>
      <c r="E415" s="1311"/>
      <c r="F415" s="1311"/>
      <c r="G415" s="1311"/>
      <c r="H415" s="1311"/>
      <c r="I415" s="1311"/>
      <c r="J415" s="1311"/>
      <c r="K415" s="1311"/>
      <c r="L415" s="1311"/>
      <c r="M415" s="1311"/>
      <c r="N415" s="1311"/>
      <c r="O415" s="1311"/>
      <c r="P415" s="1311"/>
      <c r="Q415" s="1311"/>
      <c r="R415" s="1311"/>
      <c r="S415" s="1311"/>
      <c r="T415" s="1311"/>
      <c r="U415" s="1311"/>
      <c r="V415" s="1311"/>
      <c r="W415" s="1311"/>
      <c r="X415" s="1311"/>
      <c r="Y415" s="1311"/>
      <c r="Z415" s="1311"/>
      <c r="AA415" s="1311"/>
      <c r="AB415" s="1311"/>
      <c r="AC415" s="1311"/>
      <c r="AD415" s="1311"/>
      <c r="AE415" s="1311"/>
      <c r="AF415" s="1311"/>
      <c r="AG415" s="1311"/>
      <c r="AH415" s="1311"/>
      <c r="AI415" s="1311"/>
      <c r="AJ415" s="1311"/>
      <c r="AK415" s="1311"/>
      <c r="AL415" s="1311"/>
    </row>
    <row r="416" spans="1:38" s="1375" customFormat="1">
      <c r="A416" s="1311"/>
      <c r="B416" s="1311"/>
      <c r="C416" s="1311"/>
      <c r="D416" s="1311"/>
      <c r="E416" s="1311"/>
      <c r="F416" s="1311"/>
      <c r="G416" s="1311"/>
      <c r="H416" s="1311"/>
      <c r="I416" s="1311"/>
      <c r="J416" s="1311"/>
      <c r="K416" s="1311"/>
      <c r="L416" s="1311"/>
      <c r="M416" s="1311"/>
      <c r="N416" s="1311"/>
      <c r="O416" s="1311"/>
      <c r="P416" s="1311"/>
      <c r="Q416" s="1311"/>
      <c r="R416" s="1311"/>
      <c r="S416" s="1311"/>
      <c r="T416" s="1311"/>
      <c r="U416" s="1311"/>
      <c r="V416" s="1311"/>
      <c r="W416" s="1311"/>
      <c r="X416" s="1311"/>
      <c r="Y416" s="1311"/>
      <c r="Z416" s="1311"/>
      <c r="AA416" s="1311"/>
      <c r="AB416" s="1311"/>
      <c r="AC416" s="1311"/>
      <c r="AD416" s="1311"/>
      <c r="AE416" s="1311"/>
      <c r="AF416" s="1311"/>
      <c r="AG416" s="1311"/>
      <c r="AH416" s="1311"/>
      <c r="AI416" s="1311"/>
      <c r="AJ416" s="1311"/>
      <c r="AK416" s="1311"/>
      <c r="AL416" s="1311"/>
    </row>
    <row r="417" spans="1:38" s="1375" customFormat="1">
      <c r="A417" s="1311"/>
      <c r="B417" s="1311"/>
      <c r="C417" s="1311"/>
      <c r="D417" s="1311"/>
      <c r="E417" s="1311"/>
      <c r="F417" s="1311"/>
      <c r="G417" s="1311"/>
      <c r="H417" s="1311"/>
      <c r="I417" s="1311"/>
      <c r="J417" s="1311"/>
      <c r="K417" s="1311"/>
      <c r="L417" s="1311"/>
      <c r="M417" s="1311"/>
      <c r="N417" s="1311"/>
      <c r="O417" s="1311"/>
      <c r="P417" s="1311"/>
      <c r="Q417" s="1311"/>
      <c r="R417" s="1311"/>
      <c r="S417" s="1311"/>
      <c r="T417" s="1311"/>
      <c r="U417" s="1311"/>
      <c r="V417" s="1311"/>
      <c r="W417" s="1311"/>
      <c r="X417" s="1311"/>
      <c r="Y417" s="1311"/>
      <c r="Z417" s="1311"/>
      <c r="AA417" s="1311"/>
      <c r="AB417" s="1311"/>
      <c r="AC417" s="1311"/>
      <c r="AD417" s="1311"/>
      <c r="AE417" s="1311"/>
      <c r="AF417" s="1311"/>
      <c r="AG417" s="1311"/>
      <c r="AH417" s="1311"/>
      <c r="AI417" s="1311"/>
      <c r="AJ417" s="1311"/>
      <c r="AK417" s="1311"/>
      <c r="AL417" s="1311"/>
    </row>
    <row r="418" spans="1:38" s="1375" customFormat="1">
      <c r="A418" s="1311"/>
      <c r="B418" s="1311"/>
      <c r="C418" s="1311"/>
      <c r="D418" s="1311"/>
      <c r="E418" s="1311"/>
      <c r="F418" s="1311"/>
      <c r="G418" s="1311"/>
      <c r="H418" s="1311"/>
      <c r="I418" s="1311"/>
      <c r="J418" s="1311"/>
      <c r="K418" s="1311"/>
      <c r="L418" s="1311"/>
      <c r="M418" s="1311"/>
      <c r="N418" s="1311"/>
      <c r="O418" s="1311"/>
      <c r="P418" s="1311"/>
      <c r="Q418" s="1311"/>
      <c r="R418" s="1311"/>
      <c r="S418" s="1311"/>
      <c r="T418" s="1311"/>
      <c r="U418" s="1311"/>
      <c r="V418" s="1311"/>
      <c r="W418" s="1311"/>
      <c r="X418" s="1311"/>
      <c r="Y418" s="1311"/>
      <c r="Z418" s="1311"/>
      <c r="AA418" s="1311"/>
      <c r="AB418" s="1311"/>
      <c r="AC418" s="1311"/>
      <c r="AD418" s="1311"/>
      <c r="AE418" s="1311"/>
      <c r="AF418" s="1311"/>
      <c r="AG418" s="1311"/>
      <c r="AH418" s="1311"/>
      <c r="AI418" s="1311"/>
      <c r="AJ418" s="1311"/>
      <c r="AK418" s="1311"/>
      <c r="AL418" s="1311"/>
    </row>
    <row r="419" spans="1:38" s="1375" customFormat="1">
      <c r="A419" s="1311"/>
      <c r="B419" s="1311"/>
      <c r="C419" s="1311"/>
      <c r="D419" s="1311"/>
      <c r="E419" s="1311"/>
      <c r="F419" s="1311"/>
      <c r="G419" s="1311"/>
      <c r="H419" s="1311"/>
      <c r="I419" s="1311"/>
      <c r="J419" s="1311"/>
      <c r="K419" s="1311"/>
      <c r="L419" s="1311"/>
      <c r="M419" s="1311"/>
      <c r="N419" s="1311"/>
      <c r="O419" s="1311"/>
      <c r="P419" s="1311"/>
      <c r="Q419" s="1311"/>
      <c r="R419" s="1311"/>
      <c r="S419" s="1311"/>
      <c r="T419" s="1311"/>
      <c r="U419" s="1311"/>
      <c r="V419" s="1311"/>
      <c r="W419" s="1311"/>
      <c r="X419" s="1311"/>
      <c r="Y419" s="1311"/>
      <c r="Z419" s="1311"/>
      <c r="AA419" s="1311"/>
      <c r="AB419" s="1311"/>
      <c r="AC419" s="1311"/>
      <c r="AD419" s="1311"/>
      <c r="AE419" s="1311"/>
      <c r="AF419" s="1311"/>
      <c r="AG419" s="1311"/>
      <c r="AH419" s="1311"/>
      <c r="AI419" s="1311"/>
      <c r="AJ419" s="1311"/>
      <c r="AK419" s="1311"/>
      <c r="AL419" s="1311"/>
    </row>
    <row r="420" spans="1:38" s="1375" customFormat="1">
      <c r="A420" s="1311"/>
      <c r="B420" s="1311"/>
      <c r="C420" s="1311"/>
      <c r="D420" s="1311"/>
      <c r="E420" s="1311"/>
      <c r="F420" s="1311"/>
      <c r="G420" s="1311"/>
      <c r="H420" s="1311"/>
      <c r="I420" s="1311"/>
      <c r="J420" s="1311"/>
      <c r="K420" s="1311"/>
      <c r="L420" s="1311"/>
      <c r="M420" s="1311"/>
      <c r="N420" s="1311"/>
      <c r="O420" s="1311"/>
      <c r="P420" s="1311"/>
      <c r="Q420" s="1311"/>
      <c r="R420" s="1311"/>
      <c r="S420" s="1311"/>
      <c r="T420" s="1311"/>
      <c r="U420" s="1311"/>
      <c r="V420" s="1311"/>
      <c r="W420" s="1311"/>
      <c r="X420" s="1311"/>
      <c r="Y420" s="1311"/>
      <c r="Z420" s="1311"/>
      <c r="AA420" s="1311"/>
      <c r="AB420" s="1311"/>
      <c r="AC420" s="1311"/>
      <c r="AD420" s="1311"/>
      <c r="AE420" s="1311"/>
      <c r="AF420" s="1311"/>
      <c r="AG420" s="1311"/>
      <c r="AH420" s="1311"/>
      <c r="AI420" s="1311"/>
      <c r="AJ420" s="1311"/>
      <c r="AK420" s="1311"/>
      <c r="AL420" s="1311"/>
    </row>
    <row r="421" spans="1:38" s="1375" customFormat="1">
      <c r="A421" s="1311"/>
      <c r="B421" s="1311"/>
      <c r="C421" s="1311"/>
      <c r="D421" s="1311"/>
      <c r="E421" s="1311"/>
      <c r="F421" s="1311"/>
      <c r="G421" s="1311"/>
      <c r="H421" s="1311"/>
      <c r="I421" s="1311"/>
      <c r="J421" s="1311"/>
      <c r="K421" s="1311"/>
      <c r="L421" s="1311"/>
      <c r="M421" s="1311"/>
      <c r="N421" s="1311"/>
      <c r="O421" s="1311"/>
      <c r="P421" s="1311"/>
      <c r="Q421" s="1311"/>
      <c r="R421" s="1311"/>
      <c r="S421" s="1311"/>
      <c r="T421" s="1311"/>
      <c r="U421" s="1311"/>
      <c r="V421" s="1311"/>
      <c r="W421" s="1311"/>
      <c r="X421" s="1311"/>
      <c r="Y421" s="1311"/>
      <c r="Z421" s="1311"/>
      <c r="AA421" s="1311"/>
      <c r="AB421" s="1311"/>
      <c r="AC421" s="1311"/>
      <c r="AD421" s="1311"/>
      <c r="AE421" s="1311"/>
      <c r="AF421" s="1311"/>
      <c r="AG421" s="1311"/>
      <c r="AH421" s="1311"/>
      <c r="AI421" s="1311"/>
      <c r="AJ421" s="1311"/>
      <c r="AK421" s="1311"/>
      <c r="AL421" s="1311"/>
    </row>
    <row r="422" spans="1:38" s="1375" customFormat="1">
      <c r="A422" s="1311"/>
      <c r="B422" s="1311"/>
      <c r="C422" s="1311"/>
      <c r="D422" s="1311"/>
      <c r="E422" s="1311"/>
      <c r="F422" s="1311"/>
      <c r="G422" s="1311"/>
      <c r="H422" s="1311"/>
      <c r="I422" s="1311"/>
      <c r="J422" s="1311"/>
      <c r="K422" s="1311"/>
      <c r="L422" s="1311"/>
      <c r="M422" s="1311"/>
      <c r="N422" s="1311"/>
      <c r="O422" s="1311"/>
      <c r="P422" s="1311"/>
      <c r="Q422" s="1311"/>
      <c r="R422" s="1311"/>
      <c r="S422" s="1311"/>
      <c r="T422" s="1311"/>
      <c r="U422" s="1311"/>
      <c r="V422" s="1311"/>
      <c r="W422" s="1311"/>
      <c r="X422" s="1311"/>
      <c r="Y422" s="1311"/>
      <c r="Z422" s="1311"/>
      <c r="AA422" s="1311"/>
      <c r="AB422" s="1311"/>
      <c r="AC422" s="1311"/>
      <c r="AD422" s="1311"/>
      <c r="AE422" s="1311"/>
      <c r="AF422" s="1311"/>
      <c r="AG422" s="1311"/>
      <c r="AH422" s="1311"/>
      <c r="AI422" s="1311"/>
      <c r="AJ422" s="1311"/>
      <c r="AK422" s="1311"/>
      <c r="AL422" s="1311"/>
    </row>
    <row r="423" spans="1:38" s="1375" customFormat="1">
      <c r="A423" s="1311"/>
      <c r="B423" s="1311"/>
      <c r="C423" s="1311"/>
      <c r="D423" s="1311"/>
      <c r="E423" s="1311"/>
      <c r="F423" s="1311"/>
      <c r="G423" s="1311"/>
      <c r="H423" s="1311"/>
      <c r="I423" s="1311"/>
      <c r="J423" s="1311"/>
      <c r="K423" s="1311"/>
      <c r="L423" s="1311"/>
      <c r="M423" s="1311"/>
      <c r="N423" s="1311"/>
      <c r="O423" s="1311"/>
      <c r="P423" s="1311"/>
      <c r="Q423" s="1311"/>
      <c r="R423" s="1311"/>
      <c r="S423" s="1311"/>
      <c r="T423" s="1311"/>
      <c r="U423" s="1311"/>
      <c r="V423" s="1311"/>
      <c r="W423" s="1311"/>
      <c r="X423" s="1311"/>
      <c r="Y423" s="1311"/>
      <c r="Z423" s="1311"/>
      <c r="AA423" s="1311"/>
      <c r="AB423" s="1311"/>
      <c r="AC423" s="1311"/>
      <c r="AD423" s="1311"/>
      <c r="AE423" s="1311"/>
      <c r="AF423" s="1311"/>
      <c r="AG423" s="1311"/>
      <c r="AH423" s="1311"/>
      <c r="AI423" s="1311"/>
      <c r="AJ423" s="1311"/>
      <c r="AK423" s="1311"/>
      <c r="AL423" s="1311"/>
    </row>
    <row r="424" spans="1:38" s="1375" customFormat="1">
      <c r="A424" s="1311"/>
      <c r="B424" s="1311"/>
      <c r="C424" s="1311"/>
      <c r="D424" s="1311"/>
      <c r="E424" s="1311"/>
      <c r="F424" s="1311"/>
      <c r="G424" s="1311"/>
      <c r="H424" s="1311"/>
      <c r="I424" s="1311"/>
      <c r="J424" s="1311"/>
      <c r="K424" s="1311"/>
      <c r="L424" s="1311"/>
      <c r="M424" s="1311"/>
      <c r="N424" s="1311"/>
      <c r="O424" s="1311"/>
      <c r="P424" s="1311"/>
      <c r="Q424" s="1311"/>
      <c r="R424" s="1311"/>
      <c r="S424" s="1311"/>
      <c r="T424" s="1311"/>
      <c r="U424" s="1311"/>
      <c r="V424" s="1311"/>
      <c r="W424" s="1311"/>
      <c r="X424" s="1311"/>
      <c r="Y424" s="1311"/>
      <c r="Z424" s="1311"/>
      <c r="AA424" s="1311"/>
      <c r="AB424" s="1311"/>
      <c r="AC424" s="1311"/>
      <c r="AD424" s="1311"/>
      <c r="AE424" s="1311"/>
      <c r="AF424" s="1311"/>
      <c r="AG424" s="1311"/>
      <c r="AH424" s="1311"/>
      <c r="AI424" s="1311"/>
      <c r="AJ424" s="1311"/>
      <c r="AK424" s="1311"/>
      <c r="AL424" s="1311"/>
    </row>
    <row r="425" spans="1:38" s="1375" customFormat="1">
      <c r="A425" s="1311"/>
      <c r="B425" s="1311"/>
      <c r="C425" s="1311"/>
      <c r="D425" s="1311"/>
      <c r="E425" s="1311"/>
      <c r="F425" s="1311"/>
      <c r="G425" s="1311"/>
      <c r="H425" s="1311"/>
      <c r="I425" s="1311"/>
      <c r="J425" s="1311"/>
      <c r="K425" s="1311"/>
      <c r="L425" s="1311"/>
      <c r="M425" s="1311"/>
      <c r="N425" s="1311"/>
      <c r="O425" s="1311"/>
      <c r="P425" s="1311"/>
      <c r="Q425" s="1311"/>
      <c r="R425" s="1311"/>
      <c r="S425" s="1311"/>
      <c r="T425" s="1311"/>
      <c r="U425" s="1311"/>
      <c r="V425" s="1311"/>
      <c r="W425" s="1311"/>
      <c r="X425" s="1311"/>
      <c r="Y425" s="1311"/>
      <c r="Z425" s="1311"/>
      <c r="AA425" s="1311"/>
      <c r="AB425" s="1311"/>
      <c r="AC425" s="1311"/>
      <c r="AD425" s="1311"/>
      <c r="AE425" s="1311"/>
      <c r="AF425" s="1311"/>
      <c r="AG425" s="1311"/>
      <c r="AH425" s="1311"/>
      <c r="AI425" s="1311"/>
      <c r="AJ425" s="1311"/>
      <c r="AK425" s="1311"/>
      <c r="AL425" s="1311"/>
    </row>
    <row r="426" spans="1:38" s="1375" customFormat="1">
      <c r="A426" s="1311"/>
      <c r="B426" s="1311"/>
      <c r="C426" s="1311"/>
      <c r="D426" s="1311"/>
      <c r="E426" s="1311"/>
      <c r="F426" s="1311"/>
      <c r="G426" s="1311"/>
      <c r="H426" s="1311"/>
      <c r="I426" s="1311"/>
      <c r="J426" s="1311"/>
      <c r="K426" s="1311"/>
      <c r="L426" s="1311"/>
      <c r="M426" s="1311"/>
      <c r="N426" s="1311"/>
      <c r="O426" s="1311"/>
      <c r="P426" s="1311"/>
      <c r="Q426" s="1311"/>
      <c r="R426" s="1311"/>
      <c r="S426" s="1311"/>
      <c r="T426" s="1311"/>
      <c r="U426" s="1311"/>
      <c r="V426" s="1311"/>
      <c r="W426" s="1311"/>
      <c r="X426" s="1311"/>
      <c r="Y426" s="1311"/>
      <c r="Z426" s="1311"/>
      <c r="AA426" s="1311"/>
      <c r="AB426" s="1311"/>
      <c r="AC426" s="1311"/>
      <c r="AD426" s="1311"/>
      <c r="AE426" s="1311"/>
      <c r="AF426" s="1311"/>
      <c r="AG426" s="1311"/>
      <c r="AH426" s="1311"/>
      <c r="AI426" s="1311"/>
      <c r="AJ426" s="1311"/>
      <c r="AK426" s="1311"/>
      <c r="AL426" s="1311"/>
    </row>
    <row r="427" spans="1:38" s="1375" customFormat="1">
      <c r="A427" s="1311"/>
      <c r="B427" s="1311"/>
      <c r="C427" s="1311"/>
      <c r="D427" s="1311"/>
      <c r="E427" s="1311"/>
      <c r="F427" s="1311"/>
      <c r="G427" s="1311"/>
      <c r="H427" s="1311"/>
      <c r="I427" s="1311"/>
      <c r="J427" s="1311"/>
      <c r="K427" s="1311"/>
      <c r="L427" s="1311"/>
      <c r="M427" s="1311"/>
      <c r="N427" s="1311"/>
      <c r="O427" s="1311"/>
      <c r="P427" s="1311"/>
      <c r="Q427" s="1311"/>
      <c r="R427" s="1311"/>
      <c r="S427" s="1311"/>
      <c r="T427" s="1311"/>
      <c r="U427" s="1311"/>
      <c r="V427" s="1311"/>
      <c r="W427" s="1311"/>
      <c r="X427" s="1311"/>
      <c r="Y427" s="1311"/>
      <c r="Z427" s="1311"/>
      <c r="AA427" s="1311"/>
      <c r="AB427" s="1311"/>
      <c r="AC427" s="1311"/>
      <c r="AD427" s="1311"/>
      <c r="AE427" s="1311"/>
      <c r="AF427" s="1311"/>
      <c r="AG427" s="1311"/>
      <c r="AH427" s="1311"/>
      <c r="AI427" s="1311"/>
      <c r="AJ427" s="1311"/>
      <c r="AK427" s="1311"/>
      <c r="AL427" s="1311"/>
    </row>
    <row r="428" spans="1:38" s="1375" customFormat="1">
      <c r="A428" s="1311"/>
      <c r="B428" s="1311"/>
      <c r="C428" s="1311"/>
      <c r="D428" s="1311"/>
      <c r="E428" s="1311"/>
      <c r="F428" s="1311"/>
      <c r="G428" s="1311"/>
      <c r="H428" s="1311"/>
      <c r="I428" s="1311"/>
      <c r="J428" s="1311"/>
      <c r="K428" s="1311"/>
      <c r="L428" s="1311"/>
      <c r="M428" s="1311"/>
      <c r="N428" s="1311"/>
      <c r="O428" s="1311"/>
      <c r="P428" s="1311"/>
      <c r="Q428" s="1311"/>
      <c r="R428" s="1311"/>
      <c r="S428" s="1311"/>
      <c r="T428" s="1311"/>
      <c r="U428" s="1311"/>
      <c r="V428" s="1311"/>
      <c r="W428" s="1311"/>
      <c r="X428" s="1311"/>
      <c r="Y428" s="1311"/>
      <c r="Z428" s="1311"/>
      <c r="AA428" s="1311"/>
      <c r="AB428" s="1311"/>
      <c r="AC428" s="1311"/>
      <c r="AD428" s="1311"/>
      <c r="AE428" s="1311"/>
      <c r="AF428" s="1311"/>
      <c r="AG428" s="1311"/>
      <c r="AH428" s="1311"/>
      <c r="AI428" s="1311"/>
      <c r="AJ428" s="1311"/>
      <c r="AK428" s="1311"/>
      <c r="AL428" s="1311"/>
    </row>
    <row r="429" spans="1:38" s="1375" customFormat="1">
      <c r="A429" s="1311"/>
      <c r="B429" s="1311"/>
      <c r="C429" s="1311"/>
      <c r="D429" s="1311"/>
      <c r="E429" s="1311"/>
      <c r="F429" s="1311"/>
      <c r="G429" s="1311"/>
      <c r="H429" s="1311"/>
      <c r="I429" s="1311"/>
      <c r="J429" s="1311"/>
      <c r="K429" s="1311"/>
      <c r="L429" s="1311"/>
      <c r="M429" s="1311"/>
      <c r="N429" s="1311"/>
      <c r="O429" s="1311"/>
      <c r="P429" s="1311"/>
      <c r="Q429" s="1311"/>
      <c r="R429" s="1311"/>
      <c r="S429" s="1311"/>
      <c r="T429" s="1311"/>
      <c r="U429" s="1311"/>
      <c r="V429" s="1311"/>
      <c r="W429" s="1311"/>
      <c r="X429" s="1311"/>
      <c r="Y429" s="1311"/>
      <c r="Z429" s="1311"/>
      <c r="AA429" s="1311"/>
      <c r="AB429" s="1311"/>
      <c r="AC429" s="1311"/>
      <c r="AD429" s="1311"/>
      <c r="AE429" s="1311"/>
      <c r="AF429" s="1311"/>
      <c r="AG429" s="1311"/>
      <c r="AH429" s="1311"/>
      <c r="AI429" s="1311"/>
      <c r="AJ429" s="1311"/>
      <c r="AK429" s="1311"/>
      <c r="AL429" s="1311"/>
    </row>
    <row r="430" spans="1:38" s="1375" customFormat="1">
      <c r="A430" s="1311"/>
      <c r="B430" s="1311"/>
      <c r="C430" s="1311"/>
      <c r="D430" s="1311"/>
      <c r="E430" s="1311"/>
      <c r="F430" s="1311"/>
      <c r="G430" s="1311"/>
      <c r="H430" s="1311"/>
      <c r="I430" s="1311"/>
      <c r="J430" s="1311"/>
      <c r="K430" s="1311"/>
      <c r="L430" s="1311"/>
      <c r="M430" s="1311"/>
      <c r="N430" s="1311"/>
      <c r="O430" s="1311"/>
      <c r="P430" s="1311"/>
      <c r="Q430" s="1311"/>
      <c r="R430" s="1311"/>
      <c r="S430" s="1311"/>
      <c r="T430" s="1311"/>
      <c r="U430" s="1311"/>
      <c r="V430" s="1311"/>
      <c r="W430" s="1311"/>
      <c r="X430" s="1311"/>
      <c r="Y430" s="1311"/>
      <c r="Z430" s="1311"/>
      <c r="AA430" s="1311"/>
      <c r="AB430" s="1311"/>
      <c r="AC430" s="1311"/>
      <c r="AD430" s="1311"/>
      <c r="AE430" s="1311"/>
      <c r="AF430" s="1311"/>
      <c r="AG430" s="1311"/>
      <c r="AH430" s="1311"/>
      <c r="AI430" s="1311"/>
      <c r="AJ430" s="1311"/>
      <c r="AK430" s="1311"/>
      <c r="AL430" s="1311"/>
    </row>
    <row r="431" spans="1:38" s="1375" customFormat="1">
      <c r="A431" s="1311"/>
      <c r="B431" s="1311"/>
      <c r="C431" s="1311"/>
      <c r="D431" s="1311"/>
      <c r="E431" s="1311"/>
      <c r="F431" s="1311"/>
      <c r="G431" s="1311"/>
      <c r="H431" s="1311"/>
      <c r="I431" s="1311"/>
      <c r="J431" s="1311"/>
      <c r="K431" s="1311"/>
      <c r="L431" s="1311"/>
      <c r="M431" s="1311"/>
      <c r="N431" s="1311"/>
      <c r="O431" s="1311"/>
      <c r="P431" s="1311"/>
      <c r="Q431" s="1311"/>
      <c r="R431" s="1311"/>
      <c r="S431" s="1311"/>
      <c r="T431" s="1311"/>
      <c r="U431" s="1311"/>
      <c r="V431" s="1311"/>
      <c r="W431" s="1311"/>
      <c r="X431" s="1311"/>
      <c r="Y431" s="1311"/>
      <c r="Z431" s="1311"/>
      <c r="AA431" s="1311"/>
      <c r="AB431" s="1311"/>
      <c r="AC431" s="1311"/>
      <c r="AD431" s="1311"/>
      <c r="AE431" s="1311"/>
      <c r="AF431" s="1311"/>
      <c r="AG431" s="1311"/>
      <c r="AH431" s="1311"/>
      <c r="AI431" s="1311"/>
      <c r="AJ431" s="1311"/>
      <c r="AK431" s="1311"/>
      <c r="AL431" s="1311"/>
    </row>
    <row r="432" spans="1:38" s="1375" customFormat="1">
      <c r="A432" s="1311"/>
      <c r="B432" s="1311"/>
      <c r="C432" s="1311"/>
      <c r="D432" s="1311"/>
      <c r="E432" s="1311"/>
      <c r="F432" s="1311"/>
      <c r="G432" s="1311"/>
      <c r="H432" s="1311"/>
      <c r="I432" s="1311"/>
      <c r="J432" s="1311"/>
      <c r="K432" s="1311"/>
      <c r="L432" s="1311"/>
      <c r="M432" s="1311"/>
      <c r="N432" s="1311"/>
      <c r="O432" s="1311"/>
      <c r="P432" s="1311"/>
      <c r="Q432" s="1311"/>
      <c r="R432" s="1311"/>
      <c r="S432" s="1311"/>
      <c r="T432" s="1311"/>
      <c r="U432" s="1311"/>
      <c r="V432" s="1311"/>
      <c r="W432" s="1311"/>
      <c r="X432" s="1311"/>
      <c r="Y432" s="1311"/>
      <c r="Z432" s="1311"/>
      <c r="AA432" s="1311"/>
      <c r="AB432" s="1311"/>
      <c r="AC432" s="1311"/>
      <c r="AD432" s="1311"/>
      <c r="AE432" s="1311"/>
      <c r="AF432" s="1311"/>
      <c r="AG432" s="1311"/>
      <c r="AH432" s="1311"/>
      <c r="AI432" s="1311"/>
      <c r="AJ432" s="1311"/>
      <c r="AK432" s="1311"/>
      <c r="AL432" s="1311"/>
    </row>
    <row r="433" spans="1:38" s="1375" customFormat="1">
      <c r="A433" s="1311"/>
      <c r="B433" s="1311"/>
      <c r="C433" s="1311"/>
      <c r="D433" s="1311"/>
      <c r="E433" s="1311"/>
      <c r="F433" s="1311"/>
      <c r="G433" s="1311"/>
      <c r="H433" s="1311"/>
      <c r="I433" s="1311"/>
      <c r="J433" s="1311"/>
      <c r="K433" s="1311"/>
      <c r="L433" s="1311"/>
      <c r="M433" s="1311"/>
      <c r="N433" s="1311"/>
      <c r="O433" s="1311"/>
      <c r="P433" s="1311"/>
      <c r="Q433" s="1311"/>
      <c r="R433" s="1311"/>
      <c r="S433" s="1311"/>
      <c r="T433" s="1311"/>
      <c r="U433" s="1311"/>
      <c r="V433" s="1311"/>
      <c r="W433" s="1311"/>
      <c r="X433" s="1311"/>
      <c r="Y433" s="1311"/>
      <c r="Z433" s="1311"/>
      <c r="AA433" s="1311"/>
      <c r="AB433" s="1311"/>
      <c r="AC433" s="1311"/>
      <c r="AD433" s="1311"/>
      <c r="AE433" s="1311"/>
      <c r="AF433" s="1311"/>
      <c r="AG433" s="1311"/>
      <c r="AH433" s="1311"/>
      <c r="AI433" s="1311"/>
      <c r="AJ433" s="1311"/>
      <c r="AK433" s="1311"/>
      <c r="AL433" s="1311"/>
    </row>
    <row r="434" spans="1:38" s="1375" customFormat="1">
      <c r="A434" s="1311"/>
      <c r="B434" s="1311"/>
      <c r="C434" s="1311"/>
      <c r="D434" s="1311"/>
      <c r="E434" s="1311"/>
      <c r="F434" s="1311"/>
      <c r="G434" s="1311"/>
      <c r="H434" s="1311"/>
      <c r="I434" s="1311"/>
      <c r="J434" s="1311"/>
      <c r="K434" s="1311"/>
      <c r="L434" s="1311"/>
      <c r="M434" s="1311"/>
      <c r="N434" s="1311"/>
      <c r="O434" s="1311"/>
      <c r="P434" s="1311"/>
      <c r="Q434" s="1311"/>
      <c r="R434" s="1311"/>
      <c r="S434" s="1311"/>
      <c r="T434" s="1311"/>
      <c r="U434" s="1311"/>
      <c r="V434" s="1311"/>
      <c r="W434" s="1311"/>
      <c r="X434" s="1311"/>
      <c r="Y434" s="1311"/>
      <c r="Z434" s="1311"/>
      <c r="AA434" s="1311"/>
      <c r="AB434" s="1311"/>
      <c r="AC434" s="1311"/>
      <c r="AD434" s="1311"/>
      <c r="AE434" s="1311"/>
      <c r="AF434" s="1311"/>
      <c r="AG434" s="1311"/>
      <c r="AH434" s="1311"/>
      <c r="AI434" s="1311"/>
      <c r="AJ434" s="1311"/>
      <c r="AK434" s="1311"/>
      <c r="AL434" s="1311"/>
    </row>
    <row r="435" spans="1:38" s="1375" customFormat="1">
      <c r="A435" s="1311"/>
      <c r="B435" s="1311"/>
      <c r="C435" s="1311"/>
      <c r="D435" s="1311"/>
      <c r="E435" s="1311"/>
      <c r="F435" s="1311"/>
      <c r="G435" s="1311"/>
      <c r="H435" s="1311"/>
      <c r="I435" s="1311"/>
      <c r="J435" s="1311"/>
      <c r="K435" s="1311"/>
      <c r="L435" s="1311"/>
      <c r="M435" s="1311"/>
      <c r="N435" s="1311"/>
      <c r="O435" s="1311"/>
      <c r="P435" s="1311"/>
      <c r="Q435" s="1311"/>
      <c r="R435" s="1311"/>
      <c r="S435" s="1311"/>
      <c r="T435" s="1311"/>
      <c r="U435" s="1311"/>
      <c r="V435" s="1311"/>
      <c r="W435" s="1311"/>
      <c r="X435" s="1311"/>
      <c r="Y435" s="1311"/>
      <c r="Z435" s="1311"/>
      <c r="AA435" s="1311"/>
      <c r="AB435" s="1311"/>
      <c r="AC435" s="1311"/>
      <c r="AD435" s="1311"/>
      <c r="AE435" s="1311"/>
      <c r="AF435" s="1311"/>
      <c r="AG435" s="1311"/>
      <c r="AH435" s="1311"/>
      <c r="AI435" s="1311"/>
      <c r="AJ435" s="1311"/>
      <c r="AK435" s="1311"/>
      <c r="AL435" s="1311"/>
    </row>
    <row r="436" spans="1:38" s="1375" customFormat="1">
      <c r="A436" s="1311"/>
      <c r="B436" s="1311"/>
      <c r="C436" s="1311"/>
      <c r="D436" s="1311"/>
      <c r="E436" s="1311"/>
      <c r="F436" s="1311"/>
      <c r="G436" s="1311"/>
      <c r="H436" s="1311"/>
      <c r="I436" s="1311"/>
      <c r="J436" s="1311"/>
      <c r="K436" s="1311"/>
      <c r="L436" s="1311"/>
      <c r="M436" s="1311"/>
      <c r="N436" s="1311"/>
      <c r="O436" s="1311"/>
      <c r="P436" s="1311"/>
      <c r="Q436" s="1311"/>
      <c r="R436" s="1311"/>
      <c r="S436" s="1311"/>
      <c r="T436" s="1311"/>
      <c r="U436" s="1311"/>
      <c r="V436" s="1311"/>
      <c r="W436" s="1311"/>
      <c r="X436" s="1311"/>
      <c r="Y436" s="1311"/>
      <c r="Z436" s="1311"/>
      <c r="AA436" s="1311"/>
      <c r="AB436" s="1311"/>
      <c r="AC436" s="1311"/>
      <c r="AD436" s="1311"/>
      <c r="AE436" s="1311"/>
      <c r="AF436" s="1311"/>
      <c r="AG436" s="1311"/>
      <c r="AH436" s="1311"/>
      <c r="AI436" s="1311"/>
      <c r="AJ436" s="1311"/>
      <c r="AK436" s="1311"/>
      <c r="AL436" s="1311"/>
    </row>
    <row r="437" spans="1:38" s="1375" customFormat="1">
      <c r="A437" s="1311"/>
      <c r="B437" s="1311"/>
      <c r="C437" s="1311"/>
      <c r="D437" s="1311"/>
      <c r="E437" s="1311"/>
      <c r="F437" s="1311"/>
      <c r="G437" s="1311"/>
      <c r="H437" s="1311"/>
      <c r="I437" s="1311"/>
      <c r="J437" s="1311"/>
      <c r="K437" s="1311"/>
      <c r="L437" s="1311"/>
      <c r="M437" s="1311"/>
      <c r="N437" s="1311"/>
      <c r="O437" s="1311"/>
      <c r="P437" s="1311"/>
      <c r="Q437" s="1311"/>
      <c r="R437" s="1311"/>
      <c r="S437" s="1311"/>
      <c r="T437" s="1311"/>
      <c r="U437" s="1311"/>
      <c r="V437" s="1311"/>
      <c r="W437" s="1311"/>
      <c r="X437" s="1311"/>
      <c r="Y437" s="1311"/>
      <c r="Z437" s="1311"/>
      <c r="AA437" s="1311"/>
      <c r="AB437" s="1311"/>
      <c r="AC437" s="1311"/>
      <c r="AD437" s="1311"/>
      <c r="AE437" s="1311"/>
      <c r="AF437" s="1311"/>
      <c r="AG437" s="1311"/>
      <c r="AH437" s="1311"/>
      <c r="AI437" s="1311"/>
      <c r="AJ437" s="1311"/>
      <c r="AK437" s="1311"/>
      <c r="AL437" s="1311"/>
    </row>
    <row r="438" spans="1:38" s="1375" customFormat="1">
      <c r="A438" s="1311"/>
      <c r="B438" s="1311"/>
      <c r="C438" s="1311"/>
      <c r="D438" s="1311"/>
      <c r="E438" s="1311"/>
      <c r="F438" s="1311"/>
      <c r="G438" s="1311"/>
      <c r="H438" s="1311"/>
      <c r="I438" s="1311"/>
      <c r="J438" s="1311"/>
      <c r="K438" s="1311"/>
      <c r="L438" s="1311"/>
      <c r="M438" s="1311"/>
      <c r="N438" s="1311"/>
      <c r="O438" s="1311"/>
      <c r="P438" s="1311"/>
      <c r="Q438" s="1311"/>
      <c r="R438" s="1311"/>
      <c r="S438" s="1311"/>
      <c r="T438" s="1311"/>
      <c r="U438" s="1311"/>
      <c r="V438" s="1311"/>
      <c r="W438" s="1311"/>
      <c r="X438" s="1311"/>
      <c r="Y438" s="1311"/>
      <c r="Z438" s="1311"/>
      <c r="AA438" s="1311"/>
      <c r="AB438" s="1311"/>
      <c r="AC438" s="1311"/>
      <c r="AD438" s="1311"/>
      <c r="AE438" s="1311"/>
      <c r="AF438" s="1311"/>
      <c r="AG438" s="1311"/>
      <c r="AH438" s="1311"/>
      <c r="AI438" s="1311"/>
      <c r="AJ438" s="1311"/>
      <c r="AK438" s="1311"/>
      <c r="AL438" s="1311"/>
    </row>
    <row r="439" spans="1:38" s="1375" customFormat="1">
      <c r="A439" s="1311"/>
      <c r="B439" s="1311"/>
      <c r="C439" s="1311"/>
      <c r="D439" s="1311"/>
      <c r="E439" s="1311"/>
      <c r="F439" s="1311"/>
      <c r="G439" s="1311"/>
      <c r="H439" s="1311"/>
      <c r="I439" s="1311"/>
      <c r="J439" s="1311"/>
      <c r="K439" s="1311"/>
      <c r="L439" s="1311"/>
      <c r="M439" s="1311"/>
      <c r="N439" s="1311"/>
      <c r="O439" s="1311"/>
      <c r="P439" s="1311"/>
      <c r="Q439" s="1311"/>
      <c r="R439" s="1311"/>
      <c r="S439" s="1311"/>
      <c r="T439" s="1311"/>
      <c r="U439" s="1311"/>
      <c r="V439" s="1311"/>
      <c r="W439" s="1311"/>
      <c r="X439" s="1311"/>
      <c r="Y439" s="1311"/>
      <c r="Z439" s="1311"/>
      <c r="AA439" s="1311"/>
      <c r="AB439" s="1311"/>
      <c r="AC439" s="1311"/>
      <c r="AD439" s="1311"/>
      <c r="AE439" s="1311"/>
      <c r="AF439" s="1311"/>
      <c r="AG439" s="1311"/>
      <c r="AH439" s="1311"/>
      <c r="AI439" s="1311"/>
      <c r="AJ439" s="1311"/>
      <c r="AK439" s="1311"/>
      <c r="AL439" s="1311"/>
    </row>
    <row r="440" spans="1:38" s="1375" customFormat="1">
      <c r="A440" s="1311"/>
      <c r="B440" s="1311"/>
      <c r="C440" s="1311"/>
      <c r="D440" s="1311"/>
      <c r="E440" s="1311"/>
      <c r="F440" s="1311"/>
      <c r="G440" s="1311"/>
      <c r="H440" s="1311"/>
      <c r="I440" s="1311"/>
      <c r="J440" s="1311"/>
      <c r="K440" s="1311"/>
      <c r="L440" s="1311"/>
      <c r="M440" s="1311"/>
      <c r="N440" s="1311"/>
      <c r="O440" s="1311"/>
      <c r="P440" s="1311"/>
      <c r="Q440" s="1311"/>
      <c r="R440" s="1311"/>
      <c r="S440" s="1311"/>
      <c r="T440" s="1311"/>
      <c r="U440" s="1311"/>
      <c r="V440" s="1311"/>
      <c r="W440" s="1311"/>
      <c r="X440" s="1311"/>
      <c r="Y440" s="1311"/>
      <c r="Z440" s="1311"/>
      <c r="AA440" s="1311"/>
      <c r="AB440" s="1311"/>
      <c r="AC440" s="1311"/>
      <c r="AD440" s="1311"/>
      <c r="AE440" s="1311"/>
      <c r="AF440" s="1311"/>
      <c r="AG440" s="1311"/>
      <c r="AH440" s="1311"/>
      <c r="AI440" s="1311"/>
      <c r="AJ440" s="1311"/>
      <c r="AK440" s="1311"/>
      <c r="AL440" s="1311"/>
    </row>
    <row r="441" spans="1:38" s="1375" customFormat="1">
      <c r="A441" s="1311"/>
      <c r="B441" s="1311"/>
      <c r="C441" s="1311"/>
      <c r="D441" s="1311"/>
      <c r="E441" s="1311"/>
      <c r="F441" s="1311"/>
      <c r="G441" s="1311"/>
      <c r="H441" s="1311"/>
      <c r="I441" s="1311"/>
      <c r="J441" s="1311"/>
      <c r="K441" s="1311"/>
      <c r="L441" s="1311"/>
      <c r="M441" s="1311"/>
      <c r="N441" s="1311"/>
      <c r="O441" s="1311"/>
      <c r="P441" s="1311"/>
      <c r="Q441" s="1311"/>
      <c r="R441" s="1311"/>
      <c r="S441" s="1311"/>
      <c r="T441" s="1311"/>
      <c r="U441" s="1311"/>
      <c r="V441" s="1311"/>
      <c r="W441" s="1311"/>
      <c r="X441" s="1311"/>
      <c r="Y441" s="1311"/>
      <c r="Z441" s="1311"/>
      <c r="AA441" s="1311"/>
      <c r="AB441" s="1311"/>
      <c r="AC441" s="1311"/>
      <c r="AD441" s="1311"/>
      <c r="AE441" s="1311"/>
      <c r="AF441" s="1311"/>
      <c r="AG441" s="1311"/>
      <c r="AH441" s="1311"/>
      <c r="AI441" s="1311"/>
      <c r="AJ441" s="1311"/>
      <c r="AK441" s="1311"/>
      <c r="AL441" s="1311"/>
    </row>
    <row r="442" spans="1:38" s="1375" customFormat="1">
      <c r="A442" s="1311"/>
      <c r="B442" s="1311"/>
      <c r="C442" s="1311"/>
      <c r="D442" s="1311"/>
      <c r="E442" s="1311"/>
      <c r="F442" s="1311"/>
      <c r="G442" s="1311"/>
      <c r="H442" s="1311"/>
      <c r="I442" s="1311"/>
      <c r="J442" s="1311"/>
      <c r="K442" s="1311"/>
      <c r="L442" s="1311"/>
      <c r="M442" s="1311"/>
      <c r="N442" s="1311"/>
      <c r="O442" s="1311"/>
      <c r="P442" s="1311"/>
      <c r="Q442" s="1311"/>
      <c r="R442" s="1311"/>
      <c r="S442" s="1311"/>
      <c r="T442" s="1311"/>
      <c r="U442" s="1311"/>
      <c r="V442" s="1311"/>
      <c r="W442" s="1311"/>
      <c r="X442" s="1311"/>
      <c r="Y442" s="1311"/>
      <c r="Z442" s="1311"/>
      <c r="AA442" s="1311"/>
      <c r="AB442" s="1311"/>
      <c r="AC442" s="1311"/>
      <c r="AD442" s="1311"/>
      <c r="AE442" s="1311"/>
      <c r="AF442" s="1311"/>
      <c r="AG442" s="1311"/>
      <c r="AH442" s="1311"/>
      <c r="AI442" s="1311"/>
      <c r="AJ442" s="1311"/>
      <c r="AK442" s="1311"/>
      <c r="AL442" s="1311"/>
    </row>
    <row r="443" spans="1:38" s="1375" customFormat="1">
      <c r="A443" s="1311"/>
      <c r="B443" s="1311"/>
      <c r="C443" s="1311"/>
      <c r="D443" s="1311"/>
      <c r="E443" s="1311"/>
      <c r="F443" s="1311"/>
      <c r="G443" s="1311"/>
      <c r="H443" s="1311"/>
      <c r="I443" s="1311"/>
      <c r="J443" s="1311"/>
      <c r="K443" s="1311"/>
      <c r="L443" s="1311"/>
      <c r="M443" s="1311"/>
      <c r="N443" s="1311"/>
      <c r="O443" s="1311"/>
      <c r="P443" s="1311"/>
      <c r="Q443" s="1311"/>
      <c r="R443" s="1311"/>
      <c r="S443" s="1311"/>
      <c r="T443" s="1311"/>
      <c r="U443" s="1311"/>
      <c r="V443" s="1311"/>
      <c r="W443" s="1311"/>
      <c r="X443" s="1311"/>
      <c r="Y443" s="1311"/>
      <c r="Z443" s="1311"/>
      <c r="AA443" s="1311"/>
      <c r="AB443" s="1311"/>
      <c r="AC443" s="1311"/>
      <c r="AD443" s="1311"/>
      <c r="AE443" s="1311"/>
      <c r="AF443" s="1311"/>
      <c r="AG443" s="1311"/>
      <c r="AH443" s="1311"/>
      <c r="AI443" s="1311"/>
      <c r="AJ443" s="1311"/>
      <c r="AK443" s="1311"/>
      <c r="AL443" s="1311"/>
    </row>
    <row r="444" spans="1:38" s="1375" customFormat="1">
      <c r="A444" s="1311"/>
      <c r="B444" s="1311"/>
      <c r="C444" s="1311"/>
      <c r="D444" s="1311"/>
      <c r="E444" s="1311"/>
      <c r="F444" s="1311"/>
      <c r="G444" s="1311"/>
      <c r="H444" s="1311"/>
      <c r="I444" s="1311"/>
      <c r="J444" s="1311"/>
      <c r="K444" s="1311"/>
      <c r="L444" s="1311"/>
      <c r="M444" s="1311"/>
      <c r="N444" s="1311"/>
      <c r="O444" s="1311"/>
      <c r="P444" s="1311"/>
      <c r="Q444" s="1311"/>
      <c r="R444" s="1311"/>
      <c r="S444" s="1311"/>
      <c r="T444" s="1311"/>
      <c r="U444" s="1311"/>
      <c r="V444" s="1311"/>
      <c r="W444" s="1311"/>
      <c r="X444" s="1311"/>
      <c r="Y444" s="1311"/>
      <c r="Z444" s="1311"/>
      <c r="AA444" s="1311"/>
      <c r="AB444" s="1311"/>
      <c r="AC444" s="1311"/>
      <c r="AD444" s="1311"/>
      <c r="AE444" s="1311"/>
      <c r="AF444" s="1311"/>
      <c r="AG444" s="1311"/>
      <c r="AH444" s="1311"/>
      <c r="AI444" s="1311"/>
      <c r="AJ444" s="1311"/>
      <c r="AK444" s="1311"/>
      <c r="AL444" s="1311"/>
    </row>
    <row r="445" spans="1:38" s="1375" customFormat="1">
      <c r="A445" s="1311"/>
      <c r="B445" s="1311"/>
      <c r="C445" s="1311"/>
      <c r="D445" s="1311"/>
      <c r="E445" s="1311"/>
      <c r="F445" s="1311"/>
      <c r="G445" s="1311"/>
      <c r="H445" s="1311"/>
      <c r="I445" s="1311"/>
      <c r="J445" s="1311"/>
      <c r="K445" s="1311"/>
      <c r="L445" s="1311"/>
      <c r="M445" s="1311"/>
      <c r="N445" s="1311"/>
      <c r="O445" s="1311"/>
      <c r="P445" s="1311"/>
      <c r="Q445" s="1311"/>
      <c r="R445" s="1311"/>
      <c r="S445" s="1311"/>
      <c r="T445" s="1311"/>
      <c r="U445" s="1311"/>
      <c r="V445" s="1311"/>
      <c r="W445" s="1311"/>
      <c r="X445" s="1311"/>
      <c r="Y445" s="1311"/>
      <c r="Z445" s="1311"/>
      <c r="AA445" s="1311"/>
      <c r="AB445" s="1311"/>
      <c r="AC445" s="1311"/>
      <c r="AD445" s="1311"/>
      <c r="AE445" s="1311"/>
      <c r="AF445" s="1311"/>
      <c r="AG445" s="1311"/>
      <c r="AH445" s="1311"/>
      <c r="AI445" s="1311"/>
      <c r="AJ445" s="1311"/>
      <c r="AK445" s="1311"/>
      <c r="AL445" s="1311"/>
    </row>
    <row r="446" spans="1:38" s="1375" customFormat="1">
      <c r="A446" s="1311"/>
      <c r="B446" s="1311"/>
      <c r="C446" s="1311"/>
      <c r="D446" s="1311"/>
      <c r="E446" s="1311"/>
      <c r="F446" s="1311"/>
      <c r="G446" s="1311"/>
      <c r="H446" s="1311"/>
      <c r="I446" s="1311"/>
      <c r="J446" s="1311"/>
      <c r="K446" s="1311"/>
      <c r="L446" s="1311"/>
      <c r="M446" s="1311"/>
      <c r="N446" s="1311"/>
      <c r="O446" s="1311"/>
      <c r="P446" s="1311"/>
      <c r="Q446" s="1311"/>
      <c r="R446" s="1311"/>
      <c r="S446" s="1311"/>
      <c r="T446" s="1311"/>
      <c r="U446" s="1311"/>
      <c r="V446" s="1311"/>
      <c r="W446" s="1311"/>
      <c r="X446" s="1311"/>
      <c r="Y446" s="1311"/>
      <c r="Z446" s="1311"/>
      <c r="AA446" s="1311"/>
      <c r="AB446" s="1311"/>
      <c r="AC446" s="1311"/>
      <c r="AD446" s="1311"/>
      <c r="AE446" s="1311"/>
      <c r="AF446" s="1311"/>
      <c r="AG446" s="1311"/>
      <c r="AH446" s="1311"/>
      <c r="AI446" s="1311"/>
      <c r="AJ446" s="1311"/>
      <c r="AK446" s="1311"/>
      <c r="AL446" s="1311"/>
    </row>
    <row r="447" spans="1:38" s="1375" customFormat="1">
      <c r="A447" s="1311"/>
      <c r="B447" s="1311"/>
      <c r="C447" s="1311"/>
      <c r="D447" s="1311"/>
      <c r="E447" s="1311"/>
      <c r="F447" s="1311"/>
      <c r="G447" s="1311"/>
      <c r="H447" s="1311"/>
      <c r="I447" s="1311"/>
      <c r="J447" s="1311"/>
      <c r="K447" s="1311"/>
      <c r="L447" s="1311"/>
      <c r="M447" s="1311"/>
      <c r="N447" s="1311"/>
      <c r="O447" s="1311"/>
      <c r="P447" s="1311"/>
      <c r="Q447" s="1311"/>
      <c r="R447" s="1311"/>
      <c r="S447" s="1311"/>
      <c r="T447" s="1311"/>
      <c r="U447" s="1311"/>
      <c r="V447" s="1311"/>
      <c r="W447" s="1311"/>
      <c r="X447" s="1311"/>
      <c r="Y447" s="1311"/>
      <c r="Z447" s="1311"/>
      <c r="AA447" s="1311"/>
      <c r="AB447" s="1311"/>
      <c r="AC447" s="1311"/>
      <c r="AD447" s="1311"/>
      <c r="AE447" s="1311"/>
      <c r="AF447" s="1311"/>
      <c r="AG447" s="1311"/>
      <c r="AH447" s="1311"/>
      <c r="AI447" s="1311"/>
      <c r="AJ447" s="1311"/>
      <c r="AK447" s="1311"/>
      <c r="AL447" s="1311"/>
    </row>
    <row r="448" spans="1:38" s="1375" customFormat="1">
      <c r="A448" s="1311"/>
      <c r="B448" s="1311"/>
      <c r="C448" s="1311"/>
      <c r="D448" s="1311"/>
      <c r="E448" s="1311"/>
      <c r="F448" s="1311"/>
      <c r="G448" s="1311"/>
      <c r="H448" s="1311"/>
      <c r="I448" s="1311"/>
      <c r="J448" s="1311"/>
      <c r="K448" s="1311"/>
      <c r="L448" s="1311"/>
      <c r="M448" s="1311"/>
      <c r="N448" s="1311"/>
      <c r="O448" s="1311"/>
      <c r="P448" s="1311"/>
      <c r="Q448" s="1311"/>
      <c r="R448" s="1311"/>
      <c r="S448" s="1311"/>
      <c r="T448" s="1311"/>
      <c r="U448" s="1311"/>
      <c r="V448" s="1311"/>
      <c r="W448" s="1311"/>
      <c r="X448" s="1311"/>
      <c r="Y448" s="1311"/>
      <c r="Z448" s="1311"/>
      <c r="AA448" s="1311"/>
      <c r="AB448" s="1311"/>
      <c r="AC448" s="1311"/>
      <c r="AD448" s="1311"/>
      <c r="AE448" s="1311"/>
      <c r="AF448" s="1311"/>
      <c r="AG448" s="1311"/>
      <c r="AH448" s="1311"/>
      <c r="AI448" s="1311"/>
      <c r="AJ448" s="1311"/>
      <c r="AK448" s="1311"/>
      <c r="AL448" s="1311"/>
    </row>
    <row r="449" spans="1:38" s="1375" customFormat="1">
      <c r="A449" s="1311"/>
      <c r="B449" s="1311"/>
      <c r="C449" s="1311"/>
      <c r="D449" s="1311"/>
      <c r="E449" s="1311"/>
      <c r="F449" s="1311"/>
      <c r="G449" s="1311"/>
      <c r="H449" s="1311"/>
      <c r="I449" s="1311"/>
      <c r="J449" s="1311"/>
      <c r="K449" s="1311"/>
      <c r="L449" s="1311"/>
      <c r="M449" s="1311"/>
      <c r="N449" s="1311"/>
      <c r="O449" s="1311"/>
      <c r="P449" s="1311"/>
      <c r="Q449" s="1311"/>
      <c r="R449" s="1311"/>
      <c r="S449" s="1311"/>
      <c r="T449" s="1311"/>
      <c r="U449" s="1311"/>
      <c r="V449" s="1311"/>
      <c r="W449" s="1311"/>
      <c r="X449" s="1311"/>
      <c r="Y449" s="1311"/>
      <c r="Z449" s="1311"/>
      <c r="AA449" s="1311"/>
      <c r="AB449" s="1311"/>
      <c r="AC449" s="1311"/>
      <c r="AD449" s="1311"/>
      <c r="AE449" s="1311"/>
      <c r="AF449" s="1311"/>
      <c r="AG449" s="1311"/>
      <c r="AH449" s="1311"/>
      <c r="AI449" s="1311"/>
      <c r="AJ449" s="1311"/>
      <c r="AK449" s="1311"/>
      <c r="AL449" s="1311"/>
    </row>
    <row r="450" spans="1:38" s="1375" customFormat="1">
      <c r="A450" s="1311"/>
      <c r="B450" s="1311"/>
      <c r="C450" s="1311"/>
      <c r="D450" s="1311"/>
      <c r="E450" s="1311"/>
      <c r="F450" s="1311"/>
      <c r="G450" s="1311"/>
      <c r="H450" s="1311"/>
      <c r="I450" s="1311"/>
      <c r="J450" s="1311"/>
      <c r="K450" s="1311"/>
      <c r="L450" s="1311"/>
      <c r="M450" s="1311"/>
      <c r="N450" s="1311"/>
      <c r="O450" s="1311"/>
      <c r="P450" s="1311"/>
      <c r="Q450" s="1311"/>
      <c r="R450" s="1311"/>
      <c r="S450" s="1311"/>
      <c r="T450" s="1311"/>
      <c r="U450" s="1311"/>
      <c r="V450" s="1311"/>
      <c r="W450" s="1311"/>
      <c r="X450" s="1311"/>
      <c r="Y450" s="1311"/>
      <c r="Z450" s="1311"/>
      <c r="AA450" s="1311"/>
      <c r="AB450" s="1311"/>
      <c r="AC450" s="1311"/>
      <c r="AD450" s="1311"/>
      <c r="AE450" s="1311"/>
      <c r="AF450" s="1311"/>
      <c r="AG450" s="1311"/>
      <c r="AH450" s="1311"/>
      <c r="AI450" s="1311"/>
      <c r="AJ450" s="1311"/>
      <c r="AK450" s="1311"/>
      <c r="AL450" s="1311"/>
    </row>
    <row r="451" spans="1:38" s="1375" customFormat="1">
      <c r="A451" s="1311"/>
      <c r="B451" s="1311"/>
      <c r="C451" s="1311"/>
      <c r="D451" s="1311"/>
      <c r="E451" s="1311"/>
      <c r="F451" s="1311"/>
      <c r="G451" s="1311"/>
      <c r="H451" s="1311"/>
      <c r="I451" s="1311"/>
      <c r="J451" s="1311"/>
      <c r="K451" s="1311"/>
      <c r="L451" s="1311"/>
      <c r="M451" s="1311"/>
      <c r="N451" s="1311"/>
      <c r="O451" s="1311"/>
      <c r="P451" s="1311"/>
      <c r="Q451" s="1311"/>
      <c r="R451" s="1311"/>
      <c r="S451" s="1311"/>
      <c r="T451" s="1311"/>
      <c r="U451" s="1311"/>
      <c r="V451" s="1311"/>
      <c r="W451" s="1311"/>
      <c r="X451" s="1311"/>
      <c r="Y451" s="1311"/>
      <c r="Z451" s="1311"/>
      <c r="AA451" s="1311"/>
      <c r="AB451" s="1311"/>
      <c r="AC451" s="1311"/>
      <c r="AD451" s="1311"/>
      <c r="AE451" s="1311"/>
      <c r="AF451" s="1311"/>
      <c r="AG451" s="1311"/>
      <c r="AH451" s="1311"/>
      <c r="AI451" s="1311"/>
      <c r="AJ451" s="1311"/>
      <c r="AK451" s="1311"/>
      <c r="AL451" s="1311"/>
    </row>
    <row r="452" spans="1:38" s="1375" customFormat="1">
      <c r="A452" s="1311"/>
      <c r="B452" s="1311"/>
      <c r="C452" s="1311"/>
      <c r="D452" s="1311"/>
      <c r="E452" s="1311"/>
      <c r="F452" s="1311"/>
      <c r="G452" s="1311"/>
      <c r="H452" s="1311"/>
      <c r="I452" s="1311"/>
      <c r="J452" s="1311"/>
      <c r="K452" s="1311"/>
      <c r="L452" s="1311"/>
      <c r="M452" s="1311"/>
      <c r="N452" s="1311"/>
      <c r="O452" s="1311"/>
      <c r="P452" s="1311"/>
      <c r="Q452" s="1311"/>
      <c r="R452" s="1311"/>
      <c r="S452" s="1311"/>
      <c r="T452" s="1311"/>
      <c r="U452" s="1311"/>
      <c r="V452" s="1311"/>
      <c r="W452" s="1311"/>
      <c r="X452" s="1311"/>
      <c r="Y452" s="1311"/>
      <c r="Z452" s="1311"/>
      <c r="AA452" s="1311"/>
      <c r="AB452" s="1311"/>
      <c r="AC452" s="1311"/>
      <c r="AD452" s="1311"/>
      <c r="AE452" s="1311"/>
      <c r="AF452" s="1311"/>
      <c r="AG452" s="1311"/>
      <c r="AH452" s="1311"/>
      <c r="AI452" s="1311"/>
      <c r="AJ452" s="1311"/>
      <c r="AK452" s="1311"/>
      <c r="AL452" s="1311"/>
    </row>
    <row r="453" spans="1:38" s="1375" customFormat="1">
      <c r="A453" s="1311"/>
      <c r="B453" s="1311"/>
      <c r="C453" s="1311"/>
      <c r="D453" s="1311"/>
      <c r="E453" s="1311"/>
      <c r="F453" s="1311"/>
      <c r="G453" s="1311"/>
      <c r="H453" s="1311"/>
      <c r="I453" s="1311"/>
      <c r="J453" s="1311"/>
      <c r="K453" s="1311"/>
      <c r="L453" s="1311"/>
      <c r="M453" s="1311"/>
      <c r="N453" s="1311"/>
      <c r="O453" s="1311"/>
      <c r="P453" s="1311"/>
      <c r="Q453" s="1311"/>
      <c r="R453" s="1311"/>
      <c r="S453" s="1311"/>
      <c r="T453" s="1311"/>
      <c r="U453" s="1311"/>
      <c r="V453" s="1311"/>
      <c r="W453" s="1311"/>
      <c r="X453" s="1311"/>
      <c r="Y453" s="1311"/>
      <c r="Z453" s="1311"/>
      <c r="AA453" s="1311"/>
      <c r="AB453" s="1311"/>
      <c r="AC453" s="1311"/>
      <c r="AD453" s="1311"/>
      <c r="AE453" s="1311"/>
      <c r="AF453" s="1311"/>
      <c r="AG453" s="1311"/>
      <c r="AH453" s="1311"/>
      <c r="AI453" s="1311"/>
      <c r="AJ453" s="1311"/>
      <c r="AK453" s="1311"/>
      <c r="AL453" s="1311"/>
    </row>
    <row r="454" spans="1:38" s="1375" customFormat="1">
      <c r="A454" s="1311"/>
      <c r="B454" s="1311"/>
      <c r="C454" s="1311"/>
      <c r="D454" s="1311"/>
      <c r="E454" s="1311"/>
      <c r="F454" s="1311"/>
      <c r="G454" s="1311"/>
      <c r="H454" s="1311"/>
      <c r="I454" s="1311"/>
      <c r="J454" s="1311"/>
      <c r="K454" s="1311"/>
      <c r="L454" s="1311"/>
      <c r="M454" s="1311"/>
      <c r="N454" s="1311"/>
      <c r="O454" s="1311"/>
      <c r="P454" s="1311"/>
      <c r="Q454" s="1311"/>
      <c r="R454" s="1311"/>
      <c r="S454" s="1311"/>
      <c r="T454" s="1311"/>
      <c r="U454" s="1311"/>
      <c r="V454" s="1311"/>
      <c r="W454" s="1311"/>
      <c r="X454" s="1311"/>
      <c r="Y454" s="1311"/>
      <c r="Z454" s="1311"/>
      <c r="AA454" s="1311"/>
      <c r="AB454" s="1311"/>
      <c r="AC454" s="1311"/>
      <c r="AD454" s="1311"/>
      <c r="AE454" s="1311"/>
      <c r="AF454" s="1311"/>
      <c r="AG454" s="1311"/>
      <c r="AH454" s="1311"/>
      <c r="AI454" s="1311"/>
      <c r="AJ454" s="1311"/>
      <c r="AK454" s="1311"/>
      <c r="AL454" s="1311"/>
    </row>
    <row r="455" spans="1:38" s="1375" customFormat="1">
      <c r="A455" s="1311"/>
      <c r="B455" s="1311"/>
      <c r="C455" s="1311"/>
      <c r="D455" s="1311"/>
      <c r="E455" s="1311"/>
      <c r="F455" s="1311"/>
      <c r="G455" s="1311"/>
      <c r="H455" s="1311"/>
      <c r="I455" s="1311"/>
      <c r="J455" s="1311"/>
      <c r="K455" s="1311"/>
      <c r="L455" s="1311"/>
      <c r="M455" s="1311"/>
      <c r="N455" s="1311"/>
      <c r="O455" s="1311"/>
      <c r="P455" s="1311"/>
      <c r="Q455" s="1311"/>
      <c r="R455" s="1311"/>
      <c r="S455" s="1311"/>
      <c r="T455" s="1311"/>
      <c r="U455" s="1311"/>
      <c r="V455" s="1311"/>
      <c r="W455" s="1311"/>
      <c r="X455" s="1311"/>
      <c r="Y455" s="1311"/>
      <c r="Z455" s="1311"/>
      <c r="AA455" s="1311"/>
      <c r="AB455" s="1311"/>
      <c r="AC455" s="1311"/>
      <c r="AD455" s="1311"/>
      <c r="AE455" s="1311"/>
      <c r="AF455" s="1311"/>
      <c r="AG455" s="1311"/>
      <c r="AH455" s="1311"/>
      <c r="AI455" s="1311"/>
      <c r="AJ455" s="1311"/>
      <c r="AK455" s="1311"/>
      <c r="AL455" s="1311"/>
    </row>
    <row r="456" spans="1:38" s="1375" customFormat="1">
      <c r="A456" s="1311"/>
      <c r="B456" s="1311"/>
      <c r="C456" s="1311"/>
      <c r="D456" s="1311"/>
      <c r="E456" s="1311"/>
      <c r="F456" s="1311"/>
      <c r="G456" s="1311"/>
      <c r="H456" s="1311"/>
      <c r="I456" s="1311"/>
      <c r="J456" s="1311"/>
      <c r="K456" s="1311"/>
      <c r="L456" s="1311"/>
      <c r="M456" s="1311"/>
      <c r="N456" s="1311"/>
      <c r="O456" s="1311"/>
      <c r="P456" s="1311"/>
      <c r="Q456" s="1311"/>
      <c r="R456" s="1311"/>
      <c r="S456" s="1311"/>
      <c r="T456" s="1311"/>
      <c r="U456" s="1311"/>
      <c r="V456" s="1311"/>
      <c r="W456" s="1311"/>
      <c r="X456" s="1311"/>
      <c r="Y456" s="1311"/>
      <c r="Z456" s="1311"/>
      <c r="AA456" s="1311"/>
      <c r="AB456" s="1311"/>
      <c r="AC456" s="1311"/>
      <c r="AD456" s="1311"/>
      <c r="AE456" s="1311"/>
      <c r="AF456" s="1311"/>
      <c r="AG456" s="1311"/>
      <c r="AH456" s="1311"/>
      <c r="AI456" s="1311"/>
      <c r="AJ456" s="1311"/>
      <c r="AK456" s="1311"/>
      <c r="AL456" s="1311"/>
    </row>
    <row r="457" spans="1:38" s="1375" customFormat="1">
      <c r="A457" s="1311"/>
      <c r="B457" s="1311"/>
      <c r="C457" s="1311"/>
      <c r="D457" s="1311"/>
      <c r="E457" s="1311"/>
      <c r="F457" s="1311"/>
      <c r="G457" s="1311"/>
      <c r="H457" s="1311"/>
      <c r="I457" s="1311"/>
      <c r="J457" s="1311"/>
      <c r="K457" s="1311"/>
      <c r="L457" s="1311"/>
      <c r="M457" s="1311"/>
      <c r="N457" s="1311"/>
      <c r="O457" s="1311"/>
      <c r="P457" s="1311"/>
      <c r="Q457" s="1311"/>
      <c r="R457" s="1311"/>
      <c r="S457" s="1311"/>
      <c r="T457" s="1311"/>
      <c r="U457" s="1311"/>
      <c r="V457" s="1311"/>
      <c r="W457" s="1311"/>
      <c r="X457" s="1311"/>
      <c r="Y457" s="1311"/>
      <c r="Z457" s="1311"/>
      <c r="AA457" s="1311"/>
      <c r="AB457" s="1311"/>
      <c r="AC457" s="1311"/>
      <c r="AD457" s="1311"/>
      <c r="AE457" s="1311"/>
      <c r="AF457" s="1311"/>
      <c r="AG457" s="1311"/>
      <c r="AH457" s="1311"/>
      <c r="AI457" s="1311"/>
      <c r="AJ457" s="1311"/>
      <c r="AK457" s="1311"/>
      <c r="AL457" s="1311"/>
    </row>
    <row r="458" spans="1:38" s="1375" customFormat="1">
      <c r="A458" s="1311"/>
      <c r="B458" s="1311"/>
      <c r="C458" s="1311"/>
      <c r="D458" s="1311"/>
      <c r="E458" s="1311"/>
      <c r="F458" s="1311"/>
      <c r="G458" s="1311"/>
      <c r="H458" s="1311"/>
      <c r="I458" s="1311"/>
      <c r="J458" s="1311"/>
      <c r="K458" s="1311"/>
      <c r="L458" s="1311"/>
      <c r="M458" s="1311"/>
      <c r="N458" s="1311"/>
      <c r="O458" s="1311"/>
      <c r="P458" s="1311"/>
      <c r="Q458" s="1311"/>
      <c r="R458" s="1311"/>
      <c r="S458" s="1311"/>
      <c r="T458" s="1311"/>
      <c r="U458" s="1311"/>
      <c r="V458" s="1311"/>
      <c r="W458" s="1311"/>
      <c r="X458" s="1311"/>
      <c r="Y458" s="1311"/>
      <c r="Z458" s="1311"/>
      <c r="AA458" s="1311"/>
      <c r="AB458" s="1311"/>
      <c r="AC458" s="1311"/>
      <c r="AD458" s="1311"/>
      <c r="AE458" s="1311"/>
      <c r="AF458" s="1311"/>
      <c r="AG458" s="1311"/>
      <c r="AH458" s="1311"/>
      <c r="AI458" s="1311"/>
      <c r="AJ458" s="1311"/>
      <c r="AK458" s="1311"/>
      <c r="AL458" s="1311"/>
    </row>
    <row r="459" spans="1:38" s="1375" customFormat="1">
      <c r="A459" s="1311"/>
      <c r="B459" s="1311"/>
      <c r="C459" s="1311"/>
      <c r="D459" s="1311"/>
      <c r="E459" s="1311"/>
      <c r="F459" s="1311"/>
      <c r="G459" s="1311"/>
      <c r="H459" s="1311"/>
      <c r="I459" s="1311"/>
      <c r="J459" s="1311"/>
      <c r="K459" s="1311"/>
      <c r="L459" s="1311"/>
      <c r="M459" s="1311"/>
      <c r="N459" s="1311"/>
      <c r="O459" s="1311"/>
      <c r="P459" s="1311"/>
      <c r="Q459" s="1311"/>
      <c r="R459" s="1311"/>
      <c r="S459" s="1311"/>
      <c r="T459" s="1311"/>
      <c r="U459" s="1311"/>
      <c r="V459" s="1311"/>
      <c r="W459" s="1311"/>
      <c r="X459" s="1311"/>
      <c r="Y459" s="1311"/>
      <c r="Z459" s="1311"/>
      <c r="AA459" s="1311"/>
      <c r="AB459" s="1311"/>
      <c r="AC459" s="1311"/>
      <c r="AD459" s="1311"/>
      <c r="AE459" s="1311"/>
      <c r="AF459" s="1311"/>
      <c r="AG459" s="1311"/>
      <c r="AH459" s="1311"/>
      <c r="AI459" s="1311"/>
      <c r="AJ459" s="1311"/>
      <c r="AK459" s="1311"/>
      <c r="AL459" s="1311"/>
    </row>
    <row r="460" spans="1:38" s="1375" customFormat="1">
      <c r="A460" s="1311"/>
      <c r="B460" s="1311"/>
      <c r="C460" s="1311"/>
      <c r="D460" s="1311"/>
      <c r="E460" s="1311"/>
      <c r="F460" s="1311"/>
      <c r="G460" s="1311"/>
      <c r="H460" s="1311"/>
      <c r="I460" s="1311"/>
      <c r="J460" s="1311"/>
      <c r="K460" s="1311"/>
      <c r="L460" s="1311"/>
      <c r="M460" s="1311"/>
      <c r="N460" s="1311"/>
      <c r="O460" s="1311"/>
      <c r="P460" s="1311"/>
      <c r="Q460" s="1311"/>
      <c r="R460" s="1311"/>
      <c r="S460" s="1311"/>
      <c r="T460" s="1311"/>
      <c r="U460" s="1311"/>
      <c r="V460" s="1311"/>
      <c r="W460" s="1311"/>
      <c r="X460" s="1311"/>
      <c r="Y460" s="1311"/>
      <c r="Z460" s="1311"/>
      <c r="AA460" s="1311"/>
      <c r="AB460" s="1311"/>
      <c r="AC460" s="1311"/>
      <c r="AD460" s="1311"/>
      <c r="AE460" s="1311"/>
      <c r="AF460" s="1311"/>
      <c r="AG460" s="1311"/>
      <c r="AH460" s="1311"/>
      <c r="AI460" s="1311"/>
      <c r="AJ460" s="1311"/>
      <c r="AK460" s="1311"/>
      <c r="AL460" s="1311"/>
    </row>
    <row r="461" spans="1:38" s="1375" customFormat="1">
      <c r="A461" s="1311"/>
      <c r="B461" s="1311"/>
      <c r="C461" s="1311"/>
      <c r="D461" s="1311"/>
      <c r="E461" s="1311"/>
      <c r="F461" s="1311"/>
      <c r="G461" s="1311"/>
      <c r="H461" s="1311"/>
      <c r="I461" s="1311"/>
      <c r="J461" s="1311"/>
      <c r="K461" s="1311"/>
      <c r="L461" s="1311"/>
      <c r="M461" s="1311"/>
      <c r="N461" s="1311"/>
      <c r="O461" s="1311"/>
      <c r="P461" s="1311"/>
      <c r="Q461" s="1311"/>
      <c r="R461" s="1311"/>
      <c r="S461" s="1311"/>
      <c r="T461" s="1311"/>
      <c r="U461" s="1311"/>
      <c r="V461" s="1311"/>
      <c r="W461" s="1311"/>
      <c r="X461" s="1311"/>
      <c r="Y461" s="1311"/>
      <c r="Z461" s="1311"/>
      <c r="AA461" s="1311"/>
      <c r="AB461" s="1311"/>
      <c r="AC461" s="1311"/>
      <c r="AD461" s="1311"/>
      <c r="AE461" s="1311"/>
      <c r="AF461" s="1311"/>
      <c r="AG461" s="1311"/>
      <c r="AH461" s="1311"/>
      <c r="AI461" s="1311"/>
      <c r="AJ461" s="1311"/>
      <c r="AK461" s="1311"/>
      <c r="AL461" s="1311"/>
    </row>
    <row r="462" spans="1:38" s="1375" customFormat="1">
      <c r="A462" s="1311"/>
      <c r="B462" s="1311"/>
      <c r="C462" s="1311"/>
      <c r="D462" s="1311"/>
      <c r="E462" s="1311"/>
      <c r="F462" s="1311"/>
      <c r="G462" s="1311"/>
      <c r="H462" s="1311"/>
      <c r="I462" s="1311"/>
      <c r="J462" s="1311"/>
      <c r="K462" s="1311"/>
      <c r="L462" s="1311"/>
      <c r="M462" s="1311"/>
      <c r="N462" s="1311"/>
      <c r="O462" s="1311"/>
      <c r="P462" s="1311"/>
      <c r="Q462" s="1311"/>
      <c r="R462" s="1311"/>
      <c r="S462" s="1311"/>
      <c r="T462" s="1311"/>
      <c r="U462" s="1311"/>
      <c r="V462" s="1311"/>
      <c r="W462" s="1311"/>
      <c r="X462" s="1311"/>
      <c r="Y462" s="1311"/>
      <c r="Z462" s="1311"/>
      <c r="AA462" s="1311"/>
      <c r="AB462" s="1311"/>
      <c r="AC462" s="1311"/>
      <c r="AD462" s="1311"/>
      <c r="AE462" s="1311"/>
      <c r="AF462" s="1311"/>
      <c r="AG462" s="1311"/>
      <c r="AH462" s="1311"/>
      <c r="AI462" s="1311"/>
      <c r="AJ462" s="1311"/>
      <c r="AK462" s="1311"/>
      <c r="AL462" s="1311"/>
    </row>
    <row r="463" spans="1:38" s="1375" customFormat="1">
      <c r="A463" s="1311"/>
      <c r="B463" s="1311"/>
      <c r="C463" s="1311"/>
      <c r="D463" s="1311"/>
      <c r="E463" s="1311"/>
      <c r="F463" s="1311"/>
      <c r="G463" s="1311"/>
      <c r="H463" s="1311"/>
      <c r="I463" s="1311"/>
      <c r="J463" s="1311"/>
      <c r="K463" s="1311"/>
      <c r="L463" s="1311"/>
      <c r="M463" s="1311"/>
      <c r="N463" s="1311"/>
      <c r="O463" s="1311"/>
      <c r="P463" s="1311"/>
      <c r="Q463" s="1311"/>
      <c r="R463" s="1311"/>
      <c r="S463" s="1311"/>
      <c r="T463" s="1311"/>
      <c r="U463" s="1311"/>
      <c r="V463" s="1311"/>
      <c r="W463" s="1311"/>
      <c r="X463" s="1311"/>
      <c r="Y463" s="1311"/>
      <c r="Z463" s="1311"/>
      <c r="AA463" s="1311"/>
      <c r="AB463" s="1311"/>
      <c r="AC463" s="1311"/>
      <c r="AD463" s="1311"/>
      <c r="AE463" s="1311"/>
      <c r="AF463" s="1311"/>
      <c r="AG463" s="1311"/>
      <c r="AH463" s="1311"/>
      <c r="AI463" s="1311"/>
      <c r="AJ463" s="1311"/>
      <c r="AK463" s="1311"/>
      <c r="AL463" s="1311"/>
    </row>
    <row r="464" spans="1:38" s="1375" customFormat="1">
      <c r="A464" s="1311"/>
      <c r="B464" s="1311"/>
      <c r="C464" s="1311"/>
      <c r="D464" s="1311"/>
      <c r="E464" s="1311"/>
      <c r="F464" s="1311"/>
      <c r="G464" s="1311"/>
      <c r="H464" s="1311"/>
      <c r="I464" s="1311"/>
      <c r="J464" s="1311"/>
      <c r="K464" s="1311"/>
      <c r="L464" s="1311"/>
      <c r="M464" s="1311"/>
      <c r="N464" s="1311"/>
      <c r="O464" s="1311"/>
      <c r="P464" s="1311"/>
      <c r="Q464" s="1311"/>
      <c r="R464" s="1311"/>
      <c r="S464" s="1311"/>
      <c r="T464" s="1311"/>
      <c r="U464" s="1311"/>
      <c r="V464" s="1311"/>
      <c r="W464" s="1311"/>
      <c r="X464" s="1311"/>
      <c r="Y464" s="1311"/>
      <c r="Z464" s="1311"/>
      <c r="AA464" s="1311"/>
      <c r="AB464" s="1311"/>
      <c r="AC464" s="1311"/>
      <c r="AD464" s="1311"/>
      <c r="AE464" s="1311"/>
      <c r="AF464" s="1311"/>
      <c r="AG464" s="1311"/>
      <c r="AH464" s="1311"/>
      <c r="AI464" s="1311"/>
      <c r="AJ464" s="1311"/>
      <c r="AK464" s="1311"/>
      <c r="AL464" s="1311"/>
    </row>
    <row r="465" spans="1:38" s="1375" customFormat="1">
      <c r="A465" s="1311"/>
      <c r="B465" s="1311"/>
      <c r="C465" s="1311"/>
      <c r="D465" s="1311"/>
      <c r="E465" s="1311"/>
      <c r="F465" s="1311"/>
      <c r="G465" s="1311"/>
      <c r="H465" s="1311"/>
      <c r="I465" s="1311"/>
      <c r="J465" s="1311"/>
      <c r="K465" s="1311"/>
      <c r="L465" s="1311"/>
      <c r="M465" s="1311"/>
      <c r="N465" s="1311"/>
      <c r="O465" s="1311"/>
      <c r="P465" s="1311"/>
      <c r="Q465" s="1311"/>
      <c r="R465" s="1311"/>
      <c r="S465" s="1311"/>
      <c r="T465" s="1311"/>
      <c r="U465" s="1311"/>
      <c r="V465" s="1311"/>
      <c r="W465" s="1311"/>
      <c r="X465" s="1311"/>
      <c r="Y465" s="1311"/>
      <c r="Z465" s="1311"/>
      <c r="AA465" s="1311"/>
      <c r="AB465" s="1311"/>
      <c r="AC465" s="1311"/>
      <c r="AD465" s="1311"/>
      <c r="AE465" s="1311"/>
      <c r="AF465" s="1311"/>
      <c r="AG465" s="1311"/>
      <c r="AH465" s="1311"/>
      <c r="AI465" s="1311"/>
      <c r="AJ465" s="1311"/>
      <c r="AK465" s="1311"/>
      <c r="AL465" s="1311"/>
    </row>
    <row r="466" spans="1:38" s="1375" customFormat="1">
      <c r="A466" s="1311"/>
      <c r="B466" s="1311"/>
      <c r="C466" s="1311"/>
      <c r="D466" s="1311"/>
      <c r="E466" s="1311"/>
      <c r="F466" s="1311"/>
      <c r="G466" s="1311"/>
      <c r="H466" s="1311"/>
      <c r="I466" s="1311"/>
      <c r="J466" s="1311"/>
      <c r="K466" s="1311"/>
      <c r="L466" s="1311"/>
      <c r="M466" s="1311"/>
      <c r="N466" s="1311"/>
      <c r="O466" s="1311"/>
      <c r="P466" s="1311"/>
      <c r="Q466" s="1311"/>
      <c r="R466" s="1311"/>
      <c r="S466" s="1311"/>
      <c r="T466" s="1311"/>
      <c r="U466" s="1311"/>
      <c r="V466" s="1311"/>
      <c r="W466" s="1311"/>
      <c r="X466" s="1311"/>
      <c r="Y466" s="1311"/>
      <c r="Z466" s="1311"/>
      <c r="AA466" s="1311"/>
      <c r="AB466" s="1311"/>
      <c r="AC466" s="1311"/>
      <c r="AD466" s="1311"/>
      <c r="AE466" s="1311"/>
      <c r="AF466" s="1311"/>
      <c r="AG466" s="1311"/>
      <c r="AH466" s="1311"/>
      <c r="AI466" s="1311"/>
      <c r="AJ466" s="1311"/>
      <c r="AK466" s="1311"/>
      <c r="AL466" s="1311"/>
    </row>
    <row r="467" spans="1:38" s="1375" customFormat="1">
      <c r="A467" s="1311"/>
      <c r="B467" s="1311"/>
      <c r="C467" s="1311"/>
      <c r="D467" s="1311"/>
      <c r="E467" s="1311"/>
      <c r="F467" s="1311"/>
      <c r="G467" s="1311"/>
      <c r="H467" s="1311"/>
      <c r="I467" s="1311"/>
      <c r="J467" s="1311"/>
      <c r="K467" s="1311"/>
      <c r="L467" s="1311"/>
      <c r="M467" s="1311"/>
      <c r="N467" s="1311"/>
      <c r="O467" s="1311"/>
      <c r="P467" s="1311"/>
      <c r="Q467" s="1311"/>
      <c r="R467" s="1311"/>
      <c r="S467" s="1311"/>
      <c r="T467" s="1311"/>
      <c r="U467" s="1311"/>
      <c r="V467" s="1311"/>
      <c r="W467" s="1311"/>
      <c r="X467" s="1311"/>
      <c r="Y467" s="1311"/>
      <c r="Z467" s="1311"/>
      <c r="AA467" s="1311"/>
      <c r="AB467" s="1311"/>
      <c r="AC467" s="1311"/>
      <c r="AD467" s="1311"/>
      <c r="AE467" s="1311"/>
      <c r="AF467" s="1311"/>
      <c r="AG467" s="1311"/>
      <c r="AH467" s="1311"/>
      <c r="AI467" s="1311"/>
      <c r="AJ467" s="1311"/>
      <c r="AK467" s="1311"/>
      <c r="AL467" s="1311"/>
    </row>
    <row r="468" spans="1:38" s="1375" customFormat="1">
      <c r="A468" s="1311"/>
      <c r="B468" s="1311"/>
      <c r="C468" s="1311"/>
      <c r="D468" s="1311"/>
      <c r="E468" s="1311"/>
      <c r="F468" s="1311"/>
      <c r="G468" s="1311"/>
      <c r="H468" s="1311"/>
      <c r="I468" s="1311"/>
      <c r="J468" s="1311"/>
      <c r="K468" s="1311"/>
      <c r="L468" s="1311"/>
      <c r="M468" s="1311"/>
      <c r="N468" s="1311"/>
      <c r="O468" s="1311"/>
      <c r="P468" s="1311"/>
      <c r="Q468" s="1311"/>
      <c r="R468" s="1311"/>
      <c r="S468" s="1311"/>
      <c r="T468" s="1311"/>
      <c r="U468" s="1311"/>
      <c r="V468" s="1311"/>
      <c r="W468" s="1311"/>
      <c r="X468" s="1311"/>
      <c r="Y468" s="1311"/>
      <c r="Z468" s="1311"/>
      <c r="AA468" s="1311"/>
      <c r="AB468" s="1311"/>
      <c r="AC468" s="1311"/>
      <c r="AD468" s="1311"/>
      <c r="AE468" s="1311"/>
      <c r="AF468" s="1311"/>
      <c r="AG468" s="1311"/>
      <c r="AH468" s="1311"/>
      <c r="AI468" s="1311"/>
      <c r="AJ468" s="1311"/>
      <c r="AK468" s="1311"/>
      <c r="AL468" s="1311"/>
    </row>
    <row r="469" spans="1:38" s="1375" customFormat="1">
      <c r="A469" s="1311"/>
      <c r="B469" s="1311"/>
      <c r="C469" s="1311"/>
      <c r="D469" s="1311"/>
      <c r="E469" s="1311"/>
      <c r="F469" s="1311"/>
      <c r="G469" s="1311"/>
      <c r="H469" s="1311"/>
      <c r="I469" s="1311"/>
      <c r="J469" s="1311"/>
      <c r="K469" s="1311"/>
      <c r="L469" s="1311"/>
      <c r="M469" s="1311"/>
      <c r="N469" s="1311"/>
      <c r="O469" s="1311"/>
      <c r="P469" s="1311"/>
      <c r="Q469" s="1311"/>
      <c r="R469" s="1311"/>
      <c r="S469" s="1311"/>
      <c r="T469" s="1311"/>
      <c r="U469" s="1311"/>
      <c r="V469" s="1311"/>
      <c r="W469" s="1311"/>
      <c r="X469" s="1311"/>
      <c r="Y469" s="1311"/>
      <c r="Z469" s="1311"/>
      <c r="AA469" s="1311"/>
      <c r="AB469" s="1311"/>
      <c r="AC469" s="1311"/>
      <c r="AD469" s="1311"/>
      <c r="AE469" s="1311"/>
      <c r="AF469" s="1311"/>
      <c r="AG469" s="1311"/>
      <c r="AH469" s="1311"/>
      <c r="AI469" s="1311"/>
      <c r="AJ469" s="1311"/>
      <c r="AK469" s="1311"/>
      <c r="AL469" s="1311"/>
    </row>
    <row r="470" spans="1:38" s="1375" customFormat="1">
      <c r="A470" s="1311"/>
      <c r="B470" s="1311"/>
      <c r="C470" s="1311"/>
      <c r="D470" s="1311"/>
      <c r="E470" s="1311"/>
      <c r="F470" s="1311"/>
      <c r="G470" s="1311"/>
      <c r="H470" s="1311"/>
      <c r="I470" s="1311"/>
      <c r="J470" s="1311"/>
      <c r="K470" s="1311"/>
      <c r="L470" s="1311"/>
      <c r="M470" s="1311"/>
      <c r="N470" s="1311"/>
      <c r="O470" s="1311"/>
      <c r="P470" s="1311"/>
      <c r="Q470" s="1311"/>
      <c r="R470" s="1311"/>
      <c r="S470" s="1311"/>
      <c r="T470" s="1311"/>
      <c r="U470" s="1311"/>
      <c r="V470" s="1311"/>
      <c r="W470" s="1311"/>
      <c r="X470" s="1311"/>
      <c r="Y470" s="1311"/>
      <c r="Z470" s="1311"/>
      <c r="AA470" s="1311"/>
      <c r="AB470" s="1311"/>
      <c r="AC470" s="1311"/>
      <c r="AD470" s="1311"/>
      <c r="AE470" s="1311"/>
      <c r="AF470" s="1311"/>
      <c r="AG470" s="1311"/>
      <c r="AH470" s="1311"/>
      <c r="AI470" s="1311"/>
      <c r="AJ470" s="1311"/>
      <c r="AK470" s="1311"/>
      <c r="AL470" s="1311"/>
    </row>
    <row r="471" spans="1:38" s="1375" customFormat="1">
      <c r="A471" s="1311"/>
      <c r="B471" s="1311"/>
      <c r="C471" s="1311"/>
      <c r="D471" s="1311"/>
      <c r="E471" s="1311"/>
      <c r="F471" s="1311"/>
      <c r="G471" s="1311"/>
      <c r="H471" s="1311"/>
      <c r="I471" s="1311"/>
      <c r="J471" s="1311"/>
      <c r="K471" s="1311"/>
      <c r="L471" s="1311"/>
      <c r="M471" s="1311"/>
      <c r="N471" s="1311"/>
      <c r="O471" s="1311"/>
      <c r="P471" s="1311"/>
      <c r="Q471" s="1311"/>
      <c r="R471" s="1311"/>
      <c r="S471" s="1311"/>
      <c r="T471" s="1311"/>
      <c r="U471" s="1311"/>
      <c r="V471" s="1311"/>
      <c r="W471" s="1311"/>
      <c r="X471" s="1311"/>
      <c r="Y471" s="1311"/>
      <c r="Z471" s="1311"/>
      <c r="AA471" s="1311"/>
      <c r="AB471" s="1311"/>
      <c r="AC471" s="1311"/>
      <c r="AD471" s="1311"/>
      <c r="AE471" s="1311"/>
      <c r="AF471" s="1311"/>
      <c r="AG471" s="1311"/>
      <c r="AH471" s="1311"/>
      <c r="AI471" s="1311"/>
      <c r="AJ471" s="1311"/>
      <c r="AK471" s="1311"/>
      <c r="AL471" s="1311"/>
    </row>
    <row r="472" spans="1:38" s="1375" customFormat="1">
      <c r="A472" s="1311"/>
      <c r="B472" s="1311"/>
      <c r="C472" s="1311"/>
      <c r="D472" s="1311"/>
      <c r="E472" s="1311"/>
      <c r="F472" s="1311"/>
      <c r="G472" s="1311"/>
      <c r="H472" s="1311"/>
      <c r="I472" s="1311"/>
      <c r="J472" s="1311"/>
      <c r="K472" s="1311"/>
      <c r="L472" s="1311"/>
      <c r="M472" s="1311"/>
      <c r="N472" s="1311"/>
      <c r="O472" s="1311"/>
      <c r="P472" s="1311"/>
      <c r="Q472" s="1311"/>
      <c r="R472" s="1311"/>
      <c r="S472" s="1311"/>
      <c r="T472" s="1311"/>
      <c r="U472" s="1311"/>
      <c r="V472" s="1311"/>
      <c r="W472" s="1311"/>
      <c r="X472" s="1311"/>
      <c r="Y472" s="1311"/>
      <c r="Z472" s="1311"/>
      <c r="AA472" s="1311"/>
      <c r="AB472" s="1311"/>
      <c r="AC472" s="1311"/>
      <c r="AD472" s="1311"/>
      <c r="AE472" s="1311"/>
      <c r="AF472" s="1311"/>
      <c r="AG472" s="1311"/>
      <c r="AH472" s="1311"/>
      <c r="AI472" s="1311"/>
      <c r="AJ472" s="1311"/>
      <c r="AK472" s="1311"/>
      <c r="AL472" s="1311"/>
    </row>
    <row r="473" spans="1:38" s="1375" customFormat="1">
      <c r="A473" s="1311"/>
      <c r="B473" s="1311"/>
      <c r="C473" s="1311"/>
      <c r="D473" s="1311"/>
      <c r="E473" s="1311"/>
      <c r="F473" s="1311"/>
      <c r="G473" s="1311"/>
      <c r="H473" s="1311"/>
      <c r="I473" s="1311"/>
      <c r="J473" s="1311"/>
      <c r="K473" s="1311"/>
      <c r="L473" s="1311"/>
      <c r="M473" s="1311"/>
      <c r="N473" s="1311"/>
      <c r="O473" s="1311"/>
      <c r="P473" s="1311"/>
      <c r="Q473" s="1311"/>
      <c r="R473" s="1311"/>
      <c r="S473" s="1311"/>
      <c r="T473" s="1311"/>
      <c r="U473" s="1311"/>
      <c r="V473" s="1311"/>
      <c r="W473" s="1311"/>
      <c r="X473" s="1311"/>
      <c r="Y473" s="1311"/>
      <c r="Z473" s="1311"/>
      <c r="AA473" s="1311"/>
      <c r="AB473" s="1311"/>
      <c r="AC473" s="1311"/>
      <c r="AD473" s="1311"/>
      <c r="AE473" s="1311"/>
      <c r="AF473" s="1311"/>
      <c r="AG473" s="1311"/>
      <c r="AH473" s="1311"/>
      <c r="AI473" s="1311"/>
      <c r="AJ473" s="1311"/>
      <c r="AK473" s="1311"/>
      <c r="AL473" s="1311"/>
    </row>
    <row r="474" spans="1:38" s="1375" customFormat="1">
      <c r="A474" s="1311"/>
      <c r="B474" s="1311"/>
      <c r="C474" s="1311"/>
      <c r="D474" s="1311"/>
      <c r="E474" s="1311"/>
      <c r="F474" s="1311"/>
      <c r="G474" s="1311"/>
      <c r="H474" s="1311"/>
      <c r="I474" s="1311"/>
      <c r="J474" s="1311"/>
      <c r="K474" s="1311"/>
      <c r="L474" s="1311"/>
      <c r="M474" s="1311"/>
      <c r="N474" s="1311"/>
      <c r="O474" s="1311"/>
      <c r="P474" s="1311"/>
      <c r="Q474" s="1311"/>
      <c r="R474" s="1311"/>
      <c r="S474" s="1311"/>
      <c r="T474" s="1311"/>
      <c r="U474" s="1311"/>
      <c r="V474" s="1311"/>
      <c r="W474" s="1311"/>
      <c r="X474" s="1311"/>
      <c r="Y474" s="1311"/>
      <c r="Z474" s="1311"/>
      <c r="AA474" s="1311"/>
      <c r="AB474" s="1311"/>
      <c r="AC474" s="1311"/>
      <c r="AD474" s="1311"/>
      <c r="AE474" s="1311"/>
      <c r="AF474" s="1311"/>
      <c r="AG474" s="1311"/>
      <c r="AH474" s="1311"/>
      <c r="AI474" s="1311"/>
      <c r="AJ474" s="1311"/>
      <c r="AK474" s="1311"/>
      <c r="AL474" s="1311"/>
    </row>
    <row r="475" spans="1:38" s="1375" customFormat="1">
      <c r="A475" s="1311"/>
      <c r="B475" s="1311"/>
      <c r="C475" s="1311"/>
      <c r="D475" s="1311"/>
      <c r="E475" s="1311"/>
      <c r="F475" s="1311"/>
      <c r="G475" s="1311"/>
      <c r="H475" s="1311"/>
      <c r="I475" s="1311"/>
      <c r="J475" s="1311"/>
      <c r="K475" s="1311"/>
      <c r="L475" s="1311"/>
      <c r="M475" s="1311"/>
      <c r="N475" s="1311"/>
      <c r="O475" s="1311"/>
      <c r="P475" s="1311"/>
      <c r="Q475" s="1311"/>
      <c r="R475" s="1311"/>
      <c r="S475" s="1311"/>
      <c r="T475" s="1311"/>
      <c r="U475" s="1311"/>
      <c r="V475" s="1311"/>
      <c r="W475" s="1311"/>
      <c r="X475" s="1311"/>
      <c r="Y475" s="1311"/>
      <c r="Z475" s="1311"/>
      <c r="AA475" s="1311"/>
      <c r="AB475" s="1311"/>
      <c r="AC475" s="1311"/>
      <c r="AD475" s="1311"/>
      <c r="AE475" s="1311"/>
      <c r="AF475" s="1311"/>
      <c r="AG475" s="1311"/>
      <c r="AH475" s="1311"/>
      <c r="AI475" s="1311"/>
      <c r="AJ475" s="1311"/>
      <c r="AK475" s="1311"/>
      <c r="AL475" s="1311"/>
    </row>
    <row r="476" spans="1:38" s="1375" customFormat="1">
      <c r="A476" s="1311"/>
      <c r="B476" s="1311"/>
      <c r="C476" s="1311"/>
      <c r="D476" s="1311"/>
      <c r="E476" s="1311"/>
      <c r="F476" s="1311"/>
      <c r="G476" s="1311"/>
      <c r="H476" s="1311"/>
      <c r="I476" s="1311"/>
      <c r="J476" s="1311"/>
      <c r="K476" s="1311"/>
      <c r="L476" s="1311"/>
      <c r="M476" s="1311"/>
      <c r="N476" s="1311"/>
      <c r="O476" s="1311"/>
      <c r="P476" s="1311"/>
      <c r="Q476" s="1311"/>
      <c r="R476" s="1311"/>
      <c r="S476" s="1311"/>
      <c r="T476" s="1311"/>
      <c r="U476" s="1311"/>
      <c r="V476" s="1311"/>
      <c r="W476" s="1311"/>
      <c r="X476" s="1311"/>
      <c r="Y476" s="1311"/>
      <c r="Z476" s="1311"/>
      <c r="AA476" s="1311"/>
      <c r="AB476" s="1311"/>
      <c r="AC476" s="1311"/>
      <c r="AD476" s="1311"/>
      <c r="AE476" s="1311"/>
      <c r="AF476" s="1311"/>
      <c r="AG476" s="1311"/>
      <c r="AH476" s="1311"/>
      <c r="AI476" s="1311"/>
      <c r="AJ476" s="1311"/>
      <c r="AK476" s="1311"/>
      <c r="AL476" s="1311"/>
    </row>
    <row r="477" spans="1:38" s="1375" customFormat="1">
      <c r="A477" s="1311"/>
      <c r="B477" s="1311"/>
      <c r="C477" s="1311"/>
      <c r="D477" s="1311"/>
      <c r="E477" s="1311"/>
      <c r="F477" s="1311"/>
      <c r="G477" s="1311"/>
      <c r="H477" s="1311"/>
      <c r="I477" s="1311"/>
      <c r="J477" s="1311"/>
      <c r="K477" s="1311"/>
      <c r="L477" s="1311"/>
      <c r="M477" s="1311"/>
      <c r="N477" s="1311"/>
      <c r="O477" s="1311"/>
      <c r="P477" s="1311"/>
      <c r="Q477" s="1311"/>
      <c r="R477" s="1311"/>
      <c r="S477" s="1311"/>
      <c r="T477" s="1311"/>
      <c r="U477" s="1311"/>
      <c r="V477" s="1311"/>
      <c r="W477" s="1311"/>
      <c r="X477" s="1311"/>
      <c r="Y477" s="1311"/>
      <c r="Z477" s="1311"/>
      <c r="AA477" s="1311"/>
      <c r="AB477" s="1311"/>
      <c r="AC477" s="1311"/>
      <c r="AD477" s="1311"/>
      <c r="AE477" s="1311"/>
      <c r="AF477" s="1311"/>
      <c r="AG477" s="1311"/>
      <c r="AH477" s="1311"/>
      <c r="AI477" s="1311"/>
      <c r="AJ477" s="1311"/>
      <c r="AK477" s="1311"/>
      <c r="AL477" s="1311"/>
    </row>
    <row r="478" spans="1:38" s="1375" customFormat="1">
      <c r="A478" s="1311"/>
      <c r="B478" s="1311"/>
      <c r="C478" s="1311"/>
      <c r="D478" s="1311"/>
      <c r="E478" s="1311"/>
      <c r="F478" s="1311"/>
      <c r="G478" s="1311"/>
      <c r="H478" s="1311"/>
      <c r="I478" s="1311"/>
      <c r="J478" s="1311"/>
      <c r="K478" s="1311"/>
      <c r="L478" s="1311"/>
      <c r="M478" s="1311"/>
      <c r="N478" s="1311"/>
      <c r="O478" s="1311"/>
      <c r="P478" s="1311"/>
      <c r="Q478" s="1311"/>
      <c r="R478" s="1311"/>
      <c r="S478" s="1311"/>
      <c r="T478" s="1311"/>
      <c r="U478" s="1311"/>
      <c r="V478" s="1311"/>
      <c r="W478" s="1311"/>
      <c r="X478" s="1311"/>
      <c r="Y478" s="1311"/>
      <c r="Z478" s="1311"/>
      <c r="AA478" s="1311"/>
      <c r="AB478" s="1311"/>
      <c r="AC478" s="1311"/>
      <c r="AD478" s="1311"/>
      <c r="AE478" s="1311"/>
      <c r="AF478" s="1311"/>
      <c r="AG478" s="1311"/>
      <c r="AH478" s="1311"/>
      <c r="AI478" s="1311"/>
      <c r="AJ478" s="1311"/>
      <c r="AK478" s="1311"/>
      <c r="AL478" s="1311"/>
    </row>
    <row r="479" spans="1:38" s="1375" customFormat="1">
      <c r="A479" s="1311"/>
      <c r="B479" s="1311"/>
      <c r="C479" s="1311"/>
      <c r="D479" s="1311"/>
      <c r="E479" s="1311"/>
      <c r="F479" s="1311"/>
      <c r="G479" s="1311"/>
      <c r="H479" s="1311"/>
      <c r="I479" s="1311"/>
      <c r="J479" s="1311"/>
      <c r="K479" s="1311"/>
      <c r="L479" s="1311"/>
      <c r="M479" s="1311"/>
      <c r="N479" s="1311"/>
      <c r="O479" s="1311"/>
      <c r="P479" s="1311"/>
      <c r="Q479" s="1311"/>
      <c r="R479" s="1311"/>
      <c r="S479" s="1311"/>
      <c r="T479" s="1311"/>
      <c r="U479" s="1311"/>
      <c r="V479" s="1311"/>
      <c r="W479" s="1311"/>
      <c r="X479" s="1311"/>
      <c r="Y479" s="1311"/>
      <c r="Z479" s="1311"/>
      <c r="AA479" s="1311"/>
      <c r="AB479" s="1311"/>
      <c r="AC479" s="1311"/>
      <c r="AD479" s="1311"/>
      <c r="AE479" s="1311"/>
      <c r="AF479" s="1311"/>
      <c r="AG479" s="1311"/>
      <c r="AH479" s="1311"/>
      <c r="AI479" s="1311"/>
      <c r="AJ479" s="1311"/>
      <c r="AK479" s="1311"/>
      <c r="AL479" s="1311"/>
    </row>
    <row r="480" spans="1:38" s="1375" customFormat="1">
      <c r="A480" s="1311"/>
      <c r="B480" s="1311"/>
      <c r="C480" s="1311"/>
      <c r="D480" s="1311"/>
      <c r="E480" s="1311"/>
      <c r="F480" s="1311"/>
      <c r="G480" s="1311"/>
      <c r="H480" s="1311"/>
      <c r="I480" s="1311"/>
      <c r="J480" s="1311"/>
      <c r="K480" s="1311"/>
      <c r="L480" s="1311"/>
      <c r="M480" s="1311"/>
      <c r="N480" s="1311"/>
      <c r="O480" s="1311"/>
      <c r="P480" s="1311"/>
      <c r="Q480" s="1311"/>
      <c r="R480" s="1311"/>
      <c r="S480" s="1311"/>
      <c r="T480" s="1311"/>
      <c r="U480" s="1311"/>
      <c r="V480" s="1311"/>
      <c r="W480" s="1311"/>
      <c r="X480" s="1311"/>
      <c r="Y480" s="1311"/>
      <c r="Z480" s="1311"/>
      <c r="AA480" s="1311"/>
      <c r="AB480" s="1311"/>
      <c r="AC480" s="1311"/>
      <c r="AD480" s="1311"/>
      <c r="AE480" s="1311"/>
      <c r="AF480" s="1311"/>
      <c r="AG480" s="1311"/>
      <c r="AH480" s="1311"/>
      <c r="AI480" s="1311"/>
      <c r="AJ480" s="1311"/>
      <c r="AK480" s="1311"/>
      <c r="AL480" s="1311"/>
    </row>
    <row r="481" spans="1:38" s="1375" customFormat="1">
      <c r="A481" s="1311"/>
      <c r="B481" s="1311"/>
      <c r="C481" s="1311"/>
      <c r="D481" s="1311"/>
      <c r="E481" s="1311"/>
      <c r="F481" s="1311"/>
      <c r="G481" s="1311"/>
      <c r="H481" s="1311"/>
      <c r="I481" s="1311"/>
      <c r="J481" s="1311"/>
      <c r="K481" s="1311"/>
      <c r="L481" s="1311"/>
      <c r="M481" s="1311"/>
      <c r="N481" s="1311"/>
      <c r="O481" s="1311"/>
      <c r="P481" s="1311"/>
      <c r="Q481" s="1311"/>
      <c r="R481" s="1311"/>
      <c r="S481" s="1311"/>
      <c r="T481" s="1311"/>
      <c r="U481" s="1311"/>
      <c r="V481" s="1311"/>
      <c r="W481" s="1311"/>
      <c r="X481" s="1311"/>
      <c r="Y481" s="1311"/>
      <c r="Z481" s="1311"/>
      <c r="AA481" s="1311"/>
      <c r="AB481" s="1311"/>
      <c r="AC481" s="1311"/>
      <c r="AD481" s="1311"/>
      <c r="AE481" s="1311"/>
      <c r="AF481" s="1311"/>
      <c r="AG481" s="1311"/>
      <c r="AH481" s="1311"/>
      <c r="AI481" s="1311"/>
      <c r="AJ481" s="1311"/>
      <c r="AK481" s="1311"/>
      <c r="AL481" s="1311"/>
    </row>
    <row r="482" spans="1:38" s="1375" customFormat="1">
      <c r="A482" s="1311"/>
      <c r="B482" s="1311"/>
      <c r="C482" s="1311"/>
      <c r="D482" s="1311"/>
      <c r="E482" s="1311"/>
      <c r="F482" s="1311"/>
      <c r="G482" s="1311"/>
      <c r="H482" s="1311"/>
      <c r="I482" s="1311"/>
      <c r="J482" s="1311"/>
      <c r="K482" s="1311"/>
      <c r="L482" s="1311"/>
      <c r="M482" s="1311"/>
      <c r="N482" s="1311"/>
      <c r="O482" s="1311"/>
      <c r="P482" s="1311"/>
      <c r="Q482" s="1311"/>
      <c r="R482" s="1311"/>
      <c r="S482" s="1311"/>
      <c r="T482" s="1311"/>
      <c r="U482" s="1311"/>
      <c r="V482" s="1311"/>
      <c r="W482" s="1311"/>
      <c r="X482" s="1311"/>
      <c r="Y482" s="1311"/>
      <c r="Z482" s="1311"/>
      <c r="AA482" s="1311"/>
      <c r="AB482" s="1311"/>
      <c r="AC482" s="1311"/>
      <c r="AD482" s="1311"/>
      <c r="AE482" s="1311"/>
      <c r="AF482" s="1311"/>
      <c r="AG482" s="1311"/>
      <c r="AH482" s="1311"/>
      <c r="AI482" s="1311"/>
      <c r="AJ482" s="1311"/>
      <c r="AK482" s="1311"/>
      <c r="AL482" s="1311"/>
    </row>
    <row r="483" spans="1:38" s="1375" customFormat="1">
      <c r="A483" s="1311"/>
      <c r="B483" s="1311"/>
      <c r="C483" s="1311"/>
      <c r="D483" s="1311"/>
      <c r="E483" s="1311"/>
      <c r="F483" s="1311"/>
      <c r="G483" s="1311"/>
      <c r="H483" s="1311"/>
      <c r="I483" s="1311"/>
      <c r="J483" s="1311"/>
      <c r="K483" s="1311"/>
      <c r="L483" s="1311"/>
      <c r="M483" s="1311"/>
      <c r="N483" s="1311"/>
      <c r="O483" s="1311"/>
      <c r="P483" s="1311"/>
      <c r="Q483" s="1311"/>
      <c r="R483" s="1311"/>
      <c r="S483" s="1311"/>
      <c r="T483" s="1311"/>
      <c r="U483" s="1311"/>
      <c r="V483" s="1311"/>
      <c r="W483" s="1311"/>
      <c r="X483" s="1311"/>
      <c r="Y483" s="1311"/>
      <c r="Z483" s="1311"/>
      <c r="AA483" s="1311"/>
      <c r="AB483" s="1311"/>
      <c r="AC483" s="1311"/>
      <c r="AD483" s="1311"/>
      <c r="AE483" s="1311"/>
      <c r="AF483" s="1311"/>
      <c r="AG483" s="1311"/>
      <c r="AH483" s="1311"/>
      <c r="AI483" s="1311"/>
      <c r="AJ483" s="1311"/>
      <c r="AK483" s="1311"/>
      <c r="AL483" s="1311"/>
    </row>
    <row r="484" spans="1:38" s="1375" customFormat="1">
      <c r="A484" s="1311"/>
      <c r="B484" s="1311"/>
      <c r="C484" s="1311"/>
      <c r="D484" s="1311"/>
      <c r="E484" s="1311"/>
      <c r="F484" s="1311"/>
      <c r="G484" s="1311"/>
      <c r="H484" s="1311"/>
      <c r="I484" s="1311"/>
      <c r="J484" s="1311"/>
      <c r="K484" s="1311"/>
      <c r="L484" s="1311"/>
      <c r="M484" s="1311"/>
      <c r="N484" s="1311"/>
      <c r="O484" s="1311"/>
      <c r="P484" s="1311"/>
      <c r="Q484" s="1311"/>
      <c r="R484" s="1311"/>
      <c r="S484" s="1311"/>
      <c r="T484" s="1311"/>
      <c r="U484" s="1311"/>
      <c r="V484" s="1311"/>
      <c r="W484" s="1311"/>
      <c r="X484" s="1311"/>
      <c r="Y484" s="1311"/>
      <c r="Z484" s="1311"/>
      <c r="AA484" s="1311"/>
      <c r="AB484" s="1311"/>
      <c r="AC484" s="1311"/>
      <c r="AD484" s="1311"/>
      <c r="AE484" s="1311"/>
      <c r="AF484" s="1311"/>
      <c r="AG484" s="1311"/>
      <c r="AH484" s="1311"/>
      <c r="AI484" s="1311"/>
      <c r="AJ484" s="1311"/>
      <c r="AK484" s="1311"/>
      <c r="AL484" s="1311"/>
    </row>
    <row r="485" spans="1:38" s="1375" customFormat="1">
      <c r="A485" s="1311"/>
      <c r="B485" s="1311"/>
      <c r="C485" s="1311"/>
      <c r="D485" s="1311"/>
      <c r="E485" s="1311"/>
      <c r="F485" s="1311"/>
      <c r="G485" s="1311"/>
      <c r="H485" s="1311"/>
      <c r="I485" s="1311"/>
      <c r="J485" s="1311"/>
      <c r="K485" s="1311"/>
      <c r="L485" s="1311"/>
      <c r="M485" s="1311"/>
      <c r="N485" s="1311"/>
      <c r="O485" s="1311"/>
      <c r="P485" s="1311"/>
      <c r="Q485" s="1311"/>
      <c r="R485" s="1311"/>
      <c r="S485" s="1311"/>
      <c r="T485" s="1311"/>
      <c r="U485" s="1311"/>
      <c r="V485" s="1311"/>
      <c r="W485" s="1311"/>
      <c r="X485" s="1311"/>
      <c r="Y485" s="1311"/>
      <c r="Z485" s="1311"/>
      <c r="AA485" s="1311"/>
      <c r="AB485" s="1311"/>
      <c r="AC485" s="1311"/>
      <c r="AD485" s="1311"/>
      <c r="AE485" s="1311"/>
      <c r="AF485" s="1311"/>
      <c r="AG485" s="1311"/>
      <c r="AH485" s="1311"/>
      <c r="AI485" s="1311"/>
      <c r="AJ485" s="1311"/>
      <c r="AK485" s="1311"/>
      <c r="AL485" s="1311"/>
    </row>
    <row r="486" spans="1:38" s="1375" customFormat="1">
      <c r="A486" s="1311"/>
      <c r="B486" s="1311"/>
      <c r="C486" s="1311"/>
      <c r="D486" s="1311"/>
      <c r="E486" s="1311"/>
      <c r="F486" s="1311"/>
      <c r="G486" s="1311"/>
      <c r="H486" s="1311"/>
      <c r="I486" s="1311"/>
      <c r="J486" s="1311"/>
      <c r="K486" s="1311"/>
      <c r="L486" s="1311"/>
      <c r="M486" s="1311"/>
      <c r="N486" s="1311"/>
      <c r="O486" s="1311"/>
      <c r="P486" s="1311"/>
      <c r="Q486" s="1311"/>
      <c r="R486" s="1311"/>
      <c r="S486" s="1311"/>
      <c r="T486" s="1311"/>
      <c r="U486" s="1311"/>
      <c r="V486" s="1311"/>
      <c r="W486" s="1311"/>
      <c r="X486" s="1311"/>
      <c r="Y486" s="1311"/>
      <c r="Z486" s="1311"/>
      <c r="AA486" s="1311"/>
      <c r="AB486" s="1311"/>
      <c r="AC486" s="1311"/>
      <c r="AD486" s="1311"/>
      <c r="AE486" s="1311"/>
      <c r="AF486" s="1311"/>
      <c r="AG486" s="1311"/>
      <c r="AH486" s="1311"/>
      <c r="AI486" s="1311"/>
      <c r="AJ486" s="1311"/>
      <c r="AK486" s="1311"/>
      <c r="AL486" s="1311"/>
    </row>
    <row r="487" spans="1:38" s="1375" customFormat="1">
      <c r="A487" s="1311"/>
      <c r="B487" s="1311"/>
      <c r="C487" s="1311"/>
      <c r="D487" s="1311"/>
      <c r="E487" s="1311"/>
      <c r="F487" s="1311"/>
      <c r="G487" s="1311"/>
      <c r="H487" s="1311"/>
      <c r="I487" s="1311"/>
      <c r="J487" s="1311"/>
      <c r="K487" s="1311"/>
      <c r="L487" s="1311"/>
      <c r="M487" s="1311"/>
      <c r="N487" s="1311"/>
      <c r="O487" s="1311"/>
      <c r="P487" s="1311"/>
      <c r="Q487" s="1311"/>
      <c r="R487" s="1311"/>
      <c r="S487" s="1311"/>
      <c r="T487" s="1311"/>
      <c r="U487" s="1311"/>
      <c r="V487" s="1311"/>
      <c r="W487" s="1311"/>
      <c r="X487" s="1311"/>
      <c r="Y487" s="1311"/>
      <c r="Z487" s="1311"/>
      <c r="AA487" s="1311"/>
      <c r="AB487" s="1311"/>
      <c r="AC487" s="1311"/>
      <c r="AD487" s="1311"/>
      <c r="AE487" s="1311"/>
      <c r="AF487" s="1311"/>
      <c r="AG487" s="1311"/>
      <c r="AH487" s="1311"/>
      <c r="AI487" s="1311"/>
      <c r="AJ487" s="1311"/>
      <c r="AK487" s="1311"/>
      <c r="AL487" s="1311"/>
    </row>
    <row r="488" spans="1:38" s="1375" customFormat="1">
      <c r="A488" s="1311"/>
      <c r="B488" s="1311"/>
      <c r="C488" s="1311"/>
      <c r="D488" s="1311"/>
      <c r="E488" s="1311"/>
      <c r="F488" s="1311"/>
      <c r="G488" s="1311"/>
      <c r="H488" s="1311"/>
      <c r="I488" s="1311"/>
      <c r="J488" s="1311"/>
      <c r="K488" s="1311"/>
      <c r="L488" s="1311"/>
      <c r="M488" s="1311"/>
      <c r="N488" s="1311"/>
      <c r="O488" s="1311"/>
      <c r="P488" s="1311"/>
      <c r="Q488" s="1311"/>
      <c r="R488" s="1311"/>
      <c r="S488" s="1311"/>
      <c r="T488" s="1311"/>
      <c r="U488" s="1311"/>
      <c r="V488" s="1311"/>
      <c r="W488" s="1311"/>
      <c r="X488" s="1311"/>
      <c r="Y488" s="1311"/>
      <c r="Z488" s="1311"/>
      <c r="AA488" s="1311"/>
      <c r="AB488" s="1311"/>
      <c r="AC488" s="1311"/>
      <c r="AD488" s="1311"/>
      <c r="AE488" s="1311"/>
      <c r="AF488" s="1311"/>
      <c r="AG488" s="1311"/>
      <c r="AH488" s="1311"/>
      <c r="AI488" s="1311"/>
      <c r="AJ488" s="1311"/>
      <c r="AK488" s="1311"/>
      <c r="AL488" s="1311"/>
    </row>
    <row r="489" spans="1:38" s="1375" customFormat="1">
      <c r="A489" s="1311"/>
      <c r="B489" s="1311"/>
      <c r="C489" s="1311"/>
      <c r="D489" s="1311"/>
      <c r="E489" s="1311"/>
      <c r="F489" s="1311"/>
      <c r="G489" s="1311"/>
      <c r="H489" s="1311"/>
      <c r="I489" s="1311"/>
      <c r="J489" s="1311"/>
      <c r="K489" s="1311"/>
      <c r="L489" s="1311"/>
      <c r="M489" s="1311"/>
      <c r="N489" s="1311"/>
      <c r="O489" s="1311"/>
      <c r="P489" s="1311"/>
      <c r="Q489" s="1311"/>
      <c r="R489" s="1311"/>
      <c r="S489" s="1311"/>
      <c r="T489" s="1311"/>
      <c r="U489" s="1311"/>
      <c r="V489" s="1311"/>
      <c r="W489" s="1311"/>
      <c r="X489" s="1311"/>
      <c r="Y489" s="1311"/>
      <c r="Z489" s="1311"/>
      <c r="AA489" s="1311"/>
      <c r="AB489" s="1311"/>
      <c r="AC489" s="1311"/>
      <c r="AD489" s="1311"/>
      <c r="AE489" s="1311"/>
      <c r="AF489" s="1311"/>
      <c r="AG489" s="1311"/>
      <c r="AH489" s="1311"/>
      <c r="AI489" s="1311"/>
      <c r="AJ489" s="1311"/>
      <c r="AK489" s="1311"/>
      <c r="AL489" s="1311"/>
    </row>
    <row r="490" spans="1:38" s="1375" customFormat="1">
      <c r="A490" s="1311"/>
      <c r="B490" s="1311"/>
      <c r="C490" s="1311"/>
      <c r="D490" s="1311"/>
      <c r="E490" s="1311"/>
      <c r="F490" s="1311"/>
      <c r="G490" s="1311"/>
      <c r="H490" s="1311"/>
      <c r="I490" s="1311"/>
      <c r="J490" s="1311"/>
      <c r="K490" s="1311"/>
      <c r="L490" s="1311"/>
      <c r="M490" s="1311"/>
      <c r="N490" s="1311"/>
      <c r="O490" s="1311"/>
      <c r="P490" s="1311"/>
      <c r="Q490" s="1311"/>
      <c r="R490" s="1311"/>
      <c r="S490" s="1311"/>
      <c r="T490" s="1311"/>
      <c r="U490" s="1311"/>
      <c r="V490" s="1311"/>
      <c r="W490" s="1311"/>
      <c r="X490" s="1311"/>
      <c r="Y490" s="1311"/>
      <c r="Z490" s="1311"/>
      <c r="AA490" s="1311"/>
      <c r="AB490" s="1311"/>
      <c r="AC490" s="1311"/>
      <c r="AD490" s="1311"/>
      <c r="AE490" s="1311"/>
      <c r="AF490" s="1311"/>
      <c r="AG490" s="1311"/>
      <c r="AH490" s="1311"/>
      <c r="AI490" s="1311"/>
      <c r="AJ490" s="1311"/>
      <c r="AK490" s="1311"/>
      <c r="AL490" s="1311"/>
    </row>
    <row r="491" spans="1:38" s="1375" customFormat="1">
      <c r="A491" s="1311"/>
      <c r="B491" s="1311"/>
      <c r="C491" s="1311"/>
      <c r="D491" s="1311"/>
      <c r="E491" s="1311"/>
      <c r="F491" s="1311"/>
      <c r="G491" s="1311"/>
      <c r="H491" s="1311"/>
      <c r="I491" s="1311"/>
      <c r="J491" s="1311"/>
      <c r="K491" s="1311"/>
      <c r="L491" s="1311"/>
      <c r="M491" s="1311"/>
      <c r="N491" s="1311"/>
      <c r="O491" s="1311"/>
      <c r="P491" s="1311"/>
      <c r="Q491" s="1311"/>
      <c r="R491" s="1311"/>
      <c r="S491" s="1311"/>
      <c r="T491" s="1311"/>
      <c r="U491" s="1311"/>
      <c r="V491" s="1311"/>
      <c r="W491" s="1311"/>
      <c r="X491" s="1311"/>
      <c r="Y491" s="1311"/>
      <c r="Z491" s="1311"/>
      <c r="AA491" s="1311"/>
      <c r="AB491" s="1311"/>
      <c r="AC491" s="1311"/>
      <c r="AD491" s="1311"/>
      <c r="AE491" s="1311"/>
      <c r="AF491" s="1311"/>
      <c r="AG491" s="1311"/>
      <c r="AH491" s="1311"/>
      <c r="AI491" s="1311"/>
      <c r="AJ491" s="1311"/>
      <c r="AK491" s="1311"/>
      <c r="AL491" s="1311"/>
    </row>
    <row r="492" spans="1:38" s="1375" customFormat="1">
      <c r="A492" s="1311"/>
      <c r="B492" s="1311"/>
      <c r="C492" s="1311"/>
      <c r="D492" s="1311"/>
      <c r="E492" s="1311"/>
      <c r="F492" s="1311"/>
      <c r="G492" s="1311"/>
      <c r="H492" s="1311"/>
      <c r="I492" s="1311"/>
      <c r="J492" s="1311"/>
      <c r="K492" s="1311"/>
      <c r="L492" s="1311"/>
      <c r="M492" s="1311"/>
      <c r="N492" s="1311"/>
      <c r="O492" s="1311"/>
      <c r="P492" s="1311"/>
      <c r="Q492" s="1311"/>
      <c r="R492" s="1311"/>
      <c r="S492" s="1311"/>
      <c r="T492" s="1311"/>
      <c r="U492" s="1311"/>
      <c r="V492" s="1311"/>
      <c r="W492" s="1311"/>
      <c r="X492" s="1311"/>
      <c r="Y492" s="1311"/>
      <c r="Z492" s="1311"/>
      <c r="AA492" s="1311"/>
      <c r="AB492" s="1311"/>
      <c r="AC492" s="1311"/>
      <c r="AD492" s="1311"/>
      <c r="AE492" s="1311"/>
      <c r="AF492" s="1311"/>
      <c r="AG492" s="1311"/>
      <c r="AH492" s="1311"/>
      <c r="AI492" s="1311"/>
      <c r="AJ492" s="1311"/>
      <c r="AK492" s="1311"/>
      <c r="AL492" s="1311"/>
    </row>
    <row r="493" spans="1:38" s="1375" customFormat="1">
      <c r="A493" s="1311"/>
      <c r="B493" s="1311"/>
      <c r="C493" s="1311"/>
      <c r="D493" s="1311"/>
      <c r="E493" s="1311"/>
      <c r="F493" s="1311"/>
      <c r="G493" s="1311"/>
      <c r="H493" s="1311"/>
      <c r="I493" s="1311"/>
      <c r="J493" s="1311"/>
      <c r="K493" s="1311"/>
      <c r="L493" s="1311"/>
      <c r="M493" s="1311"/>
      <c r="N493" s="1311"/>
      <c r="O493" s="1311"/>
      <c r="P493" s="1311"/>
      <c r="Q493" s="1311"/>
      <c r="R493" s="1311"/>
      <c r="S493" s="1311"/>
      <c r="T493" s="1311"/>
      <c r="U493" s="1311"/>
      <c r="V493" s="1311"/>
      <c r="W493" s="1311"/>
      <c r="X493" s="1311"/>
      <c r="Y493" s="1311"/>
      <c r="Z493" s="1311"/>
      <c r="AA493" s="1311"/>
      <c r="AB493" s="1311"/>
      <c r="AC493" s="1311"/>
      <c r="AD493" s="1311"/>
      <c r="AE493" s="1311"/>
      <c r="AF493" s="1311"/>
      <c r="AG493" s="1311"/>
      <c r="AH493" s="1311"/>
      <c r="AI493" s="1311"/>
      <c r="AJ493" s="1311"/>
      <c r="AK493" s="1311"/>
      <c r="AL493" s="1311"/>
    </row>
    <row r="494" spans="1:38" s="1375" customFormat="1">
      <c r="A494" s="1311"/>
      <c r="B494" s="1311"/>
      <c r="C494" s="1311"/>
      <c r="D494" s="1311"/>
      <c r="E494" s="1311"/>
      <c r="F494" s="1311"/>
      <c r="G494" s="1311"/>
      <c r="H494" s="1311"/>
      <c r="I494" s="1311"/>
      <c r="J494" s="1311"/>
      <c r="K494" s="1311"/>
      <c r="L494" s="1311"/>
      <c r="M494" s="1311"/>
      <c r="N494" s="1311"/>
      <c r="O494" s="1311"/>
      <c r="P494" s="1311"/>
      <c r="Q494" s="1311"/>
      <c r="R494" s="1311"/>
      <c r="S494" s="1311"/>
      <c r="T494" s="1311"/>
      <c r="U494" s="1311"/>
      <c r="V494" s="1311"/>
      <c r="W494" s="1311"/>
      <c r="X494" s="1311"/>
      <c r="Y494" s="1311"/>
      <c r="Z494" s="1311"/>
      <c r="AA494" s="1311"/>
      <c r="AB494" s="1311"/>
      <c r="AC494" s="1311"/>
      <c r="AD494" s="1311"/>
      <c r="AE494" s="1311"/>
      <c r="AF494" s="1311"/>
      <c r="AG494" s="1311"/>
      <c r="AH494" s="1311"/>
      <c r="AI494" s="1311"/>
      <c r="AJ494" s="1311"/>
      <c r="AK494" s="1311"/>
      <c r="AL494" s="1311"/>
    </row>
    <row r="495" spans="1:38" s="1375" customFormat="1">
      <c r="A495" s="1311"/>
      <c r="B495" s="1311"/>
      <c r="C495" s="1311"/>
      <c r="D495" s="1311"/>
      <c r="E495" s="1311"/>
      <c r="F495" s="1311"/>
      <c r="G495" s="1311"/>
      <c r="H495" s="1311"/>
      <c r="I495" s="1311"/>
      <c r="J495" s="1311"/>
      <c r="K495" s="1311"/>
      <c r="L495" s="1311"/>
      <c r="M495" s="1311"/>
      <c r="N495" s="1311"/>
      <c r="O495" s="1311"/>
      <c r="P495" s="1311"/>
      <c r="Q495" s="1311"/>
      <c r="R495" s="1311"/>
      <c r="S495" s="1311"/>
      <c r="T495" s="1311"/>
      <c r="U495" s="1311"/>
      <c r="V495" s="1311"/>
      <c r="W495" s="1311"/>
      <c r="X495" s="1311"/>
      <c r="Y495" s="1311"/>
      <c r="Z495" s="1311"/>
      <c r="AA495" s="1311"/>
      <c r="AB495" s="1311"/>
      <c r="AC495" s="1311"/>
      <c r="AD495" s="1311"/>
      <c r="AE495" s="1311"/>
      <c r="AF495" s="1311"/>
      <c r="AG495" s="1311"/>
      <c r="AH495" s="1311"/>
      <c r="AI495" s="1311"/>
      <c r="AJ495" s="1311"/>
      <c r="AK495" s="1311"/>
      <c r="AL495" s="1311"/>
    </row>
    <row r="496" spans="1:38" s="1375" customFormat="1">
      <c r="A496" s="1311"/>
      <c r="B496" s="1311"/>
      <c r="C496" s="1311"/>
      <c r="D496" s="1311"/>
      <c r="E496" s="1311"/>
      <c r="F496" s="1311"/>
      <c r="G496" s="1311"/>
      <c r="H496" s="1311"/>
      <c r="I496" s="1311"/>
      <c r="J496" s="1311"/>
      <c r="K496" s="1311"/>
      <c r="L496" s="1311"/>
      <c r="M496" s="1311"/>
      <c r="N496" s="1311"/>
      <c r="O496" s="1311"/>
      <c r="P496" s="1311"/>
      <c r="Q496" s="1311"/>
      <c r="R496" s="1311"/>
      <c r="S496" s="1311"/>
      <c r="T496" s="1311"/>
      <c r="U496" s="1311"/>
      <c r="V496" s="1311"/>
      <c r="W496" s="1311"/>
      <c r="X496" s="1311"/>
      <c r="Y496" s="1311"/>
      <c r="Z496" s="1311"/>
      <c r="AA496" s="1311"/>
      <c r="AB496" s="1311"/>
      <c r="AC496" s="1311"/>
      <c r="AD496" s="1311"/>
      <c r="AE496" s="1311"/>
      <c r="AF496" s="1311"/>
      <c r="AG496" s="1311"/>
      <c r="AH496" s="1311"/>
      <c r="AI496" s="1311"/>
      <c r="AJ496" s="1311"/>
      <c r="AK496" s="1311"/>
      <c r="AL496" s="1311"/>
    </row>
    <row r="497" spans="1:38" s="1375" customFormat="1">
      <c r="A497" s="1311"/>
      <c r="B497" s="1311"/>
      <c r="C497" s="1311"/>
      <c r="D497" s="1311"/>
      <c r="E497" s="1311"/>
      <c r="F497" s="1311"/>
      <c r="G497" s="1311"/>
      <c r="H497" s="1311"/>
      <c r="I497" s="1311"/>
      <c r="J497" s="1311"/>
      <c r="K497" s="1311"/>
      <c r="L497" s="1311"/>
      <c r="M497" s="1311"/>
      <c r="N497" s="1311"/>
      <c r="O497" s="1311"/>
      <c r="P497" s="1311"/>
      <c r="Q497" s="1311"/>
      <c r="R497" s="1311"/>
      <c r="S497" s="1311"/>
      <c r="T497" s="1311"/>
      <c r="U497" s="1311"/>
      <c r="V497" s="1311"/>
      <c r="W497" s="1311"/>
      <c r="X497" s="1311"/>
      <c r="Y497" s="1311"/>
      <c r="Z497" s="1311"/>
      <c r="AA497" s="1311"/>
      <c r="AB497" s="1311"/>
      <c r="AC497" s="1311"/>
      <c r="AD497" s="1311"/>
      <c r="AE497" s="1311"/>
      <c r="AF497" s="1311"/>
      <c r="AG497" s="1311"/>
      <c r="AH497" s="1311"/>
      <c r="AI497" s="1311"/>
      <c r="AJ497" s="1311"/>
      <c r="AK497" s="1311"/>
      <c r="AL497" s="1311"/>
    </row>
    <row r="498" spans="1:38" s="1375" customFormat="1">
      <c r="A498" s="1311"/>
      <c r="B498" s="1311"/>
      <c r="C498" s="1311"/>
      <c r="D498" s="1311"/>
      <c r="E498" s="1311"/>
      <c r="F498" s="1311"/>
      <c r="G498" s="1311"/>
      <c r="H498" s="1311"/>
      <c r="I498" s="1311"/>
      <c r="J498" s="1311"/>
      <c r="K498" s="1311"/>
      <c r="L498" s="1311"/>
      <c r="M498" s="1311"/>
      <c r="N498" s="1311"/>
      <c r="O498" s="1311"/>
      <c r="P498" s="1311"/>
      <c r="Q498" s="1311"/>
      <c r="R498" s="1311"/>
      <c r="S498" s="1311"/>
      <c r="T498" s="1311"/>
      <c r="U498" s="1311"/>
      <c r="V498" s="1311"/>
      <c r="W498" s="1311"/>
      <c r="X498" s="1311"/>
      <c r="Y498" s="1311"/>
      <c r="Z498" s="1311"/>
      <c r="AA498" s="1311"/>
      <c r="AB498" s="1311"/>
      <c r="AC498" s="1311"/>
      <c r="AD498" s="1311"/>
      <c r="AE498" s="1311"/>
      <c r="AF498" s="1311"/>
      <c r="AG498" s="1311"/>
      <c r="AH498" s="1311"/>
      <c r="AI498" s="1311"/>
      <c r="AJ498" s="1311"/>
      <c r="AK498" s="1311"/>
      <c r="AL498" s="1311"/>
    </row>
    <row r="499" spans="1:38" s="1375" customFormat="1">
      <c r="A499" s="1311"/>
      <c r="B499" s="1311"/>
      <c r="C499" s="1311"/>
      <c r="D499" s="1311"/>
      <c r="E499" s="1311"/>
      <c r="F499" s="1311"/>
      <c r="G499" s="1311"/>
      <c r="H499" s="1311"/>
      <c r="I499" s="1311"/>
      <c r="J499" s="1311"/>
      <c r="K499" s="1311"/>
      <c r="L499" s="1311"/>
      <c r="M499" s="1311"/>
      <c r="N499" s="1311"/>
      <c r="O499" s="1311"/>
      <c r="P499" s="1311"/>
      <c r="Q499" s="1311"/>
      <c r="R499" s="1311"/>
      <c r="S499" s="1311"/>
      <c r="T499" s="1311"/>
      <c r="U499" s="1311"/>
      <c r="V499" s="1311"/>
      <c r="W499" s="1311"/>
      <c r="X499" s="1311"/>
      <c r="Y499" s="1311"/>
      <c r="Z499" s="1311"/>
      <c r="AA499" s="1311"/>
      <c r="AB499" s="1311"/>
      <c r="AC499" s="1311"/>
      <c r="AD499" s="1311"/>
      <c r="AE499" s="1311"/>
      <c r="AF499" s="1311"/>
      <c r="AG499" s="1311"/>
      <c r="AH499" s="1311"/>
      <c r="AI499" s="1311"/>
      <c r="AJ499" s="1311"/>
      <c r="AK499" s="1311"/>
      <c r="AL499" s="1311"/>
    </row>
    <row r="500" spans="1:38" s="1375" customFormat="1">
      <c r="A500" s="1311"/>
      <c r="B500" s="1311"/>
      <c r="C500" s="1311"/>
      <c r="D500" s="1311"/>
      <c r="E500" s="1311"/>
      <c r="F500" s="1311"/>
      <c r="G500" s="1311"/>
      <c r="H500" s="1311"/>
      <c r="I500" s="1311"/>
      <c r="J500" s="1311"/>
      <c r="K500" s="1311"/>
      <c r="L500" s="1311"/>
      <c r="M500" s="1311"/>
      <c r="N500" s="1311"/>
      <c r="O500" s="1311"/>
      <c r="P500" s="1311"/>
      <c r="Q500" s="1311"/>
      <c r="R500" s="1311"/>
      <c r="S500" s="1311"/>
      <c r="T500" s="1311"/>
      <c r="U500" s="1311"/>
      <c r="V500" s="1311"/>
      <c r="W500" s="1311"/>
      <c r="X500" s="1311"/>
      <c r="Y500" s="1311"/>
      <c r="Z500" s="1311"/>
      <c r="AA500" s="1311"/>
      <c r="AB500" s="1311"/>
      <c r="AC500" s="1311"/>
      <c r="AD500" s="1311"/>
      <c r="AE500" s="1311"/>
      <c r="AF500" s="1311"/>
      <c r="AG500" s="1311"/>
      <c r="AH500" s="1311"/>
      <c r="AI500" s="1311"/>
      <c r="AJ500" s="1311"/>
      <c r="AK500" s="1311"/>
      <c r="AL500" s="1311"/>
    </row>
    <row r="501" spans="1:38" s="1375" customFormat="1">
      <c r="A501" s="1311"/>
      <c r="B501" s="1311"/>
      <c r="C501" s="1311"/>
      <c r="D501" s="1311"/>
      <c r="E501" s="1311"/>
      <c r="F501" s="1311"/>
      <c r="G501" s="1311"/>
      <c r="H501" s="1311"/>
      <c r="I501" s="1311"/>
      <c r="J501" s="1311"/>
      <c r="K501" s="1311"/>
      <c r="L501" s="1311"/>
      <c r="M501" s="1311"/>
      <c r="N501" s="1311"/>
      <c r="O501" s="1311"/>
      <c r="P501" s="1311"/>
      <c r="Q501" s="1311"/>
      <c r="R501" s="1311"/>
      <c r="S501" s="1311"/>
      <c r="T501" s="1311"/>
      <c r="U501" s="1311"/>
      <c r="V501" s="1311"/>
      <c r="W501" s="1311"/>
      <c r="X501" s="1311"/>
      <c r="Y501" s="1311"/>
      <c r="Z501" s="1311"/>
      <c r="AA501" s="1311"/>
      <c r="AB501" s="1311"/>
      <c r="AC501" s="1311"/>
      <c r="AD501" s="1311"/>
      <c r="AE501" s="1311"/>
      <c r="AF501" s="1311"/>
      <c r="AG501" s="1311"/>
      <c r="AH501" s="1311"/>
      <c r="AI501" s="1311"/>
      <c r="AJ501" s="1311"/>
      <c r="AK501" s="1311"/>
      <c r="AL501" s="1311"/>
    </row>
    <row r="502" spans="1:38" s="1375" customFormat="1">
      <c r="A502" s="1311"/>
      <c r="B502" s="1311"/>
      <c r="C502" s="1311"/>
      <c r="D502" s="1311"/>
      <c r="E502" s="1311"/>
      <c r="F502" s="1311"/>
      <c r="G502" s="1311"/>
      <c r="H502" s="1311"/>
      <c r="I502" s="1311"/>
      <c r="J502" s="1311"/>
      <c r="K502" s="1311"/>
      <c r="L502" s="1311"/>
      <c r="M502" s="1311"/>
      <c r="N502" s="1311"/>
      <c r="O502" s="1311"/>
      <c r="P502" s="1311"/>
      <c r="Q502" s="1311"/>
      <c r="R502" s="1311"/>
      <c r="S502" s="1311"/>
      <c r="T502" s="1311"/>
      <c r="U502" s="1311"/>
      <c r="V502" s="1311"/>
      <c r="W502" s="1311"/>
      <c r="X502" s="1311"/>
      <c r="Y502" s="1311"/>
      <c r="Z502" s="1311"/>
      <c r="AA502" s="1311"/>
      <c r="AB502" s="1311"/>
      <c r="AC502" s="1311"/>
      <c r="AD502" s="1311"/>
      <c r="AE502" s="1311"/>
      <c r="AF502" s="1311"/>
      <c r="AG502" s="1311"/>
      <c r="AH502" s="1311"/>
      <c r="AI502" s="1311"/>
      <c r="AJ502" s="1311"/>
      <c r="AK502" s="1311"/>
      <c r="AL502" s="1311"/>
    </row>
    <row r="503" spans="1:38" s="1375" customFormat="1">
      <c r="A503" s="1311"/>
      <c r="B503" s="1311"/>
      <c r="C503" s="1311"/>
      <c r="D503" s="1311"/>
      <c r="E503" s="1311"/>
      <c r="F503" s="1311"/>
      <c r="G503" s="1311"/>
      <c r="H503" s="1311"/>
      <c r="I503" s="1311"/>
      <c r="J503" s="1311"/>
      <c r="K503" s="1311"/>
      <c r="L503" s="1311"/>
      <c r="M503" s="1311"/>
      <c r="N503" s="1311"/>
      <c r="O503" s="1311"/>
      <c r="P503" s="1311"/>
      <c r="Q503" s="1311"/>
      <c r="R503" s="1311"/>
      <c r="S503" s="1311"/>
      <c r="T503" s="1311"/>
      <c r="U503" s="1311"/>
      <c r="V503" s="1311"/>
      <c r="W503" s="1311"/>
      <c r="X503" s="1311"/>
      <c r="Y503" s="1311"/>
      <c r="Z503" s="1311"/>
      <c r="AA503" s="1311"/>
      <c r="AB503" s="1311"/>
      <c r="AC503" s="1311"/>
      <c r="AD503" s="1311"/>
      <c r="AE503" s="1311"/>
      <c r="AF503" s="1311"/>
      <c r="AG503" s="1311"/>
      <c r="AH503" s="1311"/>
      <c r="AI503" s="1311"/>
      <c r="AJ503" s="1311"/>
      <c r="AK503" s="1311"/>
      <c r="AL503" s="1311"/>
    </row>
    <row r="504" spans="1:38" s="1375" customFormat="1">
      <c r="A504" s="1311"/>
      <c r="B504" s="1311"/>
      <c r="C504" s="1311"/>
      <c r="D504" s="1311"/>
      <c r="E504" s="1311"/>
      <c r="F504" s="1311"/>
      <c r="G504" s="1311"/>
      <c r="H504" s="1311"/>
      <c r="I504" s="1311"/>
      <c r="J504" s="1311"/>
      <c r="K504" s="1311"/>
      <c r="L504" s="1311"/>
      <c r="M504" s="1311"/>
      <c r="N504" s="1311"/>
      <c r="O504" s="1311"/>
      <c r="P504" s="1311"/>
      <c r="Q504" s="1311"/>
      <c r="R504" s="1311"/>
      <c r="S504" s="1311"/>
      <c r="T504" s="1311"/>
      <c r="U504" s="1311"/>
      <c r="V504" s="1311"/>
      <c r="W504" s="1311"/>
      <c r="X504" s="1311"/>
      <c r="Y504" s="1311"/>
      <c r="Z504" s="1311"/>
      <c r="AA504" s="1311"/>
      <c r="AB504" s="1311"/>
      <c r="AC504" s="1311"/>
      <c r="AD504" s="1311"/>
      <c r="AE504" s="1311"/>
      <c r="AF504" s="1311"/>
      <c r="AG504" s="1311"/>
      <c r="AH504" s="1311"/>
      <c r="AI504" s="1311"/>
      <c r="AJ504" s="1311"/>
      <c r="AK504" s="1311"/>
      <c r="AL504" s="1311"/>
    </row>
    <row r="505" spans="1:38" s="1375" customFormat="1">
      <c r="A505" s="1311"/>
      <c r="B505" s="1311"/>
      <c r="C505" s="1311"/>
      <c r="D505" s="1311"/>
      <c r="E505" s="1311"/>
      <c r="F505" s="1311"/>
      <c r="G505" s="1311"/>
      <c r="H505" s="1311"/>
      <c r="I505" s="1311"/>
      <c r="J505" s="1311"/>
      <c r="K505" s="1311"/>
      <c r="L505" s="1311"/>
      <c r="M505" s="1311"/>
      <c r="N505" s="1311"/>
      <c r="O505" s="1311"/>
      <c r="P505" s="1311"/>
      <c r="Q505" s="1311"/>
      <c r="R505" s="1311"/>
      <c r="S505" s="1311"/>
      <c r="T505" s="1311"/>
      <c r="U505" s="1311"/>
      <c r="V505" s="1311"/>
      <c r="W505" s="1311"/>
      <c r="X505" s="1311"/>
      <c r="Y505" s="1311"/>
      <c r="Z505" s="1311"/>
      <c r="AA505" s="1311"/>
      <c r="AB505" s="1311"/>
      <c r="AC505" s="1311"/>
      <c r="AD505" s="1311"/>
      <c r="AE505" s="1311"/>
      <c r="AF505" s="1311"/>
      <c r="AG505" s="1311"/>
      <c r="AH505" s="1311"/>
      <c r="AI505" s="1311"/>
      <c r="AJ505" s="1311"/>
      <c r="AK505" s="1311"/>
      <c r="AL505" s="1311"/>
    </row>
    <row r="506" spans="1:38" s="1375" customFormat="1">
      <c r="A506" s="1311"/>
      <c r="B506" s="1311"/>
      <c r="C506" s="1311"/>
      <c r="D506" s="1311"/>
      <c r="E506" s="1311"/>
      <c r="F506" s="1311"/>
      <c r="G506" s="1311"/>
      <c r="H506" s="1311"/>
      <c r="I506" s="1311"/>
      <c r="J506" s="1311"/>
      <c r="K506" s="1311"/>
      <c r="L506" s="1311"/>
      <c r="M506" s="1311"/>
      <c r="N506" s="1311"/>
      <c r="O506" s="1311"/>
      <c r="P506" s="1311"/>
      <c r="Q506" s="1311"/>
      <c r="R506" s="1311"/>
      <c r="S506" s="1311"/>
      <c r="T506" s="1311"/>
      <c r="U506" s="1311"/>
      <c r="V506" s="1311"/>
      <c r="W506" s="1311"/>
      <c r="X506" s="1311"/>
      <c r="Y506" s="1311"/>
      <c r="Z506" s="1311"/>
      <c r="AA506" s="1311"/>
      <c r="AB506" s="1311"/>
      <c r="AC506" s="1311"/>
      <c r="AD506" s="1311"/>
      <c r="AE506" s="1311"/>
      <c r="AF506" s="1311"/>
      <c r="AG506" s="1311"/>
      <c r="AH506" s="1311"/>
      <c r="AI506" s="1311"/>
      <c r="AJ506" s="1311"/>
      <c r="AK506" s="1311"/>
      <c r="AL506" s="1311"/>
    </row>
    <row r="507" spans="1:38" s="1375" customFormat="1">
      <c r="A507" s="1311"/>
      <c r="B507" s="1311"/>
      <c r="C507" s="1311"/>
      <c r="D507" s="1311"/>
      <c r="E507" s="1311"/>
      <c r="F507" s="1311"/>
      <c r="G507" s="1311"/>
      <c r="H507" s="1311"/>
      <c r="I507" s="1311"/>
      <c r="J507" s="1311"/>
      <c r="K507" s="1311"/>
      <c r="L507" s="1311"/>
      <c r="M507" s="1311"/>
      <c r="N507" s="1311"/>
      <c r="O507" s="1311"/>
      <c r="P507" s="1311"/>
      <c r="Q507" s="1311"/>
      <c r="R507" s="1311"/>
      <c r="S507" s="1311"/>
      <c r="T507" s="1311"/>
      <c r="U507" s="1311"/>
      <c r="V507" s="1311"/>
      <c r="W507" s="1311"/>
      <c r="X507" s="1311"/>
      <c r="Y507" s="1311"/>
      <c r="Z507" s="1311"/>
      <c r="AA507" s="1311"/>
      <c r="AB507" s="1311"/>
      <c r="AC507" s="1311"/>
      <c r="AD507" s="1311"/>
      <c r="AE507" s="1311"/>
      <c r="AF507" s="1311"/>
      <c r="AG507" s="1311"/>
      <c r="AH507" s="1311"/>
      <c r="AI507" s="1311"/>
      <c r="AJ507" s="1311"/>
      <c r="AK507" s="1311"/>
      <c r="AL507" s="1311"/>
    </row>
    <row r="508" spans="1:38" s="1375" customFormat="1">
      <c r="A508" s="1311"/>
      <c r="B508" s="1311"/>
      <c r="C508" s="1311"/>
      <c r="D508" s="1311"/>
      <c r="E508" s="1311"/>
      <c r="F508" s="1311"/>
      <c r="G508" s="1311"/>
      <c r="H508" s="1311"/>
      <c r="I508" s="1311"/>
      <c r="J508" s="1311"/>
      <c r="K508" s="1311"/>
      <c r="L508" s="1311"/>
      <c r="M508" s="1311"/>
      <c r="N508" s="1311"/>
      <c r="O508" s="1311"/>
      <c r="P508" s="1311"/>
      <c r="Q508" s="1311"/>
      <c r="R508" s="1311"/>
      <c r="S508" s="1311"/>
      <c r="T508" s="1311"/>
      <c r="U508" s="1311"/>
      <c r="V508" s="1311"/>
      <c r="W508" s="1311"/>
      <c r="X508" s="1311"/>
      <c r="Y508" s="1311"/>
      <c r="Z508" s="1311"/>
      <c r="AA508" s="1311"/>
      <c r="AB508" s="1311"/>
      <c r="AC508" s="1311"/>
      <c r="AD508" s="1311"/>
      <c r="AE508" s="1311"/>
      <c r="AF508" s="1311"/>
      <c r="AG508" s="1311"/>
      <c r="AH508" s="1311"/>
      <c r="AI508" s="1311"/>
      <c r="AJ508" s="1311"/>
      <c r="AK508" s="1311"/>
      <c r="AL508" s="1311"/>
    </row>
    <row r="509" spans="1:38" s="1375" customFormat="1">
      <c r="A509" s="1311"/>
      <c r="B509" s="1311"/>
      <c r="C509" s="1311"/>
      <c r="D509" s="1311"/>
      <c r="E509" s="1311"/>
      <c r="F509" s="1311"/>
      <c r="G509" s="1311"/>
      <c r="H509" s="1311"/>
      <c r="I509" s="1311"/>
      <c r="J509" s="1311"/>
      <c r="K509" s="1311"/>
      <c r="L509" s="1311"/>
      <c r="M509" s="1311"/>
      <c r="N509" s="1311"/>
      <c r="O509" s="1311"/>
      <c r="P509" s="1311"/>
      <c r="Q509" s="1311"/>
      <c r="R509" s="1311"/>
      <c r="S509" s="1311"/>
      <c r="T509" s="1311"/>
      <c r="U509" s="1311"/>
      <c r="V509" s="1311"/>
      <c r="W509" s="1311"/>
      <c r="X509" s="1311"/>
      <c r="Y509" s="1311"/>
      <c r="Z509" s="1311"/>
      <c r="AA509" s="1311"/>
      <c r="AB509" s="1311"/>
      <c r="AC509" s="1311"/>
      <c r="AD509" s="1311"/>
      <c r="AE509" s="1311"/>
      <c r="AF509" s="1311"/>
      <c r="AG509" s="1311"/>
      <c r="AH509" s="1311"/>
      <c r="AI509" s="1311"/>
      <c r="AJ509" s="1311"/>
      <c r="AK509" s="1311"/>
      <c r="AL509" s="1311"/>
    </row>
    <row r="510" spans="1:38" s="1375" customFormat="1">
      <c r="A510" s="1311"/>
      <c r="B510" s="1311"/>
      <c r="C510" s="1311"/>
      <c r="D510" s="1311"/>
      <c r="E510" s="1311"/>
      <c r="F510" s="1311"/>
      <c r="G510" s="1311"/>
      <c r="H510" s="1311"/>
      <c r="I510" s="1311"/>
      <c r="J510" s="1311"/>
      <c r="K510" s="1311"/>
      <c r="L510" s="1311"/>
      <c r="M510" s="1311"/>
      <c r="N510" s="1311"/>
      <c r="O510" s="1311"/>
      <c r="P510" s="1311"/>
      <c r="Q510" s="1311"/>
      <c r="R510" s="1311"/>
      <c r="S510" s="1311"/>
      <c r="T510" s="1311"/>
      <c r="U510" s="1311"/>
      <c r="V510" s="1311"/>
      <c r="W510" s="1311"/>
      <c r="X510" s="1311"/>
      <c r="Y510" s="1311"/>
      <c r="Z510" s="1311"/>
      <c r="AA510" s="1311"/>
      <c r="AB510" s="1311"/>
      <c r="AC510" s="1311"/>
      <c r="AD510" s="1311"/>
      <c r="AE510" s="1311"/>
      <c r="AF510" s="1311"/>
      <c r="AG510" s="1311"/>
      <c r="AH510" s="1311"/>
      <c r="AI510" s="1311"/>
      <c r="AJ510" s="1311"/>
      <c r="AK510" s="1311"/>
      <c r="AL510" s="1311"/>
    </row>
    <row r="511" spans="1:38" s="1375" customFormat="1">
      <c r="A511" s="1311"/>
      <c r="B511" s="1311"/>
      <c r="C511" s="1311"/>
      <c r="D511" s="1311"/>
      <c r="E511" s="1311"/>
      <c r="F511" s="1311"/>
      <c r="G511" s="1311"/>
      <c r="H511" s="1311"/>
      <c r="I511" s="1311"/>
      <c r="J511" s="1311"/>
      <c r="K511" s="1311"/>
      <c r="L511" s="1311"/>
      <c r="M511" s="1311"/>
      <c r="N511" s="1311"/>
      <c r="O511" s="1311"/>
      <c r="P511" s="1311"/>
      <c r="Q511" s="1311"/>
      <c r="R511" s="1311"/>
      <c r="S511" s="1311"/>
      <c r="T511" s="1311"/>
      <c r="U511" s="1311"/>
      <c r="V511" s="1311"/>
      <c r="W511" s="1311"/>
      <c r="X511" s="1311"/>
      <c r="Y511" s="1311"/>
      <c r="Z511" s="1311"/>
      <c r="AA511" s="1311"/>
      <c r="AB511" s="1311"/>
      <c r="AC511" s="1311"/>
      <c r="AD511" s="1311"/>
      <c r="AE511" s="1311"/>
      <c r="AF511" s="1311"/>
      <c r="AG511" s="1311"/>
      <c r="AH511" s="1311"/>
      <c r="AI511" s="1311"/>
      <c r="AJ511" s="1311"/>
      <c r="AK511" s="1311"/>
      <c r="AL511" s="1311"/>
    </row>
    <row r="512" spans="1:38" s="1375" customFormat="1">
      <c r="A512" s="1311"/>
      <c r="B512" s="1311"/>
      <c r="C512" s="1311"/>
      <c r="D512" s="1311"/>
      <c r="E512" s="1311"/>
      <c r="F512" s="1311"/>
      <c r="G512" s="1311"/>
      <c r="H512" s="1311"/>
      <c r="I512" s="1311"/>
      <c r="J512" s="1311"/>
      <c r="K512" s="1311"/>
      <c r="L512" s="1311"/>
      <c r="M512" s="1311"/>
      <c r="N512" s="1311"/>
      <c r="O512" s="1311"/>
      <c r="P512" s="1311"/>
      <c r="Q512" s="1311"/>
      <c r="R512" s="1311"/>
      <c r="S512" s="1311"/>
      <c r="T512" s="1311"/>
      <c r="U512" s="1311"/>
      <c r="V512" s="1311"/>
      <c r="W512" s="1311"/>
      <c r="X512" s="1311"/>
      <c r="Y512" s="1311"/>
      <c r="Z512" s="1311"/>
      <c r="AA512" s="1311"/>
      <c r="AB512" s="1311"/>
      <c r="AC512" s="1311"/>
      <c r="AD512" s="1311"/>
      <c r="AE512" s="1311"/>
      <c r="AF512" s="1311"/>
      <c r="AG512" s="1311"/>
      <c r="AH512" s="1311"/>
      <c r="AI512" s="1311"/>
      <c r="AJ512" s="1311"/>
      <c r="AK512" s="1311"/>
      <c r="AL512" s="1311"/>
    </row>
    <row r="513" spans="1:38" s="1375" customFormat="1">
      <c r="A513" s="1311"/>
      <c r="B513" s="1311"/>
      <c r="C513" s="1311"/>
      <c r="D513" s="1311"/>
      <c r="E513" s="1311"/>
      <c r="F513" s="1311"/>
      <c r="G513" s="1311"/>
      <c r="H513" s="1311"/>
      <c r="I513" s="1311"/>
      <c r="J513" s="1311"/>
      <c r="K513" s="1311"/>
      <c r="L513" s="1311"/>
      <c r="M513" s="1311"/>
      <c r="N513" s="1311"/>
      <c r="O513" s="1311"/>
      <c r="P513" s="1311"/>
      <c r="Q513" s="1311"/>
      <c r="R513" s="1311"/>
      <c r="S513" s="1311"/>
      <c r="T513" s="1311"/>
      <c r="U513" s="1311"/>
      <c r="V513" s="1311"/>
      <c r="W513" s="1311"/>
      <c r="X513" s="1311"/>
      <c r="Y513" s="1311"/>
      <c r="Z513" s="1311"/>
      <c r="AA513" s="1311"/>
      <c r="AB513" s="1311"/>
      <c r="AC513" s="1311"/>
      <c r="AD513" s="1311"/>
      <c r="AE513" s="1311"/>
      <c r="AF513" s="1311"/>
      <c r="AG513" s="1311"/>
      <c r="AH513" s="1311"/>
      <c r="AI513" s="1311"/>
      <c r="AJ513" s="1311"/>
      <c r="AK513" s="1311"/>
      <c r="AL513" s="1311"/>
    </row>
    <row r="514" spans="1:38" s="1375" customFormat="1">
      <c r="A514" s="1311"/>
      <c r="B514" s="1311"/>
      <c r="C514" s="1311"/>
      <c r="D514" s="1311"/>
      <c r="E514" s="1311"/>
      <c r="F514" s="1311"/>
      <c r="G514" s="1311"/>
      <c r="H514" s="1311"/>
      <c r="I514" s="1311"/>
      <c r="J514" s="1311"/>
      <c r="K514" s="1311"/>
      <c r="L514" s="1311"/>
      <c r="M514" s="1311"/>
      <c r="N514" s="1311"/>
      <c r="O514" s="1311"/>
      <c r="P514" s="1311"/>
      <c r="Q514" s="1311"/>
      <c r="R514" s="1311"/>
      <c r="S514" s="1311"/>
      <c r="T514" s="1311"/>
      <c r="U514" s="1311"/>
      <c r="V514" s="1311"/>
      <c r="W514" s="1311"/>
      <c r="X514" s="1311"/>
      <c r="Y514" s="1311"/>
      <c r="Z514" s="1311"/>
      <c r="AA514" s="1311"/>
      <c r="AB514" s="1311"/>
      <c r="AC514" s="1311"/>
      <c r="AD514" s="1311"/>
      <c r="AE514" s="1311"/>
      <c r="AF514" s="1311"/>
      <c r="AG514" s="1311"/>
      <c r="AH514" s="1311"/>
      <c r="AI514" s="1311"/>
      <c r="AJ514" s="1311"/>
      <c r="AK514" s="1311"/>
      <c r="AL514" s="1311"/>
    </row>
    <row r="515" spans="1:38" s="1375" customFormat="1">
      <c r="A515" s="1311"/>
      <c r="B515" s="1311"/>
      <c r="C515" s="1311"/>
      <c r="D515" s="1311"/>
      <c r="E515" s="1311"/>
      <c r="F515" s="1311"/>
      <c r="G515" s="1311"/>
      <c r="H515" s="1311"/>
      <c r="I515" s="1311"/>
      <c r="J515" s="1311"/>
      <c r="K515" s="1311"/>
      <c r="L515" s="1311"/>
      <c r="M515" s="1311"/>
      <c r="N515" s="1311"/>
      <c r="O515" s="1311"/>
      <c r="P515" s="1311"/>
      <c r="Q515" s="1311"/>
      <c r="R515" s="1311"/>
      <c r="S515" s="1311"/>
      <c r="T515" s="1311"/>
      <c r="U515" s="1311"/>
      <c r="V515" s="1311"/>
      <c r="W515" s="1311"/>
      <c r="X515" s="1311"/>
      <c r="Y515" s="1311"/>
      <c r="Z515" s="1311"/>
      <c r="AA515" s="1311"/>
      <c r="AB515" s="1311"/>
      <c r="AC515" s="1311"/>
      <c r="AD515" s="1311"/>
      <c r="AE515" s="1311"/>
      <c r="AF515" s="1311"/>
      <c r="AG515" s="1311"/>
      <c r="AH515" s="1311"/>
      <c r="AI515" s="1311"/>
      <c r="AJ515" s="1311"/>
      <c r="AK515" s="1311"/>
      <c r="AL515" s="1311"/>
    </row>
    <row r="516" spans="1:38" s="1375" customFormat="1">
      <c r="A516" s="1311"/>
      <c r="B516" s="1311"/>
      <c r="C516" s="1311"/>
      <c r="D516" s="1311"/>
      <c r="E516" s="1311"/>
      <c r="F516" s="1311"/>
      <c r="G516" s="1311"/>
      <c r="H516" s="1311"/>
      <c r="I516" s="1311"/>
      <c r="J516" s="1311"/>
      <c r="K516" s="1311"/>
      <c r="L516" s="1311"/>
      <c r="M516" s="1311"/>
      <c r="N516" s="1311"/>
      <c r="O516" s="1311"/>
      <c r="P516" s="1311"/>
      <c r="Q516" s="1311"/>
      <c r="R516" s="1311"/>
      <c r="S516" s="1311"/>
      <c r="T516" s="1311"/>
      <c r="U516" s="1311"/>
      <c r="V516" s="1311"/>
      <c r="W516" s="1311"/>
      <c r="X516" s="1311"/>
      <c r="Y516" s="1311"/>
      <c r="Z516" s="1311"/>
      <c r="AA516" s="1311"/>
      <c r="AB516" s="1311"/>
      <c r="AC516" s="1311"/>
      <c r="AD516" s="1311"/>
      <c r="AE516" s="1311"/>
      <c r="AF516" s="1311"/>
      <c r="AG516" s="1311"/>
      <c r="AH516" s="1311"/>
      <c r="AI516" s="1311"/>
      <c r="AJ516" s="1311"/>
      <c r="AK516" s="1311"/>
      <c r="AL516" s="1311"/>
    </row>
    <row r="517" spans="1:38" s="1375" customFormat="1">
      <c r="A517" s="1311"/>
      <c r="B517" s="1311"/>
      <c r="C517" s="1311"/>
      <c r="D517" s="1311"/>
      <c r="E517" s="1311"/>
      <c r="F517" s="1311"/>
      <c r="G517" s="1311"/>
      <c r="H517" s="1311"/>
      <c r="I517" s="1311"/>
      <c r="J517" s="1311"/>
      <c r="K517" s="1311"/>
      <c r="L517" s="1311"/>
      <c r="M517" s="1311"/>
      <c r="N517" s="1311"/>
      <c r="O517" s="1311"/>
      <c r="P517" s="1311"/>
      <c r="Q517" s="1311"/>
      <c r="R517" s="1311"/>
      <c r="S517" s="1311"/>
      <c r="T517" s="1311"/>
      <c r="U517" s="1311"/>
      <c r="V517" s="1311"/>
      <c r="W517" s="1311"/>
      <c r="X517" s="1311"/>
      <c r="Y517" s="1311"/>
      <c r="Z517" s="1311"/>
      <c r="AA517" s="1311"/>
      <c r="AB517" s="1311"/>
      <c r="AC517" s="1311"/>
      <c r="AD517" s="1311"/>
      <c r="AE517" s="1311"/>
      <c r="AF517" s="1311"/>
      <c r="AG517" s="1311"/>
      <c r="AH517" s="1311"/>
      <c r="AI517" s="1311"/>
      <c r="AJ517" s="1311"/>
      <c r="AK517" s="1311"/>
      <c r="AL517" s="1311"/>
    </row>
    <row r="518" spans="1:38" s="1375" customFormat="1">
      <c r="A518" s="1311"/>
      <c r="B518" s="1311"/>
      <c r="C518" s="1311"/>
      <c r="D518" s="1311"/>
      <c r="E518" s="1311"/>
      <c r="F518" s="1311"/>
      <c r="G518" s="1311"/>
      <c r="H518" s="1311"/>
      <c r="I518" s="1311"/>
      <c r="J518" s="1311"/>
      <c r="K518" s="1311"/>
      <c r="L518" s="1311"/>
      <c r="M518" s="1311"/>
      <c r="N518" s="1311"/>
      <c r="O518" s="1311"/>
      <c r="P518" s="1311"/>
      <c r="Q518" s="1311"/>
      <c r="R518" s="1311"/>
      <c r="S518" s="1311"/>
      <c r="T518" s="1311"/>
      <c r="U518" s="1311"/>
      <c r="V518" s="1311"/>
      <c r="W518" s="1311"/>
      <c r="X518" s="1311"/>
      <c r="Y518" s="1311"/>
      <c r="Z518" s="1311"/>
      <c r="AA518" s="1311"/>
      <c r="AB518" s="1311"/>
      <c r="AC518" s="1311"/>
      <c r="AD518" s="1311"/>
      <c r="AE518" s="1311"/>
      <c r="AF518" s="1311"/>
      <c r="AG518" s="1311"/>
      <c r="AH518" s="1311"/>
      <c r="AI518" s="1311"/>
      <c r="AJ518" s="1311"/>
      <c r="AK518" s="1311"/>
      <c r="AL518" s="1311"/>
    </row>
    <row r="519" spans="1:38" s="1375" customFormat="1">
      <c r="A519" s="1311"/>
      <c r="B519" s="1311"/>
      <c r="C519" s="1311"/>
      <c r="D519" s="1311"/>
      <c r="E519" s="1311"/>
      <c r="F519" s="1311"/>
      <c r="G519" s="1311"/>
      <c r="H519" s="1311"/>
      <c r="I519" s="1311"/>
      <c r="J519" s="1311"/>
      <c r="K519" s="1311"/>
      <c r="L519" s="1311"/>
      <c r="M519" s="1311"/>
      <c r="N519" s="1311"/>
      <c r="O519" s="1311"/>
      <c r="P519" s="1311"/>
      <c r="Q519" s="1311"/>
      <c r="R519" s="1311"/>
      <c r="S519" s="1311"/>
      <c r="T519" s="1311"/>
      <c r="U519" s="1311"/>
      <c r="V519" s="1311"/>
      <c r="W519" s="1311"/>
      <c r="X519" s="1311"/>
      <c r="Y519" s="1311"/>
      <c r="Z519" s="1311"/>
      <c r="AA519" s="1311"/>
      <c r="AB519" s="1311"/>
      <c r="AC519" s="1311"/>
      <c r="AD519" s="1311"/>
      <c r="AE519" s="1311"/>
      <c r="AF519" s="1311"/>
      <c r="AG519" s="1311"/>
      <c r="AH519" s="1311"/>
      <c r="AI519" s="1311"/>
      <c r="AJ519" s="1311"/>
      <c r="AK519" s="1311"/>
      <c r="AL519" s="1311"/>
    </row>
    <row r="520" spans="1:38" s="1375" customFormat="1">
      <c r="A520" s="1311"/>
      <c r="B520" s="1311"/>
      <c r="C520" s="1311"/>
      <c r="D520" s="1311"/>
      <c r="E520" s="1311"/>
      <c r="F520" s="1311"/>
      <c r="G520" s="1311"/>
      <c r="H520" s="1311"/>
      <c r="I520" s="1311"/>
      <c r="J520" s="1311"/>
      <c r="K520" s="1311"/>
      <c r="L520" s="1311"/>
      <c r="M520" s="1311"/>
      <c r="N520" s="1311"/>
      <c r="O520" s="1311"/>
      <c r="P520" s="1311"/>
      <c r="Q520" s="1311"/>
      <c r="R520" s="1311"/>
      <c r="S520" s="1311"/>
      <c r="T520" s="1311"/>
      <c r="U520" s="1311"/>
      <c r="V520" s="1311"/>
      <c r="W520" s="1311"/>
      <c r="X520" s="1311"/>
      <c r="Y520" s="1311"/>
      <c r="Z520" s="1311"/>
      <c r="AA520" s="1311"/>
      <c r="AB520" s="1311"/>
      <c r="AC520" s="1311"/>
      <c r="AD520" s="1311"/>
      <c r="AE520" s="1311"/>
      <c r="AF520" s="1311"/>
      <c r="AG520" s="1311"/>
      <c r="AH520" s="1311"/>
      <c r="AI520" s="1311"/>
      <c r="AJ520" s="1311"/>
      <c r="AK520" s="1311"/>
      <c r="AL520" s="1311"/>
    </row>
    <row r="521" spans="1:38" s="1375" customFormat="1">
      <c r="A521" s="1311"/>
      <c r="B521" s="1311"/>
      <c r="C521" s="1311"/>
      <c r="D521" s="1311"/>
      <c r="E521" s="1311"/>
      <c r="F521" s="1311"/>
      <c r="G521" s="1311"/>
      <c r="H521" s="1311"/>
      <c r="I521" s="1311"/>
      <c r="J521" s="1311"/>
      <c r="K521" s="1311"/>
      <c r="L521" s="1311"/>
      <c r="M521" s="1311"/>
      <c r="N521" s="1311"/>
      <c r="O521" s="1311"/>
      <c r="P521" s="1311"/>
      <c r="Q521" s="1311"/>
      <c r="R521" s="1311"/>
      <c r="S521" s="1311"/>
      <c r="T521" s="1311"/>
      <c r="U521" s="1311"/>
      <c r="V521" s="1311"/>
      <c r="W521" s="1311"/>
      <c r="X521" s="1311"/>
      <c r="Y521" s="1311"/>
      <c r="Z521" s="1311"/>
      <c r="AA521" s="1311"/>
      <c r="AB521" s="1311"/>
      <c r="AC521" s="1311"/>
      <c r="AD521" s="1311"/>
      <c r="AE521" s="1311"/>
      <c r="AF521" s="1311"/>
      <c r="AG521" s="1311"/>
      <c r="AH521" s="1311"/>
      <c r="AI521" s="1311"/>
      <c r="AJ521" s="1311"/>
      <c r="AK521" s="1311"/>
      <c r="AL521" s="1311"/>
    </row>
    <row r="522" spans="1:38" s="1375" customFormat="1">
      <c r="A522" s="1311"/>
      <c r="B522" s="1311"/>
      <c r="C522" s="1311"/>
      <c r="D522" s="1311"/>
      <c r="E522" s="1311"/>
      <c r="F522" s="1311"/>
      <c r="G522" s="1311"/>
      <c r="H522" s="1311"/>
      <c r="I522" s="1311"/>
      <c r="J522" s="1311"/>
      <c r="K522" s="1311"/>
      <c r="L522" s="1311"/>
      <c r="M522" s="1311"/>
      <c r="N522" s="1311"/>
      <c r="O522" s="1311"/>
      <c r="P522" s="1311"/>
      <c r="Q522" s="1311"/>
      <c r="R522" s="1311"/>
      <c r="S522" s="1311"/>
      <c r="T522" s="1311"/>
      <c r="U522" s="1311"/>
      <c r="V522" s="1311"/>
      <c r="W522" s="1311"/>
      <c r="X522" s="1311"/>
      <c r="Y522" s="1311"/>
      <c r="Z522" s="1311"/>
      <c r="AA522" s="1311"/>
      <c r="AB522" s="1311"/>
      <c r="AC522" s="1311"/>
      <c r="AD522" s="1311"/>
      <c r="AE522" s="1311"/>
      <c r="AF522" s="1311"/>
      <c r="AG522" s="1311"/>
      <c r="AH522" s="1311"/>
      <c r="AI522" s="1311"/>
      <c r="AJ522" s="1311"/>
      <c r="AK522" s="1311"/>
      <c r="AL522" s="1311"/>
    </row>
    <row r="523" spans="1:38" s="1375" customFormat="1">
      <c r="A523" s="1311"/>
      <c r="B523" s="1311"/>
      <c r="C523" s="1311"/>
      <c r="D523" s="1311"/>
      <c r="E523" s="1311"/>
      <c r="F523" s="1311"/>
      <c r="G523" s="1311"/>
      <c r="H523" s="1311"/>
      <c r="I523" s="1311"/>
      <c r="J523" s="1311"/>
      <c r="K523" s="1311"/>
      <c r="L523" s="1311"/>
      <c r="M523" s="1311"/>
      <c r="N523" s="1311"/>
      <c r="O523" s="1311"/>
      <c r="P523" s="1311"/>
      <c r="Q523" s="1311"/>
      <c r="R523" s="1311"/>
      <c r="S523" s="1311"/>
      <c r="T523" s="1311"/>
      <c r="U523" s="1311"/>
      <c r="V523" s="1311"/>
      <c r="W523" s="1311"/>
      <c r="X523" s="1311"/>
      <c r="Y523" s="1311"/>
      <c r="Z523" s="1311"/>
      <c r="AA523" s="1311"/>
      <c r="AB523" s="1311"/>
      <c r="AC523" s="1311"/>
      <c r="AD523" s="1311"/>
      <c r="AE523" s="1311"/>
      <c r="AF523" s="1311"/>
      <c r="AG523" s="1311"/>
      <c r="AH523" s="1311"/>
      <c r="AI523" s="1311"/>
      <c r="AJ523" s="1311"/>
      <c r="AK523" s="1311"/>
      <c r="AL523" s="1311"/>
    </row>
    <row r="524" spans="1:38" s="1375" customFormat="1">
      <c r="A524" s="1311"/>
      <c r="B524" s="1311"/>
      <c r="C524" s="1311"/>
      <c r="D524" s="1311"/>
      <c r="E524" s="1311"/>
      <c r="F524" s="1311"/>
      <c r="G524" s="1311"/>
      <c r="H524" s="1311"/>
      <c r="I524" s="1311"/>
      <c r="J524" s="1311"/>
      <c r="K524" s="1311"/>
      <c r="L524" s="1311"/>
      <c r="M524" s="1311"/>
      <c r="N524" s="1311"/>
      <c r="O524" s="1311"/>
      <c r="P524" s="1311"/>
      <c r="Q524" s="1311"/>
      <c r="R524" s="1311"/>
      <c r="S524" s="1311"/>
      <c r="T524" s="1311"/>
      <c r="U524" s="1311"/>
      <c r="V524" s="1311"/>
      <c r="W524" s="1311"/>
      <c r="X524" s="1311"/>
      <c r="Y524" s="1311"/>
      <c r="Z524" s="1311"/>
      <c r="AA524" s="1311"/>
      <c r="AB524" s="1311"/>
      <c r="AC524" s="1311"/>
      <c r="AD524" s="1311"/>
      <c r="AE524" s="1311"/>
      <c r="AF524" s="1311"/>
      <c r="AG524" s="1311"/>
      <c r="AH524" s="1311"/>
      <c r="AI524" s="1311"/>
      <c r="AJ524" s="1311"/>
      <c r="AK524" s="1311"/>
      <c r="AL524" s="1311"/>
    </row>
    <row r="525" spans="1:38" s="1375" customFormat="1">
      <c r="A525" s="1311"/>
      <c r="B525" s="1311"/>
      <c r="C525" s="1311"/>
      <c r="D525" s="1311"/>
      <c r="E525" s="1311"/>
      <c r="F525" s="1311"/>
      <c r="G525" s="1311"/>
      <c r="H525" s="1311"/>
      <c r="I525" s="1311"/>
      <c r="J525" s="1311"/>
      <c r="K525" s="1311"/>
      <c r="L525" s="1311"/>
      <c r="M525" s="1311"/>
      <c r="N525" s="1311"/>
      <c r="O525" s="1311"/>
      <c r="P525" s="1311"/>
      <c r="Q525" s="1311"/>
      <c r="R525" s="1311"/>
      <c r="S525" s="1311"/>
      <c r="T525" s="1311"/>
      <c r="U525" s="1311"/>
      <c r="V525" s="1311"/>
      <c r="W525" s="1311"/>
      <c r="X525" s="1311"/>
      <c r="Y525" s="1311"/>
      <c r="Z525" s="1311"/>
      <c r="AA525" s="1311"/>
      <c r="AB525" s="1311"/>
      <c r="AC525" s="1311"/>
      <c r="AD525" s="1311"/>
      <c r="AE525" s="1311"/>
      <c r="AF525" s="1311"/>
      <c r="AG525" s="1311"/>
      <c r="AH525" s="1311"/>
      <c r="AI525" s="1311"/>
      <c r="AJ525" s="1311"/>
      <c r="AK525" s="1311"/>
      <c r="AL525" s="1311"/>
    </row>
    <row r="526" spans="1:38" s="1375" customFormat="1">
      <c r="A526" s="1311"/>
      <c r="B526" s="1311"/>
      <c r="C526" s="1311"/>
      <c r="D526" s="1311"/>
      <c r="E526" s="1311"/>
      <c r="F526" s="1311"/>
      <c r="G526" s="1311"/>
      <c r="H526" s="1311"/>
      <c r="I526" s="1311"/>
      <c r="J526" s="1311"/>
      <c r="K526" s="1311"/>
      <c r="L526" s="1311"/>
      <c r="M526" s="1311"/>
      <c r="N526" s="1311"/>
      <c r="O526" s="1311"/>
      <c r="P526" s="1311"/>
      <c r="Q526" s="1311"/>
      <c r="R526" s="1311"/>
      <c r="S526" s="1311"/>
      <c r="T526" s="1311"/>
      <c r="U526" s="1311"/>
      <c r="V526" s="1311"/>
      <c r="W526" s="1311"/>
      <c r="X526" s="1311"/>
      <c r="Y526" s="1311"/>
      <c r="Z526" s="1311"/>
      <c r="AA526" s="1311"/>
      <c r="AB526" s="1311"/>
      <c r="AC526" s="1311"/>
      <c r="AD526" s="1311"/>
      <c r="AE526" s="1311"/>
      <c r="AF526" s="1311"/>
      <c r="AG526" s="1311"/>
      <c r="AH526" s="1311"/>
      <c r="AI526" s="1311"/>
      <c r="AJ526" s="1311"/>
      <c r="AK526" s="1311"/>
      <c r="AL526" s="1311"/>
    </row>
    <row r="527" spans="1:38" s="1375" customFormat="1">
      <c r="A527" s="1311"/>
      <c r="B527" s="1311"/>
      <c r="C527" s="1311"/>
      <c r="D527" s="1311"/>
      <c r="E527" s="1311"/>
      <c r="F527" s="1311"/>
      <c r="G527" s="1311"/>
      <c r="H527" s="1311"/>
      <c r="I527" s="1311"/>
      <c r="J527" s="1311"/>
      <c r="K527" s="1311"/>
      <c r="L527" s="1311"/>
      <c r="M527" s="1311"/>
      <c r="N527" s="1311"/>
      <c r="O527" s="1311"/>
      <c r="P527" s="1311"/>
      <c r="Q527" s="1311"/>
      <c r="R527" s="1311"/>
      <c r="S527" s="1311"/>
      <c r="T527" s="1311"/>
      <c r="U527" s="1311"/>
      <c r="V527" s="1311"/>
      <c r="W527" s="1311"/>
      <c r="X527" s="1311"/>
      <c r="Y527" s="1311"/>
      <c r="Z527" s="1311"/>
      <c r="AA527" s="1311"/>
      <c r="AB527" s="1311"/>
      <c r="AC527" s="1311"/>
      <c r="AD527" s="1311"/>
      <c r="AE527" s="1311"/>
      <c r="AF527" s="1311"/>
      <c r="AG527" s="1311"/>
      <c r="AH527" s="1311"/>
      <c r="AI527" s="1311"/>
      <c r="AJ527" s="1311"/>
      <c r="AK527" s="1311"/>
      <c r="AL527" s="1311"/>
    </row>
    <row r="528" spans="1:38" s="1375" customFormat="1">
      <c r="A528" s="1311"/>
      <c r="B528" s="1311"/>
      <c r="C528" s="1311"/>
      <c r="D528" s="1311"/>
      <c r="E528" s="1311"/>
      <c r="F528" s="1311"/>
      <c r="G528" s="1311"/>
      <c r="H528" s="1311"/>
      <c r="I528" s="1311"/>
      <c r="J528" s="1311"/>
      <c r="K528" s="1311"/>
      <c r="L528" s="1311"/>
      <c r="M528" s="1311"/>
      <c r="N528" s="1311"/>
      <c r="O528" s="1311"/>
      <c r="P528" s="1311"/>
      <c r="Q528" s="1311"/>
      <c r="R528" s="1311"/>
      <c r="S528" s="1311"/>
      <c r="T528" s="1311"/>
      <c r="U528" s="1311"/>
      <c r="V528" s="1311"/>
      <c r="W528" s="1311"/>
      <c r="X528" s="1311"/>
      <c r="Y528" s="1311"/>
      <c r="Z528" s="1311"/>
      <c r="AA528" s="1311"/>
      <c r="AB528" s="1311"/>
      <c r="AC528" s="1311"/>
      <c r="AD528" s="1311"/>
      <c r="AE528" s="1311"/>
      <c r="AF528" s="1311"/>
      <c r="AG528" s="1311"/>
      <c r="AH528" s="1311"/>
      <c r="AI528" s="1311"/>
      <c r="AJ528" s="1311"/>
      <c r="AK528" s="1311"/>
      <c r="AL528" s="1311"/>
    </row>
    <row r="529" spans="1:38" s="1375" customFormat="1">
      <c r="A529" s="1311"/>
      <c r="B529" s="1311"/>
      <c r="C529" s="1311"/>
      <c r="D529" s="1311"/>
      <c r="E529" s="1311"/>
      <c r="F529" s="1311"/>
      <c r="G529" s="1311"/>
      <c r="H529" s="1311"/>
      <c r="I529" s="1311"/>
      <c r="J529" s="1311"/>
      <c r="K529" s="1311"/>
      <c r="L529" s="1311"/>
      <c r="M529" s="1311"/>
      <c r="N529" s="1311"/>
      <c r="O529" s="1311"/>
      <c r="P529" s="1311"/>
      <c r="Q529" s="1311"/>
      <c r="R529" s="1311"/>
      <c r="S529" s="1311"/>
      <c r="T529" s="1311"/>
      <c r="U529" s="1311"/>
      <c r="V529" s="1311"/>
      <c r="W529" s="1311"/>
      <c r="X529" s="1311"/>
      <c r="Y529" s="1311"/>
      <c r="Z529" s="1311"/>
      <c r="AA529" s="1311"/>
      <c r="AB529" s="1311"/>
      <c r="AC529" s="1311"/>
      <c r="AD529" s="1311"/>
      <c r="AE529" s="1311"/>
      <c r="AF529" s="1311"/>
      <c r="AG529" s="1311"/>
      <c r="AH529" s="1311"/>
      <c r="AI529" s="1311"/>
      <c r="AJ529" s="1311"/>
      <c r="AK529" s="1311"/>
      <c r="AL529" s="1311"/>
    </row>
    <row r="530" spans="1:38" s="1375" customFormat="1">
      <c r="A530" s="1311"/>
      <c r="B530" s="1311"/>
      <c r="C530" s="1311"/>
      <c r="D530" s="1311"/>
      <c r="E530" s="1311"/>
      <c r="F530" s="1311"/>
      <c r="G530" s="1311"/>
      <c r="H530" s="1311"/>
      <c r="I530" s="1311"/>
      <c r="J530" s="1311"/>
      <c r="K530" s="1311"/>
      <c r="L530" s="1311"/>
      <c r="M530" s="1311"/>
      <c r="N530" s="1311"/>
      <c r="O530" s="1311"/>
      <c r="P530" s="1311"/>
      <c r="Q530" s="1311"/>
      <c r="R530" s="1311"/>
      <c r="S530" s="1311"/>
      <c r="T530" s="1311"/>
      <c r="U530" s="1311"/>
      <c r="V530" s="1311"/>
      <c r="W530" s="1311"/>
      <c r="X530" s="1311"/>
      <c r="Y530" s="1311"/>
      <c r="Z530" s="1311"/>
      <c r="AA530" s="1311"/>
      <c r="AB530" s="1311"/>
      <c r="AC530" s="1311"/>
      <c r="AD530" s="1311"/>
      <c r="AE530" s="1311"/>
      <c r="AF530" s="1311"/>
      <c r="AG530" s="1311"/>
      <c r="AH530" s="1311"/>
      <c r="AI530" s="1311"/>
      <c r="AJ530" s="1311"/>
      <c r="AK530" s="1311"/>
      <c r="AL530" s="1311"/>
    </row>
    <row r="531" spans="1:38" s="1375" customFormat="1">
      <c r="A531" s="1311"/>
      <c r="B531" s="1311"/>
      <c r="C531" s="1311"/>
      <c r="D531" s="1311"/>
      <c r="E531" s="1311"/>
      <c r="F531" s="1311"/>
      <c r="G531" s="1311"/>
      <c r="H531" s="1311"/>
      <c r="I531" s="1311"/>
      <c r="J531" s="1311"/>
      <c r="K531" s="1311"/>
      <c r="L531" s="1311"/>
      <c r="M531" s="1311"/>
      <c r="N531" s="1311"/>
      <c r="O531" s="1311"/>
      <c r="P531" s="1311"/>
      <c r="Q531" s="1311"/>
      <c r="R531" s="1311"/>
      <c r="S531" s="1311"/>
      <c r="T531" s="1311"/>
      <c r="U531" s="1311"/>
      <c r="V531" s="1311"/>
      <c r="W531" s="1311"/>
      <c r="X531" s="1311"/>
      <c r="Y531" s="1311"/>
      <c r="Z531" s="1311"/>
      <c r="AA531" s="1311"/>
      <c r="AB531" s="1311"/>
      <c r="AC531" s="1311"/>
      <c r="AD531" s="1311"/>
      <c r="AE531" s="1311"/>
      <c r="AF531" s="1311"/>
      <c r="AG531" s="1311"/>
      <c r="AH531" s="1311"/>
      <c r="AI531" s="1311"/>
      <c r="AJ531" s="1311"/>
      <c r="AK531" s="1311"/>
      <c r="AL531" s="1311"/>
    </row>
    <row r="532" spans="1:38" s="1375" customFormat="1">
      <c r="A532" s="1311"/>
      <c r="B532" s="1311"/>
      <c r="C532" s="1311"/>
      <c r="D532" s="1311"/>
      <c r="E532" s="1311"/>
      <c r="F532" s="1311"/>
      <c r="G532" s="1311"/>
      <c r="H532" s="1311"/>
      <c r="I532" s="1311"/>
      <c r="J532" s="1311"/>
      <c r="K532" s="1311"/>
      <c r="L532" s="1311"/>
      <c r="M532" s="1311"/>
      <c r="N532" s="1311"/>
      <c r="O532" s="1311"/>
      <c r="P532" s="1311"/>
      <c r="Q532" s="1311"/>
      <c r="R532" s="1311"/>
      <c r="S532" s="1311"/>
      <c r="T532" s="1311"/>
      <c r="U532" s="1311"/>
      <c r="V532" s="1311"/>
      <c r="W532" s="1311"/>
      <c r="X532" s="1311"/>
      <c r="Y532" s="1311"/>
      <c r="Z532" s="1311"/>
      <c r="AA532" s="1311"/>
      <c r="AB532" s="1311"/>
      <c r="AC532" s="1311"/>
      <c r="AD532" s="1311"/>
      <c r="AE532" s="1311"/>
      <c r="AF532" s="1311"/>
      <c r="AG532" s="1311"/>
      <c r="AH532" s="1311"/>
      <c r="AI532" s="1311"/>
      <c r="AJ532" s="1311"/>
      <c r="AK532" s="1311"/>
      <c r="AL532" s="1311"/>
    </row>
    <row r="533" spans="1:38" s="1375" customFormat="1">
      <c r="A533" s="1311"/>
      <c r="B533" s="1311"/>
      <c r="C533" s="1311"/>
      <c r="D533" s="1311"/>
      <c r="E533" s="1311"/>
      <c r="F533" s="1311"/>
      <c r="G533" s="1311"/>
      <c r="H533" s="1311"/>
      <c r="I533" s="1311"/>
      <c r="J533" s="1311"/>
      <c r="K533" s="1311"/>
      <c r="L533" s="1311"/>
      <c r="M533" s="1311"/>
      <c r="N533" s="1311"/>
      <c r="O533" s="1311"/>
      <c r="P533" s="1311"/>
      <c r="Q533" s="1311"/>
      <c r="R533" s="1311"/>
      <c r="S533" s="1311"/>
      <c r="T533" s="1311"/>
      <c r="U533" s="1311"/>
      <c r="V533" s="1311"/>
      <c r="W533" s="1311"/>
      <c r="X533" s="1311"/>
      <c r="Y533" s="1311"/>
      <c r="Z533" s="1311"/>
      <c r="AA533" s="1311"/>
      <c r="AB533" s="1311"/>
      <c r="AC533" s="1311"/>
      <c r="AD533" s="1311"/>
      <c r="AE533" s="1311"/>
      <c r="AF533" s="1311"/>
      <c r="AG533" s="1311"/>
      <c r="AH533" s="1311"/>
      <c r="AI533" s="1311"/>
      <c r="AJ533" s="1311"/>
      <c r="AK533" s="1311"/>
      <c r="AL533" s="1311"/>
    </row>
    <row r="534" spans="1:38" s="1375" customFormat="1">
      <c r="A534" s="1311"/>
      <c r="B534" s="1311"/>
      <c r="C534" s="1311"/>
      <c r="D534" s="1311"/>
      <c r="E534" s="1311"/>
      <c r="F534" s="1311"/>
      <c r="G534" s="1311"/>
      <c r="H534" s="1311"/>
      <c r="I534" s="1311"/>
      <c r="J534" s="1311"/>
      <c r="K534" s="1311"/>
      <c r="L534" s="1311"/>
      <c r="M534" s="1311"/>
      <c r="N534" s="1311"/>
      <c r="O534" s="1311"/>
      <c r="P534" s="1311"/>
      <c r="Q534" s="1311"/>
      <c r="R534" s="1311"/>
      <c r="S534" s="1311"/>
      <c r="T534" s="1311"/>
      <c r="U534" s="1311"/>
      <c r="V534" s="1311"/>
      <c r="W534" s="1311"/>
      <c r="X534" s="1311"/>
      <c r="Y534" s="1311"/>
      <c r="Z534" s="1311"/>
      <c r="AA534" s="1311"/>
      <c r="AB534" s="1311"/>
      <c r="AC534" s="1311"/>
      <c r="AD534" s="1311"/>
      <c r="AE534" s="1311"/>
      <c r="AF534" s="1311"/>
      <c r="AG534" s="1311"/>
      <c r="AH534" s="1311"/>
      <c r="AI534" s="1311"/>
      <c r="AJ534" s="1311"/>
      <c r="AK534" s="1311"/>
      <c r="AL534" s="1311"/>
    </row>
    <row r="535" spans="1:38" s="1375" customFormat="1">
      <c r="A535" s="1311"/>
      <c r="B535" s="1311"/>
      <c r="C535" s="1311"/>
      <c r="D535" s="1311"/>
      <c r="E535" s="1311"/>
      <c r="F535" s="1311"/>
      <c r="G535" s="1311"/>
      <c r="H535" s="1311"/>
      <c r="I535" s="1311"/>
      <c r="J535" s="1311"/>
      <c r="K535" s="1311"/>
      <c r="L535" s="1311"/>
      <c r="M535" s="1311"/>
      <c r="N535" s="1311"/>
      <c r="O535" s="1311"/>
      <c r="P535" s="1311"/>
      <c r="Q535" s="1311"/>
      <c r="R535" s="1311"/>
      <c r="S535" s="1311"/>
      <c r="T535" s="1311"/>
      <c r="U535" s="1311"/>
      <c r="V535" s="1311"/>
      <c r="W535" s="1311"/>
      <c r="X535" s="1311"/>
      <c r="Y535" s="1311"/>
      <c r="Z535" s="1311"/>
      <c r="AA535" s="1311"/>
      <c r="AB535" s="1311"/>
      <c r="AC535" s="1311"/>
      <c r="AD535" s="1311"/>
      <c r="AE535" s="1311"/>
      <c r="AF535" s="1311"/>
      <c r="AG535" s="1311"/>
      <c r="AH535" s="1311"/>
      <c r="AI535" s="1311"/>
      <c r="AJ535" s="1311"/>
      <c r="AK535" s="1311"/>
      <c r="AL535" s="1311"/>
    </row>
    <row r="536" spans="1:38" s="1375" customFormat="1">
      <c r="A536" s="1311"/>
      <c r="B536" s="1311"/>
      <c r="C536" s="1311"/>
      <c r="D536" s="1311"/>
      <c r="E536" s="1311"/>
      <c r="F536" s="1311"/>
      <c r="G536" s="1311"/>
      <c r="H536" s="1311"/>
      <c r="I536" s="1311"/>
      <c r="J536" s="1311"/>
      <c r="K536" s="1311"/>
      <c r="L536" s="1311"/>
      <c r="M536" s="1311"/>
      <c r="N536" s="1311"/>
      <c r="O536" s="1311"/>
      <c r="P536" s="1311"/>
      <c r="Q536" s="1311"/>
      <c r="R536" s="1311"/>
      <c r="S536" s="1311"/>
      <c r="T536" s="1311"/>
      <c r="U536" s="1311"/>
      <c r="V536" s="1311"/>
      <c r="W536" s="1311"/>
      <c r="X536" s="1311"/>
      <c r="Y536" s="1311"/>
      <c r="Z536" s="1311"/>
      <c r="AA536" s="1311"/>
      <c r="AB536" s="1311"/>
      <c r="AC536" s="1311"/>
      <c r="AD536" s="1311"/>
      <c r="AE536" s="1311"/>
      <c r="AF536" s="1311"/>
      <c r="AG536" s="1311"/>
      <c r="AH536" s="1311"/>
      <c r="AI536" s="1311"/>
      <c r="AJ536" s="1311"/>
      <c r="AK536" s="1311"/>
      <c r="AL536" s="1311"/>
    </row>
    <row r="537" spans="1:38" s="1375" customFormat="1">
      <c r="A537" s="1311"/>
      <c r="B537" s="1311"/>
      <c r="C537" s="1311"/>
      <c r="D537" s="1311"/>
      <c r="E537" s="1311"/>
      <c r="F537" s="1311"/>
      <c r="G537" s="1311"/>
      <c r="H537" s="1311"/>
      <c r="I537" s="1311"/>
      <c r="J537" s="1311"/>
      <c r="K537" s="1311"/>
      <c r="L537" s="1311"/>
      <c r="M537" s="1311"/>
      <c r="N537" s="1311"/>
      <c r="O537" s="1311"/>
      <c r="P537" s="1311"/>
      <c r="Q537" s="1311"/>
      <c r="R537" s="1311"/>
      <c r="S537" s="1311"/>
      <c r="T537" s="1311"/>
      <c r="U537" s="1311"/>
      <c r="V537" s="1311"/>
      <c r="W537" s="1311"/>
      <c r="X537" s="1311"/>
      <c r="Y537" s="1311"/>
      <c r="Z537" s="1311"/>
      <c r="AA537" s="1311"/>
      <c r="AB537" s="1311"/>
      <c r="AC537" s="1311"/>
      <c r="AD537" s="1311"/>
      <c r="AE537" s="1311"/>
      <c r="AF537" s="1311"/>
      <c r="AG537" s="1311"/>
      <c r="AH537" s="1311"/>
      <c r="AI537" s="1311"/>
      <c r="AJ537" s="1311"/>
      <c r="AK537" s="1311"/>
      <c r="AL537" s="1311"/>
    </row>
    <row r="538" spans="1:38" s="1375" customFormat="1">
      <c r="A538" s="1311"/>
      <c r="B538" s="1311"/>
      <c r="C538" s="1311"/>
      <c r="D538" s="1311"/>
      <c r="E538" s="1311"/>
      <c r="F538" s="1311"/>
      <c r="G538" s="1311"/>
      <c r="H538" s="1311"/>
      <c r="I538" s="1311"/>
      <c r="J538" s="1311"/>
      <c r="K538" s="1311"/>
      <c r="L538" s="1311"/>
      <c r="M538" s="1311"/>
      <c r="N538" s="1311"/>
      <c r="O538" s="1311"/>
      <c r="P538" s="1311"/>
      <c r="Q538" s="1311"/>
      <c r="R538" s="1311"/>
      <c r="S538" s="1311"/>
      <c r="T538" s="1311"/>
      <c r="U538" s="1311"/>
      <c r="V538" s="1311"/>
      <c r="W538" s="1311"/>
      <c r="X538" s="1311"/>
      <c r="Y538" s="1311"/>
      <c r="Z538" s="1311"/>
      <c r="AA538" s="1311"/>
      <c r="AB538" s="1311"/>
      <c r="AC538" s="1311"/>
      <c r="AD538" s="1311"/>
      <c r="AE538" s="1311"/>
      <c r="AF538" s="1311"/>
      <c r="AG538" s="1311"/>
      <c r="AH538" s="1311"/>
      <c r="AI538" s="1311"/>
      <c r="AJ538" s="1311"/>
      <c r="AK538" s="1311"/>
      <c r="AL538" s="1311"/>
    </row>
    <row r="539" spans="1:38" s="1375" customFormat="1">
      <c r="A539" s="1311"/>
      <c r="B539" s="1311"/>
      <c r="C539" s="1311"/>
      <c r="D539" s="1311"/>
      <c r="E539" s="1311"/>
      <c r="F539" s="1311"/>
      <c r="G539" s="1311"/>
      <c r="H539" s="1311"/>
      <c r="I539" s="1311"/>
      <c r="J539" s="1311"/>
      <c r="K539" s="1311"/>
      <c r="L539" s="1311"/>
      <c r="M539" s="1311"/>
      <c r="N539" s="1311"/>
      <c r="O539" s="1311"/>
      <c r="P539" s="1311"/>
      <c r="Q539" s="1311"/>
      <c r="R539" s="1311"/>
      <c r="S539" s="1311"/>
      <c r="T539" s="1311"/>
      <c r="U539" s="1311"/>
      <c r="V539" s="1311"/>
      <c r="W539" s="1311"/>
      <c r="X539" s="1311"/>
      <c r="Y539" s="1311"/>
      <c r="Z539" s="1311"/>
      <c r="AA539" s="1311"/>
      <c r="AB539" s="1311"/>
      <c r="AC539" s="1311"/>
      <c r="AD539" s="1311"/>
      <c r="AE539" s="1311"/>
      <c r="AF539" s="1311"/>
      <c r="AG539" s="1311"/>
      <c r="AH539" s="1311"/>
      <c r="AI539" s="1311"/>
      <c r="AJ539" s="1311"/>
      <c r="AK539" s="1311"/>
      <c r="AL539" s="1311"/>
    </row>
    <row r="540" spans="1:38" s="1375" customFormat="1">
      <c r="A540" s="1311"/>
      <c r="B540" s="1311"/>
      <c r="C540" s="1311"/>
      <c r="D540" s="1311"/>
      <c r="E540" s="1311"/>
      <c r="F540" s="1311"/>
      <c r="G540" s="1311"/>
      <c r="H540" s="1311"/>
      <c r="I540" s="1311"/>
      <c r="J540" s="1311"/>
      <c r="K540" s="1311"/>
      <c r="L540" s="1311"/>
      <c r="M540" s="1311"/>
      <c r="N540" s="1311"/>
      <c r="O540" s="1311"/>
      <c r="P540" s="1311"/>
      <c r="Q540" s="1311"/>
      <c r="R540" s="1311"/>
      <c r="S540" s="1311"/>
      <c r="T540" s="1311"/>
      <c r="U540" s="1311"/>
      <c r="V540" s="1311"/>
      <c r="W540" s="1311"/>
      <c r="X540" s="1311"/>
      <c r="Y540" s="1311"/>
      <c r="Z540" s="1311"/>
      <c r="AA540" s="1311"/>
      <c r="AB540" s="1311"/>
      <c r="AC540" s="1311"/>
      <c r="AD540" s="1311"/>
      <c r="AE540" s="1311"/>
      <c r="AF540" s="1311"/>
      <c r="AG540" s="1311"/>
      <c r="AH540" s="1311"/>
      <c r="AI540" s="1311"/>
      <c r="AJ540" s="1311"/>
      <c r="AK540" s="1311"/>
      <c r="AL540" s="1311"/>
    </row>
    <row r="541" spans="1:38" s="1375" customFormat="1">
      <c r="A541" s="1311"/>
      <c r="B541" s="1311"/>
      <c r="C541" s="1311"/>
      <c r="D541" s="1311"/>
      <c r="E541" s="1311"/>
      <c r="F541" s="1311"/>
      <c r="G541" s="1311"/>
      <c r="H541" s="1311"/>
      <c r="I541" s="1311"/>
      <c r="J541" s="1311"/>
      <c r="K541" s="1311"/>
      <c r="L541" s="1311"/>
      <c r="M541" s="1311"/>
      <c r="N541" s="1311"/>
      <c r="O541" s="1311"/>
      <c r="P541" s="1311"/>
      <c r="Q541" s="1311"/>
      <c r="R541" s="1311"/>
      <c r="S541" s="1311"/>
      <c r="T541" s="1311"/>
      <c r="U541" s="1311"/>
      <c r="V541" s="1311"/>
      <c r="W541" s="1311"/>
      <c r="X541" s="1311"/>
      <c r="Y541" s="1311"/>
      <c r="Z541" s="1311"/>
      <c r="AA541" s="1311"/>
      <c r="AB541" s="1311"/>
      <c r="AC541" s="1311"/>
      <c r="AD541" s="1311"/>
      <c r="AE541" s="1311"/>
      <c r="AF541" s="1311"/>
      <c r="AG541" s="1311"/>
      <c r="AH541" s="1311"/>
      <c r="AI541" s="1311"/>
      <c r="AJ541" s="1311"/>
      <c r="AK541" s="1311"/>
      <c r="AL541" s="1311"/>
    </row>
    <row r="542" spans="1:38" s="1375" customFormat="1">
      <c r="A542" s="1311"/>
      <c r="B542" s="1311"/>
      <c r="C542" s="1311"/>
      <c r="D542" s="1311"/>
      <c r="E542" s="1311"/>
      <c r="F542" s="1311"/>
      <c r="G542" s="1311"/>
      <c r="H542" s="1311"/>
      <c r="I542" s="1311"/>
      <c r="J542" s="1311"/>
      <c r="K542" s="1311"/>
      <c r="L542" s="1311"/>
      <c r="M542" s="1311"/>
      <c r="N542" s="1311"/>
      <c r="O542" s="1311"/>
      <c r="P542" s="1311"/>
      <c r="Q542" s="1311"/>
      <c r="R542" s="1311"/>
      <c r="S542" s="1311"/>
      <c r="T542" s="1311"/>
      <c r="U542" s="1311"/>
      <c r="V542" s="1311"/>
      <c r="W542" s="1311"/>
      <c r="X542" s="1311"/>
      <c r="Y542" s="1311"/>
      <c r="Z542" s="1311"/>
      <c r="AA542" s="1311"/>
      <c r="AB542" s="1311"/>
      <c r="AC542" s="1311"/>
      <c r="AD542" s="1311"/>
      <c r="AE542" s="1311"/>
      <c r="AF542" s="1311"/>
      <c r="AG542" s="1311"/>
      <c r="AH542" s="1311"/>
      <c r="AI542" s="1311"/>
      <c r="AJ542" s="1311"/>
      <c r="AK542" s="1311"/>
      <c r="AL542" s="1311"/>
    </row>
    <row r="543" spans="1:38" s="1375" customFormat="1">
      <c r="A543" s="1311"/>
      <c r="B543" s="1311"/>
      <c r="C543" s="1311"/>
      <c r="D543" s="1311"/>
      <c r="E543" s="1311"/>
      <c r="F543" s="1311"/>
      <c r="G543" s="1311"/>
      <c r="H543" s="1311"/>
      <c r="I543" s="1311"/>
      <c r="J543" s="1311"/>
      <c r="K543" s="1311"/>
      <c r="L543" s="1311"/>
      <c r="M543" s="1311"/>
      <c r="N543" s="1311"/>
      <c r="O543" s="1311"/>
      <c r="P543" s="1311"/>
      <c r="Q543" s="1311"/>
      <c r="R543" s="1311"/>
      <c r="S543" s="1311"/>
      <c r="T543" s="1311"/>
      <c r="U543" s="1311"/>
      <c r="V543" s="1311"/>
      <c r="W543" s="1311"/>
      <c r="X543" s="1311"/>
      <c r="Y543" s="1311"/>
      <c r="Z543" s="1311"/>
      <c r="AA543" s="1311"/>
      <c r="AB543" s="1311"/>
      <c r="AC543" s="1311"/>
      <c r="AD543" s="1311"/>
      <c r="AE543" s="1311"/>
      <c r="AF543" s="1311"/>
      <c r="AG543" s="1311"/>
      <c r="AH543" s="1311"/>
      <c r="AI543" s="1311"/>
      <c r="AJ543" s="1311"/>
      <c r="AK543" s="1311"/>
      <c r="AL543" s="1311"/>
    </row>
    <row r="544" spans="1:38" s="1375" customFormat="1">
      <c r="A544" s="1311"/>
      <c r="B544" s="1311"/>
      <c r="C544" s="1311"/>
      <c r="D544" s="1311"/>
      <c r="E544" s="1311"/>
      <c r="F544" s="1311"/>
      <c r="G544" s="1311"/>
      <c r="H544" s="1311"/>
      <c r="I544" s="1311"/>
      <c r="J544" s="1311"/>
      <c r="K544" s="1311"/>
      <c r="L544" s="1311"/>
      <c r="M544" s="1311"/>
      <c r="N544" s="1311"/>
      <c r="O544" s="1311"/>
      <c r="P544" s="1311"/>
      <c r="Q544" s="1311"/>
      <c r="R544" s="1311"/>
      <c r="S544" s="1311"/>
      <c r="T544" s="1311"/>
      <c r="U544" s="1311"/>
      <c r="V544" s="1311"/>
      <c r="W544" s="1311"/>
      <c r="X544" s="1311"/>
      <c r="Y544" s="1311"/>
      <c r="Z544" s="1311"/>
      <c r="AA544" s="1311"/>
      <c r="AB544" s="1311"/>
      <c r="AC544" s="1311"/>
      <c r="AD544" s="1311"/>
      <c r="AE544" s="1311"/>
      <c r="AF544" s="1311"/>
      <c r="AG544" s="1311"/>
      <c r="AH544" s="1311"/>
      <c r="AI544" s="1311"/>
      <c r="AJ544" s="1311"/>
      <c r="AK544" s="1311"/>
      <c r="AL544" s="1311"/>
    </row>
    <row r="545" spans="1:38" s="1375" customFormat="1">
      <c r="A545" s="1311"/>
      <c r="B545" s="1311"/>
      <c r="C545" s="1311"/>
      <c r="D545" s="1311"/>
      <c r="E545" s="1311"/>
      <c r="F545" s="1311"/>
      <c r="G545" s="1311"/>
      <c r="H545" s="1311"/>
      <c r="I545" s="1311"/>
      <c r="J545" s="1311"/>
      <c r="K545" s="1311"/>
      <c r="L545" s="1311"/>
      <c r="M545" s="1311"/>
      <c r="N545" s="1311"/>
      <c r="O545" s="1311"/>
      <c r="P545" s="1311"/>
      <c r="Q545" s="1311"/>
      <c r="R545" s="1311"/>
      <c r="S545" s="1311"/>
      <c r="T545" s="1311"/>
      <c r="U545" s="1311"/>
      <c r="V545" s="1311"/>
      <c r="W545" s="1311"/>
      <c r="X545" s="1311"/>
      <c r="Y545" s="1311"/>
      <c r="Z545" s="1311"/>
      <c r="AA545" s="1311"/>
      <c r="AB545" s="1311"/>
      <c r="AC545" s="1311"/>
      <c r="AD545" s="1311"/>
      <c r="AE545" s="1311"/>
      <c r="AF545" s="1311"/>
      <c r="AG545" s="1311"/>
      <c r="AH545" s="1311"/>
      <c r="AI545" s="1311"/>
      <c r="AJ545" s="1311"/>
      <c r="AK545" s="1311"/>
      <c r="AL545" s="1311"/>
    </row>
    <row r="546" spans="1:38" s="1375" customFormat="1">
      <c r="A546" s="1311"/>
      <c r="B546" s="1311"/>
      <c r="C546" s="1311"/>
      <c r="D546" s="1311"/>
      <c r="E546" s="1311"/>
      <c r="F546" s="1311"/>
      <c r="G546" s="1311"/>
      <c r="H546" s="1311"/>
      <c r="I546" s="1311"/>
      <c r="J546" s="1311"/>
      <c r="K546" s="1311"/>
      <c r="L546" s="1311"/>
      <c r="M546" s="1311"/>
      <c r="N546" s="1311"/>
      <c r="O546" s="1311"/>
      <c r="P546" s="1311"/>
      <c r="Q546" s="1311"/>
      <c r="R546" s="1311"/>
      <c r="S546" s="1311"/>
      <c r="T546" s="1311"/>
      <c r="U546" s="1311"/>
      <c r="V546" s="1311"/>
      <c r="W546" s="1311"/>
      <c r="X546" s="1311"/>
      <c r="Y546" s="1311"/>
      <c r="Z546" s="1311"/>
      <c r="AA546" s="1311"/>
      <c r="AB546" s="1311"/>
      <c r="AC546" s="1311"/>
      <c r="AD546" s="1311"/>
      <c r="AE546" s="1311"/>
      <c r="AF546" s="1311"/>
      <c r="AG546" s="1311"/>
      <c r="AH546" s="1311"/>
      <c r="AI546" s="1311"/>
      <c r="AJ546" s="1311"/>
      <c r="AK546" s="1311"/>
      <c r="AL546" s="1311"/>
    </row>
    <row r="547" spans="1:38" s="1375" customFormat="1">
      <c r="A547" s="1311"/>
      <c r="B547" s="1311"/>
      <c r="C547" s="1311"/>
      <c r="D547" s="1311"/>
      <c r="E547" s="1311"/>
      <c r="F547" s="1311"/>
      <c r="G547" s="1311"/>
      <c r="H547" s="1311"/>
      <c r="I547" s="1311"/>
      <c r="J547" s="1311"/>
      <c r="K547" s="1311"/>
      <c r="L547" s="1311"/>
      <c r="M547" s="1311"/>
      <c r="N547" s="1311"/>
      <c r="O547" s="1311"/>
      <c r="P547" s="1311"/>
      <c r="Q547" s="1311"/>
      <c r="R547" s="1311"/>
      <c r="S547" s="1311"/>
      <c r="T547" s="1311"/>
      <c r="U547" s="1311"/>
      <c r="V547" s="1311"/>
      <c r="W547" s="1311"/>
      <c r="X547" s="1311"/>
      <c r="Y547" s="1311"/>
      <c r="Z547" s="1311"/>
      <c r="AA547" s="1311"/>
      <c r="AB547" s="1311"/>
      <c r="AC547" s="1311"/>
      <c r="AD547" s="1311"/>
      <c r="AE547" s="1311"/>
      <c r="AF547" s="1311"/>
      <c r="AG547" s="1311"/>
      <c r="AH547" s="1311"/>
      <c r="AI547" s="1311"/>
      <c r="AJ547" s="1311"/>
      <c r="AK547" s="1311"/>
      <c r="AL547" s="1311"/>
    </row>
    <row r="548" spans="1:38" s="1375" customFormat="1">
      <c r="A548" s="1311"/>
      <c r="B548" s="1311"/>
      <c r="C548" s="1311"/>
      <c r="D548" s="1311"/>
      <c r="E548" s="1311"/>
      <c r="F548" s="1311"/>
      <c r="G548" s="1311"/>
      <c r="H548" s="1311"/>
      <c r="I548" s="1311"/>
      <c r="J548" s="1311"/>
      <c r="K548" s="1311"/>
      <c r="L548" s="1311"/>
      <c r="M548" s="1311"/>
      <c r="N548" s="1311"/>
      <c r="O548" s="1311"/>
      <c r="P548" s="1311"/>
      <c r="Q548" s="1311"/>
      <c r="R548" s="1311"/>
      <c r="S548" s="1311"/>
      <c r="T548" s="1311"/>
      <c r="U548" s="1311"/>
      <c r="V548" s="1311"/>
      <c r="W548" s="1311"/>
      <c r="X548" s="1311"/>
      <c r="Y548" s="1311"/>
      <c r="Z548" s="1311"/>
      <c r="AA548" s="1311"/>
      <c r="AB548" s="1311"/>
      <c r="AC548" s="1311"/>
      <c r="AD548" s="1311"/>
      <c r="AE548" s="1311"/>
      <c r="AF548" s="1311"/>
      <c r="AG548" s="1311"/>
      <c r="AH548" s="1311"/>
      <c r="AI548" s="1311"/>
      <c r="AJ548" s="1311"/>
      <c r="AK548" s="1311"/>
      <c r="AL548" s="1311"/>
    </row>
    <row r="549" spans="1:38" s="1375" customFormat="1">
      <c r="A549" s="1311"/>
      <c r="B549" s="1311"/>
      <c r="C549" s="1311"/>
      <c r="D549" s="1311"/>
      <c r="E549" s="1311"/>
      <c r="F549" s="1311"/>
      <c r="G549" s="1311"/>
      <c r="H549" s="1311"/>
      <c r="I549" s="1311"/>
      <c r="J549" s="1311"/>
      <c r="K549" s="1311"/>
      <c r="L549" s="1311"/>
      <c r="M549" s="1311"/>
      <c r="N549" s="1311"/>
      <c r="O549" s="1311"/>
      <c r="P549" s="1311"/>
      <c r="Q549" s="1311"/>
      <c r="R549" s="1311"/>
      <c r="S549" s="1311"/>
      <c r="T549" s="1311"/>
      <c r="U549" s="1311"/>
      <c r="V549" s="1311"/>
      <c r="W549" s="1311"/>
      <c r="X549" s="1311"/>
      <c r="Y549" s="1311"/>
      <c r="Z549" s="1311"/>
      <c r="AA549" s="1311"/>
      <c r="AB549" s="1311"/>
      <c r="AC549" s="1311"/>
      <c r="AD549" s="1311"/>
      <c r="AE549" s="1311"/>
      <c r="AF549" s="1311"/>
      <c r="AG549" s="1311"/>
      <c r="AH549" s="1311"/>
      <c r="AI549" s="1311"/>
      <c r="AJ549" s="1311"/>
      <c r="AK549" s="1311"/>
      <c r="AL549" s="1311"/>
    </row>
    <row r="550" spans="1:38" s="1375" customFormat="1">
      <c r="A550" s="1311"/>
      <c r="B550" s="1311"/>
      <c r="C550" s="1311"/>
      <c r="D550" s="1311"/>
      <c r="E550" s="1311"/>
      <c r="F550" s="1311"/>
      <c r="G550" s="1311"/>
      <c r="H550" s="1311"/>
      <c r="I550" s="1311"/>
      <c r="J550" s="1311"/>
      <c r="K550" s="1311"/>
      <c r="L550" s="1311"/>
      <c r="M550" s="1311"/>
      <c r="N550" s="1311"/>
      <c r="O550" s="1311"/>
      <c r="P550" s="1311"/>
      <c r="Q550" s="1311"/>
      <c r="R550" s="1311"/>
      <c r="S550" s="1311"/>
      <c r="T550" s="1311"/>
      <c r="U550" s="1311"/>
      <c r="V550" s="1311"/>
      <c r="W550" s="1311"/>
      <c r="X550" s="1311"/>
      <c r="Y550" s="1311"/>
      <c r="Z550" s="1311"/>
      <c r="AA550" s="1311"/>
      <c r="AB550" s="1311"/>
      <c r="AC550" s="1311"/>
      <c r="AD550" s="1311"/>
      <c r="AE550" s="1311"/>
      <c r="AF550" s="1311"/>
      <c r="AG550" s="1311"/>
      <c r="AH550" s="1311"/>
      <c r="AI550" s="1311"/>
      <c r="AJ550" s="1311"/>
      <c r="AK550" s="1311"/>
      <c r="AL550" s="1311"/>
    </row>
    <row r="551" spans="1:38" s="1375" customFormat="1">
      <c r="A551" s="1311"/>
      <c r="B551" s="1311"/>
      <c r="C551" s="1311"/>
      <c r="D551" s="1311"/>
      <c r="E551" s="1311"/>
      <c r="F551" s="1311"/>
      <c r="G551" s="1311"/>
      <c r="H551" s="1311"/>
      <c r="I551" s="1311"/>
      <c r="J551" s="1311"/>
      <c r="K551" s="1311"/>
      <c r="L551" s="1311"/>
      <c r="M551" s="1311"/>
      <c r="N551" s="1311"/>
      <c r="O551" s="1311"/>
      <c r="P551" s="1311"/>
      <c r="Q551" s="1311"/>
      <c r="R551" s="1311"/>
      <c r="S551" s="1311"/>
      <c r="T551" s="1311"/>
      <c r="U551" s="1311"/>
      <c r="V551" s="1311"/>
      <c r="W551" s="1311"/>
      <c r="X551" s="1311"/>
      <c r="Y551" s="1311"/>
      <c r="Z551" s="1311"/>
      <c r="AA551" s="1311"/>
      <c r="AB551" s="1311"/>
      <c r="AC551" s="1311"/>
      <c r="AD551" s="1311"/>
      <c r="AE551" s="1311"/>
      <c r="AF551" s="1311"/>
      <c r="AG551" s="1311"/>
      <c r="AH551" s="1311"/>
      <c r="AI551" s="1311"/>
      <c r="AJ551" s="1311"/>
      <c r="AK551" s="1311"/>
      <c r="AL551" s="1311"/>
    </row>
    <row r="552" spans="1:38" s="1375" customFormat="1">
      <c r="A552" s="1311"/>
      <c r="B552" s="1311"/>
      <c r="C552" s="1311"/>
      <c r="D552" s="1311"/>
      <c r="E552" s="1311"/>
      <c r="F552" s="1311"/>
      <c r="G552" s="1311"/>
      <c r="H552" s="1311"/>
      <c r="I552" s="1311"/>
      <c r="J552" s="1311"/>
      <c r="K552" s="1311"/>
      <c r="L552" s="1311"/>
      <c r="M552" s="1311"/>
      <c r="N552" s="1311"/>
      <c r="O552" s="1311"/>
      <c r="P552" s="1311"/>
      <c r="Q552" s="1311"/>
      <c r="R552" s="1311"/>
      <c r="S552" s="1311"/>
      <c r="T552" s="1311"/>
      <c r="U552" s="1311"/>
      <c r="V552" s="1311"/>
      <c r="W552" s="1311"/>
      <c r="X552" s="1311"/>
      <c r="Y552" s="1311"/>
      <c r="Z552" s="1311"/>
      <c r="AA552" s="1311"/>
      <c r="AB552" s="1311"/>
      <c r="AC552" s="1311"/>
      <c r="AD552" s="1311"/>
      <c r="AE552" s="1311"/>
      <c r="AF552" s="1311"/>
      <c r="AG552" s="1311"/>
      <c r="AH552" s="1311"/>
      <c r="AI552" s="1311"/>
      <c r="AJ552" s="1311"/>
      <c r="AK552" s="1311"/>
      <c r="AL552" s="1311"/>
    </row>
    <row r="553" spans="1:38" s="1375" customFormat="1">
      <c r="A553" s="1311"/>
      <c r="B553" s="1311"/>
      <c r="C553" s="1311"/>
      <c r="D553" s="1311"/>
      <c r="E553" s="1311"/>
      <c r="F553" s="1311"/>
      <c r="G553" s="1311"/>
      <c r="H553" s="1311"/>
      <c r="I553" s="1311"/>
      <c r="J553" s="1311"/>
      <c r="K553" s="1311"/>
      <c r="L553" s="1311"/>
      <c r="M553" s="1311"/>
      <c r="N553" s="1311"/>
      <c r="O553" s="1311"/>
      <c r="P553" s="1311"/>
      <c r="Q553" s="1311"/>
      <c r="R553" s="1311"/>
      <c r="S553" s="1311"/>
      <c r="T553" s="1311"/>
      <c r="U553" s="1311"/>
      <c r="V553" s="1311"/>
      <c r="W553" s="1311"/>
      <c r="X553" s="1311"/>
      <c r="Y553" s="1311"/>
      <c r="Z553" s="1311"/>
      <c r="AA553" s="1311"/>
      <c r="AB553" s="1311"/>
      <c r="AC553" s="1311"/>
      <c r="AD553" s="1311"/>
      <c r="AE553" s="1311"/>
      <c r="AF553" s="1311"/>
      <c r="AG553" s="1311"/>
      <c r="AH553" s="1311"/>
      <c r="AI553" s="1311"/>
      <c r="AJ553" s="1311"/>
      <c r="AK553" s="1311"/>
      <c r="AL553" s="1311"/>
    </row>
    <row r="554" spans="1:38" s="1375" customFormat="1">
      <c r="A554" s="1311"/>
      <c r="B554" s="1311"/>
      <c r="C554" s="1311"/>
      <c r="D554" s="1311"/>
      <c r="E554" s="1311"/>
      <c r="F554" s="1311"/>
      <c r="G554" s="1311"/>
      <c r="H554" s="1311"/>
      <c r="I554" s="1311"/>
      <c r="J554" s="1311"/>
      <c r="K554" s="1311"/>
      <c r="L554" s="1311"/>
      <c r="M554" s="1311"/>
      <c r="N554" s="1311"/>
      <c r="O554" s="1311"/>
      <c r="P554" s="1311"/>
      <c r="Q554" s="1311"/>
      <c r="R554" s="1311"/>
      <c r="S554" s="1311"/>
      <c r="T554" s="1311"/>
      <c r="U554" s="1311"/>
      <c r="V554" s="1311"/>
      <c r="W554" s="1311"/>
      <c r="X554" s="1311"/>
      <c r="Y554" s="1311"/>
      <c r="Z554" s="1311"/>
      <c r="AA554" s="1311"/>
      <c r="AB554" s="1311"/>
      <c r="AC554" s="1311"/>
      <c r="AD554" s="1311"/>
      <c r="AE554" s="1311"/>
      <c r="AF554" s="1311"/>
      <c r="AG554" s="1311"/>
      <c r="AH554" s="1311"/>
      <c r="AI554" s="1311"/>
      <c r="AJ554" s="1311"/>
      <c r="AK554" s="1311"/>
      <c r="AL554" s="1311"/>
    </row>
    <row r="555" spans="1:38" s="1375" customFormat="1">
      <c r="A555" s="1311"/>
      <c r="B555" s="1311"/>
      <c r="C555" s="1311"/>
      <c r="D555" s="1311"/>
      <c r="E555" s="1311"/>
      <c r="F555" s="1311"/>
      <c r="G555" s="1311"/>
      <c r="H555" s="1311"/>
      <c r="I555" s="1311"/>
      <c r="J555" s="1311"/>
      <c r="K555" s="1311"/>
      <c r="L555" s="1311"/>
      <c r="M555" s="1311"/>
      <c r="N555" s="1311"/>
      <c r="O555" s="1311"/>
      <c r="P555" s="1311"/>
      <c r="Q555" s="1311"/>
      <c r="R555" s="1311"/>
      <c r="S555" s="1311"/>
      <c r="T555" s="1311"/>
      <c r="U555" s="1311"/>
      <c r="V555" s="1311"/>
      <c r="W555" s="1311"/>
      <c r="X555" s="1311"/>
      <c r="Y555" s="1311"/>
      <c r="Z555" s="1311"/>
      <c r="AA555" s="1311"/>
      <c r="AB555" s="1311"/>
      <c r="AC555" s="1311"/>
      <c r="AD555" s="1311"/>
      <c r="AE555" s="1311"/>
      <c r="AF555" s="1311"/>
      <c r="AG555" s="1311"/>
      <c r="AH555" s="1311"/>
      <c r="AI555" s="1311"/>
      <c r="AJ555" s="1311"/>
      <c r="AK555" s="1311"/>
      <c r="AL555" s="1311"/>
    </row>
    <row r="556" spans="1:38" s="1375" customFormat="1">
      <c r="A556" s="1311"/>
      <c r="B556" s="1311"/>
      <c r="C556" s="1311"/>
      <c r="D556" s="1311"/>
      <c r="E556" s="1311"/>
      <c r="F556" s="1311"/>
      <c r="G556" s="1311"/>
      <c r="H556" s="1311"/>
      <c r="I556" s="1311"/>
      <c r="J556" s="1311"/>
      <c r="K556" s="1311"/>
      <c r="L556" s="1311"/>
      <c r="M556" s="1311"/>
      <c r="N556" s="1311"/>
      <c r="O556" s="1311"/>
      <c r="P556" s="1311"/>
      <c r="Q556" s="1311"/>
      <c r="R556" s="1311"/>
      <c r="S556" s="1311"/>
      <c r="T556" s="1311"/>
      <c r="U556" s="1311"/>
      <c r="V556" s="1311"/>
      <c r="W556" s="1311"/>
      <c r="X556" s="1311"/>
      <c r="Y556" s="1311"/>
      <c r="Z556" s="1311"/>
      <c r="AA556" s="1311"/>
      <c r="AB556" s="1311"/>
      <c r="AC556" s="1311"/>
      <c r="AD556" s="1311"/>
      <c r="AE556" s="1311"/>
      <c r="AF556" s="1311"/>
      <c r="AG556" s="1311"/>
      <c r="AH556" s="1311"/>
      <c r="AI556" s="1311"/>
      <c r="AJ556" s="1311"/>
      <c r="AK556" s="1311"/>
      <c r="AL556" s="1311"/>
    </row>
    <row r="557" spans="1:38" s="1375" customFormat="1">
      <c r="A557" s="1311"/>
      <c r="B557" s="1311"/>
      <c r="C557" s="1311"/>
      <c r="D557" s="1311"/>
      <c r="E557" s="1311"/>
      <c r="F557" s="1311"/>
      <c r="G557" s="1311"/>
      <c r="H557" s="1311"/>
      <c r="I557" s="1311"/>
      <c r="J557" s="1311"/>
      <c r="K557" s="1311"/>
      <c r="L557" s="1311"/>
      <c r="M557" s="1311"/>
      <c r="N557" s="1311"/>
      <c r="O557" s="1311"/>
      <c r="P557" s="1311"/>
      <c r="Q557" s="1311"/>
      <c r="R557" s="1311"/>
      <c r="S557" s="1311"/>
      <c r="T557" s="1311"/>
      <c r="U557" s="1311"/>
      <c r="V557" s="1311"/>
      <c r="W557" s="1311"/>
      <c r="X557" s="1311"/>
      <c r="Y557" s="1311"/>
      <c r="Z557" s="1311"/>
      <c r="AA557" s="1311"/>
      <c r="AB557" s="1311"/>
      <c r="AC557" s="1311"/>
      <c r="AD557" s="1311"/>
      <c r="AE557" s="1311"/>
      <c r="AF557" s="1311"/>
      <c r="AG557" s="1311"/>
      <c r="AH557" s="1311"/>
      <c r="AI557" s="1311"/>
      <c r="AJ557" s="1311"/>
      <c r="AK557" s="1311"/>
      <c r="AL557" s="1311"/>
    </row>
    <row r="558" spans="1:38" s="1375" customFormat="1">
      <c r="A558" s="1311"/>
      <c r="B558" s="1311"/>
      <c r="C558" s="1311"/>
      <c r="D558" s="1311"/>
      <c r="E558" s="1311"/>
      <c r="F558" s="1311"/>
      <c r="G558" s="1311"/>
      <c r="H558" s="1311"/>
      <c r="I558" s="1311"/>
      <c r="J558" s="1311"/>
      <c r="K558" s="1311"/>
      <c r="L558" s="1311"/>
      <c r="M558" s="1311"/>
      <c r="N558" s="1311"/>
      <c r="O558" s="1311"/>
      <c r="P558" s="1311"/>
      <c r="Q558" s="1311"/>
      <c r="R558" s="1311"/>
      <c r="S558" s="1311"/>
      <c r="T558" s="1311"/>
      <c r="U558" s="1311"/>
      <c r="V558" s="1311"/>
      <c r="W558" s="1311"/>
      <c r="X558" s="1311"/>
      <c r="Y558" s="1311"/>
      <c r="Z558" s="1311"/>
      <c r="AA558" s="1311"/>
      <c r="AB558" s="1311"/>
      <c r="AC558" s="1311"/>
      <c r="AD558" s="1311"/>
      <c r="AE558" s="1311"/>
      <c r="AF558" s="1311"/>
      <c r="AG558" s="1311"/>
      <c r="AH558" s="1311"/>
      <c r="AI558" s="1311"/>
      <c r="AJ558" s="1311"/>
      <c r="AK558" s="1311"/>
      <c r="AL558" s="1311"/>
    </row>
    <row r="559" spans="1:38" s="1375" customFormat="1">
      <c r="A559" s="1311"/>
      <c r="B559" s="1311"/>
      <c r="C559" s="1311"/>
      <c r="D559" s="1311"/>
      <c r="E559" s="1311"/>
      <c r="F559" s="1311"/>
      <c r="G559" s="1311"/>
      <c r="H559" s="1311"/>
      <c r="I559" s="1311"/>
      <c r="J559" s="1311"/>
      <c r="K559" s="1311"/>
      <c r="L559" s="1311"/>
      <c r="M559" s="1311"/>
      <c r="N559" s="1311"/>
      <c r="O559" s="1311"/>
      <c r="P559" s="1311"/>
      <c r="Q559" s="1311"/>
      <c r="R559" s="1311"/>
      <c r="S559" s="1311"/>
      <c r="T559" s="1311"/>
      <c r="U559" s="1311"/>
      <c r="V559" s="1311"/>
      <c r="W559" s="1311"/>
      <c r="X559" s="1311"/>
      <c r="Y559" s="1311"/>
      <c r="Z559" s="1311"/>
      <c r="AA559" s="1311"/>
      <c r="AB559" s="1311"/>
      <c r="AC559" s="1311"/>
      <c r="AD559" s="1311"/>
      <c r="AE559" s="1311"/>
      <c r="AF559" s="1311"/>
      <c r="AG559" s="1311"/>
      <c r="AH559" s="1311"/>
      <c r="AI559" s="1311"/>
      <c r="AJ559" s="1311"/>
      <c r="AK559" s="1311"/>
      <c r="AL559" s="1311"/>
    </row>
    <row r="560" spans="1:38" s="1375" customFormat="1">
      <c r="A560" s="1311"/>
      <c r="B560" s="1311"/>
      <c r="C560" s="1311"/>
      <c r="D560" s="1311"/>
      <c r="E560" s="1311"/>
      <c r="F560" s="1311"/>
      <c r="G560" s="1311"/>
      <c r="H560" s="1311"/>
      <c r="I560" s="1311"/>
      <c r="J560" s="1311"/>
      <c r="K560" s="1311"/>
      <c r="L560" s="1311"/>
      <c r="M560" s="1311"/>
      <c r="N560" s="1311"/>
      <c r="O560" s="1311"/>
      <c r="P560" s="1311"/>
      <c r="Q560" s="1311"/>
      <c r="R560" s="1311"/>
      <c r="S560" s="1311"/>
      <c r="T560" s="1311"/>
      <c r="U560" s="1311"/>
      <c r="V560" s="1311"/>
      <c r="W560" s="1311"/>
      <c r="X560" s="1311"/>
      <c r="Y560" s="1311"/>
      <c r="Z560" s="1311"/>
      <c r="AA560" s="1311"/>
      <c r="AB560" s="1311"/>
      <c r="AC560" s="1311"/>
      <c r="AD560" s="1311"/>
      <c r="AE560" s="1311"/>
      <c r="AF560" s="1311"/>
      <c r="AG560" s="1311"/>
      <c r="AH560" s="1311"/>
      <c r="AI560" s="1311"/>
      <c r="AJ560" s="1311"/>
      <c r="AK560" s="1311"/>
      <c r="AL560" s="1311"/>
    </row>
    <row r="561" spans="1:38" s="1375" customFormat="1">
      <c r="A561" s="1311"/>
      <c r="B561" s="1311"/>
      <c r="C561" s="1311"/>
      <c r="D561" s="1311"/>
      <c r="E561" s="1311"/>
      <c r="F561" s="1311"/>
      <c r="G561" s="1311"/>
      <c r="H561" s="1311"/>
      <c r="I561" s="1311"/>
      <c r="J561" s="1311"/>
      <c r="K561" s="1311"/>
      <c r="L561" s="1311"/>
      <c r="M561" s="1311"/>
      <c r="N561" s="1311"/>
      <c r="O561" s="1311"/>
      <c r="P561" s="1311"/>
      <c r="Q561" s="1311"/>
      <c r="R561" s="1311"/>
      <c r="S561" s="1311"/>
      <c r="T561" s="1311"/>
      <c r="U561" s="1311"/>
      <c r="V561" s="1311"/>
      <c r="W561" s="1311"/>
      <c r="X561" s="1311"/>
      <c r="Y561" s="1311"/>
      <c r="Z561" s="1311"/>
      <c r="AA561" s="1311"/>
      <c r="AB561" s="1311"/>
      <c r="AC561" s="1311"/>
      <c r="AD561" s="1311"/>
      <c r="AE561" s="1311"/>
      <c r="AF561" s="1311"/>
      <c r="AG561" s="1311"/>
      <c r="AH561" s="1311"/>
      <c r="AI561" s="1311"/>
      <c r="AJ561" s="1311"/>
      <c r="AK561" s="1311"/>
      <c r="AL561" s="1311"/>
    </row>
    <row r="562" spans="1:38" s="1375" customFormat="1">
      <c r="A562" s="1311"/>
      <c r="B562" s="1311"/>
      <c r="C562" s="1311"/>
      <c r="D562" s="1311"/>
      <c r="E562" s="1311"/>
      <c r="F562" s="1311"/>
      <c r="G562" s="1311"/>
      <c r="H562" s="1311"/>
      <c r="I562" s="1311"/>
      <c r="J562" s="1311"/>
      <c r="K562" s="1311"/>
      <c r="L562" s="1311"/>
      <c r="M562" s="1311"/>
      <c r="N562" s="1311"/>
      <c r="O562" s="1311"/>
      <c r="P562" s="1311"/>
      <c r="Q562" s="1311"/>
      <c r="R562" s="1311"/>
      <c r="S562" s="1311"/>
      <c r="T562" s="1311"/>
      <c r="U562" s="1311"/>
      <c r="V562" s="1311"/>
      <c r="W562" s="1311"/>
      <c r="X562" s="1311"/>
      <c r="Y562" s="1311"/>
      <c r="Z562" s="1311"/>
      <c r="AA562" s="1311"/>
      <c r="AB562" s="1311"/>
      <c r="AC562" s="1311"/>
      <c r="AD562" s="1311"/>
      <c r="AE562" s="1311"/>
      <c r="AF562" s="1311"/>
      <c r="AG562" s="1311"/>
      <c r="AH562" s="1311"/>
      <c r="AI562" s="1311"/>
      <c r="AJ562" s="1311"/>
      <c r="AK562" s="1311"/>
      <c r="AL562" s="1311"/>
    </row>
    <row r="563" spans="1:38" s="1375" customFormat="1">
      <c r="A563" s="1311"/>
      <c r="B563" s="1311"/>
      <c r="C563" s="1311"/>
      <c r="D563" s="1311"/>
      <c r="E563" s="1311"/>
      <c r="F563" s="1311"/>
      <c r="G563" s="1311"/>
      <c r="H563" s="1311"/>
      <c r="I563" s="1311"/>
      <c r="J563" s="1311"/>
      <c r="K563" s="1311"/>
      <c r="L563" s="1311"/>
      <c r="M563" s="1311"/>
      <c r="N563" s="1311"/>
      <c r="O563" s="1311"/>
      <c r="P563" s="1311"/>
      <c r="Q563" s="1311"/>
      <c r="R563" s="1311"/>
      <c r="S563" s="1311"/>
      <c r="T563" s="1311"/>
      <c r="U563" s="1311"/>
      <c r="V563" s="1311"/>
      <c r="W563" s="1311"/>
      <c r="X563" s="1311"/>
      <c r="Y563" s="1311"/>
      <c r="Z563" s="1311"/>
      <c r="AA563" s="1311"/>
      <c r="AB563" s="1311"/>
      <c r="AC563" s="1311"/>
      <c r="AD563" s="1311"/>
      <c r="AE563" s="1311"/>
      <c r="AF563" s="1311"/>
      <c r="AG563" s="1311"/>
      <c r="AH563" s="1311"/>
      <c r="AI563" s="1311"/>
      <c r="AJ563" s="1311"/>
      <c r="AK563" s="1311"/>
      <c r="AL563" s="1311"/>
    </row>
    <row r="564" spans="1:38" s="1375" customFormat="1">
      <c r="A564" s="1311"/>
      <c r="B564" s="1311"/>
      <c r="C564" s="1311"/>
      <c r="D564" s="1311"/>
      <c r="E564" s="1311"/>
      <c r="F564" s="1311"/>
      <c r="G564" s="1311"/>
      <c r="H564" s="1311"/>
      <c r="I564" s="1311"/>
      <c r="J564" s="1311"/>
      <c r="K564" s="1311"/>
      <c r="L564" s="1311"/>
      <c r="M564" s="1311"/>
      <c r="N564" s="1311"/>
      <c r="O564" s="1311"/>
      <c r="P564" s="1311"/>
      <c r="Q564" s="1311"/>
      <c r="R564" s="1311"/>
      <c r="S564" s="1311"/>
      <c r="T564" s="1311"/>
      <c r="U564" s="1311"/>
      <c r="V564" s="1311"/>
      <c r="W564" s="1311"/>
      <c r="X564" s="1311"/>
      <c r="Y564" s="1311"/>
      <c r="Z564" s="1311"/>
      <c r="AA564" s="1311"/>
      <c r="AB564" s="1311"/>
      <c r="AC564" s="1311"/>
      <c r="AD564" s="1311"/>
      <c r="AE564" s="1311"/>
      <c r="AF564" s="1311"/>
      <c r="AG564" s="1311"/>
      <c r="AH564" s="1311"/>
      <c r="AI564" s="1311"/>
      <c r="AJ564" s="1311"/>
      <c r="AK564" s="1311"/>
      <c r="AL564" s="1311"/>
    </row>
    <row r="565" spans="1:38" s="1375" customFormat="1">
      <c r="A565" s="1311"/>
      <c r="B565" s="1311"/>
      <c r="C565" s="1311"/>
      <c r="D565" s="1311"/>
      <c r="E565" s="1311"/>
      <c r="F565" s="1311"/>
      <c r="G565" s="1311"/>
      <c r="H565" s="1311"/>
      <c r="I565" s="1311"/>
      <c r="J565" s="1311"/>
      <c r="K565" s="1311"/>
      <c r="L565" s="1311"/>
      <c r="M565" s="1311"/>
      <c r="N565" s="1311"/>
      <c r="O565" s="1311"/>
      <c r="P565" s="1311"/>
      <c r="Q565" s="1311"/>
      <c r="R565" s="1311"/>
      <c r="S565" s="1311"/>
      <c r="T565" s="1311"/>
      <c r="U565" s="1311"/>
      <c r="V565" s="1311"/>
      <c r="W565" s="1311"/>
      <c r="X565" s="1311"/>
      <c r="Y565" s="1311"/>
      <c r="Z565" s="1311"/>
      <c r="AA565" s="1311"/>
      <c r="AB565" s="1311"/>
      <c r="AC565" s="1311"/>
      <c r="AD565" s="1311"/>
      <c r="AE565" s="1311"/>
      <c r="AF565" s="1311"/>
      <c r="AG565" s="1311"/>
      <c r="AH565" s="1311"/>
      <c r="AI565" s="1311"/>
      <c r="AJ565" s="1311"/>
      <c r="AK565" s="1311"/>
      <c r="AL565" s="1311"/>
    </row>
    <row r="566" spans="1:38" s="1375" customFormat="1">
      <c r="A566" s="1311"/>
      <c r="B566" s="1311"/>
      <c r="C566" s="1311"/>
      <c r="D566" s="1311"/>
      <c r="E566" s="1311"/>
      <c r="F566" s="1311"/>
      <c r="G566" s="1311"/>
      <c r="H566" s="1311"/>
      <c r="I566" s="1311"/>
      <c r="J566" s="1311"/>
      <c r="K566" s="1311"/>
      <c r="L566" s="1311"/>
      <c r="M566" s="1311"/>
      <c r="N566" s="1311"/>
      <c r="O566" s="1311"/>
      <c r="P566" s="1311"/>
      <c r="Q566" s="1311"/>
      <c r="R566" s="1311"/>
      <c r="S566" s="1311"/>
      <c r="T566" s="1311"/>
      <c r="U566" s="1311"/>
      <c r="V566" s="1311"/>
      <c r="W566" s="1311"/>
      <c r="X566" s="1311"/>
      <c r="Y566" s="1311"/>
      <c r="Z566" s="1311"/>
      <c r="AA566" s="1311"/>
      <c r="AB566" s="1311"/>
      <c r="AC566" s="1311"/>
      <c r="AD566" s="1311"/>
      <c r="AE566" s="1311"/>
      <c r="AF566" s="1311"/>
      <c r="AG566" s="1311"/>
      <c r="AH566" s="1311"/>
      <c r="AI566" s="1311"/>
      <c r="AJ566" s="1311"/>
      <c r="AK566" s="1311"/>
      <c r="AL566" s="1311"/>
    </row>
    <row r="567" spans="1:38" s="1375" customFormat="1">
      <c r="A567" s="1311"/>
      <c r="B567" s="1311"/>
      <c r="C567" s="1311"/>
      <c r="D567" s="1311"/>
      <c r="E567" s="1311"/>
      <c r="F567" s="1311"/>
      <c r="G567" s="1311"/>
      <c r="H567" s="1311"/>
      <c r="I567" s="1311"/>
      <c r="J567" s="1311"/>
      <c r="K567" s="1311"/>
      <c r="L567" s="1311"/>
      <c r="M567" s="1311"/>
      <c r="N567" s="1311"/>
      <c r="O567" s="1311"/>
      <c r="P567" s="1311"/>
      <c r="Q567" s="1311"/>
      <c r="R567" s="1311"/>
      <c r="S567" s="1311"/>
      <c r="T567" s="1311"/>
      <c r="U567" s="1311"/>
      <c r="V567" s="1311"/>
      <c r="W567" s="1311"/>
      <c r="X567" s="1311"/>
      <c r="Y567" s="1311"/>
      <c r="Z567" s="1311"/>
      <c r="AA567" s="1311"/>
      <c r="AB567" s="1311"/>
      <c r="AC567" s="1311"/>
      <c r="AD567" s="1311"/>
      <c r="AE567" s="1311"/>
      <c r="AF567" s="1311"/>
      <c r="AG567" s="1311"/>
      <c r="AH567" s="1311"/>
      <c r="AI567" s="1311"/>
      <c r="AJ567" s="1311"/>
      <c r="AK567" s="1311"/>
      <c r="AL567" s="1311"/>
    </row>
    <row r="568" spans="1:38" s="1375" customFormat="1">
      <c r="A568" s="1311"/>
      <c r="B568" s="1311"/>
      <c r="C568" s="1311"/>
      <c r="D568" s="1311"/>
      <c r="E568" s="1311"/>
      <c r="F568" s="1311"/>
      <c r="G568" s="1311"/>
      <c r="H568" s="1311"/>
      <c r="I568" s="1311"/>
      <c r="J568" s="1311"/>
      <c r="K568" s="1311"/>
      <c r="L568" s="1311"/>
      <c r="M568" s="1311"/>
      <c r="N568" s="1311"/>
      <c r="O568" s="1311"/>
      <c r="P568" s="1311"/>
      <c r="Q568" s="1311"/>
      <c r="R568" s="1311"/>
      <c r="S568" s="1311"/>
      <c r="T568" s="1311"/>
      <c r="U568" s="1311"/>
      <c r="V568" s="1311"/>
      <c r="W568" s="1311"/>
      <c r="X568" s="1311"/>
      <c r="Y568" s="1311"/>
      <c r="Z568" s="1311"/>
      <c r="AA568" s="1311"/>
      <c r="AB568" s="1311"/>
      <c r="AC568" s="1311"/>
      <c r="AD568" s="1311"/>
      <c r="AE568" s="1311"/>
      <c r="AF568" s="1311"/>
      <c r="AG568" s="1311"/>
      <c r="AH568" s="1311"/>
      <c r="AI568" s="1311"/>
      <c r="AJ568" s="1311"/>
      <c r="AK568" s="1311"/>
      <c r="AL568" s="1311"/>
    </row>
  </sheetData>
  <mergeCells count="301">
    <mergeCell ref="AG390:AG394"/>
    <mergeCell ref="AH390:AH394"/>
    <mergeCell ref="AI390:AI394"/>
    <mergeCell ref="AJ390:AJ394"/>
    <mergeCell ref="Q379:S379"/>
    <mergeCell ref="U379:X379"/>
    <mergeCell ref="Y379:AB379"/>
    <mergeCell ref="AC379:AF379"/>
    <mergeCell ref="AG379:AJ379"/>
    <mergeCell ref="AB390:AB394"/>
    <mergeCell ref="AC390:AC394"/>
    <mergeCell ref="AD390:AD394"/>
    <mergeCell ref="AE390:AE394"/>
    <mergeCell ref="AF390:AF394"/>
    <mergeCell ref="AI347:AI351"/>
    <mergeCell ref="AJ347:AJ351"/>
    <mergeCell ref="Z369:AA369"/>
    <mergeCell ref="AF372:AJ372"/>
    <mergeCell ref="Q378:T378"/>
    <mergeCell ref="U378:AB378"/>
    <mergeCell ref="AC378:AJ378"/>
    <mergeCell ref="AC347:AC351"/>
    <mergeCell ref="AD347:AD351"/>
    <mergeCell ref="AE347:AE351"/>
    <mergeCell ref="AF347:AF351"/>
    <mergeCell ref="AG347:AG351"/>
    <mergeCell ref="AH347:AH351"/>
    <mergeCell ref="W347:W351"/>
    <mergeCell ref="X347:X351"/>
    <mergeCell ref="Y347:Y351"/>
    <mergeCell ref="Z347:Z351"/>
    <mergeCell ref="AA347:AA351"/>
    <mergeCell ref="AB347:AB351"/>
    <mergeCell ref="Q347:Q351"/>
    <mergeCell ref="R347:R351"/>
    <mergeCell ref="S347:S351"/>
    <mergeCell ref="T347:T351"/>
    <mergeCell ref="U347:U351"/>
    <mergeCell ref="V347:V351"/>
    <mergeCell ref="F347:F351"/>
    <mergeCell ref="G347:G351"/>
    <mergeCell ref="M347:M351"/>
    <mergeCell ref="N347:N351"/>
    <mergeCell ref="O347:O351"/>
    <mergeCell ref="P347:P351"/>
    <mergeCell ref="Q335:S335"/>
    <mergeCell ref="U335:X335"/>
    <mergeCell ref="Y335:AB335"/>
    <mergeCell ref="AC335:AF335"/>
    <mergeCell ref="AG335:AJ335"/>
    <mergeCell ref="Q336:S336"/>
    <mergeCell ref="U336:X336"/>
    <mergeCell ref="Y336:AB336"/>
    <mergeCell ref="AC336:AF336"/>
    <mergeCell ref="AG336:AJ336"/>
    <mergeCell ref="Q333:S333"/>
    <mergeCell ref="U333:X333"/>
    <mergeCell ref="Y333:AB333"/>
    <mergeCell ref="AC333:AF333"/>
    <mergeCell ref="AG333:AJ333"/>
    <mergeCell ref="Q334:S334"/>
    <mergeCell ref="U334:X334"/>
    <mergeCell ref="Y334:AB334"/>
    <mergeCell ref="AC334:AF334"/>
    <mergeCell ref="AG334:AJ334"/>
    <mergeCell ref="AH300:AH304"/>
    <mergeCell ref="AI300:AI304"/>
    <mergeCell ref="AJ300:AJ304"/>
    <mergeCell ref="Z322:AA322"/>
    <mergeCell ref="AF326:AJ326"/>
    <mergeCell ref="Q332:T332"/>
    <mergeCell ref="U332:AB332"/>
    <mergeCell ref="AC332:AJ332"/>
    <mergeCell ref="AB300:AB304"/>
    <mergeCell ref="AC300:AC304"/>
    <mergeCell ref="AD300:AD304"/>
    <mergeCell ref="AE300:AE304"/>
    <mergeCell ref="AF300:AF304"/>
    <mergeCell ref="AG300:AG304"/>
    <mergeCell ref="V300:V304"/>
    <mergeCell ref="W300:W304"/>
    <mergeCell ref="X300:X304"/>
    <mergeCell ref="Y300:Y304"/>
    <mergeCell ref="Z300:Z304"/>
    <mergeCell ref="AA300:AA304"/>
    <mergeCell ref="P300:P304"/>
    <mergeCell ref="Q300:Q304"/>
    <mergeCell ref="R300:R304"/>
    <mergeCell ref="S300:S304"/>
    <mergeCell ref="T300:T304"/>
    <mergeCell ref="U300:U304"/>
    <mergeCell ref="Q290:S290"/>
    <mergeCell ref="U290:X290"/>
    <mergeCell ref="Y290:AB290"/>
    <mergeCell ref="AC290:AF290"/>
    <mergeCell ref="AG290:AJ290"/>
    <mergeCell ref="F300:F304"/>
    <mergeCell ref="G300:G304"/>
    <mergeCell ref="M300:M304"/>
    <mergeCell ref="N300:N304"/>
    <mergeCell ref="O300:O304"/>
    <mergeCell ref="AH257:AH261"/>
    <mergeCell ref="AI257:AI261"/>
    <mergeCell ref="AJ257:AJ261"/>
    <mergeCell ref="Z279:AA279"/>
    <mergeCell ref="AF283:AJ283"/>
    <mergeCell ref="Q289:T289"/>
    <mergeCell ref="U289:AB289"/>
    <mergeCell ref="AC289:AJ289"/>
    <mergeCell ref="AB257:AB261"/>
    <mergeCell ref="AC257:AC261"/>
    <mergeCell ref="AD257:AD261"/>
    <mergeCell ref="AE257:AE261"/>
    <mergeCell ref="AF257:AF261"/>
    <mergeCell ref="AG257:AG261"/>
    <mergeCell ref="V257:V261"/>
    <mergeCell ref="W257:W261"/>
    <mergeCell ref="X257:X261"/>
    <mergeCell ref="Y257:Y261"/>
    <mergeCell ref="Z257:Z261"/>
    <mergeCell ref="AA257:AA261"/>
    <mergeCell ref="P257:P261"/>
    <mergeCell ref="Q257:Q261"/>
    <mergeCell ref="R257:R261"/>
    <mergeCell ref="S257:S261"/>
    <mergeCell ref="T257:T261"/>
    <mergeCell ref="U257:U261"/>
    <mergeCell ref="Q247:S247"/>
    <mergeCell ref="U247:X247"/>
    <mergeCell ref="Y247:AB247"/>
    <mergeCell ref="AC247:AF247"/>
    <mergeCell ref="AG247:AJ247"/>
    <mergeCell ref="F257:F261"/>
    <mergeCell ref="G257:G261"/>
    <mergeCell ref="M257:M261"/>
    <mergeCell ref="N257:N261"/>
    <mergeCell ref="O257:O261"/>
    <mergeCell ref="AI225:AI229"/>
    <mergeCell ref="AJ225:AJ229"/>
    <mergeCell ref="AK232:AN232"/>
    <mergeCell ref="AK233:AN233"/>
    <mergeCell ref="AF240:AJ240"/>
    <mergeCell ref="Q246:T246"/>
    <mergeCell ref="U246:AB246"/>
    <mergeCell ref="AC246:AJ246"/>
    <mergeCell ref="AC225:AC229"/>
    <mergeCell ref="AD225:AD229"/>
    <mergeCell ref="AE225:AE229"/>
    <mergeCell ref="AF225:AF229"/>
    <mergeCell ref="AG225:AG229"/>
    <mergeCell ref="AH225:AH229"/>
    <mergeCell ref="W225:W229"/>
    <mergeCell ref="X225:X229"/>
    <mergeCell ref="Y225:Y229"/>
    <mergeCell ref="Z225:Z229"/>
    <mergeCell ref="AA225:AA229"/>
    <mergeCell ref="AB225:AB229"/>
    <mergeCell ref="Q225:Q229"/>
    <mergeCell ref="R225:R229"/>
    <mergeCell ref="S225:S229"/>
    <mergeCell ref="T225:T229"/>
    <mergeCell ref="U225:U229"/>
    <mergeCell ref="V225:V229"/>
    <mergeCell ref="K225:K229"/>
    <mergeCell ref="L225:L229"/>
    <mergeCell ref="M225:M229"/>
    <mergeCell ref="N225:N229"/>
    <mergeCell ref="O225:O229"/>
    <mergeCell ref="P225:P229"/>
    <mergeCell ref="AI188:AI192"/>
    <mergeCell ref="AJ188:AJ192"/>
    <mergeCell ref="Z210:AA210"/>
    <mergeCell ref="AK214:AN214"/>
    <mergeCell ref="AK215:AP215"/>
    <mergeCell ref="F225:F229"/>
    <mergeCell ref="G225:G229"/>
    <mergeCell ref="H225:H229"/>
    <mergeCell ref="I225:I229"/>
    <mergeCell ref="J225:J229"/>
    <mergeCell ref="AC188:AC192"/>
    <mergeCell ref="AD188:AD192"/>
    <mergeCell ref="AE188:AE192"/>
    <mergeCell ref="AF188:AF192"/>
    <mergeCell ref="AG188:AG192"/>
    <mergeCell ref="AH188:AH192"/>
    <mergeCell ref="W188:W192"/>
    <mergeCell ref="X188:X192"/>
    <mergeCell ref="Y188:Y192"/>
    <mergeCell ref="Z188:Z192"/>
    <mergeCell ref="AA188:AA192"/>
    <mergeCell ref="AB188:AB192"/>
    <mergeCell ref="Q188:Q192"/>
    <mergeCell ref="R188:R192"/>
    <mergeCell ref="S188:S192"/>
    <mergeCell ref="T188:T192"/>
    <mergeCell ref="U188:U192"/>
    <mergeCell ref="V188:V192"/>
    <mergeCell ref="F188:F192"/>
    <mergeCell ref="G188:G192"/>
    <mergeCell ref="M188:M192"/>
    <mergeCell ref="N188:N192"/>
    <mergeCell ref="O188:O192"/>
    <mergeCell ref="P188:P192"/>
    <mergeCell ref="AF170:AJ170"/>
    <mergeCell ref="Q177:T177"/>
    <mergeCell ref="U177:AB177"/>
    <mergeCell ref="AC177:AJ177"/>
    <mergeCell ref="Q178:S178"/>
    <mergeCell ref="U178:X178"/>
    <mergeCell ref="Y178:AB178"/>
    <mergeCell ref="AC178:AF178"/>
    <mergeCell ref="AG178:AJ178"/>
    <mergeCell ref="AF145:AJ145"/>
    <mergeCell ref="Q152:T152"/>
    <mergeCell ref="U152:AB152"/>
    <mergeCell ref="AC152:AJ152"/>
    <mergeCell ref="Q153:S153"/>
    <mergeCell ref="U153:X153"/>
    <mergeCell ref="Y153:AB153"/>
    <mergeCell ref="AC153:AF153"/>
    <mergeCell ref="AG153:AJ153"/>
    <mergeCell ref="Q127:T127"/>
    <mergeCell ref="U127:AB127"/>
    <mergeCell ref="AC127:AJ127"/>
    <mergeCell ref="Q128:S128"/>
    <mergeCell ref="U128:X128"/>
    <mergeCell ref="Y128:AB128"/>
    <mergeCell ref="AC128:AF128"/>
    <mergeCell ref="AG128:AJ128"/>
    <mergeCell ref="Q98:S98"/>
    <mergeCell ref="U98:X98"/>
    <mergeCell ref="Y98:AB98"/>
    <mergeCell ref="AC98:AF98"/>
    <mergeCell ref="AG98:AJ98"/>
    <mergeCell ref="AF120:AJ120"/>
    <mergeCell ref="AI63:AI67"/>
    <mergeCell ref="AJ63:AJ67"/>
    <mergeCell ref="Z85:AA85"/>
    <mergeCell ref="AF90:AJ90"/>
    <mergeCell ref="Q97:T97"/>
    <mergeCell ref="U97:AB97"/>
    <mergeCell ref="AC97:AJ97"/>
    <mergeCell ref="AC63:AC67"/>
    <mergeCell ref="AD63:AD67"/>
    <mergeCell ref="AE63:AE67"/>
    <mergeCell ref="AF63:AF67"/>
    <mergeCell ref="AG63:AG67"/>
    <mergeCell ref="AH63:AH67"/>
    <mergeCell ref="W63:W67"/>
    <mergeCell ref="X63:X67"/>
    <mergeCell ref="Y63:Y67"/>
    <mergeCell ref="Z63:Z67"/>
    <mergeCell ref="AA63:AA67"/>
    <mergeCell ref="AB63:AB67"/>
    <mergeCell ref="Q63:Q67"/>
    <mergeCell ref="R63:R67"/>
    <mergeCell ref="S63:S67"/>
    <mergeCell ref="T63:T67"/>
    <mergeCell ref="U63:U67"/>
    <mergeCell ref="V63:V67"/>
    <mergeCell ref="F63:F67"/>
    <mergeCell ref="G63:G67"/>
    <mergeCell ref="M63:M67"/>
    <mergeCell ref="N63:N67"/>
    <mergeCell ref="O63:O67"/>
    <mergeCell ref="P63:P67"/>
    <mergeCell ref="AG40:AJ40"/>
    <mergeCell ref="AF45:AJ45"/>
    <mergeCell ref="Q52:T52"/>
    <mergeCell ref="U52:AB52"/>
    <mergeCell ref="AC52:AJ52"/>
    <mergeCell ref="Q53:S53"/>
    <mergeCell ref="U53:X53"/>
    <mergeCell ref="Y53:AB53"/>
    <mergeCell ref="AC53:AF53"/>
    <mergeCell ref="AG53:AJ53"/>
    <mergeCell ref="AF19:AJ19"/>
    <mergeCell ref="Q26:T26"/>
    <mergeCell ref="U26:AB26"/>
    <mergeCell ref="AC26:AJ26"/>
    <mergeCell ref="Q27:S27"/>
    <mergeCell ref="U27:X27"/>
    <mergeCell ref="Y27:AB27"/>
    <mergeCell ref="AC27:AF27"/>
    <mergeCell ref="AG27:AJ27"/>
    <mergeCell ref="H8:K8"/>
    <mergeCell ref="L8:P8"/>
    <mergeCell ref="Q15:T15"/>
    <mergeCell ref="U15:AB15"/>
    <mergeCell ref="AC15:AJ15"/>
    <mergeCell ref="Q16:S16"/>
    <mergeCell ref="U16:X16"/>
    <mergeCell ref="Y16:AB16"/>
    <mergeCell ref="AC16:AF16"/>
    <mergeCell ref="AG16:AJ16"/>
    <mergeCell ref="AA2:AD2"/>
    <mergeCell ref="AE2:AJ2"/>
    <mergeCell ref="H6:K6"/>
    <mergeCell ref="L6:P6"/>
    <mergeCell ref="H7:K7"/>
    <mergeCell ref="L7:P7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6" fitToHeight="6" orientation="portrait" r:id="rId1"/>
  <headerFooter alignWithMargins="0">
    <oddHeader>&amp;L&amp;"Times New Roman,太字 斜体"Sirius  Register Format</oddHeader>
    <oddFooter>&amp;L&amp;"Times New Roman,斜体"Version 1.0&amp;C- &amp;P -&amp;R&amp;"Times New Roman,斜体"&amp;D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057"/>
  <sheetViews>
    <sheetView topLeftCell="A472" zoomScale="115" zoomScaleNormal="115" workbookViewId="0">
      <selection activeCell="X28" sqref="X28"/>
    </sheetView>
  </sheetViews>
  <sheetFormatPr defaultColWidth="2.375" defaultRowHeight="12" customHeight="1"/>
  <cols>
    <col min="1" max="1" width="2.375" customWidth="1"/>
    <col min="2" max="2" width="1.875" customWidth="1"/>
    <col min="3" max="37" width="2.375" customWidth="1"/>
  </cols>
  <sheetData>
    <row r="1" spans="1:37" s="1593" customFormat="1" ht="11.25"/>
    <row r="2" spans="1:37" s="1593" customFormat="1" ht="12" customHeight="1">
      <c r="A2" s="1594" t="s">
        <v>3361</v>
      </c>
      <c r="B2" s="1595" t="s">
        <v>3362</v>
      </c>
      <c r="C2" s="1596" t="s">
        <v>3363</v>
      </c>
      <c r="D2" s="1597" t="s">
        <v>3364</v>
      </c>
      <c r="R2" s="1598"/>
      <c r="S2" s="1598"/>
      <c r="T2" s="1598"/>
      <c r="U2" s="1598"/>
      <c r="V2" s="1598"/>
      <c r="W2" s="1598"/>
      <c r="X2" s="1598"/>
      <c r="Y2" s="1598"/>
      <c r="Z2" s="1598"/>
      <c r="AA2" s="1599" t="s">
        <v>3365</v>
      </c>
      <c r="AB2" s="1599"/>
      <c r="AC2" s="1599"/>
      <c r="AD2" s="1599"/>
      <c r="AE2" s="1600" t="s">
        <v>3366</v>
      </c>
      <c r="AF2" s="1601"/>
      <c r="AG2" s="1601"/>
      <c r="AH2" s="1601"/>
      <c r="AI2" s="1601"/>
      <c r="AJ2" s="1601"/>
    </row>
    <row r="3" spans="1:37" s="1593" customFormat="1" ht="12" customHeight="1">
      <c r="B3" s="1602"/>
      <c r="C3" s="1603"/>
    </row>
    <row r="4" spans="1:37" s="1593" customFormat="1" ht="12" customHeight="1">
      <c r="B4" s="1602"/>
      <c r="C4" s="1603"/>
      <c r="D4" s="1435" t="s">
        <v>3367</v>
      </c>
      <c r="AJ4" s="1604" t="s">
        <v>3368</v>
      </c>
    </row>
    <row r="5" spans="1:37" s="1593" customFormat="1" ht="12" customHeight="1">
      <c r="B5" s="1602"/>
      <c r="C5" s="1603"/>
    </row>
    <row r="6" spans="1:37" s="1593" customFormat="1" ht="12" customHeight="1">
      <c r="B6" s="1602"/>
      <c r="C6" s="1603"/>
      <c r="D6" s="1603"/>
      <c r="H6" s="1605" t="s">
        <v>3369</v>
      </c>
      <c r="I6" s="1606"/>
      <c r="J6" s="1606"/>
      <c r="K6" s="1607"/>
      <c r="L6" s="1608">
        <v>1</v>
      </c>
      <c r="M6" s="1609"/>
      <c r="N6" s="1609"/>
      <c r="O6" s="1609"/>
      <c r="P6" s="1610"/>
      <c r="Q6" s="1598"/>
    </row>
    <row r="7" spans="1:37" s="1593" customFormat="1" ht="12" customHeight="1">
      <c r="B7" s="1602"/>
      <c r="C7" s="1603"/>
      <c r="D7" s="1603"/>
      <c r="H7" s="1605" t="s">
        <v>3370</v>
      </c>
      <c r="I7" s="1606"/>
      <c r="J7" s="1606"/>
      <c r="K7" s="1607"/>
      <c r="L7" s="1611" t="s">
        <v>3371</v>
      </c>
      <c r="M7" s="1612"/>
      <c r="N7" s="1612"/>
      <c r="O7" s="1612"/>
      <c r="P7" s="1613"/>
    </row>
    <row r="8" spans="1:37" s="1593" customFormat="1" ht="12" customHeight="1">
      <c r="B8" s="1602"/>
      <c r="C8" s="1603"/>
      <c r="D8" s="1603"/>
      <c r="H8" s="1605" t="s">
        <v>3372</v>
      </c>
      <c r="I8" s="1606"/>
      <c r="J8" s="1606"/>
      <c r="K8" s="1607"/>
      <c r="L8" s="1611" t="s">
        <v>3373</v>
      </c>
      <c r="M8" s="1612"/>
      <c r="N8" s="1612"/>
      <c r="O8" s="1612"/>
      <c r="P8" s="1613"/>
    </row>
    <row r="9" spans="1:37" s="1593" customFormat="1" ht="12" customHeight="1">
      <c r="C9" s="1593" t="s">
        <v>3374</v>
      </c>
      <c r="D9" s="1603"/>
    </row>
    <row r="10" spans="1:37" s="1593" customFormat="1" ht="12" customHeight="1">
      <c r="E10" s="1614" t="s">
        <v>3375</v>
      </c>
      <c r="AJ10" s="1615" t="s">
        <v>3376</v>
      </c>
    </row>
    <row r="11" spans="1:37" s="1593" customFormat="1" ht="12" customHeight="1">
      <c r="E11" s="1616">
        <v>31</v>
      </c>
      <c r="F11" s="1616"/>
      <c r="G11" s="1616"/>
      <c r="H11" s="1616"/>
      <c r="I11" s="1616"/>
      <c r="J11" s="1616"/>
      <c r="K11" s="1616"/>
      <c r="L11" s="1616">
        <v>24</v>
      </c>
      <c r="M11" s="1616">
        <v>23</v>
      </c>
      <c r="N11" s="1616"/>
      <c r="O11" s="1616"/>
      <c r="P11" s="1616"/>
      <c r="Q11" s="1616"/>
      <c r="R11" s="1616"/>
      <c r="S11" s="1616"/>
      <c r="T11" s="1617">
        <v>16</v>
      </c>
      <c r="U11" s="1617">
        <v>15</v>
      </c>
      <c r="V11" s="1616"/>
      <c r="W11" s="1616"/>
      <c r="X11" s="1616"/>
      <c r="Y11" s="1616"/>
      <c r="Z11" s="1616"/>
      <c r="AA11" s="1616"/>
      <c r="AB11" s="1617">
        <v>8</v>
      </c>
      <c r="AC11" s="1617">
        <v>7</v>
      </c>
      <c r="AD11" s="1616"/>
      <c r="AE11" s="1616"/>
      <c r="AF11" s="1616"/>
      <c r="AG11" s="1616"/>
      <c r="AH11" s="1616"/>
      <c r="AI11" s="1616"/>
      <c r="AJ11" s="1617">
        <v>0</v>
      </c>
    </row>
    <row r="12" spans="1:37" s="1618" customFormat="1" ht="12" customHeight="1">
      <c r="E12" s="1619">
        <v>1</v>
      </c>
      <c r="F12" s="1620" t="s">
        <v>3377</v>
      </c>
      <c r="G12" s="1620">
        <v>1</v>
      </c>
      <c r="H12" s="1621" t="s">
        <v>3377</v>
      </c>
      <c r="I12" s="1619" t="s">
        <v>3377</v>
      </c>
      <c r="J12" s="1622">
        <v>0</v>
      </c>
      <c r="K12" s="1622">
        <v>0</v>
      </c>
      <c r="L12" s="1623">
        <v>0</v>
      </c>
      <c r="M12" s="1624">
        <v>0</v>
      </c>
      <c r="N12" s="1622">
        <v>0</v>
      </c>
      <c r="O12" s="1622">
        <v>0</v>
      </c>
      <c r="P12" s="1623">
        <v>0</v>
      </c>
      <c r="Q12" s="1625">
        <v>0</v>
      </c>
      <c r="R12" s="1626">
        <v>0</v>
      </c>
      <c r="S12" s="1626">
        <v>0</v>
      </c>
      <c r="T12" s="1627">
        <v>1</v>
      </c>
      <c r="U12" s="1628" t="s">
        <v>3378</v>
      </c>
      <c r="V12" s="1629" t="s">
        <v>3378</v>
      </c>
      <c r="W12" s="1629" t="s">
        <v>3378</v>
      </c>
      <c r="X12" s="1630" t="s">
        <v>3251</v>
      </c>
      <c r="Y12" s="1628" t="s">
        <v>3378</v>
      </c>
      <c r="Z12" s="1629" t="s">
        <v>3378</v>
      </c>
      <c r="AA12" s="1629" t="s">
        <v>3105</v>
      </c>
      <c r="AB12" s="1630" t="s">
        <v>3378</v>
      </c>
      <c r="AC12" s="1628" t="s">
        <v>3105</v>
      </c>
      <c r="AD12" s="1629" t="s">
        <v>3378</v>
      </c>
      <c r="AE12" s="1629" t="s">
        <v>3378</v>
      </c>
      <c r="AF12" s="1630" t="s">
        <v>3378</v>
      </c>
      <c r="AG12" s="1631" t="s">
        <v>3378</v>
      </c>
      <c r="AH12" s="1632" t="s">
        <v>3378</v>
      </c>
      <c r="AI12" s="1632" t="s">
        <v>3378</v>
      </c>
      <c r="AJ12" s="1633" t="s">
        <v>3105</v>
      </c>
      <c r="AK12" s="1634"/>
    </row>
    <row r="13" spans="1:37" s="1618" customFormat="1" ht="12" customHeight="1">
      <c r="M13" s="1635" t="s">
        <v>3379</v>
      </c>
      <c r="N13" s="1636"/>
      <c r="O13" s="1636"/>
      <c r="P13" s="1636"/>
      <c r="AI13" s="1637"/>
      <c r="AJ13" s="1637"/>
    </row>
    <row r="14" spans="1:37" s="1618" customFormat="1" ht="12" hidden="1" customHeight="1">
      <c r="E14" s="1638"/>
      <c r="F14" s="1638"/>
      <c r="G14" s="1638"/>
      <c r="H14" s="1638"/>
      <c r="I14" s="1638"/>
      <c r="J14" s="1637"/>
      <c r="K14" s="1637"/>
      <c r="L14" s="1637"/>
      <c r="M14" s="1637"/>
      <c r="N14" s="1637"/>
      <c r="O14" s="1637"/>
      <c r="P14" s="1637"/>
      <c r="Q14" s="1639" t="str">
        <f>HEX2BIN(T15,4)</f>
        <v>0001</v>
      </c>
      <c r="R14" s="1639"/>
      <c r="S14" s="1639"/>
      <c r="T14" s="1639"/>
      <c r="U14" s="1639" t="e">
        <f>HEX2BIN(Y15,8)</f>
        <v>#NUM!</v>
      </c>
      <c r="V14" s="1639"/>
      <c r="W14" s="1639"/>
      <c r="X14" s="1639"/>
      <c r="Y14" s="1639"/>
      <c r="Z14" s="1639"/>
      <c r="AA14" s="1639"/>
      <c r="AB14" s="1639"/>
      <c r="AC14" s="1639" t="e">
        <f>HEX2BIN(AG15,8)</f>
        <v>#NUM!</v>
      </c>
      <c r="AD14" s="1639"/>
      <c r="AE14" s="1639"/>
      <c r="AF14" s="1639"/>
      <c r="AG14" s="1639"/>
      <c r="AH14" s="1639"/>
      <c r="AI14" s="1639"/>
      <c r="AJ14" s="1639"/>
    </row>
    <row r="15" spans="1:37" s="1618" customFormat="1" ht="12" customHeight="1">
      <c r="E15" s="1638"/>
      <c r="F15" s="1638"/>
      <c r="G15" s="1638"/>
      <c r="H15" s="1638"/>
      <c r="I15" s="1638"/>
      <c r="J15" s="1637"/>
      <c r="K15" s="1640"/>
      <c r="L15" s="1637"/>
      <c r="M15" s="1641"/>
      <c r="N15" s="1642"/>
      <c r="O15" s="1643" t="s">
        <v>3380</v>
      </c>
      <c r="P15" s="1642"/>
      <c r="Q15" s="1644" t="s">
        <v>3106</v>
      </c>
      <c r="R15" s="1645"/>
      <c r="S15" s="1645"/>
      <c r="T15" s="1646" t="s">
        <v>3381</v>
      </c>
      <c r="U15" s="1644" t="s">
        <v>3120</v>
      </c>
      <c r="V15" s="1645"/>
      <c r="W15" s="1645"/>
      <c r="X15" s="1645"/>
      <c r="Y15" s="1647" t="s">
        <v>3382</v>
      </c>
      <c r="Z15" s="1647"/>
      <c r="AA15" s="1647"/>
      <c r="AB15" s="1648"/>
      <c r="AC15" s="1644" t="s">
        <v>3139</v>
      </c>
      <c r="AD15" s="1645"/>
      <c r="AE15" s="1645"/>
      <c r="AF15" s="1645"/>
      <c r="AG15" s="1647" t="s">
        <v>3383</v>
      </c>
      <c r="AH15" s="1647"/>
      <c r="AI15" s="1647"/>
      <c r="AJ15" s="1648"/>
    </row>
    <row r="16" spans="1:37" ht="12" customHeight="1">
      <c r="A16" s="1649"/>
      <c r="B16" s="1618"/>
      <c r="C16" s="1618"/>
      <c r="D16" s="1618"/>
      <c r="E16" s="1638"/>
      <c r="F16" s="1638"/>
      <c r="G16" s="1638"/>
      <c r="H16" s="1638"/>
      <c r="I16" s="1638"/>
      <c r="J16" s="1637"/>
      <c r="K16" s="1640"/>
      <c r="L16" s="1637"/>
      <c r="M16" s="1641"/>
      <c r="N16" s="1642"/>
      <c r="O16" s="1643" t="s">
        <v>3384</v>
      </c>
      <c r="P16" s="1642"/>
      <c r="Q16" s="1644" t="s">
        <v>3106</v>
      </c>
      <c r="R16" s="1645"/>
      <c r="S16" s="1645"/>
      <c r="T16" s="1646" t="s">
        <v>3381</v>
      </c>
      <c r="U16" s="1644" t="s">
        <v>3385</v>
      </c>
      <c r="V16" s="1645"/>
      <c r="W16" s="1645"/>
      <c r="X16" s="1645"/>
      <c r="Y16" s="1647" t="s">
        <v>3382</v>
      </c>
      <c r="Z16" s="1647"/>
      <c r="AA16" s="1647"/>
      <c r="AB16" s="1648"/>
      <c r="AC16" s="1644" t="s">
        <v>3386</v>
      </c>
      <c r="AD16" s="1645"/>
      <c r="AE16" s="1645"/>
      <c r="AF16" s="1645"/>
      <c r="AG16" s="1647" t="s">
        <v>3387</v>
      </c>
      <c r="AH16" s="1647"/>
      <c r="AI16" s="1647"/>
      <c r="AJ16" s="1648"/>
      <c r="AK16" s="1650"/>
    </row>
    <row r="17" spans="2:58" ht="12" customHeight="1">
      <c r="B17" s="1618"/>
      <c r="C17" s="1618"/>
      <c r="D17" s="1618"/>
      <c r="E17" s="1638"/>
      <c r="F17" s="1638"/>
      <c r="G17" s="1638"/>
      <c r="H17" s="1638"/>
      <c r="I17" s="1638"/>
      <c r="J17" s="1637"/>
      <c r="K17" s="1640"/>
      <c r="L17" s="1637"/>
      <c r="M17" s="1641"/>
      <c r="N17" s="1642"/>
      <c r="O17" s="1643"/>
      <c r="P17" s="1642"/>
      <c r="Q17" s="1651"/>
      <c r="R17" s="1651"/>
      <c r="S17" s="1651"/>
      <c r="T17" s="1652"/>
      <c r="U17" s="1651"/>
      <c r="V17" s="1651"/>
      <c r="W17" s="1651"/>
      <c r="X17" s="1651"/>
      <c r="Y17" s="1652"/>
      <c r="Z17" s="1652"/>
      <c r="AA17" s="1652"/>
      <c r="AB17" s="1652"/>
      <c r="AC17" s="1651"/>
      <c r="AD17" s="1651"/>
      <c r="AE17" s="1651"/>
      <c r="AF17" s="1651"/>
      <c r="AG17" s="1652"/>
      <c r="AH17" s="1652"/>
      <c r="AI17" s="1652"/>
      <c r="AJ17" s="1652"/>
      <c r="AK17" s="1653"/>
      <c r="AL17" s="1654"/>
      <c r="AM17" s="1649"/>
      <c r="AN17" s="1649"/>
      <c r="AO17" s="1649"/>
      <c r="AP17" s="1649"/>
      <c r="AQ17" s="1649"/>
      <c r="AR17" s="1649"/>
      <c r="AS17" s="1649"/>
      <c r="AT17" s="1649"/>
      <c r="AU17" s="1649"/>
      <c r="AV17" s="1649"/>
      <c r="AW17" s="1649"/>
      <c r="AX17" s="1649"/>
      <c r="AY17" s="1649"/>
      <c r="AZ17" s="1649"/>
      <c r="BA17" s="1649"/>
      <c r="BB17" s="1649"/>
      <c r="BC17" s="1649"/>
      <c r="BD17" s="1649"/>
      <c r="BE17" s="1649"/>
      <c r="BF17" s="1649"/>
    </row>
    <row r="18" spans="2:58" ht="12" customHeight="1">
      <c r="B18" s="1649"/>
      <c r="C18" s="1649"/>
      <c r="D18" s="1649"/>
      <c r="E18" s="1655"/>
      <c r="F18" s="1655"/>
      <c r="G18" s="1655"/>
      <c r="H18" s="1655"/>
      <c r="I18" s="1655"/>
      <c r="J18" s="1655"/>
      <c r="K18" s="1655"/>
      <c r="L18" s="1655"/>
      <c r="M18" s="1655"/>
      <c r="N18" s="1655"/>
      <c r="O18" s="1655"/>
      <c r="P18" s="1655"/>
      <c r="Q18" s="1655"/>
      <c r="R18" s="1655"/>
      <c r="S18" s="1655"/>
      <c r="T18" s="1655"/>
      <c r="U18" s="1655"/>
      <c r="V18" s="1655"/>
      <c r="W18" s="1655"/>
      <c r="X18" s="1655"/>
      <c r="Y18" s="1655"/>
      <c r="Z18" s="1655"/>
      <c r="AA18" s="1655"/>
      <c r="AB18" s="1655"/>
      <c r="AC18" s="1655"/>
      <c r="AD18" s="1655"/>
      <c r="AE18" s="1655"/>
      <c r="AF18" s="1655"/>
      <c r="AG18" s="1655"/>
      <c r="AH18" s="1655"/>
      <c r="AI18" s="1655"/>
      <c r="AJ18" s="1655"/>
      <c r="AK18" s="1650"/>
      <c r="AL18" s="1649"/>
      <c r="AM18" s="1649"/>
      <c r="AN18" s="1649"/>
      <c r="AO18" s="1649"/>
      <c r="AP18" s="1649"/>
      <c r="AQ18" s="1649"/>
      <c r="AR18" s="1649"/>
      <c r="AS18" s="1649"/>
      <c r="AT18" s="1649"/>
      <c r="AU18" s="1649"/>
      <c r="AV18" s="1649"/>
      <c r="AW18" s="1649"/>
      <c r="AX18" s="1649"/>
      <c r="AY18" s="1649"/>
      <c r="AZ18" s="1649"/>
      <c r="BA18" s="1649"/>
      <c r="BB18" s="1649"/>
      <c r="BC18" s="1649"/>
      <c r="BD18" s="1649"/>
      <c r="BE18" s="1649"/>
      <c r="BF18" s="1649"/>
    </row>
    <row r="19" spans="2:58" ht="12" customHeight="1">
      <c r="B19" s="1656" t="str">
        <f>$B$2</f>
        <v>13</v>
      </c>
      <c r="C19" s="1657" t="s">
        <v>3388</v>
      </c>
      <c r="D19" s="1649"/>
      <c r="E19" s="1658" t="s">
        <v>3389</v>
      </c>
      <c r="F19" s="1659"/>
      <c r="G19" s="1659"/>
      <c r="H19" s="1659"/>
      <c r="I19" s="1659"/>
      <c r="J19" s="1655"/>
      <c r="K19" s="1655"/>
      <c r="L19" s="1655"/>
      <c r="M19" s="1660"/>
      <c r="N19" s="1660"/>
      <c r="O19" s="1660"/>
      <c r="P19" s="1660"/>
      <c r="Q19" s="1661"/>
      <c r="R19" s="1662"/>
      <c r="S19" s="1662"/>
      <c r="T19" s="1649"/>
      <c r="U19" s="1649"/>
      <c r="V19" s="1649"/>
      <c r="W19" s="1649"/>
      <c r="X19" s="1649"/>
      <c r="Y19" s="1649"/>
      <c r="Z19" s="1649"/>
      <c r="AA19" s="1649"/>
      <c r="AB19" s="1649"/>
      <c r="AC19" s="1649"/>
      <c r="AD19" s="1663"/>
      <c r="AE19" s="1663"/>
      <c r="AF19" s="1664" t="s">
        <v>3134</v>
      </c>
      <c r="AG19" s="1664"/>
      <c r="AH19" s="1664"/>
      <c r="AI19" s="1664"/>
      <c r="AJ19" s="1664"/>
      <c r="AK19" s="1650"/>
      <c r="AL19" s="1649"/>
      <c r="AM19" s="1649"/>
      <c r="AN19" s="1649"/>
      <c r="AO19" s="1649"/>
      <c r="AP19" s="1649"/>
      <c r="AQ19" s="1649"/>
      <c r="AR19" s="1649"/>
      <c r="AS19" s="1649"/>
      <c r="AT19" s="1649"/>
      <c r="AU19" s="1649"/>
      <c r="AV19" s="1649"/>
      <c r="AW19" s="1649"/>
      <c r="AX19" s="1649"/>
      <c r="AY19" s="1649"/>
      <c r="AZ19" s="1649"/>
      <c r="BA19" s="1649"/>
      <c r="BB19" s="1649"/>
      <c r="BC19" s="1649"/>
      <c r="BD19" s="1649"/>
      <c r="BE19" s="1649"/>
      <c r="BF19" s="1649"/>
    </row>
    <row r="20" spans="2:58" ht="12" customHeight="1">
      <c r="B20" s="1656" t="str">
        <f>$B$2</f>
        <v>13</v>
      </c>
      <c r="C20" s="1657" t="s">
        <v>3390</v>
      </c>
      <c r="D20" s="1649"/>
      <c r="E20" s="1658" t="s">
        <v>3391</v>
      </c>
      <c r="F20" s="1659"/>
      <c r="G20" s="1659"/>
      <c r="H20" s="1659"/>
      <c r="I20" s="1659"/>
      <c r="J20" s="1655"/>
      <c r="K20" s="1655"/>
      <c r="L20" s="1655"/>
      <c r="M20" s="1660"/>
      <c r="N20" s="1660"/>
      <c r="O20" s="1660"/>
      <c r="P20" s="1660"/>
      <c r="Q20" s="1661"/>
      <c r="R20" s="1662"/>
      <c r="S20" s="1662"/>
      <c r="T20" s="1649"/>
      <c r="U20" s="1649"/>
      <c r="V20" s="1649"/>
      <c r="W20" s="1649"/>
      <c r="X20" s="1649"/>
      <c r="Y20" s="1649"/>
      <c r="Z20" s="1649"/>
      <c r="AA20" s="1649"/>
      <c r="AB20" s="1649"/>
      <c r="AC20" s="1649"/>
      <c r="AD20" s="1663"/>
      <c r="AE20" s="1663"/>
      <c r="AF20" s="1664" t="s">
        <v>3392</v>
      </c>
      <c r="AG20" s="1664"/>
      <c r="AH20" s="1664"/>
      <c r="AI20" s="1664"/>
      <c r="AJ20" s="1664"/>
      <c r="AK20" s="1650"/>
      <c r="AL20" s="1649"/>
      <c r="AM20" s="1649"/>
      <c r="AN20" s="1649"/>
      <c r="AO20" s="1649"/>
      <c r="AP20" s="1649"/>
      <c r="AQ20" s="1649"/>
      <c r="AR20" s="1649"/>
      <c r="AS20" s="1649"/>
      <c r="AT20" s="1649"/>
      <c r="AU20" s="1649"/>
      <c r="AV20" s="1649"/>
      <c r="AW20" s="1649"/>
      <c r="AX20" s="1649"/>
      <c r="AY20" s="1649"/>
      <c r="AZ20" s="1649"/>
      <c r="BA20" s="1649"/>
      <c r="BB20" s="1649"/>
      <c r="BC20" s="1649"/>
      <c r="BD20" s="1649"/>
      <c r="BE20" s="1649"/>
      <c r="BF20" s="1649"/>
    </row>
    <row r="21" spans="2:58" ht="12" customHeight="1">
      <c r="B21" s="1649"/>
      <c r="C21" s="1649"/>
      <c r="D21" s="1649"/>
      <c r="E21" s="1659"/>
      <c r="F21" s="1659"/>
      <c r="G21" s="1659"/>
      <c r="H21" s="1659"/>
      <c r="I21" s="1659"/>
      <c r="J21" s="1655"/>
      <c r="K21" s="1655"/>
      <c r="L21" s="1655"/>
      <c r="M21" s="1660"/>
      <c r="N21" s="1660"/>
      <c r="O21" s="1660"/>
      <c r="P21" s="1660"/>
      <c r="Q21" s="1661"/>
      <c r="R21" s="1662"/>
      <c r="S21" s="1662"/>
      <c r="T21" s="1649"/>
      <c r="U21" s="1649"/>
      <c r="V21" s="1649"/>
      <c r="W21" s="1649"/>
      <c r="X21" s="1649"/>
      <c r="Y21" s="1649"/>
      <c r="Z21" s="1649"/>
      <c r="AA21" s="1649"/>
      <c r="AB21" s="1649"/>
      <c r="AC21" s="1649"/>
      <c r="AD21" s="1649"/>
      <c r="AE21" s="1649"/>
      <c r="AF21" s="1660"/>
      <c r="AG21" s="1660"/>
      <c r="AH21" s="1660"/>
      <c r="AI21" s="1660"/>
      <c r="AJ21" s="1660"/>
      <c r="AK21" s="1650"/>
      <c r="AL21" s="1649"/>
      <c r="AM21" s="1649"/>
      <c r="AN21" s="1649"/>
      <c r="AO21" s="1649"/>
      <c r="AP21" s="1649"/>
      <c r="AQ21" s="1649"/>
      <c r="AR21" s="1649"/>
      <c r="AS21" s="1649"/>
      <c r="AT21" s="1649"/>
      <c r="AU21" s="1649"/>
      <c r="AV21" s="1649"/>
      <c r="AW21" s="1649"/>
      <c r="AX21" s="1649"/>
      <c r="AY21" s="1649"/>
      <c r="AZ21" s="1649"/>
      <c r="BA21" s="1649"/>
      <c r="BB21" s="1649"/>
      <c r="BC21" s="1649"/>
      <c r="BD21" s="1649"/>
      <c r="BE21" s="1649"/>
      <c r="BF21" s="1649"/>
    </row>
    <row r="22" spans="2:58" ht="12" customHeight="1">
      <c r="B22" s="1649"/>
      <c r="C22" s="1649" t="s">
        <v>3393</v>
      </c>
      <c r="D22" s="1649"/>
      <c r="E22" s="1659"/>
      <c r="F22" s="1659"/>
      <c r="G22" s="1649" t="s">
        <v>3394</v>
      </c>
      <c r="H22" s="1659"/>
      <c r="I22" s="1659"/>
      <c r="J22" s="1655"/>
      <c r="K22" s="1655"/>
      <c r="L22" s="1655"/>
      <c r="M22" s="1660"/>
      <c r="N22" s="1660"/>
      <c r="O22" s="1660"/>
      <c r="P22" s="1660"/>
      <c r="Q22" s="1661"/>
      <c r="R22" s="1662"/>
      <c r="S22" s="1662"/>
      <c r="T22" s="1662"/>
      <c r="U22" s="1660"/>
      <c r="V22" s="1654"/>
      <c r="W22" s="1654"/>
      <c r="X22" s="1654"/>
      <c r="Y22" s="1660"/>
      <c r="Z22" s="1660"/>
      <c r="AA22" s="1660"/>
      <c r="AB22" s="1661"/>
      <c r="AC22" s="1660"/>
      <c r="AD22" s="1660"/>
      <c r="AE22" s="1660"/>
      <c r="AF22" s="1660"/>
      <c r="AG22" s="1660"/>
      <c r="AH22" s="1660"/>
      <c r="AI22" s="1660"/>
      <c r="AJ22" s="1660"/>
      <c r="AK22" s="1650"/>
      <c r="AL22" s="1649"/>
      <c r="AM22" s="1649"/>
      <c r="AN22" s="1649"/>
      <c r="AO22" s="1649"/>
      <c r="AP22" s="1649"/>
      <c r="AQ22" s="1649"/>
      <c r="AR22" s="1649"/>
      <c r="AS22" s="1649"/>
      <c r="AT22" s="1649"/>
      <c r="AU22" s="1649"/>
      <c r="AV22" s="1649"/>
      <c r="AW22" s="1649"/>
      <c r="AX22" s="1649"/>
      <c r="AY22" s="1649"/>
      <c r="AZ22" s="1649"/>
      <c r="BA22" s="1649"/>
      <c r="BB22" s="1649"/>
      <c r="BC22" s="1649"/>
      <c r="BD22" s="1649"/>
      <c r="BE22" s="1649"/>
      <c r="BF22" s="1649"/>
    </row>
    <row r="23" spans="2:58" ht="12" customHeight="1">
      <c r="B23" s="1649"/>
      <c r="C23" s="1649"/>
      <c r="D23" s="1649"/>
      <c r="E23" s="1649" t="s">
        <v>3395</v>
      </c>
      <c r="F23" s="1649"/>
      <c r="G23" s="1649"/>
      <c r="H23" s="1649"/>
      <c r="I23" s="1649"/>
      <c r="J23" s="1649"/>
      <c r="K23" s="1649"/>
      <c r="L23" s="1649"/>
      <c r="M23" s="1649"/>
      <c r="N23" s="1649"/>
      <c r="O23" s="1649"/>
      <c r="P23" s="1649"/>
      <c r="Q23" s="1649"/>
      <c r="R23" s="1649"/>
      <c r="S23" s="1649"/>
      <c r="T23" s="1649"/>
      <c r="U23" s="1649"/>
      <c r="V23" s="1649"/>
      <c r="W23" s="1649"/>
      <c r="X23" s="1649"/>
      <c r="Y23" s="1649"/>
      <c r="Z23" s="1649"/>
      <c r="AA23" s="1649"/>
      <c r="AB23" s="1649"/>
      <c r="AC23" s="1649"/>
      <c r="AD23" s="1649"/>
      <c r="AE23" s="1649"/>
      <c r="AF23" s="1649"/>
      <c r="AG23" s="1649"/>
      <c r="AH23" s="1649"/>
      <c r="AI23" s="1649"/>
      <c r="AJ23" s="1665" t="s">
        <v>3396</v>
      </c>
      <c r="AK23" s="1650"/>
      <c r="AL23" s="1649"/>
      <c r="AM23" s="1649"/>
      <c r="AN23" s="1649"/>
      <c r="AO23" s="1649"/>
      <c r="AP23" s="1649"/>
      <c r="AQ23" s="1649"/>
      <c r="AR23" s="1649"/>
      <c r="AS23" s="1649"/>
      <c r="AT23" s="1649"/>
      <c r="AU23" s="1649"/>
      <c r="AV23" s="1649"/>
      <c r="AW23" s="1649"/>
      <c r="AX23" s="1649"/>
      <c r="AY23" s="1649"/>
      <c r="AZ23" s="1649"/>
      <c r="BA23" s="1649"/>
      <c r="BB23" s="1649"/>
      <c r="BC23" s="1649"/>
      <c r="BD23" s="1649"/>
      <c r="BE23" s="1649"/>
      <c r="BF23" s="1649"/>
    </row>
    <row r="24" spans="2:58" ht="12" customHeight="1">
      <c r="B24" s="1649"/>
      <c r="C24" s="1649"/>
      <c r="D24" s="1649"/>
      <c r="E24" s="1666">
        <v>31</v>
      </c>
      <c r="F24" s="1666"/>
      <c r="G24" s="1666"/>
      <c r="H24" s="1666"/>
      <c r="I24" s="1666"/>
      <c r="J24" s="1666"/>
      <c r="K24" s="1666"/>
      <c r="L24" s="1666">
        <v>24</v>
      </c>
      <c r="M24" s="1666">
        <v>23</v>
      </c>
      <c r="N24" s="1666"/>
      <c r="O24" s="1666"/>
      <c r="P24" s="1666"/>
      <c r="Q24" s="1666"/>
      <c r="R24" s="1666"/>
      <c r="S24" s="1666"/>
      <c r="T24" s="1667">
        <v>16</v>
      </c>
      <c r="U24" s="1667">
        <v>15</v>
      </c>
      <c r="V24" s="1666"/>
      <c r="W24" s="1666"/>
      <c r="X24" s="1666"/>
      <c r="Y24" s="1666"/>
      <c r="Z24" s="1666"/>
      <c r="AA24" s="1666"/>
      <c r="AB24" s="1667">
        <v>8</v>
      </c>
      <c r="AC24" s="1667">
        <v>7</v>
      </c>
      <c r="AD24" s="1666"/>
      <c r="AE24" s="1666"/>
      <c r="AF24" s="1666"/>
      <c r="AG24" s="1666"/>
      <c r="AH24" s="1666"/>
      <c r="AI24" s="1666"/>
      <c r="AJ24" s="1667">
        <v>0</v>
      </c>
      <c r="AK24" s="1650"/>
      <c r="AL24" s="1649"/>
      <c r="AM24" s="1649"/>
      <c r="AN24" s="1649"/>
      <c r="AO24" s="1649"/>
      <c r="AP24" s="1649"/>
      <c r="AQ24" s="1649"/>
      <c r="AR24" s="1649"/>
      <c r="AS24" s="1649"/>
      <c r="AT24" s="1649"/>
      <c r="AU24" s="1649"/>
      <c r="AV24" s="1649"/>
      <c r="AW24" s="1649"/>
      <c r="AX24" s="1649"/>
      <c r="AY24" s="1649"/>
      <c r="AZ24" s="1649"/>
      <c r="BA24" s="1649"/>
      <c r="BB24" s="1649"/>
      <c r="BC24" s="1649"/>
      <c r="BD24" s="1649"/>
      <c r="BE24" s="1649"/>
      <c r="BF24" s="1649"/>
    </row>
    <row r="25" spans="2:58" s="1618" customFormat="1" ht="12" customHeight="1">
      <c r="E25" s="1619">
        <v>1</v>
      </c>
      <c r="F25" s="1620">
        <v>0</v>
      </c>
      <c r="G25" s="1620">
        <v>1</v>
      </c>
      <c r="H25" s="1621">
        <v>0</v>
      </c>
      <c r="I25" s="1619">
        <v>0</v>
      </c>
      <c r="J25" s="1622">
        <v>0</v>
      </c>
      <c r="K25" s="1622">
        <v>0</v>
      </c>
      <c r="L25" s="1623">
        <v>0</v>
      </c>
      <c r="M25" s="1668">
        <v>0</v>
      </c>
      <c r="N25" s="1622">
        <v>0</v>
      </c>
      <c r="O25" s="1622">
        <v>0</v>
      </c>
      <c r="P25" s="1623">
        <v>0</v>
      </c>
      <c r="Q25" s="1619" t="str">
        <f>MID(Q27,1,1)</f>
        <v>0</v>
      </c>
      <c r="R25" s="1620" t="str">
        <f>MID(Q27,2,1)</f>
        <v>0</v>
      </c>
      <c r="S25" s="1669" t="str">
        <f>MID(Q27,3,1)</f>
        <v>0</v>
      </c>
      <c r="T25" s="1670" t="str">
        <f>MID(Q27,4,1)</f>
        <v>1</v>
      </c>
      <c r="U25" s="1619" t="str">
        <f>MID(U27,1,1)</f>
        <v>0</v>
      </c>
      <c r="V25" s="1620" t="str">
        <f>MID(U27,2,1)</f>
        <v>0</v>
      </c>
      <c r="W25" s="1620" t="str">
        <f>MID(U27,3,1)</f>
        <v>0</v>
      </c>
      <c r="X25" s="1621" t="str">
        <f>MID(U27,4,1)</f>
        <v>0</v>
      </c>
      <c r="Y25" s="1619" t="str">
        <f>MID(U27,5,1)</f>
        <v>0</v>
      </c>
      <c r="Z25" s="1620" t="str">
        <f>MID(U27,6,1)</f>
        <v>0</v>
      </c>
      <c r="AA25" s="1620" t="str">
        <f>MID(U27,7,1)</f>
        <v>0</v>
      </c>
      <c r="AB25" s="1621" t="str">
        <f>MID(U27,8,1)</f>
        <v>0</v>
      </c>
      <c r="AC25" s="1671" t="str">
        <f>MID(AC27,1,1)</f>
        <v>0</v>
      </c>
      <c r="AD25" s="1669" t="str">
        <f>MID(AC27,2,1)</f>
        <v>0</v>
      </c>
      <c r="AE25" s="1669" t="str">
        <f>MID(AC27,3,1)</f>
        <v>0</v>
      </c>
      <c r="AF25" s="1672" t="str">
        <f>MID(AC27,4,1)</f>
        <v>0</v>
      </c>
      <c r="AG25" s="1671" t="str">
        <f>MID(AC27,5,1)</f>
        <v>1</v>
      </c>
      <c r="AH25" s="1669" t="str">
        <f>MID(AC27,6,1)</f>
        <v>1</v>
      </c>
      <c r="AI25" s="1669" t="str">
        <f>MID(AC27,7,1)</f>
        <v>1</v>
      </c>
      <c r="AJ25" s="1672" t="str">
        <f>MID(AC27,8,1)</f>
        <v>1</v>
      </c>
      <c r="AQ25" s="1673"/>
      <c r="AR25" s="1673"/>
      <c r="AS25" s="1673"/>
      <c r="AT25" s="1673"/>
      <c r="AU25" s="1673"/>
      <c r="AV25" s="1673"/>
      <c r="AW25" s="1673"/>
      <c r="AX25" s="1673"/>
      <c r="AY25" s="1673"/>
      <c r="AZ25" s="1673"/>
      <c r="BA25" s="1673"/>
      <c r="BB25" s="1673"/>
      <c r="BC25" s="1673"/>
      <c r="BD25" s="1673"/>
      <c r="BE25" s="1673"/>
      <c r="BF25" s="1673"/>
    </row>
    <row r="26" spans="2:58" s="1618" customFormat="1" ht="12" customHeight="1">
      <c r="AI26" s="1637"/>
      <c r="AJ26" s="1637"/>
      <c r="AQ26" s="1673"/>
      <c r="AR26" s="1673"/>
      <c r="AS26" s="1673"/>
      <c r="AT26" s="1673"/>
      <c r="AU26" s="1673"/>
      <c r="AV26" s="1673"/>
      <c r="AW26" s="1673"/>
      <c r="AX26" s="1673"/>
      <c r="AY26" s="1673"/>
      <c r="AZ26" s="1673"/>
      <c r="BA26" s="1673"/>
      <c r="BB26" s="1673"/>
      <c r="BC26" s="1673"/>
      <c r="BD26" s="1673"/>
      <c r="BE26" s="1673"/>
      <c r="BF26" s="1673"/>
    </row>
    <row r="27" spans="2:58" s="1618" customFormat="1" ht="12" hidden="1" customHeight="1">
      <c r="E27" s="1638"/>
      <c r="F27" s="1638"/>
      <c r="G27" s="1638"/>
      <c r="H27" s="1638"/>
      <c r="I27" s="1638"/>
      <c r="J27" s="1637"/>
      <c r="K27" s="1637"/>
      <c r="L27" s="1637"/>
      <c r="M27" s="1637"/>
      <c r="N27" s="1637"/>
      <c r="O27" s="1637"/>
      <c r="P27" s="1637"/>
      <c r="Q27" s="1639" t="str">
        <f>HEX2BIN(T28,4)</f>
        <v>0001</v>
      </c>
      <c r="R27" s="1639"/>
      <c r="S27" s="1639"/>
      <c r="T27" s="1639"/>
      <c r="U27" s="1639" t="str">
        <f>HEX2BIN(Y28,8)</f>
        <v>00000000</v>
      </c>
      <c r="V27" s="1639"/>
      <c r="W27" s="1639"/>
      <c r="X27" s="1639"/>
      <c r="Y27" s="1639"/>
      <c r="Z27" s="1639"/>
      <c r="AA27" s="1639"/>
      <c r="AB27" s="1639"/>
      <c r="AC27" s="1639" t="str">
        <f>HEX2BIN(AG28,8)</f>
        <v>00001111</v>
      </c>
      <c r="AD27" s="1639"/>
      <c r="AE27" s="1639"/>
      <c r="AF27" s="1639"/>
      <c r="AG27" s="1639"/>
      <c r="AH27" s="1639"/>
      <c r="AI27" s="1639"/>
      <c r="AJ27" s="1639"/>
      <c r="AQ27" s="1673"/>
      <c r="AR27" s="1673"/>
      <c r="AS27" s="1673"/>
      <c r="AT27" s="1673"/>
      <c r="AU27" s="1673"/>
      <c r="AV27" s="1673"/>
      <c r="AW27" s="1673"/>
      <c r="AX27" s="1673"/>
      <c r="AY27" s="1673"/>
      <c r="AZ27" s="1673"/>
      <c r="BA27" s="1673"/>
      <c r="BB27" s="1673"/>
      <c r="BC27" s="1673"/>
      <c r="BD27" s="1673"/>
      <c r="BE27" s="1673"/>
      <c r="BF27" s="1673"/>
    </row>
    <row r="28" spans="2:58" s="1618" customFormat="1" ht="12" customHeight="1">
      <c r="E28" s="1638"/>
      <c r="F28" s="1638"/>
      <c r="G28" s="1638"/>
      <c r="H28" s="1638"/>
      <c r="I28" s="1638"/>
      <c r="J28" s="1637"/>
      <c r="K28" s="1640"/>
      <c r="L28" s="1637"/>
      <c r="M28" s="1641"/>
      <c r="N28" s="1642"/>
      <c r="O28" s="1674" t="s">
        <v>3397</v>
      </c>
      <c r="P28" s="1642"/>
      <c r="Q28" s="1644" t="s">
        <v>3106</v>
      </c>
      <c r="R28" s="1645"/>
      <c r="S28" s="1645"/>
      <c r="T28" s="1646" t="s">
        <v>3187</v>
      </c>
      <c r="U28" s="1644" t="s">
        <v>3120</v>
      </c>
      <c r="V28" s="1645"/>
      <c r="W28" s="1645"/>
      <c r="X28" s="1645"/>
      <c r="Y28" s="1675" t="s">
        <v>3398</v>
      </c>
      <c r="Z28" s="1647"/>
      <c r="AA28" s="1647"/>
      <c r="AB28" s="1648"/>
      <c r="AC28" s="1644" t="s">
        <v>3386</v>
      </c>
      <c r="AD28" s="1645"/>
      <c r="AE28" s="1645"/>
      <c r="AF28" s="1645"/>
      <c r="AG28" s="1647" t="s">
        <v>3399</v>
      </c>
      <c r="AH28" s="1647"/>
      <c r="AI28" s="1647"/>
      <c r="AJ28" s="1648"/>
      <c r="AQ28" s="1673"/>
      <c r="AR28" s="1673"/>
      <c r="AS28" s="1673"/>
      <c r="AT28" s="1673"/>
      <c r="AU28" s="1673"/>
      <c r="AV28" s="1673"/>
      <c r="AW28" s="1673"/>
      <c r="AX28" s="1673"/>
      <c r="AY28" s="1673"/>
      <c r="AZ28" s="1673"/>
      <c r="BA28" s="1673"/>
      <c r="BB28" s="1673"/>
      <c r="BC28" s="1673"/>
      <c r="BD28" s="1673"/>
      <c r="BE28" s="1673"/>
      <c r="BF28" s="1673"/>
    </row>
    <row r="29" spans="2:58" s="1618" customFormat="1" ht="12" customHeight="1">
      <c r="E29" s="1638"/>
      <c r="F29" s="1638"/>
      <c r="G29" s="1638"/>
      <c r="H29" s="1638"/>
      <c r="I29" s="1638"/>
      <c r="J29" s="1637"/>
      <c r="K29" s="1640"/>
      <c r="L29" s="1637"/>
      <c r="M29" s="1641"/>
      <c r="N29" s="1642"/>
      <c r="O29" s="1674" t="s">
        <v>3400</v>
      </c>
      <c r="P29" s="1642"/>
      <c r="Q29" s="1644" t="s">
        <v>3106</v>
      </c>
      <c r="R29" s="1645"/>
      <c r="S29" s="1645"/>
      <c r="T29" s="1646" t="s">
        <v>3381</v>
      </c>
      <c r="U29" s="1644" t="s">
        <v>3120</v>
      </c>
      <c r="V29" s="1645"/>
      <c r="W29" s="1645"/>
      <c r="X29" s="1645"/>
      <c r="Y29" s="1647" t="s">
        <v>3401</v>
      </c>
      <c r="Z29" s="1647"/>
      <c r="AA29" s="1647"/>
      <c r="AB29" s="1648"/>
      <c r="AC29" s="1644" t="s">
        <v>3386</v>
      </c>
      <c r="AD29" s="1645"/>
      <c r="AE29" s="1645"/>
      <c r="AF29" s="1645"/>
      <c r="AG29" s="1647" t="s">
        <v>3399</v>
      </c>
      <c r="AH29" s="1647"/>
      <c r="AI29" s="1647"/>
      <c r="AJ29" s="1648"/>
      <c r="AQ29" s="1673"/>
      <c r="AR29" s="1673"/>
      <c r="AS29" s="1673"/>
      <c r="AT29" s="1673"/>
      <c r="AU29" s="1673"/>
      <c r="AV29" s="1673"/>
      <c r="AW29" s="1673"/>
      <c r="AX29" s="1673"/>
      <c r="AY29" s="1673"/>
      <c r="AZ29" s="1673"/>
      <c r="BA29" s="1673"/>
      <c r="BB29" s="1673"/>
      <c r="BC29" s="1673"/>
      <c r="BD29" s="1673"/>
      <c r="BE29" s="1673"/>
      <c r="BF29" s="1673"/>
    </row>
    <row r="30" spans="2:58" s="1642" customFormat="1" ht="12" customHeight="1">
      <c r="E30" s="1676"/>
      <c r="F30" s="1676"/>
      <c r="G30" s="1676"/>
      <c r="H30" s="1676"/>
      <c r="I30" s="1676"/>
      <c r="J30" s="1641"/>
      <c r="K30" s="1641"/>
      <c r="L30" s="1641"/>
      <c r="M30" s="1651"/>
      <c r="N30" s="1651"/>
      <c r="O30" s="1651"/>
      <c r="P30" s="1651"/>
      <c r="Q30" s="1652"/>
      <c r="R30" s="1677"/>
      <c r="S30" s="1677"/>
      <c r="T30" s="1677"/>
      <c r="U30" s="1641"/>
      <c r="Y30" s="1651"/>
      <c r="Z30" s="1651"/>
      <c r="AA30" s="1651"/>
      <c r="AB30" s="1652"/>
      <c r="AC30" s="1651"/>
      <c r="AD30" s="1651"/>
      <c r="AE30" s="1651"/>
      <c r="AF30" s="1651"/>
      <c r="AG30" s="1678"/>
      <c r="AH30" s="1678"/>
      <c r="AI30" s="1678"/>
      <c r="AJ30" s="1678"/>
    </row>
    <row r="31" spans="2:58" ht="12" customHeight="1">
      <c r="B31" s="1649"/>
      <c r="C31" s="1649" t="s">
        <v>3402</v>
      </c>
      <c r="D31" s="1679"/>
      <c r="E31" s="1649"/>
      <c r="F31" s="1649"/>
      <c r="G31" s="1649" t="s">
        <v>3403</v>
      </c>
      <c r="H31" s="1649"/>
      <c r="I31" s="1649"/>
      <c r="J31" s="1649"/>
      <c r="K31" s="1649"/>
      <c r="L31" s="1649"/>
      <c r="M31" s="1649"/>
      <c r="N31" s="1649"/>
      <c r="O31" s="1649"/>
      <c r="P31" s="1654"/>
      <c r="Q31" s="1649"/>
      <c r="R31" s="1649"/>
      <c r="S31" s="1649"/>
      <c r="T31" s="1649"/>
      <c r="U31" s="1649"/>
      <c r="V31" s="1649"/>
      <c r="W31" s="1649"/>
      <c r="X31" s="1649"/>
      <c r="Y31" s="1649"/>
      <c r="Z31" s="1649"/>
      <c r="AA31" s="1649"/>
      <c r="AB31" s="1649"/>
      <c r="AC31" s="1649"/>
      <c r="AD31" s="1649"/>
      <c r="AE31" s="1649"/>
      <c r="AF31" s="1649"/>
      <c r="AG31" s="1649"/>
      <c r="AH31" s="1649"/>
      <c r="AI31" s="1649"/>
      <c r="AJ31" s="1649"/>
      <c r="AK31" s="1650"/>
      <c r="AL31" s="1649"/>
      <c r="AM31" s="1649"/>
      <c r="AN31" s="1649"/>
      <c r="AO31" s="1649"/>
      <c r="AP31" s="1649"/>
      <c r="AQ31" s="1649"/>
      <c r="AR31" s="1649"/>
      <c r="AS31" s="1649"/>
      <c r="AT31" s="1649"/>
      <c r="AU31" s="1649"/>
      <c r="AV31" s="1649"/>
      <c r="AW31" s="1649"/>
      <c r="AX31" s="1649"/>
      <c r="AY31" s="1649"/>
      <c r="AZ31" s="1649"/>
      <c r="BA31" s="1649"/>
      <c r="BB31" s="1649"/>
      <c r="BC31" s="1649"/>
      <c r="BD31" s="1649"/>
      <c r="BE31" s="1649"/>
      <c r="BF31" s="1649"/>
    </row>
    <row r="32" spans="2:58" ht="12" customHeight="1">
      <c r="B32" s="1649"/>
      <c r="C32" s="1649"/>
      <c r="D32" s="1649"/>
      <c r="E32" s="1649" t="s">
        <v>3395</v>
      </c>
      <c r="F32" s="1649"/>
      <c r="G32" s="1649"/>
      <c r="H32" s="1649"/>
      <c r="I32" s="1649"/>
      <c r="J32" s="1649"/>
      <c r="K32" s="1649"/>
      <c r="L32" s="1649"/>
      <c r="M32" s="1649"/>
      <c r="N32" s="1649"/>
      <c r="O32" s="1649"/>
      <c r="P32" s="1649"/>
      <c r="Q32" s="1649"/>
      <c r="R32" s="1649"/>
      <c r="S32" s="1649"/>
      <c r="T32" s="1649"/>
      <c r="U32" s="1649"/>
      <c r="V32" s="1649"/>
      <c r="W32" s="1649"/>
      <c r="X32" s="1649"/>
      <c r="Y32" s="1649"/>
      <c r="Z32" s="1649"/>
      <c r="AA32" s="1649"/>
      <c r="AB32" s="1649"/>
      <c r="AC32" s="1649"/>
      <c r="AD32" s="1649"/>
      <c r="AE32" s="1649"/>
      <c r="AF32" s="1649"/>
      <c r="AG32" s="1649"/>
      <c r="AH32" s="1649"/>
      <c r="AI32" s="1649"/>
      <c r="AJ32" s="1665" t="s">
        <v>3404</v>
      </c>
      <c r="AK32" s="1650"/>
      <c r="AL32" s="1649"/>
      <c r="AM32" s="1649"/>
      <c r="AN32" s="1649"/>
      <c r="AO32" s="1649"/>
      <c r="AP32" s="1649"/>
      <c r="AQ32" s="1649"/>
      <c r="AR32" s="1649"/>
      <c r="AS32" s="1649"/>
      <c r="AT32" s="1649"/>
      <c r="AU32" s="1649"/>
      <c r="AV32" s="1649"/>
      <c r="AW32" s="1649"/>
      <c r="AX32" s="1649"/>
      <c r="AY32" s="1649"/>
      <c r="AZ32" s="1649"/>
      <c r="BA32" s="1649"/>
      <c r="BB32" s="1649"/>
      <c r="BC32" s="1649"/>
      <c r="BD32" s="1649"/>
      <c r="BE32" s="1649"/>
      <c r="BF32" s="1649"/>
    </row>
    <row r="33" spans="2:58" ht="12" customHeight="1">
      <c r="B33" s="1649"/>
      <c r="C33" s="1649"/>
      <c r="D33" s="1649"/>
      <c r="E33" s="1650">
        <v>31</v>
      </c>
      <c r="F33" s="1650"/>
      <c r="G33" s="1650"/>
      <c r="H33" s="1650"/>
      <c r="I33" s="1650"/>
      <c r="J33" s="1650"/>
      <c r="K33" s="1650"/>
      <c r="L33" s="1650">
        <v>24</v>
      </c>
      <c r="M33" s="1650">
        <v>23</v>
      </c>
      <c r="N33" s="1650"/>
      <c r="O33" s="1650"/>
      <c r="P33" s="1650"/>
      <c r="Q33" s="1650"/>
      <c r="R33" s="1650"/>
      <c r="S33" s="1650"/>
      <c r="T33" s="1680">
        <v>16</v>
      </c>
      <c r="U33" s="1680">
        <v>15</v>
      </c>
      <c r="V33" s="1650"/>
      <c r="W33" s="1650"/>
      <c r="X33" s="1650"/>
      <c r="Y33" s="1650"/>
      <c r="Z33" s="1650"/>
      <c r="AA33" s="1650"/>
      <c r="AB33" s="1680">
        <v>8</v>
      </c>
      <c r="AC33" s="1680">
        <v>7</v>
      </c>
      <c r="AD33" s="1650"/>
      <c r="AE33" s="1650"/>
      <c r="AF33" s="1650"/>
      <c r="AG33" s="1650"/>
      <c r="AH33" s="1650"/>
      <c r="AI33" s="1650"/>
      <c r="AJ33" s="1680">
        <v>0</v>
      </c>
      <c r="AK33" s="1650"/>
      <c r="AL33" s="1649"/>
      <c r="AM33" s="1649"/>
      <c r="AN33" s="1649"/>
      <c r="AO33" s="1649"/>
      <c r="AP33" s="1649"/>
      <c r="AQ33" s="1649"/>
      <c r="AR33" s="1649"/>
      <c r="AS33" s="1649"/>
      <c r="AT33" s="1649"/>
      <c r="AU33" s="1649"/>
      <c r="AV33" s="1649"/>
      <c r="AW33" s="1649"/>
      <c r="AX33" s="1649"/>
      <c r="AY33" s="1649"/>
      <c r="AZ33" s="1649"/>
      <c r="BA33" s="1649"/>
      <c r="BB33" s="1649"/>
      <c r="BC33" s="1649"/>
      <c r="BD33" s="1649"/>
      <c r="BE33" s="1649"/>
      <c r="BF33" s="1649"/>
    </row>
    <row r="34" spans="2:58" ht="12" customHeight="1">
      <c r="B34" s="1649"/>
      <c r="C34" s="1649"/>
      <c r="D34" s="1649"/>
      <c r="E34" s="1681" t="s">
        <v>3405</v>
      </c>
      <c r="F34" s="1682" t="s">
        <v>3405</v>
      </c>
      <c r="G34" s="1682" t="s">
        <v>3406</v>
      </c>
      <c r="H34" s="1683" t="s">
        <v>3406</v>
      </c>
      <c r="I34" s="1681" t="s">
        <v>3406</v>
      </c>
      <c r="J34" s="1682" t="s">
        <v>3406</v>
      </c>
      <c r="K34" s="1682" t="s">
        <v>3405</v>
      </c>
      <c r="L34" s="1684" t="s">
        <v>3407</v>
      </c>
      <c r="M34" s="1681" t="s">
        <v>3406</v>
      </c>
      <c r="N34" s="1682" t="s">
        <v>3405</v>
      </c>
      <c r="O34" s="1682" t="s">
        <v>3406</v>
      </c>
      <c r="P34" s="1684" t="s">
        <v>3405</v>
      </c>
      <c r="Q34" s="1681" t="s">
        <v>3406</v>
      </c>
      <c r="R34" s="1682" t="s">
        <v>3405</v>
      </c>
      <c r="S34" s="1682" t="s">
        <v>3405</v>
      </c>
      <c r="T34" s="1684" t="s">
        <v>3405</v>
      </c>
      <c r="U34" s="1681" t="s">
        <v>3408</v>
      </c>
      <c r="V34" s="1682" t="s">
        <v>3405</v>
      </c>
      <c r="W34" s="1682" t="s">
        <v>3405</v>
      </c>
      <c r="X34" s="1684" t="s">
        <v>3405</v>
      </c>
      <c r="Y34" s="1681" t="s">
        <v>3405</v>
      </c>
      <c r="Z34" s="1682" t="s">
        <v>3405</v>
      </c>
      <c r="AA34" s="1682" t="s">
        <v>3406</v>
      </c>
      <c r="AB34" s="1684" t="s">
        <v>3405</v>
      </c>
      <c r="AC34" s="1681" t="s">
        <v>3405</v>
      </c>
      <c r="AD34" s="1682" t="s">
        <v>3405</v>
      </c>
      <c r="AE34" s="1682" t="s">
        <v>3405</v>
      </c>
      <c r="AF34" s="1684" t="s">
        <v>3405</v>
      </c>
      <c r="AG34" s="1681" t="s">
        <v>3406</v>
      </c>
      <c r="AH34" s="1682" t="s">
        <v>3408</v>
      </c>
      <c r="AI34" s="1682" t="s">
        <v>3405</v>
      </c>
      <c r="AJ34" s="1684" t="s">
        <v>3405</v>
      </c>
      <c r="AK34" s="1650"/>
      <c r="AL34" s="1649"/>
      <c r="AM34" s="1649"/>
      <c r="AN34" s="1649"/>
      <c r="AO34" s="1649"/>
      <c r="AP34" s="1649"/>
      <c r="AQ34" s="1649"/>
      <c r="AR34" s="1649"/>
      <c r="AS34" s="1649"/>
      <c r="AT34" s="1649"/>
      <c r="AU34" s="1649"/>
      <c r="AV34" s="1649"/>
      <c r="AW34" s="1649"/>
      <c r="AX34" s="1649"/>
      <c r="AY34" s="1649"/>
      <c r="AZ34" s="1649"/>
      <c r="BA34" s="1649"/>
      <c r="BB34" s="1649"/>
      <c r="BC34" s="1649"/>
      <c r="BD34" s="1649"/>
      <c r="BE34" s="1649"/>
      <c r="BF34" s="1649"/>
    </row>
    <row r="35" spans="2:58" ht="12" customHeight="1">
      <c r="B35" s="1649"/>
      <c r="C35" s="1649"/>
      <c r="D35" s="1649"/>
      <c r="E35" s="1655"/>
      <c r="F35" s="1655"/>
      <c r="G35" s="1655"/>
      <c r="H35" s="1655"/>
      <c r="I35" s="1655"/>
      <c r="J35" s="1655"/>
      <c r="K35" s="1655"/>
      <c r="L35" s="1655"/>
      <c r="M35" s="1655"/>
      <c r="N35" s="1655"/>
      <c r="O35" s="1655"/>
      <c r="P35" s="1655"/>
      <c r="Q35" s="1655"/>
      <c r="R35" s="1655"/>
      <c r="S35" s="1655"/>
      <c r="T35" s="1655"/>
      <c r="U35" s="1655"/>
      <c r="V35" s="1655"/>
      <c r="W35" s="1655"/>
      <c r="X35" s="1655"/>
      <c r="Y35" s="1655"/>
      <c r="Z35" s="1655"/>
      <c r="AA35" s="1655"/>
      <c r="AB35" s="1655"/>
      <c r="AC35" s="1655"/>
      <c r="AD35" s="1655"/>
      <c r="AE35" s="1655"/>
      <c r="AF35" s="1655"/>
      <c r="AG35" s="1655"/>
      <c r="AH35" s="1655"/>
      <c r="AI35" s="1655"/>
      <c r="AJ35" s="1655"/>
      <c r="AK35" s="1650"/>
      <c r="AL35" s="1649"/>
      <c r="AM35" s="1649"/>
      <c r="AN35" s="1649"/>
      <c r="AO35" s="1649"/>
      <c r="AP35" s="1649"/>
      <c r="AQ35" s="1649"/>
      <c r="AR35" s="1649"/>
      <c r="AS35" s="1649"/>
      <c r="AT35" s="1649"/>
      <c r="AU35" s="1649"/>
      <c r="AV35" s="1649"/>
      <c r="AW35" s="1649"/>
      <c r="AX35" s="1649"/>
      <c r="AY35" s="1649"/>
      <c r="AZ35" s="1649"/>
      <c r="BA35" s="1649"/>
      <c r="BB35" s="1649"/>
      <c r="BC35" s="1649"/>
      <c r="BD35" s="1649"/>
      <c r="BE35" s="1649"/>
      <c r="BF35" s="1649"/>
    </row>
    <row r="36" spans="2:58" ht="12" customHeight="1">
      <c r="B36" s="1649"/>
      <c r="C36" s="1649"/>
      <c r="D36" s="1649"/>
      <c r="E36" s="1659" t="s">
        <v>3409</v>
      </c>
      <c r="F36" s="1655"/>
      <c r="G36" s="1655"/>
      <c r="H36" s="1655"/>
      <c r="I36" s="1655"/>
      <c r="J36" s="1655"/>
      <c r="K36" s="1655"/>
      <c r="L36" s="1655"/>
      <c r="M36" s="1655"/>
      <c r="N36" s="1655"/>
      <c r="O36" s="1655"/>
      <c r="P36" s="1655"/>
      <c r="Q36" s="1655"/>
      <c r="R36" s="1655"/>
      <c r="S36" s="1655"/>
      <c r="T36" s="1655"/>
      <c r="U36" s="1655"/>
      <c r="V36" s="1655"/>
      <c r="W36" s="1655"/>
      <c r="X36" s="1655"/>
      <c r="Y36" s="1655"/>
      <c r="Z36" s="1655"/>
      <c r="AA36" s="1655"/>
      <c r="AB36" s="1655"/>
      <c r="AC36" s="1655"/>
      <c r="AD36" s="1655"/>
      <c r="AE36" s="1655"/>
      <c r="AF36" s="1655"/>
      <c r="AG36" s="1655"/>
      <c r="AH36" s="1655"/>
      <c r="AI36" s="1655"/>
      <c r="AJ36" s="1655"/>
      <c r="AK36" s="1650"/>
      <c r="AL36" s="1649"/>
      <c r="AM36" s="1649"/>
      <c r="AN36" s="1649"/>
      <c r="AO36" s="1649"/>
      <c r="AP36" s="1649"/>
      <c r="AQ36" s="1649"/>
      <c r="AR36" s="1649"/>
      <c r="AS36" s="1649"/>
      <c r="AT36" s="1649"/>
      <c r="AU36" s="1649"/>
      <c r="AV36" s="1649"/>
      <c r="AW36" s="1649"/>
      <c r="AX36" s="1649"/>
      <c r="AY36" s="1649"/>
      <c r="AZ36" s="1649"/>
      <c r="BA36" s="1649"/>
      <c r="BB36" s="1649"/>
      <c r="BC36" s="1649"/>
      <c r="BD36" s="1649"/>
      <c r="BE36" s="1649"/>
      <c r="BF36" s="1649"/>
    </row>
    <row r="37" spans="2:58" ht="12" customHeight="1">
      <c r="B37" s="1649"/>
      <c r="C37" s="1649"/>
      <c r="D37" s="1649"/>
      <c r="E37" s="1655"/>
      <c r="F37" s="1655"/>
      <c r="G37" s="1655"/>
      <c r="H37" s="1655"/>
      <c r="I37" s="1655"/>
      <c r="J37" s="1655"/>
      <c r="K37" s="1655"/>
      <c r="L37" s="1655"/>
      <c r="M37" s="1655"/>
      <c r="N37" s="1655"/>
      <c r="O37" s="1655"/>
      <c r="P37" s="1655"/>
      <c r="Q37" s="1655"/>
      <c r="R37" s="1655"/>
      <c r="S37" s="1655"/>
      <c r="T37" s="1655"/>
      <c r="U37" s="1655"/>
      <c r="V37" s="1655"/>
      <c r="W37" s="1655"/>
      <c r="X37" s="1655"/>
      <c r="Y37" s="1655"/>
      <c r="Z37" s="1655"/>
      <c r="AA37" s="1655"/>
      <c r="AB37" s="1655"/>
      <c r="AC37" s="1655"/>
      <c r="AD37" s="1655"/>
      <c r="AE37" s="1655"/>
      <c r="AF37" s="1655"/>
      <c r="AG37" s="1655"/>
      <c r="AH37" s="1655"/>
      <c r="AI37" s="1655"/>
      <c r="AJ37" s="1655"/>
      <c r="AK37" s="1650"/>
      <c r="AL37" s="1649"/>
      <c r="AM37" s="1649"/>
      <c r="AN37" s="1649"/>
      <c r="AO37" s="1649"/>
      <c r="AP37" s="1649"/>
      <c r="AQ37" s="1649"/>
      <c r="AR37" s="1649"/>
      <c r="AS37" s="1649"/>
      <c r="AT37" s="1649"/>
      <c r="AU37" s="1649"/>
      <c r="AV37" s="1649"/>
      <c r="AW37" s="1649"/>
      <c r="AX37" s="1649"/>
      <c r="AY37" s="1649"/>
      <c r="AZ37" s="1649"/>
      <c r="BA37" s="1649"/>
      <c r="BB37" s="1649"/>
      <c r="BC37" s="1649"/>
      <c r="BD37" s="1649"/>
      <c r="BE37" s="1649"/>
      <c r="BF37" s="1649"/>
    </row>
    <row r="38" spans="2:58" ht="12" customHeight="1">
      <c r="B38" s="1649"/>
      <c r="C38" s="1649"/>
      <c r="D38" s="1649"/>
      <c r="E38" s="1655"/>
      <c r="F38" s="1655"/>
      <c r="G38" s="1655"/>
      <c r="H38" s="1655"/>
      <c r="I38" s="1655"/>
      <c r="J38" s="1655"/>
      <c r="K38" s="1655"/>
      <c r="L38" s="1655"/>
      <c r="M38" s="1655"/>
      <c r="N38" s="1655"/>
      <c r="O38" s="1655"/>
      <c r="P38" s="1655"/>
      <c r="Q38" s="1655"/>
      <c r="R38" s="1655"/>
      <c r="S38" s="1655"/>
      <c r="T38" s="1655"/>
      <c r="U38" s="1655"/>
      <c r="V38" s="1655"/>
      <c r="W38" s="1655"/>
      <c r="X38" s="1655"/>
      <c r="Y38" s="1655"/>
      <c r="Z38" s="1655"/>
      <c r="AA38" s="1655"/>
      <c r="AB38" s="1655"/>
      <c r="AC38" s="1655"/>
      <c r="AD38" s="1655"/>
      <c r="AE38" s="1655"/>
      <c r="AF38" s="1655"/>
      <c r="AG38" s="1655"/>
      <c r="AH38" s="1655"/>
      <c r="AI38" s="1655"/>
      <c r="AJ38" s="1655"/>
      <c r="AK38" s="1650"/>
      <c r="AL38" s="1649"/>
      <c r="AM38" s="1649"/>
      <c r="AN38" s="1649"/>
      <c r="AO38" s="1649"/>
      <c r="AP38" s="1649"/>
      <c r="AQ38" s="1649"/>
      <c r="AR38" s="1649"/>
      <c r="AS38" s="1649"/>
      <c r="AT38" s="1649"/>
      <c r="AU38" s="1649"/>
      <c r="AV38" s="1649"/>
      <c r="AW38" s="1649"/>
      <c r="AX38" s="1649"/>
      <c r="AY38" s="1649"/>
      <c r="AZ38" s="1649"/>
      <c r="BA38" s="1649"/>
      <c r="BB38" s="1649"/>
      <c r="BC38" s="1649"/>
      <c r="BD38" s="1649"/>
      <c r="BE38" s="1649"/>
      <c r="BF38" s="1649"/>
    </row>
    <row r="39" spans="2:58" ht="12" customHeight="1">
      <c r="B39" s="1656" t="str">
        <f>$B$2</f>
        <v>13</v>
      </c>
      <c r="C39" s="1657" t="s">
        <v>3410</v>
      </c>
      <c r="D39" s="1685"/>
      <c r="E39" s="1658" t="s">
        <v>3411</v>
      </c>
      <c r="F39" s="1655"/>
      <c r="G39" s="1655"/>
      <c r="H39" s="1655"/>
      <c r="I39" s="1655"/>
      <c r="J39" s="1655"/>
      <c r="K39" s="1655"/>
      <c r="L39" s="1655"/>
      <c r="M39" s="1655"/>
      <c r="N39" s="1655"/>
      <c r="O39" s="1655"/>
      <c r="P39" s="1655"/>
      <c r="Q39" s="1655"/>
      <c r="R39" s="1655"/>
      <c r="S39" s="1655"/>
      <c r="T39" s="1655"/>
      <c r="U39" s="1655"/>
      <c r="V39" s="1655"/>
      <c r="W39" s="1655"/>
      <c r="X39" s="1655"/>
      <c r="Y39" s="1655"/>
      <c r="Z39" s="1655"/>
      <c r="AA39" s="1655"/>
      <c r="AB39" s="1655"/>
      <c r="AC39" s="1655"/>
      <c r="AD39" s="1663"/>
      <c r="AE39" s="1663"/>
      <c r="AF39" s="1664" t="s">
        <v>3184</v>
      </c>
      <c r="AG39" s="1664"/>
      <c r="AH39" s="1664"/>
      <c r="AI39" s="1664"/>
      <c r="AJ39" s="1664"/>
      <c r="AK39" s="1650"/>
      <c r="AL39" s="1649"/>
      <c r="AM39" s="1649"/>
      <c r="AN39" s="1649"/>
      <c r="AO39" s="1649"/>
      <c r="AP39" s="1649"/>
      <c r="AQ39" s="1649"/>
      <c r="AR39" s="1649"/>
      <c r="AS39" s="1649"/>
      <c r="AT39" s="1649"/>
      <c r="AU39" s="1649"/>
      <c r="AV39" s="1649"/>
      <c r="AW39" s="1649"/>
      <c r="AX39" s="1649"/>
      <c r="AY39" s="1649"/>
      <c r="AZ39" s="1649"/>
      <c r="BA39" s="1649"/>
      <c r="BB39" s="1649"/>
      <c r="BC39" s="1649"/>
      <c r="BD39" s="1649"/>
      <c r="BE39" s="1649"/>
      <c r="BF39" s="1649"/>
    </row>
    <row r="40" spans="2:58" ht="12" customHeight="1">
      <c r="B40" s="1649"/>
      <c r="C40" s="1649"/>
      <c r="D40" s="1649"/>
      <c r="E40" s="1649"/>
      <c r="F40" s="1649"/>
      <c r="G40" s="1649"/>
      <c r="H40" s="1649"/>
      <c r="I40" s="1649"/>
      <c r="J40" s="1649"/>
      <c r="K40" s="1649"/>
      <c r="L40" s="1649"/>
      <c r="M40" s="1649"/>
      <c r="N40" s="1649"/>
      <c r="O40" s="1649"/>
      <c r="P40" s="1649"/>
      <c r="Q40" s="1649"/>
      <c r="R40" s="1649"/>
      <c r="S40" s="1649"/>
      <c r="T40" s="1655"/>
      <c r="U40" s="1655"/>
      <c r="V40" s="1655"/>
      <c r="W40" s="1655"/>
      <c r="X40" s="1659"/>
      <c r="Y40" s="1655"/>
      <c r="Z40" s="1655"/>
      <c r="AA40" s="1659"/>
      <c r="AB40" s="1655"/>
      <c r="AC40" s="1655"/>
      <c r="AD40" s="1655"/>
      <c r="AE40" s="1655"/>
      <c r="AF40" s="1655"/>
      <c r="AG40" s="1655"/>
      <c r="AH40" s="1655"/>
      <c r="AI40" s="1655"/>
      <c r="AJ40" s="1655"/>
      <c r="AK40" s="1650"/>
      <c r="AL40" s="1649"/>
      <c r="AM40" s="1649"/>
      <c r="AN40" s="1649"/>
      <c r="AO40" s="1649"/>
      <c r="AP40" s="1649"/>
      <c r="AQ40" s="1649"/>
      <c r="AR40" s="1649"/>
      <c r="AS40" s="1649"/>
      <c r="AT40" s="1649"/>
      <c r="AU40" s="1649"/>
      <c r="AV40" s="1649"/>
      <c r="AW40" s="1649"/>
      <c r="AX40" s="1649"/>
      <c r="AY40" s="1649"/>
      <c r="AZ40" s="1649"/>
      <c r="BA40" s="1649"/>
      <c r="BB40" s="1649"/>
      <c r="BC40" s="1649"/>
      <c r="BD40" s="1649"/>
      <c r="BE40" s="1649"/>
      <c r="BF40" s="1649"/>
    </row>
    <row r="41" spans="2:58" ht="12" customHeight="1">
      <c r="B41" s="1649"/>
      <c r="C41" s="1649" t="s">
        <v>3393</v>
      </c>
      <c r="D41" s="1649"/>
      <c r="E41" s="1659"/>
      <c r="F41" s="1659"/>
      <c r="G41" s="1649" t="s">
        <v>3412</v>
      </c>
      <c r="H41" s="1659"/>
      <c r="I41" s="1659"/>
      <c r="J41" s="1655"/>
      <c r="K41" s="1655"/>
      <c r="L41" s="1655"/>
      <c r="M41" s="1660"/>
      <c r="N41" s="1660"/>
      <c r="O41" s="1660"/>
      <c r="P41" s="1660"/>
      <c r="Q41" s="1661"/>
      <c r="R41" s="1662"/>
      <c r="S41" s="1662"/>
      <c r="T41" s="1662"/>
      <c r="U41" s="1660"/>
      <c r="V41" s="1654"/>
      <c r="W41" s="1654"/>
      <c r="X41" s="1654"/>
      <c r="Y41" s="1660"/>
      <c r="Z41" s="1660"/>
      <c r="AA41" s="1660"/>
      <c r="AB41" s="1661"/>
      <c r="AC41" s="1660"/>
      <c r="AD41" s="1660"/>
      <c r="AE41" s="1660"/>
      <c r="AF41" s="1660"/>
      <c r="AG41" s="1660"/>
      <c r="AH41" s="1660"/>
      <c r="AI41" s="1660"/>
      <c r="AJ41" s="1660"/>
      <c r="AK41" s="1650"/>
      <c r="AL41" s="1649"/>
      <c r="AM41" s="1649"/>
      <c r="AN41" s="1649"/>
      <c r="AO41" s="1649"/>
      <c r="AP41" s="1649"/>
      <c r="AQ41" s="1649"/>
      <c r="AR41" s="1649"/>
      <c r="AS41" s="1649"/>
      <c r="AT41" s="1649"/>
      <c r="AU41" s="1649"/>
      <c r="AV41" s="1649"/>
      <c r="AW41" s="1649"/>
      <c r="AX41" s="1649"/>
      <c r="AY41" s="1649"/>
      <c r="AZ41" s="1649"/>
      <c r="BA41" s="1649"/>
      <c r="BB41" s="1649"/>
      <c r="BC41" s="1649"/>
      <c r="BD41" s="1649"/>
      <c r="BE41" s="1649"/>
      <c r="BF41" s="1649"/>
    </row>
    <row r="42" spans="2:58" ht="12" customHeight="1">
      <c r="B42" s="1649"/>
      <c r="C42" s="1649"/>
      <c r="D42" s="1649"/>
      <c r="E42" s="1649" t="s">
        <v>3413</v>
      </c>
      <c r="F42" s="1649"/>
      <c r="G42" s="1649"/>
      <c r="H42" s="1649"/>
      <c r="I42" s="1649"/>
      <c r="J42" s="1649"/>
      <c r="K42" s="1649"/>
      <c r="L42" s="1649"/>
      <c r="M42" s="1649"/>
      <c r="N42" s="1649"/>
      <c r="O42" s="1649"/>
      <c r="P42" s="1649"/>
      <c r="Q42" s="1649"/>
      <c r="R42" s="1649"/>
      <c r="S42" s="1649"/>
      <c r="T42" s="1649"/>
      <c r="U42" s="1649"/>
      <c r="V42" s="1649"/>
      <c r="W42" s="1649"/>
      <c r="X42" s="1649"/>
      <c r="Y42" s="1649"/>
      <c r="Z42" s="1649"/>
      <c r="AA42" s="1649"/>
      <c r="AB42" s="1649"/>
      <c r="AC42" s="1649"/>
      <c r="AD42" s="1649"/>
      <c r="AE42" s="1649"/>
      <c r="AF42" s="1649"/>
      <c r="AG42" s="1649"/>
      <c r="AH42" s="1649"/>
      <c r="AI42" s="1649"/>
      <c r="AJ42" s="1665" t="s">
        <v>3404</v>
      </c>
      <c r="AK42" s="1650"/>
      <c r="AL42" s="1649"/>
      <c r="AM42" s="1649"/>
      <c r="AN42" s="1649"/>
      <c r="AO42" s="1649"/>
      <c r="AP42" s="1649"/>
      <c r="AQ42" s="1649"/>
      <c r="AR42" s="1649"/>
      <c r="AS42" s="1649"/>
      <c r="AT42" s="1649"/>
      <c r="AU42" s="1649"/>
      <c r="AV42" s="1649"/>
      <c r="AW42" s="1649"/>
      <c r="AX42" s="1649"/>
      <c r="AY42" s="1649"/>
      <c r="AZ42" s="1649"/>
      <c r="BA42" s="1649"/>
      <c r="BB42" s="1649"/>
      <c r="BC42" s="1649"/>
      <c r="BD42" s="1649"/>
      <c r="BE42" s="1649"/>
      <c r="BF42" s="1649"/>
    </row>
    <row r="43" spans="2:58" ht="12" customHeight="1">
      <c r="B43" s="1649"/>
      <c r="C43" s="1649"/>
      <c r="D43" s="1649"/>
      <c r="E43" s="1666">
        <v>31</v>
      </c>
      <c r="F43" s="1666"/>
      <c r="G43" s="1666"/>
      <c r="H43" s="1666"/>
      <c r="I43" s="1666"/>
      <c r="J43" s="1666"/>
      <c r="K43" s="1666"/>
      <c r="L43" s="1666">
        <v>24</v>
      </c>
      <c r="M43" s="1666">
        <v>23</v>
      </c>
      <c r="N43" s="1666"/>
      <c r="O43" s="1666"/>
      <c r="P43" s="1666"/>
      <c r="Q43" s="1666"/>
      <c r="R43" s="1666"/>
      <c r="S43" s="1666"/>
      <c r="T43" s="1667">
        <v>16</v>
      </c>
      <c r="U43" s="1667">
        <v>15</v>
      </c>
      <c r="V43" s="1666"/>
      <c r="W43" s="1666"/>
      <c r="X43" s="1666"/>
      <c r="Y43" s="1666"/>
      <c r="Z43" s="1666"/>
      <c r="AA43" s="1666"/>
      <c r="AB43" s="1667">
        <v>8</v>
      </c>
      <c r="AC43" s="1667">
        <v>7</v>
      </c>
      <c r="AD43" s="1666"/>
      <c r="AE43" s="1666"/>
      <c r="AF43" s="1666"/>
      <c r="AG43" s="1666"/>
      <c r="AH43" s="1666"/>
      <c r="AI43" s="1666"/>
      <c r="AJ43" s="1667">
        <v>0</v>
      </c>
      <c r="AK43" s="1650"/>
      <c r="AL43" s="1649"/>
      <c r="AM43" s="1649"/>
      <c r="AN43" s="1649"/>
      <c r="AO43" s="1649"/>
      <c r="AP43" s="1649"/>
      <c r="AQ43" s="1649"/>
      <c r="AR43" s="1649"/>
      <c r="AS43" s="1649"/>
      <c r="AT43" s="1649"/>
      <c r="AU43" s="1649"/>
      <c r="AV43" s="1649"/>
      <c r="AW43" s="1649"/>
      <c r="AX43" s="1649"/>
      <c r="AY43" s="1649"/>
      <c r="AZ43" s="1649"/>
      <c r="BA43" s="1649"/>
      <c r="BB43" s="1649"/>
      <c r="BC43" s="1649"/>
      <c r="BD43" s="1649"/>
      <c r="BE43" s="1649"/>
      <c r="BF43" s="1649"/>
    </row>
    <row r="44" spans="2:58" s="1618" customFormat="1" ht="12" customHeight="1">
      <c r="E44" s="1619">
        <v>1</v>
      </c>
      <c r="F44" s="1620">
        <v>0</v>
      </c>
      <c r="G44" s="1620">
        <v>1</v>
      </c>
      <c r="H44" s="1621" t="s">
        <v>3414</v>
      </c>
      <c r="I44" s="1619">
        <v>0</v>
      </c>
      <c r="J44" s="1622">
        <v>0</v>
      </c>
      <c r="K44" s="1622">
        <v>0</v>
      </c>
      <c r="L44" s="1623">
        <v>0</v>
      </c>
      <c r="M44" s="1668">
        <v>0</v>
      </c>
      <c r="N44" s="1622">
        <v>0</v>
      </c>
      <c r="O44" s="1622">
        <v>0</v>
      </c>
      <c r="P44" s="1623">
        <v>0</v>
      </c>
      <c r="Q44" s="1619" t="str">
        <f>MID(Q46,1,1)</f>
        <v>0</v>
      </c>
      <c r="R44" s="1620" t="str">
        <f>MID(Q46,2,1)</f>
        <v>0</v>
      </c>
      <c r="S44" s="1669" t="str">
        <f>MID(Q46,3,1)</f>
        <v>0</v>
      </c>
      <c r="T44" s="1670" t="str">
        <f>MID(Q46,4,1)</f>
        <v>1</v>
      </c>
      <c r="U44" s="1619" t="str">
        <f>MID(U46,1,1)</f>
        <v>0</v>
      </c>
      <c r="V44" s="1620" t="str">
        <f>MID(U46,2,1)</f>
        <v>0</v>
      </c>
      <c r="W44" s="1620" t="str">
        <f>MID(U46,3,1)</f>
        <v>0</v>
      </c>
      <c r="X44" s="1621" t="str">
        <f>MID(U46,4,1)</f>
        <v>0</v>
      </c>
      <c r="Y44" s="1619" t="str">
        <f>MID(U46,5,1)</f>
        <v>0</v>
      </c>
      <c r="Z44" s="1620" t="str">
        <f>MID(U46,6,1)</f>
        <v>0</v>
      </c>
      <c r="AA44" s="1620" t="str">
        <f>MID(U46,7,1)</f>
        <v>0</v>
      </c>
      <c r="AB44" s="1621" t="str">
        <f>MID(U46,8,1)</f>
        <v>0</v>
      </c>
      <c r="AC44" s="1671" t="str">
        <f>MID(AC46,1,1)</f>
        <v>0</v>
      </c>
      <c r="AD44" s="1669" t="str">
        <f>MID(AC46,2,1)</f>
        <v>0</v>
      </c>
      <c r="AE44" s="1669" t="str">
        <f>MID(AC46,3,1)</f>
        <v>0</v>
      </c>
      <c r="AF44" s="1672" t="str">
        <f>MID(AC46,4,1)</f>
        <v>0</v>
      </c>
      <c r="AG44" s="1671" t="str">
        <f>MID(AC46,5,1)</f>
        <v>1</v>
      </c>
      <c r="AH44" s="1669" t="str">
        <f>MID(AC46,6,1)</f>
        <v>1</v>
      </c>
      <c r="AI44" s="1669" t="str">
        <f>MID(AC46,7,1)</f>
        <v>0</v>
      </c>
      <c r="AJ44" s="1672" t="str">
        <f>MID(AC46,8,1)</f>
        <v>1</v>
      </c>
      <c r="AQ44" s="1673"/>
      <c r="AR44" s="1673"/>
      <c r="AS44" s="1673"/>
      <c r="AT44" s="1673"/>
      <c r="AU44" s="1673"/>
      <c r="AV44" s="1673"/>
      <c r="AW44" s="1673"/>
      <c r="AX44" s="1673"/>
      <c r="AY44" s="1673"/>
      <c r="AZ44" s="1673"/>
      <c r="BA44" s="1673"/>
      <c r="BB44" s="1673"/>
      <c r="BC44" s="1673"/>
      <c r="BD44" s="1673"/>
      <c r="BE44" s="1673"/>
      <c r="BF44" s="1673"/>
    </row>
    <row r="45" spans="2:58" s="1618" customFormat="1" ht="12" customHeight="1">
      <c r="AI45" s="1637"/>
      <c r="AJ45" s="1637"/>
      <c r="AQ45" s="1673"/>
      <c r="AR45" s="1673"/>
      <c r="AS45" s="1673"/>
      <c r="AT45" s="1673"/>
      <c r="AU45" s="1673"/>
      <c r="AV45" s="1673"/>
      <c r="AW45" s="1673"/>
      <c r="AX45" s="1673"/>
      <c r="AY45" s="1673"/>
      <c r="AZ45" s="1673"/>
      <c r="BA45" s="1673"/>
      <c r="BB45" s="1673"/>
      <c r="BC45" s="1673"/>
      <c r="BD45" s="1673"/>
      <c r="BE45" s="1673"/>
      <c r="BF45" s="1673"/>
    </row>
    <row r="46" spans="2:58" s="1618" customFormat="1" ht="12" hidden="1" customHeight="1">
      <c r="E46" s="1638"/>
      <c r="F46" s="1638"/>
      <c r="G46" s="1638"/>
      <c r="H46" s="1638"/>
      <c r="I46" s="1638"/>
      <c r="J46" s="1637"/>
      <c r="K46" s="1637"/>
      <c r="L46" s="1637"/>
      <c r="M46" s="1637"/>
      <c r="N46" s="1637"/>
      <c r="O46" s="1637"/>
      <c r="P46" s="1637"/>
      <c r="Q46" s="1639" t="str">
        <f>HEX2BIN(T47,4)</f>
        <v>0001</v>
      </c>
      <c r="R46" s="1639"/>
      <c r="S46" s="1639"/>
      <c r="T46" s="1639"/>
      <c r="U46" s="1639" t="str">
        <f>HEX2BIN(Y47,8)</f>
        <v>00000000</v>
      </c>
      <c r="V46" s="1639"/>
      <c r="W46" s="1639"/>
      <c r="X46" s="1639"/>
      <c r="Y46" s="1639"/>
      <c r="Z46" s="1639"/>
      <c r="AA46" s="1639"/>
      <c r="AB46" s="1639"/>
      <c r="AC46" s="1639" t="str">
        <f>HEX2BIN(AG47,8)</f>
        <v>00001101</v>
      </c>
      <c r="AD46" s="1639"/>
      <c r="AE46" s="1639"/>
      <c r="AF46" s="1639"/>
      <c r="AG46" s="1639"/>
      <c r="AH46" s="1639"/>
      <c r="AI46" s="1639"/>
      <c r="AJ46" s="1639"/>
      <c r="AQ46" s="1673"/>
      <c r="AR46" s="1673"/>
      <c r="AS46" s="1673"/>
      <c r="AT46" s="1673"/>
      <c r="AU46" s="1673"/>
      <c r="AV46" s="1673"/>
      <c r="AW46" s="1673"/>
      <c r="AX46" s="1673"/>
      <c r="AY46" s="1673"/>
      <c r="AZ46" s="1673"/>
      <c r="BA46" s="1673"/>
      <c r="BB46" s="1673"/>
      <c r="BC46" s="1673"/>
      <c r="BD46" s="1673"/>
      <c r="BE46" s="1673"/>
      <c r="BF46" s="1673"/>
    </row>
    <row r="47" spans="2:58" s="1618" customFormat="1" ht="12" customHeight="1">
      <c r="E47" s="1638"/>
      <c r="F47" s="1638"/>
      <c r="G47" s="1638"/>
      <c r="H47" s="1638"/>
      <c r="I47" s="1638"/>
      <c r="J47" s="1637"/>
      <c r="K47" s="1640"/>
      <c r="L47" s="1637"/>
      <c r="M47" s="1641"/>
      <c r="N47" s="1642"/>
      <c r="O47" s="1640"/>
      <c r="P47" s="1642"/>
      <c r="Q47" s="1644" t="s">
        <v>3106</v>
      </c>
      <c r="R47" s="1645"/>
      <c r="S47" s="1645"/>
      <c r="T47" s="1646" t="s">
        <v>3381</v>
      </c>
      <c r="U47" s="1644" t="s">
        <v>3385</v>
      </c>
      <c r="V47" s="1645"/>
      <c r="W47" s="1645"/>
      <c r="X47" s="1645"/>
      <c r="Y47" s="1647" t="s">
        <v>3415</v>
      </c>
      <c r="Z47" s="1647"/>
      <c r="AA47" s="1647"/>
      <c r="AB47" s="1648"/>
      <c r="AC47" s="1644" t="s">
        <v>3386</v>
      </c>
      <c r="AD47" s="1645"/>
      <c r="AE47" s="1645"/>
      <c r="AF47" s="1645"/>
      <c r="AG47" s="1647" t="s">
        <v>3416</v>
      </c>
      <c r="AH47" s="1647"/>
      <c r="AI47" s="1647"/>
      <c r="AJ47" s="1648"/>
      <c r="AQ47" s="1673"/>
      <c r="AR47" s="1673"/>
      <c r="AS47" s="1673"/>
      <c r="AT47" s="1673"/>
      <c r="AU47" s="1673"/>
      <c r="AV47" s="1673"/>
      <c r="AW47" s="1673"/>
      <c r="AX47" s="1673"/>
      <c r="AY47" s="1673"/>
      <c r="AZ47" s="1673"/>
      <c r="BA47" s="1673"/>
      <c r="BB47" s="1673"/>
      <c r="BC47" s="1673"/>
      <c r="BD47" s="1673"/>
      <c r="BE47" s="1673"/>
      <c r="BF47" s="1673"/>
    </row>
    <row r="49" spans="2:38" ht="12" customHeight="1">
      <c r="B49" s="1649"/>
      <c r="C49" s="1649" t="s">
        <v>3417</v>
      </c>
      <c r="D49" s="1679"/>
      <c r="E49" s="1649"/>
      <c r="F49" s="1649"/>
      <c r="G49" s="1649" t="s">
        <v>3418</v>
      </c>
      <c r="H49" s="1649"/>
      <c r="I49" s="1649"/>
      <c r="J49" s="1649"/>
      <c r="K49" s="1649"/>
      <c r="L49" s="1649"/>
      <c r="M49" s="1649"/>
      <c r="N49" s="1649"/>
      <c r="O49" s="1649"/>
      <c r="P49" s="1654"/>
      <c r="Q49" s="1649"/>
      <c r="R49" s="1649"/>
      <c r="S49" s="1649"/>
      <c r="T49" s="1649"/>
      <c r="U49" s="1649"/>
      <c r="V49" s="1649"/>
      <c r="W49" s="1649"/>
      <c r="X49" s="1649"/>
      <c r="Y49" s="1649"/>
      <c r="Z49" s="1649"/>
      <c r="AA49" s="1649"/>
      <c r="AB49" s="1649"/>
      <c r="AC49" s="1649"/>
      <c r="AD49" s="1649"/>
      <c r="AE49" s="1649"/>
      <c r="AF49" s="1649"/>
      <c r="AG49" s="1649"/>
      <c r="AH49" s="1649"/>
      <c r="AI49" s="1649"/>
      <c r="AJ49" s="1649"/>
      <c r="AK49" s="1650"/>
      <c r="AL49" s="1649"/>
    </row>
    <row r="50" spans="2:38" ht="12" customHeight="1">
      <c r="B50" s="1649"/>
      <c r="C50" s="1649"/>
      <c r="D50" s="1649"/>
      <c r="E50" s="1649" t="s">
        <v>3395</v>
      </c>
      <c r="F50" s="1649"/>
      <c r="G50" s="1649"/>
      <c r="H50" s="1649"/>
      <c r="I50" s="1649"/>
      <c r="J50" s="1649"/>
      <c r="K50" s="1649"/>
      <c r="L50" s="1649"/>
      <c r="M50" s="1649"/>
      <c r="N50" s="1649"/>
      <c r="O50" s="1649"/>
      <c r="P50" s="1649"/>
      <c r="Q50" s="1649"/>
      <c r="R50" s="1649"/>
      <c r="S50" s="1649"/>
      <c r="T50" s="1649"/>
      <c r="U50" s="1649"/>
      <c r="V50" s="1649"/>
      <c r="W50" s="1649"/>
      <c r="X50" s="1649"/>
      <c r="Y50" s="1649"/>
      <c r="Z50" s="1649"/>
      <c r="AA50" s="1649"/>
      <c r="AB50" s="1649"/>
      <c r="AC50" s="1649"/>
      <c r="AD50" s="1649"/>
      <c r="AE50" s="1649"/>
      <c r="AF50" s="1649"/>
      <c r="AG50" s="1649"/>
      <c r="AH50" s="1649"/>
      <c r="AI50" s="1649"/>
      <c r="AJ50" s="1665" t="s">
        <v>3396</v>
      </c>
      <c r="AK50" s="1650"/>
      <c r="AL50" s="1649"/>
    </row>
    <row r="51" spans="2:38" ht="12" customHeight="1">
      <c r="B51" s="1649"/>
      <c r="C51" s="1649"/>
      <c r="D51" s="1649"/>
      <c r="E51" s="1650">
        <v>31</v>
      </c>
      <c r="F51" s="1650"/>
      <c r="G51" s="1650"/>
      <c r="H51" s="1650"/>
      <c r="I51" s="1650"/>
      <c r="J51" s="1650"/>
      <c r="K51" s="1650"/>
      <c r="L51" s="1650">
        <v>24</v>
      </c>
      <c r="M51" s="1650">
        <v>23</v>
      </c>
      <c r="N51" s="1650"/>
      <c r="O51" s="1650"/>
      <c r="P51" s="1650"/>
      <c r="Q51" s="1650"/>
      <c r="R51" s="1650"/>
      <c r="S51" s="1650"/>
      <c r="T51" s="1680">
        <v>16</v>
      </c>
      <c r="U51" s="1680">
        <v>15</v>
      </c>
      <c r="V51" s="1650"/>
      <c r="W51" s="1650"/>
      <c r="X51" s="1650"/>
      <c r="Y51" s="1650"/>
      <c r="Z51" s="1650"/>
      <c r="AA51" s="1650"/>
      <c r="AB51" s="1680">
        <v>8</v>
      </c>
      <c r="AC51" s="1680">
        <v>7</v>
      </c>
      <c r="AD51" s="1650"/>
      <c r="AE51" s="1650"/>
      <c r="AF51" s="1650"/>
      <c r="AG51" s="1650"/>
      <c r="AH51" s="1650"/>
      <c r="AI51" s="1650"/>
      <c r="AJ51" s="1680">
        <v>0</v>
      </c>
      <c r="AK51" s="1650"/>
      <c r="AL51" s="1649"/>
    </row>
    <row r="52" spans="2:38" ht="12" customHeight="1">
      <c r="B52" s="1649"/>
      <c r="C52" s="1649"/>
      <c r="D52" s="1649"/>
      <c r="E52" s="1686" t="s">
        <v>3419</v>
      </c>
      <c r="F52" s="1687" t="s">
        <v>3419</v>
      </c>
      <c r="G52" s="1687" t="s">
        <v>3419</v>
      </c>
      <c r="H52" s="1688" t="s">
        <v>3125</v>
      </c>
      <c r="I52" s="1686" t="s">
        <v>3419</v>
      </c>
      <c r="J52" s="1687" t="s">
        <v>3419</v>
      </c>
      <c r="K52" s="1687" t="s">
        <v>3419</v>
      </c>
      <c r="L52" s="1688" t="s">
        <v>3125</v>
      </c>
      <c r="M52" s="1686" t="s">
        <v>3419</v>
      </c>
      <c r="N52" s="1687" t="s">
        <v>3419</v>
      </c>
      <c r="O52" s="1687" t="s">
        <v>3419</v>
      </c>
      <c r="P52" s="1688" t="s">
        <v>3419</v>
      </c>
      <c r="Q52" s="1686" t="s">
        <v>3419</v>
      </c>
      <c r="R52" s="1687" t="s">
        <v>3419</v>
      </c>
      <c r="S52" s="1687" t="s">
        <v>3125</v>
      </c>
      <c r="T52" s="1689" t="s">
        <v>3419</v>
      </c>
      <c r="U52" s="1686" t="s">
        <v>3419</v>
      </c>
      <c r="V52" s="1687" t="s">
        <v>3419</v>
      </c>
      <c r="W52" s="1687" t="s">
        <v>3419</v>
      </c>
      <c r="X52" s="1689" t="s">
        <v>3419</v>
      </c>
      <c r="Y52" s="1686" t="s">
        <v>3125</v>
      </c>
      <c r="Z52" s="1687" t="s">
        <v>3125</v>
      </c>
      <c r="AA52" s="1687" t="s">
        <v>3125</v>
      </c>
      <c r="AB52" s="1688" t="s">
        <v>3419</v>
      </c>
      <c r="AC52" s="1686" t="s">
        <v>3419</v>
      </c>
      <c r="AD52" s="1687" t="s">
        <v>3125</v>
      </c>
      <c r="AE52" s="1687" t="s">
        <v>3125</v>
      </c>
      <c r="AF52" s="1689" t="s">
        <v>3419</v>
      </c>
      <c r="AG52" s="1686" t="s">
        <v>3419</v>
      </c>
      <c r="AH52" s="1687" t="s">
        <v>3125</v>
      </c>
      <c r="AI52" s="1687" t="s">
        <v>3125</v>
      </c>
      <c r="AJ52" s="1690" t="s">
        <v>3420</v>
      </c>
      <c r="AK52" s="1650"/>
      <c r="AL52" s="1649"/>
    </row>
    <row r="53" spans="2:38" ht="12" customHeight="1">
      <c r="B53" s="1649"/>
      <c r="C53" s="1649"/>
      <c r="D53" s="1649"/>
      <c r="E53" s="1655"/>
      <c r="F53" s="1655"/>
      <c r="G53" s="1655"/>
      <c r="H53" s="1655"/>
      <c r="I53" s="1655"/>
      <c r="J53" s="1655"/>
      <c r="K53" s="1655"/>
      <c r="L53" s="1655"/>
      <c r="M53" s="1655"/>
      <c r="N53" s="1655"/>
      <c r="O53" s="1655"/>
      <c r="P53" s="1655"/>
      <c r="Q53" s="1655"/>
      <c r="R53" s="1655"/>
      <c r="S53" s="1655"/>
      <c r="T53" s="1655"/>
      <c r="U53" s="1655"/>
      <c r="V53" s="1655"/>
      <c r="W53" s="1655"/>
      <c r="X53" s="1655"/>
      <c r="Y53" s="1655"/>
      <c r="Z53" s="1655"/>
      <c r="AA53" s="1655"/>
      <c r="AB53" s="1655"/>
      <c r="AC53" s="1655"/>
      <c r="AD53" s="1655"/>
      <c r="AE53" s="1655"/>
      <c r="AF53" s="1655"/>
      <c r="AG53" s="1655"/>
      <c r="AH53" s="1655"/>
      <c r="AI53" s="1655"/>
      <c r="AJ53" s="1655"/>
      <c r="AK53" s="1650"/>
      <c r="AL53" s="1649"/>
    </row>
    <row r="54" spans="2:38" ht="12" customHeight="1">
      <c r="B54" s="1649"/>
      <c r="C54" s="1649"/>
      <c r="D54" s="1649"/>
      <c r="E54" s="1649"/>
      <c r="F54" s="1655"/>
      <c r="G54" s="1655"/>
      <c r="H54" s="1655"/>
      <c r="I54" s="1655"/>
      <c r="J54" s="1655"/>
      <c r="K54" s="1655"/>
      <c r="L54" s="1655"/>
      <c r="M54" s="1655"/>
      <c r="N54" s="1655"/>
      <c r="O54" s="1655"/>
      <c r="P54" s="1655"/>
      <c r="Q54" s="1655"/>
      <c r="R54" s="1655"/>
      <c r="S54" s="1649"/>
      <c r="T54" s="1655"/>
      <c r="U54" s="1655"/>
      <c r="V54" s="1655"/>
      <c r="W54" s="1655"/>
      <c r="X54" s="1655"/>
      <c r="Y54" s="1655"/>
      <c r="Z54" s="1655"/>
      <c r="AA54" s="1655"/>
      <c r="AB54" s="1655"/>
      <c r="AC54" s="1655"/>
      <c r="AD54" s="1649"/>
      <c r="AE54" s="1649"/>
      <c r="AF54" s="1655"/>
      <c r="AG54" s="1649"/>
      <c r="AH54" s="1649"/>
      <c r="AI54" s="1649"/>
      <c r="AJ54" s="1649"/>
      <c r="AK54" s="1650"/>
      <c r="AL54" s="1649"/>
    </row>
    <row r="55" spans="2:38" ht="12" customHeight="1">
      <c r="B55" s="1649"/>
      <c r="C55" s="1649"/>
      <c r="D55" s="1649"/>
      <c r="E55" s="1649"/>
      <c r="F55" s="1649"/>
      <c r="G55" s="1649"/>
      <c r="H55" s="1649"/>
      <c r="I55" s="1649"/>
      <c r="J55" s="1649"/>
      <c r="K55" s="1649"/>
      <c r="L55" s="1649"/>
      <c r="M55" s="1649"/>
      <c r="N55" s="1649"/>
      <c r="O55" s="1649"/>
      <c r="P55" s="1649"/>
      <c r="Q55" s="1649"/>
      <c r="R55" s="1649"/>
      <c r="S55" s="1649"/>
      <c r="T55" s="1649"/>
      <c r="U55" s="1649"/>
      <c r="V55" s="1649"/>
      <c r="W55" s="1649"/>
      <c r="X55" s="1649"/>
      <c r="Y55" s="1649"/>
      <c r="Z55" s="1649"/>
      <c r="AA55" s="1649"/>
      <c r="AB55" s="1649"/>
      <c r="AC55" s="1649"/>
      <c r="AD55" s="1649"/>
      <c r="AE55" s="1665"/>
      <c r="AF55" s="1649"/>
      <c r="AG55" s="1649"/>
      <c r="AH55" s="1649"/>
      <c r="AI55" s="1649"/>
      <c r="AJ55" s="1649"/>
      <c r="AK55" s="1650"/>
      <c r="AL55" s="1649"/>
    </row>
    <row r="56" spans="2:38" ht="12" customHeight="1">
      <c r="B56" s="1649"/>
      <c r="C56" s="1649"/>
      <c r="D56" s="1649"/>
      <c r="E56" s="1649"/>
      <c r="F56" s="1649"/>
      <c r="G56" s="1649"/>
      <c r="H56" s="1649"/>
      <c r="I56" s="1649"/>
      <c r="J56" s="1649"/>
      <c r="K56" s="1649"/>
      <c r="L56" s="1649"/>
      <c r="M56" s="1649"/>
      <c r="N56" s="1649"/>
      <c r="O56" s="1649"/>
      <c r="P56" s="1649"/>
      <c r="Q56" s="1649"/>
      <c r="R56" s="1649"/>
      <c r="S56" s="1649"/>
      <c r="T56" s="1649"/>
      <c r="U56" s="1649"/>
      <c r="V56" s="1649"/>
      <c r="W56" s="1649"/>
      <c r="X56" s="1649"/>
      <c r="Y56" s="1649"/>
      <c r="Z56" s="1649"/>
      <c r="AA56" s="1649"/>
      <c r="AB56" s="1649"/>
      <c r="AC56" s="1649"/>
      <c r="AD56" s="1649"/>
      <c r="AE56" s="1665"/>
      <c r="AF56" s="1649"/>
      <c r="AG56" s="1649"/>
      <c r="AH56" s="1665" t="s">
        <v>3421</v>
      </c>
      <c r="AI56" s="1649"/>
      <c r="AJ56" s="1691">
        <v>1</v>
      </c>
      <c r="AK56" s="1650"/>
      <c r="AL56" s="1649"/>
    </row>
    <row r="57" spans="2:38" ht="12" customHeight="1">
      <c r="B57" s="1649"/>
      <c r="C57" s="1649"/>
      <c r="D57" s="1649"/>
      <c r="E57" s="1649"/>
      <c r="F57" s="1649"/>
      <c r="G57" s="1649"/>
      <c r="H57" s="1649"/>
      <c r="I57" s="1649"/>
      <c r="J57" s="1649"/>
      <c r="K57" s="1649"/>
      <c r="L57" s="1649"/>
      <c r="M57" s="1649"/>
      <c r="N57" s="1649"/>
      <c r="O57" s="1649"/>
      <c r="P57" s="1649"/>
      <c r="Q57" s="1649"/>
      <c r="R57" s="1649"/>
      <c r="S57" s="1649"/>
      <c r="T57" s="1649"/>
      <c r="U57" s="1649"/>
      <c r="V57" s="1649"/>
      <c r="W57" s="1649"/>
      <c r="X57" s="1649"/>
      <c r="Y57" s="1649"/>
      <c r="Z57" s="1649"/>
      <c r="AA57" s="1649"/>
      <c r="AB57" s="1649"/>
      <c r="AC57" s="1649"/>
      <c r="AD57" s="1649"/>
      <c r="AE57" s="1649"/>
      <c r="AF57" s="1649"/>
      <c r="AG57" s="1649"/>
      <c r="AH57" s="1665" t="s">
        <v>3422</v>
      </c>
      <c r="AI57" s="1649"/>
      <c r="AJ57" s="1692">
        <v>0</v>
      </c>
      <c r="AK57" s="1693" t="s">
        <v>3423</v>
      </c>
      <c r="AL57" s="1649"/>
    </row>
    <row r="59" spans="2:38" ht="12" customHeight="1">
      <c r="B59" s="1649"/>
      <c r="C59" s="1649"/>
      <c r="D59" s="1649"/>
      <c r="E59" s="1655"/>
      <c r="F59" s="1655"/>
      <c r="G59" s="1655"/>
      <c r="H59" s="1655"/>
      <c r="I59" s="1655"/>
      <c r="J59" s="1655"/>
      <c r="K59" s="1655"/>
      <c r="L59" s="1655"/>
      <c r="M59" s="1655"/>
      <c r="N59" s="1655"/>
      <c r="O59" s="1655"/>
      <c r="P59" s="1655"/>
      <c r="Q59" s="1655"/>
      <c r="R59" s="1655"/>
      <c r="S59" s="1655"/>
      <c r="T59" s="1655"/>
      <c r="U59" s="1655"/>
      <c r="V59" s="1655"/>
      <c r="W59" s="1655"/>
      <c r="X59" s="1655"/>
      <c r="Y59" s="1655"/>
      <c r="Z59" s="1655"/>
      <c r="AA59" s="1655"/>
      <c r="AB59" s="1655"/>
      <c r="AC59" s="1655"/>
      <c r="AD59" s="1655"/>
      <c r="AE59" s="1655"/>
      <c r="AF59" s="1655"/>
      <c r="AG59" s="1655"/>
      <c r="AH59" s="1655"/>
      <c r="AI59" s="1655"/>
      <c r="AJ59" s="1655"/>
      <c r="AK59" s="1650"/>
      <c r="AL59" s="1649"/>
    </row>
    <row r="60" spans="2:38" ht="12" customHeight="1">
      <c r="B60" s="1649"/>
      <c r="C60" s="1649"/>
      <c r="D60" s="1649"/>
      <c r="E60" s="1655"/>
      <c r="F60" s="1655"/>
      <c r="G60" s="1655"/>
      <c r="H60" s="1655"/>
      <c r="I60" s="1655"/>
      <c r="J60" s="1655"/>
      <c r="K60" s="1655"/>
      <c r="L60" s="1655"/>
      <c r="M60" s="1655"/>
      <c r="N60" s="1655"/>
      <c r="O60" s="1655"/>
      <c r="P60" s="1655"/>
      <c r="Q60" s="1655"/>
      <c r="R60" s="1655"/>
      <c r="S60" s="1655"/>
      <c r="T60" s="1655"/>
      <c r="U60" s="1655"/>
      <c r="V60" s="1655"/>
      <c r="W60" s="1655"/>
      <c r="X60" s="1655"/>
      <c r="Y60" s="1655"/>
      <c r="Z60" s="1655"/>
      <c r="AA60" s="1655"/>
      <c r="AB60" s="1655"/>
      <c r="AC60" s="1655"/>
      <c r="AD60" s="1655"/>
      <c r="AE60" s="1655"/>
      <c r="AF60" s="1649"/>
      <c r="AG60" s="1649"/>
      <c r="AH60" s="1649"/>
      <c r="AI60" s="1649"/>
      <c r="AJ60" s="1649"/>
      <c r="AK60" s="1650"/>
      <c r="AL60" s="1649"/>
    </row>
    <row r="61" spans="2:38" ht="12" customHeight="1">
      <c r="B61" s="1656" t="str">
        <f>$B$2</f>
        <v>13</v>
      </c>
      <c r="C61" s="1657" t="s">
        <v>3424</v>
      </c>
      <c r="D61" s="1649"/>
      <c r="E61" s="1658" t="s">
        <v>3425</v>
      </c>
      <c r="F61" s="1655"/>
      <c r="G61" s="1655"/>
      <c r="H61" s="1655"/>
      <c r="I61" s="1655"/>
      <c r="J61" s="1655"/>
      <c r="K61" s="1655"/>
      <c r="L61" s="1655"/>
      <c r="M61" s="1655"/>
      <c r="N61" s="1655"/>
      <c r="O61" s="1655"/>
      <c r="P61" s="1655"/>
      <c r="Q61" s="1655"/>
      <c r="R61" s="1655"/>
      <c r="S61" s="1655"/>
      <c r="T61" s="1655"/>
      <c r="U61" s="1655"/>
      <c r="V61" s="1655"/>
      <c r="W61" s="1655"/>
      <c r="X61" s="1655"/>
      <c r="Y61" s="1655"/>
      <c r="Z61" s="1655"/>
      <c r="AA61" s="1655"/>
      <c r="AB61" s="1655"/>
      <c r="AC61" s="1655"/>
      <c r="AD61" s="1663"/>
      <c r="AE61" s="1663"/>
      <c r="AF61" s="1664" t="s">
        <v>3392</v>
      </c>
      <c r="AG61" s="1664"/>
      <c r="AH61" s="1664"/>
      <c r="AI61" s="1664"/>
      <c r="AJ61" s="1664"/>
      <c r="AK61" s="1694"/>
      <c r="AL61" s="1655"/>
    </row>
    <row r="62" spans="2:38" ht="12" customHeight="1">
      <c r="B62" s="1649"/>
      <c r="C62" s="1649"/>
      <c r="D62" s="1649"/>
      <c r="E62" s="1649"/>
      <c r="F62" s="1649"/>
      <c r="G62" s="1649"/>
      <c r="H62" s="1649"/>
      <c r="I62" s="1649"/>
      <c r="J62" s="1649"/>
      <c r="K62" s="1649"/>
      <c r="L62" s="1649"/>
      <c r="M62" s="1649"/>
      <c r="N62" s="1649"/>
      <c r="O62" s="1649"/>
      <c r="P62" s="1649"/>
      <c r="Q62" s="1649"/>
      <c r="R62" s="1649"/>
      <c r="S62" s="1649"/>
      <c r="T62" s="1655"/>
      <c r="U62" s="1655"/>
      <c r="V62" s="1655"/>
      <c r="W62" s="1655"/>
      <c r="X62" s="1659"/>
      <c r="Y62" s="1655"/>
      <c r="Z62" s="1655"/>
      <c r="AA62" s="1659"/>
      <c r="AB62" s="1655"/>
      <c r="AC62" s="1655"/>
      <c r="AD62" s="1655"/>
      <c r="AE62" s="1655"/>
      <c r="AF62" s="1655"/>
      <c r="AG62" s="1655"/>
      <c r="AH62" s="1655"/>
      <c r="AI62" s="1655"/>
      <c r="AJ62" s="1655"/>
      <c r="AK62" s="1694"/>
      <c r="AL62" s="1655"/>
    </row>
    <row r="63" spans="2:38" ht="12" customHeight="1">
      <c r="B63" s="1649"/>
      <c r="C63" s="1649" t="s">
        <v>3393</v>
      </c>
      <c r="D63" s="1649"/>
      <c r="E63" s="1659"/>
      <c r="F63" s="1659"/>
      <c r="G63" s="1649" t="s">
        <v>3418</v>
      </c>
      <c r="H63" s="1659"/>
      <c r="I63" s="1659"/>
      <c r="J63" s="1655"/>
      <c r="K63" s="1655"/>
      <c r="L63" s="1655"/>
      <c r="M63" s="1660"/>
      <c r="N63" s="1660"/>
      <c r="O63" s="1660"/>
      <c r="P63" s="1660"/>
      <c r="Q63" s="1661"/>
      <c r="R63" s="1662"/>
      <c r="S63" s="1662"/>
      <c r="T63" s="1662"/>
      <c r="U63" s="1660"/>
      <c r="V63" s="1654"/>
      <c r="W63" s="1654"/>
      <c r="X63" s="1654"/>
      <c r="Y63" s="1660"/>
      <c r="Z63" s="1660"/>
      <c r="AA63" s="1660"/>
      <c r="AB63" s="1661"/>
      <c r="AC63" s="1660"/>
      <c r="AD63" s="1660"/>
      <c r="AE63" s="1660"/>
      <c r="AF63" s="1660"/>
      <c r="AG63" s="1660"/>
      <c r="AH63" s="1660"/>
      <c r="AI63" s="1660"/>
      <c r="AJ63" s="1660"/>
      <c r="AK63" s="1653"/>
      <c r="AL63" s="1655"/>
    </row>
    <row r="64" spans="2:38" ht="12" customHeight="1">
      <c r="B64" s="1649"/>
      <c r="C64" s="1649"/>
      <c r="D64" s="1649"/>
      <c r="E64" s="1649" t="s">
        <v>3395</v>
      </c>
      <c r="F64" s="1649"/>
      <c r="G64" s="1649"/>
      <c r="H64" s="1649"/>
      <c r="I64" s="1649"/>
      <c r="J64" s="1649"/>
      <c r="K64" s="1649"/>
      <c r="L64" s="1649"/>
      <c r="M64" s="1649"/>
      <c r="N64" s="1649"/>
      <c r="O64" s="1649"/>
      <c r="P64" s="1649"/>
      <c r="Q64" s="1649"/>
      <c r="R64" s="1649"/>
      <c r="S64" s="1649"/>
      <c r="T64" s="1649"/>
      <c r="U64" s="1649"/>
      <c r="V64" s="1649"/>
      <c r="W64" s="1649"/>
      <c r="X64" s="1649"/>
      <c r="Y64" s="1649"/>
      <c r="Z64" s="1649"/>
      <c r="AA64" s="1649"/>
      <c r="AB64" s="1649"/>
      <c r="AC64" s="1649"/>
      <c r="AD64" s="1649"/>
      <c r="AE64" s="1649"/>
      <c r="AF64" s="1649"/>
      <c r="AG64" s="1649"/>
      <c r="AH64" s="1649"/>
      <c r="AI64" s="1649"/>
      <c r="AJ64" s="1665" t="s">
        <v>3396</v>
      </c>
      <c r="AK64" s="1653"/>
      <c r="AL64" s="1655"/>
    </row>
    <row r="65" spans="5:58" ht="12" customHeight="1">
      <c r="E65" s="1666">
        <v>31</v>
      </c>
      <c r="F65" s="1666"/>
      <c r="G65" s="1666"/>
      <c r="H65" s="1666"/>
      <c r="I65" s="1666"/>
      <c r="J65" s="1666"/>
      <c r="K65" s="1666"/>
      <c r="L65" s="1666">
        <v>24</v>
      </c>
      <c r="M65" s="1666">
        <v>23</v>
      </c>
      <c r="N65" s="1666"/>
      <c r="O65" s="1666"/>
      <c r="P65" s="1666"/>
      <c r="Q65" s="1666"/>
      <c r="R65" s="1666"/>
      <c r="S65" s="1666"/>
      <c r="T65" s="1667">
        <v>16</v>
      </c>
      <c r="U65" s="1667">
        <v>15</v>
      </c>
      <c r="V65" s="1666"/>
      <c r="W65" s="1666"/>
      <c r="X65" s="1666"/>
      <c r="Y65" s="1666"/>
      <c r="Z65" s="1666"/>
      <c r="AA65" s="1666"/>
      <c r="AB65" s="1667">
        <v>8</v>
      </c>
      <c r="AC65" s="1667">
        <v>7</v>
      </c>
      <c r="AD65" s="1666"/>
      <c r="AE65" s="1666"/>
      <c r="AF65" s="1666"/>
      <c r="AG65" s="1666"/>
      <c r="AH65" s="1666"/>
      <c r="AI65" s="1666"/>
      <c r="AJ65" s="1667">
        <v>0</v>
      </c>
      <c r="AK65" s="1653"/>
      <c r="AL65" s="1655"/>
      <c r="AM65" s="1649"/>
      <c r="AN65" s="1649"/>
      <c r="AO65" s="1649"/>
      <c r="AP65" s="1649"/>
      <c r="AQ65" s="1649"/>
      <c r="AR65" s="1649"/>
      <c r="AS65" s="1649"/>
      <c r="AT65" s="1649"/>
      <c r="AU65" s="1649"/>
      <c r="AV65" s="1649"/>
      <c r="AW65" s="1649"/>
      <c r="AX65" s="1649"/>
      <c r="AY65" s="1649"/>
      <c r="AZ65" s="1649"/>
      <c r="BA65" s="1649"/>
      <c r="BB65" s="1649"/>
      <c r="BC65" s="1649"/>
      <c r="BD65" s="1649"/>
      <c r="BE65" s="1649"/>
      <c r="BF65" s="1649"/>
    </row>
    <row r="66" spans="5:58" s="1618" customFormat="1" ht="12" customHeight="1">
      <c r="E66" s="1619">
        <v>1</v>
      </c>
      <c r="F66" s="1620">
        <v>0</v>
      </c>
      <c r="G66" s="1620">
        <v>1</v>
      </c>
      <c r="H66" s="1621" t="s">
        <v>3378</v>
      </c>
      <c r="I66" s="1619">
        <v>0</v>
      </c>
      <c r="J66" s="1622">
        <v>0</v>
      </c>
      <c r="K66" s="1622">
        <v>0</v>
      </c>
      <c r="L66" s="1623">
        <v>0</v>
      </c>
      <c r="M66" s="1668">
        <v>0</v>
      </c>
      <c r="N66" s="1622">
        <v>0</v>
      </c>
      <c r="O66" s="1622">
        <v>0</v>
      </c>
      <c r="P66" s="1623">
        <v>0</v>
      </c>
      <c r="Q66" s="1619" t="str">
        <f>MID(Q68,1,1)</f>
        <v>0</v>
      </c>
      <c r="R66" s="1620" t="str">
        <f>MID(Q68,2,1)</f>
        <v>0</v>
      </c>
      <c r="S66" s="1669" t="str">
        <f>MID(Q68,3,1)</f>
        <v>0</v>
      </c>
      <c r="T66" s="1670" t="str">
        <f>MID(Q68,4,1)</f>
        <v>1</v>
      </c>
      <c r="U66" s="1619" t="str">
        <f>MID(U68,1,1)</f>
        <v>0</v>
      </c>
      <c r="V66" s="1620" t="str">
        <f>MID(U68,2,1)</f>
        <v>0</v>
      </c>
      <c r="W66" s="1620" t="str">
        <f>MID(U68,3,1)</f>
        <v>0</v>
      </c>
      <c r="X66" s="1621" t="s">
        <v>3414</v>
      </c>
      <c r="Y66" s="1619" t="s">
        <v>3426</v>
      </c>
      <c r="Z66" s="1620" t="s">
        <v>3426</v>
      </c>
      <c r="AA66" s="1620" t="s">
        <v>3414</v>
      </c>
      <c r="AB66" s="1621" t="s">
        <v>3426</v>
      </c>
      <c r="AC66" s="1671" t="str">
        <f>MID(AC68,1,1)</f>
        <v>0</v>
      </c>
      <c r="AD66" s="1669" t="str">
        <f>MID(AC68,2,1)</f>
        <v>0</v>
      </c>
      <c r="AE66" s="1669" t="str">
        <f>MID(AC68,3,1)</f>
        <v>0</v>
      </c>
      <c r="AF66" s="1672" t="str">
        <f>MID(AC68,4,1)</f>
        <v>0</v>
      </c>
      <c r="AG66" s="1671" t="str">
        <f>MID(AC68,5,1)</f>
        <v>0</v>
      </c>
      <c r="AH66" s="1669" t="str">
        <f>MID(AC68,6,1)</f>
        <v>0</v>
      </c>
      <c r="AI66" s="1669" t="str">
        <f>MID(AC68,7,1)</f>
        <v>0</v>
      </c>
      <c r="AJ66" s="1672" t="str">
        <f>MID(AC68,8,1)</f>
        <v>1</v>
      </c>
      <c r="AQ66" s="1673"/>
      <c r="AR66" s="1673"/>
      <c r="AS66" s="1673"/>
      <c r="AT66" s="1673"/>
      <c r="AU66" s="1673"/>
      <c r="AV66" s="1673"/>
      <c r="AW66" s="1673"/>
      <c r="AX66" s="1673"/>
      <c r="AY66" s="1673"/>
      <c r="AZ66" s="1673"/>
      <c r="BA66" s="1673"/>
      <c r="BB66" s="1673"/>
      <c r="BC66" s="1673"/>
      <c r="BD66" s="1673"/>
      <c r="BE66" s="1673"/>
      <c r="BF66" s="1673"/>
    </row>
    <row r="67" spans="5:58" s="1618" customFormat="1" ht="12" customHeight="1">
      <c r="AI67" s="1637"/>
      <c r="AJ67" s="1637"/>
      <c r="AQ67" s="1673"/>
      <c r="AR67" s="1673"/>
      <c r="AS67" s="1673"/>
      <c r="AT67" s="1673"/>
      <c r="AU67" s="1673"/>
      <c r="AV67" s="1673"/>
      <c r="AW67" s="1673"/>
      <c r="AX67" s="1673"/>
      <c r="AY67" s="1673"/>
      <c r="AZ67" s="1673"/>
      <c r="BA67" s="1673"/>
      <c r="BB67" s="1673"/>
      <c r="BC67" s="1673"/>
      <c r="BD67" s="1673"/>
      <c r="BE67" s="1673"/>
      <c r="BF67" s="1673"/>
    </row>
    <row r="68" spans="5:58" s="1618" customFormat="1" ht="12" hidden="1" customHeight="1">
      <c r="E68" s="1638"/>
      <c r="F68" s="1638"/>
      <c r="G68" s="1638"/>
      <c r="H68" s="1638"/>
      <c r="I68" s="1638"/>
      <c r="J68" s="1637"/>
      <c r="K68" s="1637"/>
      <c r="L68" s="1637"/>
      <c r="M68" s="1637"/>
      <c r="N68" s="1637"/>
      <c r="O68" s="1637"/>
      <c r="P68" s="1637"/>
      <c r="Q68" s="1639" t="str">
        <f>HEX2BIN(T69,4)</f>
        <v>0001</v>
      </c>
      <c r="R68" s="1639"/>
      <c r="S68" s="1639"/>
      <c r="T68" s="1639"/>
      <c r="U68" s="1639" t="str">
        <f>HEX2BIN(Y69,8)</f>
        <v>00000000</v>
      </c>
      <c r="V68" s="1639"/>
      <c r="W68" s="1639"/>
      <c r="X68" s="1639"/>
      <c r="Y68" s="1639"/>
      <c r="Z68" s="1639"/>
      <c r="AA68" s="1639"/>
      <c r="AB68" s="1639"/>
      <c r="AC68" s="1639" t="str">
        <f>HEX2BIN(AG69,8)</f>
        <v>00000001</v>
      </c>
      <c r="AD68" s="1639"/>
      <c r="AE68" s="1639"/>
      <c r="AF68" s="1639"/>
      <c r="AG68" s="1639"/>
      <c r="AH68" s="1639"/>
      <c r="AI68" s="1639"/>
      <c r="AJ68" s="1639"/>
      <c r="AQ68" s="1673"/>
      <c r="AR68" s="1673"/>
      <c r="AS68" s="1673"/>
      <c r="AT68" s="1673"/>
      <c r="AU68" s="1673"/>
      <c r="AV68" s="1673"/>
      <c r="AW68" s="1673"/>
      <c r="AX68" s="1673"/>
      <c r="AY68" s="1673"/>
      <c r="AZ68" s="1673"/>
      <c r="BA68" s="1673"/>
      <c r="BB68" s="1673"/>
      <c r="BC68" s="1673"/>
      <c r="BD68" s="1673"/>
      <c r="BE68" s="1673"/>
      <c r="BF68" s="1673"/>
    </row>
    <row r="69" spans="5:58" s="1618" customFormat="1" ht="12" customHeight="1">
      <c r="E69" s="1695" t="s">
        <v>3427</v>
      </c>
      <c r="F69" s="1696"/>
      <c r="G69" s="1696"/>
      <c r="H69" s="1638"/>
      <c r="I69" s="1638"/>
      <c r="J69" s="1637"/>
      <c r="K69" s="1640"/>
      <c r="L69" s="1637"/>
      <c r="M69" s="1641"/>
      <c r="N69" s="1642"/>
      <c r="O69" s="1640"/>
      <c r="P69" s="1665" t="s">
        <v>3428</v>
      </c>
      <c r="Q69" s="1644" t="s">
        <v>3106</v>
      </c>
      <c r="R69" s="1645"/>
      <c r="S69" s="1645"/>
      <c r="T69" s="1646" t="s">
        <v>3381</v>
      </c>
      <c r="U69" s="1644" t="s">
        <v>3385</v>
      </c>
      <c r="V69" s="1645"/>
      <c r="W69" s="1645"/>
      <c r="X69" s="1645"/>
      <c r="Y69" s="1647" t="s">
        <v>3138</v>
      </c>
      <c r="Z69" s="1647"/>
      <c r="AA69" s="1647"/>
      <c r="AB69" s="1648"/>
      <c r="AC69" s="1644" t="s">
        <v>3386</v>
      </c>
      <c r="AD69" s="1645"/>
      <c r="AE69" s="1645"/>
      <c r="AF69" s="1645"/>
      <c r="AG69" s="1647" t="s">
        <v>3429</v>
      </c>
      <c r="AH69" s="1647"/>
      <c r="AI69" s="1647"/>
      <c r="AJ69" s="1648"/>
      <c r="AQ69" s="1673"/>
      <c r="AR69" s="1673"/>
      <c r="AS69" s="1673"/>
      <c r="AT69" s="1673"/>
      <c r="AU69" s="1673"/>
      <c r="AV69" s="1673"/>
      <c r="AW69" s="1673"/>
      <c r="AX69" s="1673"/>
      <c r="AY69" s="1673"/>
      <c r="AZ69" s="1673"/>
      <c r="BA69" s="1673"/>
      <c r="BB69" s="1673"/>
      <c r="BC69" s="1673"/>
      <c r="BD69" s="1673"/>
      <c r="BE69" s="1673"/>
      <c r="BF69" s="1673"/>
    </row>
    <row r="70" spans="5:58" ht="12" customHeight="1">
      <c r="E70" s="1695" t="s">
        <v>3430</v>
      </c>
      <c r="F70" s="1696"/>
      <c r="G70" s="1696"/>
      <c r="H70" s="1649"/>
      <c r="I70" s="1649"/>
      <c r="J70" s="1649"/>
      <c r="K70" s="1649"/>
      <c r="L70" s="1649"/>
      <c r="M70" s="1649"/>
      <c r="N70" s="1649"/>
      <c r="O70" s="1649"/>
      <c r="P70" s="1665" t="s">
        <v>3431</v>
      </c>
      <c r="Q70" s="1697" t="s">
        <v>3432</v>
      </c>
      <c r="R70" s="1698"/>
      <c r="S70" s="1698"/>
      <c r="T70" s="1699" t="s">
        <v>3433</v>
      </c>
      <c r="U70" s="1697" t="s">
        <v>3434</v>
      </c>
      <c r="V70" s="1698"/>
      <c r="W70" s="1698"/>
      <c r="X70" s="1698"/>
      <c r="Y70" s="1700" t="s">
        <v>3435</v>
      </c>
      <c r="Z70" s="1700"/>
      <c r="AA70" s="1700"/>
      <c r="AB70" s="1701"/>
      <c r="AC70" s="1697" t="s">
        <v>3436</v>
      </c>
      <c r="AD70" s="1698"/>
      <c r="AE70" s="1698"/>
      <c r="AF70" s="1698"/>
      <c r="AG70" s="1702" t="s">
        <v>3437</v>
      </c>
      <c r="AH70" s="1702"/>
      <c r="AI70" s="1702"/>
      <c r="AJ70" s="1703"/>
      <c r="AK70" s="1653"/>
      <c r="AL70" s="1649"/>
      <c r="AM70" s="1649"/>
      <c r="AN70" s="1649"/>
      <c r="AO70" s="1649"/>
      <c r="AP70" s="1649"/>
      <c r="AQ70" s="1649"/>
      <c r="AR70" s="1649"/>
      <c r="AS70" s="1649"/>
      <c r="AT70" s="1649"/>
      <c r="AU70" s="1649"/>
      <c r="AV70" s="1649"/>
      <c r="AW70" s="1649"/>
      <c r="AX70" s="1649"/>
      <c r="AY70" s="1649"/>
      <c r="AZ70" s="1649"/>
      <c r="BA70" s="1649"/>
      <c r="BB70" s="1649"/>
      <c r="BC70" s="1649"/>
      <c r="BD70" s="1649"/>
      <c r="BE70" s="1649"/>
      <c r="BF70" s="1649"/>
    </row>
    <row r="71" spans="5:58" ht="12" customHeight="1">
      <c r="E71" s="1695" t="s">
        <v>3438</v>
      </c>
      <c r="F71" s="1696"/>
      <c r="G71" s="1696"/>
      <c r="H71" s="1649"/>
      <c r="I71" s="1649"/>
      <c r="J71" s="1649"/>
      <c r="K71" s="1649"/>
      <c r="L71" s="1649"/>
      <c r="M71" s="1649"/>
      <c r="N71" s="1649"/>
      <c r="O71" s="1649"/>
      <c r="P71" s="1665" t="s">
        <v>3439</v>
      </c>
      <c r="Q71" s="1697" t="s">
        <v>3432</v>
      </c>
      <c r="R71" s="1698"/>
      <c r="S71" s="1698"/>
      <c r="T71" s="1699" t="s">
        <v>3440</v>
      </c>
      <c r="U71" s="1697" t="s">
        <v>3434</v>
      </c>
      <c r="V71" s="1698"/>
      <c r="W71" s="1698"/>
      <c r="X71" s="1698"/>
      <c r="Y71" s="1700" t="s">
        <v>3441</v>
      </c>
      <c r="Z71" s="1700"/>
      <c r="AA71" s="1700"/>
      <c r="AB71" s="1701"/>
      <c r="AC71" s="1697" t="s">
        <v>3436</v>
      </c>
      <c r="AD71" s="1698"/>
      <c r="AE71" s="1698"/>
      <c r="AF71" s="1698"/>
      <c r="AG71" s="1702" t="s">
        <v>3429</v>
      </c>
      <c r="AH71" s="1702"/>
      <c r="AI71" s="1702"/>
      <c r="AJ71" s="1703"/>
      <c r="AK71" s="1653"/>
      <c r="AL71" s="1649"/>
      <c r="AM71" s="1649"/>
      <c r="AN71" s="1649"/>
      <c r="AO71" s="1649"/>
      <c r="AP71" s="1649"/>
      <c r="AQ71" s="1649"/>
      <c r="AR71" s="1649"/>
      <c r="AS71" s="1649"/>
      <c r="AT71" s="1649"/>
      <c r="AU71" s="1649"/>
      <c r="AV71" s="1649"/>
      <c r="AW71" s="1649"/>
      <c r="AX71" s="1649"/>
      <c r="AY71" s="1649"/>
      <c r="AZ71" s="1649"/>
      <c r="BA71" s="1649"/>
      <c r="BB71" s="1649"/>
      <c r="BC71" s="1649"/>
      <c r="BD71" s="1649"/>
      <c r="BE71" s="1649"/>
      <c r="BF71" s="1649"/>
    </row>
    <row r="72" spans="5:58" ht="12" customHeight="1">
      <c r="E72" s="1695" t="s">
        <v>3442</v>
      </c>
      <c r="F72" s="1696"/>
      <c r="G72" s="1696"/>
      <c r="H72" s="1649"/>
      <c r="I72" s="1649"/>
      <c r="J72" s="1649"/>
      <c r="K72" s="1649"/>
      <c r="L72" s="1649"/>
      <c r="M72" s="1649"/>
      <c r="N72" s="1649"/>
      <c r="O72" s="1649"/>
      <c r="P72" s="1665" t="s">
        <v>3443</v>
      </c>
      <c r="Q72" s="1697" t="s">
        <v>3432</v>
      </c>
      <c r="R72" s="1698"/>
      <c r="S72" s="1698"/>
      <c r="T72" s="1699" t="s">
        <v>3433</v>
      </c>
      <c r="U72" s="1697" t="s">
        <v>3434</v>
      </c>
      <c r="V72" s="1698"/>
      <c r="W72" s="1698"/>
      <c r="X72" s="1698"/>
      <c r="Y72" s="1704" t="s">
        <v>3444</v>
      </c>
      <c r="Z72" s="1704"/>
      <c r="AA72" s="1704"/>
      <c r="AB72" s="1705"/>
      <c r="AC72" s="1697" t="s">
        <v>3445</v>
      </c>
      <c r="AD72" s="1698"/>
      <c r="AE72" s="1698"/>
      <c r="AF72" s="1698"/>
      <c r="AG72" s="1702" t="s">
        <v>3435</v>
      </c>
      <c r="AH72" s="1702"/>
      <c r="AI72" s="1702"/>
      <c r="AJ72" s="1703"/>
      <c r="AK72" s="1653"/>
      <c r="AL72" s="1649"/>
      <c r="AM72" s="1649"/>
      <c r="AN72" s="1649"/>
      <c r="AO72" s="1649"/>
      <c r="AP72" s="1649"/>
      <c r="AQ72" s="1649"/>
      <c r="AR72" s="1649"/>
      <c r="AS72" s="1649"/>
      <c r="AT72" s="1649"/>
      <c r="AU72" s="1649"/>
      <c r="AV72" s="1649"/>
      <c r="AW72" s="1649"/>
      <c r="AX72" s="1649"/>
      <c r="AY72" s="1649"/>
      <c r="AZ72" s="1649"/>
      <c r="BA72" s="1649"/>
      <c r="BB72" s="1649"/>
      <c r="BC72" s="1649"/>
      <c r="BD72" s="1649"/>
      <c r="BE72" s="1649"/>
      <c r="BF72" s="1649"/>
    </row>
    <row r="73" spans="5:58" ht="12" customHeight="1">
      <c r="E73" s="1706" t="s">
        <v>3446</v>
      </c>
      <c r="F73" s="1707"/>
      <c r="G73" s="1707"/>
      <c r="H73" s="1649"/>
      <c r="I73" s="1649"/>
      <c r="J73" s="1649"/>
      <c r="K73" s="1649"/>
      <c r="L73" s="1649"/>
      <c r="M73" s="1649"/>
      <c r="N73" s="1649"/>
      <c r="O73" s="1649"/>
      <c r="P73" s="1665" t="s">
        <v>3447</v>
      </c>
      <c r="Q73" s="1697" t="s">
        <v>3432</v>
      </c>
      <c r="R73" s="1698"/>
      <c r="S73" s="1698"/>
      <c r="T73" s="1699" t="s">
        <v>3440</v>
      </c>
      <c r="U73" s="1697" t="s">
        <v>3434</v>
      </c>
      <c r="V73" s="1698"/>
      <c r="W73" s="1698"/>
      <c r="X73" s="1698"/>
      <c r="Y73" s="1704" t="s">
        <v>3448</v>
      </c>
      <c r="Z73" s="1704"/>
      <c r="AA73" s="1704"/>
      <c r="AB73" s="1705"/>
      <c r="AC73" s="1697" t="s">
        <v>3436</v>
      </c>
      <c r="AD73" s="1698"/>
      <c r="AE73" s="1698"/>
      <c r="AF73" s="1698"/>
      <c r="AG73" s="1702" t="s">
        <v>3435</v>
      </c>
      <c r="AH73" s="1702"/>
      <c r="AI73" s="1702"/>
      <c r="AJ73" s="1703"/>
      <c r="AK73" s="1653"/>
      <c r="AL73" s="1649"/>
      <c r="AM73" s="1649"/>
      <c r="AN73" s="1649"/>
      <c r="AO73" s="1649"/>
      <c r="AP73" s="1649"/>
      <c r="AQ73" s="1649"/>
      <c r="AR73" s="1649"/>
      <c r="AS73" s="1649"/>
      <c r="AT73" s="1649"/>
      <c r="AU73" s="1649"/>
      <c r="AV73" s="1649"/>
      <c r="AW73" s="1649"/>
      <c r="AX73" s="1649"/>
      <c r="AY73" s="1649"/>
      <c r="AZ73" s="1649"/>
      <c r="BA73" s="1649"/>
      <c r="BB73" s="1649"/>
      <c r="BC73" s="1649"/>
      <c r="BD73" s="1649"/>
      <c r="BE73" s="1649"/>
      <c r="BF73" s="1649"/>
    </row>
    <row r="74" spans="5:58" ht="12" customHeight="1">
      <c r="E74" s="1706" t="s">
        <v>3449</v>
      </c>
      <c r="F74" s="1707"/>
      <c r="G74" s="1707"/>
      <c r="H74" s="1649"/>
      <c r="I74" s="1649"/>
      <c r="J74" s="1649"/>
      <c r="K74" s="1649"/>
      <c r="L74" s="1649"/>
      <c r="M74" s="1649"/>
      <c r="N74" s="1649"/>
      <c r="O74" s="1649"/>
      <c r="P74" s="1665" t="s">
        <v>3450</v>
      </c>
      <c r="Q74" s="1697" t="s">
        <v>3432</v>
      </c>
      <c r="R74" s="1698"/>
      <c r="S74" s="1698"/>
      <c r="T74" s="1699" t="s">
        <v>3440</v>
      </c>
      <c r="U74" s="1697" t="s">
        <v>3434</v>
      </c>
      <c r="V74" s="1698"/>
      <c r="W74" s="1698"/>
      <c r="X74" s="1698"/>
      <c r="Y74" s="1704" t="s">
        <v>3451</v>
      </c>
      <c r="Z74" s="1704"/>
      <c r="AA74" s="1704"/>
      <c r="AB74" s="1705"/>
      <c r="AC74" s="1697" t="s">
        <v>3445</v>
      </c>
      <c r="AD74" s="1698"/>
      <c r="AE74" s="1698"/>
      <c r="AF74" s="1698"/>
      <c r="AG74" s="1702" t="s">
        <v>3435</v>
      </c>
      <c r="AH74" s="1702"/>
      <c r="AI74" s="1702"/>
      <c r="AJ74" s="1703"/>
      <c r="AK74" s="1653"/>
      <c r="AL74" s="1649"/>
      <c r="AM74" s="1649"/>
      <c r="AN74" s="1649"/>
      <c r="AO74" s="1649"/>
      <c r="AP74" s="1649"/>
      <c r="AQ74" s="1649"/>
      <c r="AR74" s="1649"/>
      <c r="AS74" s="1649"/>
      <c r="AT74" s="1649"/>
      <c r="AU74" s="1649"/>
      <c r="AV74" s="1649"/>
      <c r="AW74" s="1649"/>
      <c r="AX74" s="1649"/>
      <c r="AY74" s="1649"/>
      <c r="AZ74" s="1649"/>
      <c r="BA74" s="1649"/>
      <c r="BB74" s="1649"/>
      <c r="BC74" s="1649"/>
      <c r="BD74" s="1649"/>
      <c r="BE74" s="1649"/>
      <c r="BF74" s="1649"/>
    </row>
    <row r="75" spans="5:58" ht="12" customHeight="1">
      <c r="E75" s="1706" t="s">
        <v>3452</v>
      </c>
      <c r="F75" s="1707"/>
      <c r="G75" s="1707"/>
      <c r="H75" s="1649"/>
      <c r="I75" s="1649"/>
      <c r="J75" s="1649"/>
      <c r="K75" s="1649"/>
      <c r="L75" s="1649"/>
      <c r="M75" s="1649"/>
      <c r="N75" s="1649"/>
      <c r="O75" s="1649"/>
      <c r="P75" s="1665" t="s">
        <v>3453</v>
      </c>
      <c r="Q75" s="1697" t="s">
        <v>3432</v>
      </c>
      <c r="R75" s="1698"/>
      <c r="S75" s="1698"/>
      <c r="T75" s="1699" t="s">
        <v>3433</v>
      </c>
      <c r="U75" s="1697" t="s">
        <v>3434</v>
      </c>
      <c r="V75" s="1698"/>
      <c r="W75" s="1698"/>
      <c r="X75" s="1698"/>
      <c r="Y75" s="1704" t="s">
        <v>3454</v>
      </c>
      <c r="Z75" s="1704"/>
      <c r="AA75" s="1704"/>
      <c r="AB75" s="1705"/>
      <c r="AC75" s="1697" t="s">
        <v>3436</v>
      </c>
      <c r="AD75" s="1698"/>
      <c r="AE75" s="1698"/>
      <c r="AF75" s="1698"/>
      <c r="AG75" s="1702" t="s">
        <v>3435</v>
      </c>
      <c r="AH75" s="1702"/>
      <c r="AI75" s="1702"/>
      <c r="AJ75" s="1703"/>
      <c r="AK75" s="1653"/>
      <c r="AL75" s="1649"/>
      <c r="AM75" s="1649"/>
      <c r="AN75" s="1649"/>
      <c r="AO75" s="1649"/>
      <c r="AP75" s="1649"/>
      <c r="AQ75" s="1649"/>
      <c r="AR75" s="1649"/>
      <c r="AS75" s="1649"/>
      <c r="AT75" s="1649"/>
      <c r="AU75" s="1649"/>
      <c r="AV75" s="1649"/>
      <c r="AW75" s="1649"/>
      <c r="AX75" s="1649"/>
      <c r="AY75" s="1649"/>
      <c r="AZ75" s="1649"/>
      <c r="BA75" s="1649"/>
      <c r="BB75" s="1649"/>
      <c r="BC75" s="1649"/>
      <c r="BD75" s="1649"/>
      <c r="BE75" s="1649"/>
      <c r="BF75" s="1649"/>
    </row>
    <row r="76" spans="5:58" ht="12" customHeight="1">
      <c r="E76" s="1706" t="s">
        <v>3455</v>
      </c>
      <c r="F76" s="1707"/>
      <c r="G76" s="1707"/>
      <c r="H76" s="1649"/>
      <c r="I76" s="1649"/>
      <c r="J76" s="1655"/>
      <c r="K76" s="1655"/>
      <c r="L76" s="1655"/>
      <c r="M76" s="1649"/>
      <c r="N76" s="1649"/>
      <c r="O76" s="1649"/>
      <c r="P76" s="1665" t="s">
        <v>3456</v>
      </c>
      <c r="Q76" s="1697" t="s">
        <v>3432</v>
      </c>
      <c r="R76" s="1698"/>
      <c r="S76" s="1698"/>
      <c r="T76" s="1699" t="s">
        <v>3440</v>
      </c>
      <c r="U76" s="1697" t="s">
        <v>3434</v>
      </c>
      <c r="V76" s="1698"/>
      <c r="W76" s="1698"/>
      <c r="X76" s="1698"/>
      <c r="Y76" s="1704" t="s">
        <v>3457</v>
      </c>
      <c r="Z76" s="1704"/>
      <c r="AA76" s="1704"/>
      <c r="AB76" s="1705"/>
      <c r="AC76" s="1697" t="s">
        <v>3445</v>
      </c>
      <c r="AD76" s="1698"/>
      <c r="AE76" s="1698"/>
      <c r="AF76" s="1698"/>
      <c r="AG76" s="1702" t="s">
        <v>3435</v>
      </c>
      <c r="AH76" s="1702"/>
      <c r="AI76" s="1702"/>
      <c r="AJ76" s="1703"/>
      <c r="AK76" s="1653"/>
      <c r="AL76" s="1649"/>
      <c r="AM76" s="1649"/>
      <c r="AN76" s="1649"/>
      <c r="AO76" s="1649"/>
      <c r="AP76" s="1649"/>
      <c r="AQ76" s="1649"/>
      <c r="AR76" s="1649"/>
      <c r="AS76" s="1649"/>
      <c r="AT76" s="1649"/>
      <c r="AU76" s="1649"/>
      <c r="AV76" s="1649"/>
      <c r="AW76" s="1649"/>
      <c r="AX76" s="1649"/>
      <c r="AY76" s="1649"/>
      <c r="AZ76" s="1649"/>
      <c r="BA76" s="1649"/>
      <c r="BB76" s="1649"/>
      <c r="BC76" s="1649"/>
      <c r="BD76" s="1649"/>
      <c r="BE76" s="1649"/>
      <c r="BF76" s="1649"/>
    </row>
    <row r="77" spans="5:58" ht="12" customHeight="1">
      <c r="E77" s="1706" t="s">
        <v>3458</v>
      </c>
      <c r="F77" s="1707"/>
      <c r="G77" s="1707"/>
      <c r="H77" s="1649"/>
      <c r="I77" s="1649"/>
      <c r="J77" s="1655"/>
      <c r="K77" s="1655"/>
      <c r="L77" s="1655"/>
      <c r="M77" s="1649"/>
      <c r="N77" s="1649"/>
      <c r="O77" s="1649"/>
      <c r="P77" s="1665" t="s">
        <v>3459</v>
      </c>
      <c r="Q77" s="1697" t="s">
        <v>3432</v>
      </c>
      <c r="R77" s="1698"/>
      <c r="S77" s="1698"/>
      <c r="T77" s="1699" t="s">
        <v>3433</v>
      </c>
      <c r="U77" s="1697" t="s">
        <v>3434</v>
      </c>
      <c r="V77" s="1698"/>
      <c r="W77" s="1698"/>
      <c r="X77" s="1698"/>
      <c r="Y77" s="1704" t="s">
        <v>3460</v>
      </c>
      <c r="Z77" s="1704"/>
      <c r="AA77" s="1704"/>
      <c r="AB77" s="1705"/>
      <c r="AC77" s="1697" t="s">
        <v>3445</v>
      </c>
      <c r="AD77" s="1698"/>
      <c r="AE77" s="1698"/>
      <c r="AF77" s="1698"/>
      <c r="AG77" s="1702" t="s">
        <v>3435</v>
      </c>
      <c r="AH77" s="1702"/>
      <c r="AI77" s="1702"/>
      <c r="AJ77" s="1703"/>
      <c r="AK77" s="1653"/>
      <c r="AL77" s="1649"/>
      <c r="AM77" s="1649"/>
      <c r="AN77" s="1649"/>
      <c r="AO77" s="1649"/>
      <c r="AP77" s="1649"/>
      <c r="AQ77" s="1649"/>
      <c r="AR77" s="1649"/>
      <c r="AS77" s="1649"/>
      <c r="AT77" s="1649"/>
      <c r="AU77" s="1649"/>
      <c r="AV77" s="1649"/>
      <c r="AW77" s="1649"/>
      <c r="AX77" s="1649"/>
      <c r="AY77" s="1649"/>
      <c r="AZ77" s="1649"/>
      <c r="BA77" s="1649"/>
      <c r="BB77" s="1649"/>
      <c r="BC77" s="1649"/>
      <c r="BD77" s="1649"/>
      <c r="BE77" s="1649"/>
      <c r="BF77" s="1649"/>
    </row>
    <row r="78" spans="5:58" ht="12" customHeight="1">
      <c r="E78" s="1706" t="s">
        <v>3461</v>
      </c>
      <c r="F78" s="1707"/>
      <c r="G78" s="1707"/>
      <c r="H78" s="1649"/>
      <c r="I78" s="1649"/>
      <c r="J78" s="1655"/>
      <c r="K78" s="1655"/>
      <c r="L78" s="1655"/>
      <c r="M78" s="1649"/>
      <c r="N78" s="1649"/>
      <c r="O78" s="1649"/>
      <c r="P78" s="1665" t="s">
        <v>3462</v>
      </c>
      <c r="Q78" s="1697" t="s">
        <v>3432</v>
      </c>
      <c r="R78" s="1698"/>
      <c r="S78" s="1698"/>
      <c r="T78" s="1699" t="s">
        <v>3440</v>
      </c>
      <c r="U78" s="1697" t="s">
        <v>3434</v>
      </c>
      <c r="V78" s="1698"/>
      <c r="W78" s="1698"/>
      <c r="X78" s="1698"/>
      <c r="Y78" s="1704" t="s">
        <v>3463</v>
      </c>
      <c r="Z78" s="1704"/>
      <c r="AA78" s="1704"/>
      <c r="AB78" s="1705"/>
      <c r="AC78" s="1697" t="s">
        <v>3436</v>
      </c>
      <c r="AD78" s="1698"/>
      <c r="AE78" s="1698"/>
      <c r="AF78" s="1698"/>
      <c r="AG78" s="1702" t="s">
        <v>3435</v>
      </c>
      <c r="AH78" s="1702"/>
      <c r="AI78" s="1702"/>
      <c r="AJ78" s="1703"/>
      <c r="AK78" s="1653"/>
      <c r="AL78" s="1649"/>
      <c r="AM78" s="1649"/>
      <c r="AN78" s="1649"/>
      <c r="AO78" s="1649"/>
      <c r="AP78" s="1649"/>
      <c r="AQ78" s="1649"/>
      <c r="AR78" s="1649"/>
      <c r="AS78" s="1649"/>
      <c r="AT78" s="1649"/>
      <c r="AU78" s="1649"/>
      <c r="AV78" s="1649"/>
      <c r="AW78" s="1649"/>
      <c r="AX78" s="1649"/>
      <c r="AY78" s="1649"/>
      <c r="AZ78" s="1649"/>
      <c r="BA78" s="1649"/>
      <c r="BB78" s="1649"/>
      <c r="BC78" s="1649"/>
      <c r="BD78" s="1649"/>
      <c r="BE78" s="1649"/>
      <c r="BF78" s="1649"/>
    </row>
    <row r="79" spans="5:58" ht="12" customHeight="1">
      <c r="E79" s="1706" t="s">
        <v>3464</v>
      </c>
      <c r="F79" s="1707"/>
      <c r="G79" s="1707"/>
      <c r="H79" s="1649"/>
      <c r="I79" s="1649"/>
      <c r="J79" s="1655"/>
      <c r="K79" s="1655"/>
      <c r="L79" s="1655"/>
      <c r="M79" s="1649"/>
      <c r="N79" s="1649"/>
      <c r="O79" s="1649"/>
      <c r="P79" s="1665" t="s">
        <v>3465</v>
      </c>
      <c r="Q79" s="1697" t="s">
        <v>3432</v>
      </c>
      <c r="R79" s="1698"/>
      <c r="S79" s="1698"/>
      <c r="T79" s="1699" t="s">
        <v>3440</v>
      </c>
      <c r="U79" s="1697" t="s">
        <v>3434</v>
      </c>
      <c r="V79" s="1698"/>
      <c r="W79" s="1698"/>
      <c r="X79" s="1698"/>
      <c r="Y79" s="1704" t="s">
        <v>3466</v>
      </c>
      <c r="Z79" s="1704"/>
      <c r="AA79" s="1704"/>
      <c r="AB79" s="1705"/>
      <c r="AC79" s="1697" t="s">
        <v>3436</v>
      </c>
      <c r="AD79" s="1698"/>
      <c r="AE79" s="1698"/>
      <c r="AF79" s="1698"/>
      <c r="AG79" s="1702" t="s">
        <v>3435</v>
      </c>
      <c r="AH79" s="1702"/>
      <c r="AI79" s="1702"/>
      <c r="AJ79" s="1703"/>
      <c r="AK79" s="1653"/>
      <c r="AL79" s="1649"/>
      <c r="AM79" s="1649"/>
      <c r="AN79" s="1649"/>
      <c r="AO79" s="1649"/>
      <c r="AP79" s="1649"/>
      <c r="AQ79" s="1649"/>
      <c r="AR79" s="1649"/>
      <c r="AS79" s="1649"/>
      <c r="AT79" s="1649"/>
      <c r="AU79" s="1649"/>
      <c r="AV79" s="1649"/>
      <c r="AW79" s="1649"/>
      <c r="AX79" s="1649"/>
      <c r="AY79" s="1649"/>
      <c r="AZ79" s="1649"/>
      <c r="BA79" s="1649"/>
      <c r="BB79" s="1649"/>
      <c r="BC79" s="1649"/>
      <c r="BD79" s="1649"/>
      <c r="BE79" s="1649"/>
      <c r="BF79" s="1649"/>
    </row>
    <row r="80" spans="5:58" ht="12" customHeight="1">
      <c r="E80" s="1706" t="s">
        <v>3467</v>
      </c>
      <c r="F80" s="1707"/>
      <c r="G80" s="1707"/>
      <c r="H80" s="1649"/>
      <c r="I80" s="1649"/>
      <c r="J80" s="1655"/>
      <c r="K80" s="1655"/>
      <c r="L80" s="1655"/>
      <c r="M80" s="1649"/>
      <c r="N80" s="1649"/>
      <c r="O80" s="1649"/>
      <c r="P80" s="1665" t="s">
        <v>3468</v>
      </c>
      <c r="Q80" s="1697" t="s">
        <v>3432</v>
      </c>
      <c r="R80" s="1698"/>
      <c r="S80" s="1698"/>
      <c r="T80" s="1699" t="s">
        <v>3440</v>
      </c>
      <c r="U80" s="1697" t="s">
        <v>3434</v>
      </c>
      <c r="V80" s="1698"/>
      <c r="W80" s="1698"/>
      <c r="X80" s="1698"/>
      <c r="Y80" s="1704" t="s">
        <v>3469</v>
      </c>
      <c r="Z80" s="1704"/>
      <c r="AA80" s="1704"/>
      <c r="AB80" s="1705"/>
      <c r="AC80" s="1697" t="s">
        <v>3436</v>
      </c>
      <c r="AD80" s="1698"/>
      <c r="AE80" s="1698"/>
      <c r="AF80" s="1698"/>
      <c r="AG80" s="1702" t="s">
        <v>3435</v>
      </c>
      <c r="AH80" s="1702"/>
      <c r="AI80" s="1702"/>
      <c r="AJ80" s="1703"/>
      <c r="AK80" s="1653"/>
      <c r="AL80" s="1649"/>
      <c r="AM80" s="1649"/>
      <c r="AN80" s="1649"/>
      <c r="AO80" s="1649"/>
      <c r="AP80" s="1649"/>
      <c r="AQ80" s="1649"/>
      <c r="AR80" s="1649"/>
      <c r="AS80" s="1649"/>
      <c r="AT80" s="1649"/>
      <c r="AU80" s="1649"/>
      <c r="AV80" s="1649"/>
      <c r="AW80" s="1649"/>
      <c r="AX80" s="1649"/>
      <c r="AY80" s="1649"/>
      <c r="AZ80" s="1649"/>
      <c r="BA80" s="1649"/>
      <c r="BB80" s="1649"/>
      <c r="BC80" s="1649"/>
      <c r="BD80" s="1649"/>
      <c r="BE80" s="1649"/>
      <c r="BF80" s="1649"/>
    </row>
    <row r="81" spans="5:37" ht="12" customHeight="1">
      <c r="E81" s="1706" t="s">
        <v>3470</v>
      </c>
      <c r="F81" s="1707"/>
      <c r="G81" s="1707"/>
      <c r="H81" s="1649"/>
      <c r="I81" s="1649"/>
      <c r="J81" s="1655"/>
      <c r="K81" s="1655"/>
      <c r="L81" s="1655"/>
      <c r="M81" s="1649"/>
      <c r="N81" s="1649"/>
      <c r="O81" s="1649"/>
      <c r="P81" s="1665" t="s">
        <v>3471</v>
      </c>
      <c r="Q81" s="1697" t="s">
        <v>3432</v>
      </c>
      <c r="R81" s="1698"/>
      <c r="S81" s="1698"/>
      <c r="T81" s="1699" t="s">
        <v>3440</v>
      </c>
      <c r="U81" s="1697" t="s">
        <v>3434</v>
      </c>
      <c r="V81" s="1698"/>
      <c r="W81" s="1698"/>
      <c r="X81" s="1698"/>
      <c r="Y81" s="1704" t="s">
        <v>3472</v>
      </c>
      <c r="Z81" s="1704"/>
      <c r="AA81" s="1704"/>
      <c r="AB81" s="1705"/>
      <c r="AC81" s="1697" t="s">
        <v>3445</v>
      </c>
      <c r="AD81" s="1698"/>
      <c r="AE81" s="1698"/>
      <c r="AF81" s="1698"/>
      <c r="AG81" s="1702" t="s">
        <v>3435</v>
      </c>
      <c r="AH81" s="1702"/>
      <c r="AI81" s="1702"/>
      <c r="AJ81" s="1703"/>
      <c r="AK81" s="1653"/>
    </row>
    <row r="82" spans="5:37" ht="12" customHeight="1">
      <c r="E82" s="1706" t="s">
        <v>3473</v>
      </c>
      <c r="F82" s="1707"/>
      <c r="G82" s="1707"/>
      <c r="H82" s="1649"/>
      <c r="I82" s="1649"/>
      <c r="J82" s="1655"/>
      <c r="K82" s="1655"/>
      <c r="L82" s="1655"/>
      <c r="M82" s="1649"/>
      <c r="N82" s="1649"/>
      <c r="O82" s="1649"/>
      <c r="P82" s="1665" t="s">
        <v>3474</v>
      </c>
      <c r="Q82" s="1697" t="s">
        <v>3475</v>
      </c>
      <c r="R82" s="1698"/>
      <c r="S82" s="1698"/>
      <c r="T82" s="1699" t="s">
        <v>3433</v>
      </c>
      <c r="U82" s="1697" t="s">
        <v>3434</v>
      </c>
      <c r="V82" s="1698"/>
      <c r="W82" s="1698"/>
      <c r="X82" s="1698"/>
      <c r="Y82" s="1704" t="s">
        <v>3476</v>
      </c>
      <c r="Z82" s="1704"/>
      <c r="AA82" s="1704"/>
      <c r="AB82" s="1705"/>
      <c r="AC82" s="1697" t="s">
        <v>3436</v>
      </c>
      <c r="AD82" s="1698"/>
      <c r="AE82" s="1698"/>
      <c r="AF82" s="1698"/>
      <c r="AG82" s="1702" t="s">
        <v>3435</v>
      </c>
      <c r="AH82" s="1702"/>
      <c r="AI82" s="1702"/>
      <c r="AJ82" s="1703"/>
      <c r="AK82" s="1653"/>
    </row>
    <row r="83" spans="5:37" ht="12" customHeight="1">
      <c r="E83" s="1706" t="s">
        <v>3477</v>
      </c>
      <c r="F83" s="1707"/>
      <c r="G83" s="1707"/>
      <c r="H83" s="1649"/>
      <c r="I83" s="1649"/>
      <c r="J83" s="1655"/>
      <c r="K83" s="1655"/>
      <c r="L83" s="1655"/>
      <c r="M83" s="1649"/>
      <c r="N83" s="1649"/>
      <c r="O83" s="1649"/>
      <c r="P83" s="1665" t="s">
        <v>3478</v>
      </c>
      <c r="Q83" s="1697" t="s">
        <v>3432</v>
      </c>
      <c r="R83" s="1698"/>
      <c r="S83" s="1698"/>
      <c r="T83" s="1699" t="s">
        <v>3433</v>
      </c>
      <c r="U83" s="1697" t="s">
        <v>3434</v>
      </c>
      <c r="V83" s="1698"/>
      <c r="W83" s="1698"/>
      <c r="X83" s="1698"/>
      <c r="Y83" s="1704" t="s">
        <v>3479</v>
      </c>
      <c r="Z83" s="1704"/>
      <c r="AA83" s="1704"/>
      <c r="AB83" s="1705"/>
      <c r="AC83" s="1697" t="s">
        <v>3436</v>
      </c>
      <c r="AD83" s="1698"/>
      <c r="AE83" s="1698"/>
      <c r="AF83" s="1698"/>
      <c r="AG83" s="1702" t="s">
        <v>3435</v>
      </c>
      <c r="AH83" s="1702"/>
      <c r="AI83" s="1702"/>
      <c r="AJ83" s="1703"/>
      <c r="AK83" s="1653"/>
    </row>
    <row r="84" spans="5:37" ht="12" customHeight="1">
      <c r="E84" s="1706" t="s">
        <v>3480</v>
      </c>
      <c r="F84" s="1707"/>
      <c r="G84" s="1707"/>
      <c r="H84" s="1649"/>
      <c r="I84" s="1649"/>
      <c r="J84" s="1655"/>
      <c r="K84" s="1655"/>
      <c r="L84" s="1655"/>
      <c r="M84" s="1649"/>
      <c r="N84" s="1649"/>
      <c r="O84" s="1649"/>
      <c r="P84" s="1665" t="s">
        <v>3481</v>
      </c>
      <c r="Q84" s="1697" t="s">
        <v>3432</v>
      </c>
      <c r="R84" s="1698"/>
      <c r="S84" s="1698"/>
      <c r="T84" s="1699" t="s">
        <v>3440</v>
      </c>
      <c r="U84" s="1697" t="s">
        <v>3434</v>
      </c>
      <c r="V84" s="1698"/>
      <c r="W84" s="1698"/>
      <c r="X84" s="1698"/>
      <c r="Y84" s="1704" t="s">
        <v>3482</v>
      </c>
      <c r="Z84" s="1704"/>
      <c r="AA84" s="1704"/>
      <c r="AB84" s="1705"/>
      <c r="AC84" s="1697" t="s">
        <v>3436</v>
      </c>
      <c r="AD84" s="1698"/>
      <c r="AE84" s="1698"/>
      <c r="AF84" s="1698"/>
      <c r="AG84" s="1702" t="s">
        <v>3435</v>
      </c>
      <c r="AH84" s="1702"/>
      <c r="AI84" s="1702"/>
      <c r="AJ84" s="1703"/>
      <c r="AK84" s="1653"/>
    </row>
    <row r="85" spans="5:37" ht="12" customHeight="1">
      <c r="E85" s="1706" t="s">
        <v>3483</v>
      </c>
      <c r="F85" s="1707"/>
      <c r="G85" s="1707"/>
      <c r="H85" s="1649"/>
      <c r="I85" s="1649"/>
      <c r="J85" s="1655"/>
      <c r="K85" s="1655"/>
      <c r="L85" s="1655"/>
      <c r="M85" s="1649"/>
      <c r="N85" s="1649"/>
      <c r="O85" s="1649"/>
      <c r="P85" s="1665" t="s">
        <v>3484</v>
      </c>
      <c r="Q85" s="1697" t="s">
        <v>3432</v>
      </c>
      <c r="R85" s="1698"/>
      <c r="S85" s="1698"/>
      <c r="T85" s="1699" t="s">
        <v>3440</v>
      </c>
      <c r="U85" s="1697" t="s">
        <v>3434</v>
      </c>
      <c r="V85" s="1698"/>
      <c r="W85" s="1698"/>
      <c r="X85" s="1698"/>
      <c r="Y85" s="1704" t="s">
        <v>3485</v>
      </c>
      <c r="Z85" s="1704"/>
      <c r="AA85" s="1704"/>
      <c r="AB85" s="1705"/>
      <c r="AC85" s="1697" t="s">
        <v>3445</v>
      </c>
      <c r="AD85" s="1698"/>
      <c r="AE85" s="1698"/>
      <c r="AF85" s="1698"/>
      <c r="AG85" s="1702" t="s">
        <v>3435</v>
      </c>
      <c r="AH85" s="1702"/>
      <c r="AI85" s="1702"/>
      <c r="AJ85" s="1703"/>
      <c r="AK85" s="1653"/>
    </row>
    <row r="86" spans="5:37" ht="12" customHeight="1">
      <c r="E86" s="1706" t="s">
        <v>3486</v>
      </c>
      <c r="F86" s="1707"/>
      <c r="G86" s="1707"/>
      <c r="H86" s="1659"/>
      <c r="I86" s="1659"/>
      <c r="J86" s="1655"/>
      <c r="K86" s="1655"/>
      <c r="L86" s="1655"/>
      <c r="M86" s="1649"/>
      <c r="N86" s="1649"/>
      <c r="O86" s="1649"/>
      <c r="P86" s="1665" t="s">
        <v>3487</v>
      </c>
      <c r="Q86" s="1697" t="s">
        <v>3432</v>
      </c>
      <c r="R86" s="1698"/>
      <c r="S86" s="1698"/>
      <c r="T86" s="1699" t="s">
        <v>3440</v>
      </c>
      <c r="U86" s="1697" t="s">
        <v>3434</v>
      </c>
      <c r="V86" s="1698"/>
      <c r="W86" s="1698"/>
      <c r="X86" s="1698"/>
      <c r="Y86" s="1704" t="s">
        <v>3488</v>
      </c>
      <c r="Z86" s="1704"/>
      <c r="AA86" s="1704"/>
      <c r="AB86" s="1705"/>
      <c r="AC86" s="1697" t="s">
        <v>3436</v>
      </c>
      <c r="AD86" s="1698"/>
      <c r="AE86" s="1698"/>
      <c r="AF86" s="1698"/>
      <c r="AG86" s="1702" t="s">
        <v>3435</v>
      </c>
      <c r="AH86" s="1702"/>
      <c r="AI86" s="1702"/>
      <c r="AJ86" s="1703"/>
      <c r="AK86" s="1653"/>
    </row>
    <row r="87" spans="5:37" ht="12" customHeight="1">
      <c r="E87" s="1706" t="s">
        <v>3489</v>
      </c>
      <c r="F87" s="1707"/>
      <c r="G87" s="1707"/>
      <c r="H87" s="1659"/>
      <c r="I87" s="1659"/>
      <c r="J87" s="1655"/>
      <c r="K87" s="1655"/>
      <c r="L87" s="1655"/>
      <c r="M87" s="1649"/>
      <c r="N87" s="1649"/>
      <c r="O87" s="1649"/>
      <c r="P87" s="1665" t="s">
        <v>3490</v>
      </c>
      <c r="Q87" s="1697" t="s">
        <v>3432</v>
      </c>
      <c r="R87" s="1698"/>
      <c r="S87" s="1698"/>
      <c r="T87" s="1699" t="s">
        <v>3440</v>
      </c>
      <c r="U87" s="1697" t="s">
        <v>3434</v>
      </c>
      <c r="V87" s="1698"/>
      <c r="W87" s="1698"/>
      <c r="X87" s="1698"/>
      <c r="Y87" s="1704" t="s">
        <v>3491</v>
      </c>
      <c r="Z87" s="1704"/>
      <c r="AA87" s="1704"/>
      <c r="AB87" s="1705"/>
      <c r="AC87" s="1697" t="s">
        <v>3445</v>
      </c>
      <c r="AD87" s="1698"/>
      <c r="AE87" s="1698"/>
      <c r="AF87" s="1698"/>
      <c r="AG87" s="1702" t="s">
        <v>3435</v>
      </c>
      <c r="AH87" s="1702"/>
      <c r="AI87" s="1702"/>
      <c r="AJ87" s="1703"/>
      <c r="AK87" s="1653"/>
    </row>
    <row r="88" spans="5:37" ht="12" customHeight="1">
      <c r="E88" s="1706" t="s">
        <v>3493</v>
      </c>
      <c r="F88" s="1707"/>
      <c r="G88" s="1707"/>
      <c r="H88" s="1659"/>
      <c r="I88" s="1659"/>
      <c r="J88" s="1655"/>
      <c r="K88" s="1655"/>
      <c r="L88" s="1655"/>
      <c r="M88" s="1649"/>
      <c r="N88" s="1649"/>
      <c r="O88" s="1649"/>
      <c r="P88" s="1665" t="s">
        <v>3494</v>
      </c>
      <c r="Q88" s="1697" t="s">
        <v>3475</v>
      </c>
      <c r="R88" s="1698"/>
      <c r="S88" s="1698"/>
      <c r="T88" s="1699" t="s">
        <v>3440</v>
      </c>
      <c r="U88" s="1697" t="s">
        <v>3434</v>
      </c>
      <c r="V88" s="1698"/>
      <c r="W88" s="1698"/>
      <c r="X88" s="1698"/>
      <c r="Y88" s="1704" t="s">
        <v>3495</v>
      </c>
      <c r="Z88" s="1704"/>
      <c r="AA88" s="1704"/>
      <c r="AB88" s="1705"/>
      <c r="AC88" s="1697" t="s">
        <v>3436</v>
      </c>
      <c r="AD88" s="1698"/>
      <c r="AE88" s="1698"/>
      <c r="AF88" s="1698"/>
      <c r="AG88" s="1702" t="s">
        <v>3435</v>
      </c>
      <c r="AH88" s="1702"/>
      <c r="AI88" s="1702"/>
      <c r="AJ88" s="1703"/>
      <c r="AK88" s="1653"/>
    </row>
    <row r="89" spans="5:37" ht="12" customHeight="1">
      <c r="E89" s="1706" t="s">
        <v>3496</v>
      </c>
      <c r="F89" s="1707"/>
      <c r="G89" s="1707"/>
      <c r="H89" s="1659"/>
      <c r="I89" s="1659"/>
      <c r="J89" s="1655"/>
      <c r="K89" s="1655"/>
      <c r="L89" s="1655"/>
      <c r="M89" s="1649"/>
      <c r="N89" s="1649"/>
      <c r="O89" s="1649"/>
      <c r="P89" s="1665" t="s">
        <v>3497</v>
      </c>
      <c r="Q89" s="1697" t="s">
        <v>3432</v>
      </c>
      <c r="R89" s="1698"/>
      <c r="S89" s="1698"/>
      <c r="T89" s="1699" t="s">
        <v>3440</v>
      </c>
      <c r="U89" s="1697" t="s">
        <v>3434</v>
      </c>
      <c r="V89" s="1698"/>
      <c r="W89" s="1698"/>
      <c r="X89" s="1698"/>
      <c r="Y89" s="1704" t="s">
        <v>3498</v>
      </c>
      <c r="Z89" s="1704"/>
      <c r="AA89" s="1704"/>
      <c r="AB89" s="1705"/>
      <c r="AC89" s="1697" t="s">
        <v>3436</v>
      </c>
      <c r="AD89" s="1698"/>
      <c r="AE89" s="1698"/>
      <c r="AF89" s="1698"/>
      <c r="AG89" s="1702" t="s">
        <v>3435</v>
      </c>
      <c r="AH89" s="1702"/>
      <c r="AI89" s="1702"/>
      <c r="AJ89" s="1703"/>
      <c r="AK89" s="1653"/>
    </row>
    <row r="90" spans="5:37" ht="12" customHeight="1">
      <c r="E90" s="1660" t="s">
        <v>3499</v>
      </c>
      <c r="F90" s="1708"/>
      <c r="G90" s="1708"/>
      <c r="H90" s="1659"/>
      <c r="I90" s="1659"/>
      <c r="J90" s="1655"/>
      <c r="K90" s="1655"/>
      <c r="L90" s="1655"/>
      <c r="M90" s="1649"/>
      <c r="N90" s="1649"/>
      <c r="O90" s="1649"/>
      <c r="P90" s="1665" t="s">
        <v>3500</v>
      </c>
      <c r="Q90" s="1697" t="s">
        <v>3432</v>
      </c>
      <c r="R90" s="1698"/>
      <c r="S90" s="1698"/>
      <c r="T90" s="1699" t="s">
        <v>3433</v>
      </c>
      <c r="U90" s="1697" t="s">
        <v>3434</v>
      </c>
      <c r="V90" s="1698"/>
      <c r="W90" s="1698"/>
      <c r="X90" s="1698"/>
      <c r="Y90" s="1704" t="s">
        <v>3501</v>
      </c>
      <c r="Z90" s="1704"/>
      <c r="AA90" s="1704"/>
      <c r="AB90" s="1705"/>
      <c r="AC90" s="1697" t="s">
        <v>3445</v>
      </c>
      <c r="AD90" s="1698"/>
      <c r="AE90" s="1698"/>
      <c r="AF90" s="1698"/>
      <c r="AG90" s="1702" t="s">
        <v>3435</v>
      </c>
      <c r="AH90" s="1702"/>
      <c r="AI90" s="1702"/>
      <c r="AJ90" s="1703"/>
      <c r="AK90" s="1653"/>
    </row>
    <row r="91" spans="5:37" ht="12" customHeight="1">
      <c r="E91" s="1660" t="s">
        <v>3503</v>
      </c>
      <c r="F91" s="1708"/>
      <c r="G91" s="1708"/>
      <c r="H91" s="1659"/>
      <c r="I91" s="1659"/>
      <c r="J91" s="1655"/>
      <c r="K91" s="1655"/>
      <c r="L91" s="1655"/>
      <c r="M91" s="1649"/>
      <c r="N91" s="1649"/>
      <c r="O91" s="1649"/>
      <c r="P91" s="1665" t="s">
        <v>3504</v>
      </c>
      <c r="Q91" s="1697" t="s">
        <v>3432</v>
      </c>
      <c r="R91" s="1698"/>
      <c r="S91" s="1698"/>
      <c r="T91" s="1699" t="s">
        <v>3440</v>
      </c>
      <c r="U91" s="1697" t="s">
        <v>3434</v>
      </c>
      <c r="V91" s="1698"/>
      <c r="W91" s="1698"/>
      <c r="X91" s="1698"/>
      <c r="Y91" s="1704" t="s">
        <v>3505</v>
      </c>
      <c r="Z91" s="1704"/>
      <c r="AA91" s="1704"/>
      <c r="AB91" s="1705"/>
      <c r="AC91" s="1697" t="s">
        <v>3436</v>
      </c>
      <c r="AD91" s="1698"/>
      <c r="AE91" s="1698"/>
      <c r="AF91" s="1698"/>
      <c r="AG91" s="1702" t="s">
        <v>3435</v>
      </c>
      <c r="AH91" s="1702"/>
      <c r="AI91" s="1702"/>
      <c r="AJ91" s="1703"/>
      <c r="AK91" s="1653"/>
    </row>
    <row r="92" spans="5:37" ht="12" customHeight="1">
      <c r="E92" s="1660" t="s">
        <v>3507</v>
      </c>
      <c r="F92" s="1708"/>
      <c r="G92" s="1708"/>
      <c r="H92" s="1659"/>
      <c r="I92" s="1659"/>
      <c r="J92" s="1655"/>
      <c r="K92" s="1655"/>
      <c r="L92" s="1655"/>
      <c r="M92" s="1649"/>
      <c r="N92" s="1649"/>
      <c r="O92" s="1649"/>
      <c r="P92" s="1665" t="s">
        <v>3508</v>
      </c>
      <c r="Q92" s="1697" t="s">
        <v>3432</v>
      </c>
      <c r="R92" s="1698"/>
      <c r="S92" s="1698"/>
      <c r="T92" s="1699" t="s">
        <v>3440</v>
      </c>
      <c r="U92" s="1697" t="s">
        <v>3434</v>
      </c>
      <c r="V92" s="1698"/>
      <c r="W92" s="1698"/>
      <c r="X92" s="1698"/>
      <c r="Y92" s="1704" t="s">
        <v>3509</v>
      </c>
      <c r="Z92" s="1704"/>
      <c r="AA92" s="1704"/>
      <c r="AB92" s="1705"/>
      <c r="AC92" s="1697" t="s">
        <v>3436</v>
      </c>
      <c r="AD92" s="1698"/>
      <c r="AE92" s="1698"/>
      <c r="AF92" s="1698"/>
      <c r="AG92" s="1702" t="s">
        <v>3435</v>
      </c>
      <c r="AH92" s="1702"/>
      <c r="AI92" s="1702"/>
      <c r="AJ92" s="1703"/>
      <c r="AK92" s="1653"/>
    </row>
    <row r="93" spans="5:37" ht="12" customHeight="1">
      <c r="E93" s="1660" t="s">
        <v>3511</v>
      </c>
      <c r="F93" s="1708"/>
      <c r="G93" s="1708"/>
      <c r="H93" s="1659"/>
      <c r="I93" s="1659"/>
      <c r="J93" s="1655"/>
      <c r="K93" s="1655"/>
      <c r="L93" s="1655"/>
      <c r="M93" s="1649"/>
      <c r="N93" s="1649"/>
      <c r="O93" s="1649"/>
      <c r="P93" s="1665" t="s">
        <v>3512</v>
      </c>
      <c r="Q93" s="1697" t="s">
        <v>3432</v>
      </c>
      <c r="R93" s="1698"/>
      <c r="S93" s="1698"/>
      <c r="T93" s="1699" t="s">
        <v>3433</v>
      </c>
      <c r="U93" s="1697" t="s">
        <v>3434</v>
      </c>
      <c r="V93" s="1698"/>
      <c r="W93" s="1698"/>
      <c r="X93" s="1698"/>
      <c r="Y93" s="1704" t="s">
        <v>3513</v>
      </c>
      <c r="Z93" s="1704"/>
      <c r="AA93" s="1704"/>
      <c r="AB93" s="1705"/>
      <c r="AC93" s="1697" t="s">
        <v>3445</v>
      </c>
      <c r="AD93" s="1698"/>
      <c r="AE93" s="1698"/>
      <c r="AF93" s="1698"/>
      <c r="AG93" s="1702" t="s">
        <v>3435</v>
      </c>
      <c r="AH93" s="1702"/>
      <c r="AI93" s="1702"/>
      <c r="AJ93" s="1703"/>
      <c r="AK93" s="1653"/>
    </row>
    <row r="94" spans="5:37" ht="12" customHeight="1">
      <c r="E94" s="1660" t="s">
        <v>3515</v>
      </c>
      <c r="F94" s="1708"/>
      <c r="G94" s="1708"/>
      <c r="H94" s="1659"/>
      <c r="I94" s="1659"/>
      <c r="J94" s="1655"/>
      <c r="K94" s="1655"/>
      <c r="L94" s="1655"/>
      <c r="M94" s="1649"/>
      <c r="N94" s="1649"/>
      <c r="O94" s="1649"/>
      <c r="P94" s="1665" t="s">
        <v>3516</v>
      </c>
      <c r="Q94" s="1697" t="s">
        <v>3432</v>
      </c>
      <c r="R94" s="1698"/>
      <c r="S94" s="1698"/>
      <c r="T94" s="1699" t="s">
        <v>3440</v>
      </c>
      <c r="U94" s="1697" t="s">
        <v>3434</v>
      </c>
      <c r="V94" s="1698"/>
      <c r="W94" s="1698"/>
      <c r="X94" s="1698"/>
      <c r="Y94" s="1704" t="s">
        <v>3517</v>
      </c>
      <c r="Z94" s="1704"/>
      <c r="AA94" s="1704"/>
      <c r="AB94" s="1705"/>
      <c r="AC94" s="1697" t="s">
        <v>3436</v>
      </c>
      <c r="AD94" s="1698"/>
      <c r="AE94" s="1698"/>
      <c r="AF94" s="1698"/>
      <c r="AG94" s="1702" t="s">
        <v>3435</v>
      </c>
      <c r="AH94" s="1702"/>
      <c r="AI94" s="1702"/>
      <c r="AJ94" s="1703"/>
      <c r="AK94" s="1653"/>
    </row>
    <row r="95" spans="5:37" ht="12" customHeight="1">
      <c r="E95" s="1660" t="s">
        <v>3518</v>
      </c>
      <c r="F95" s="1708"/>
      <c r="G95" s="1708"/>
      <c r="H95" s="1659"/>
      <c r="I95" s="1659"/>
      <c r="J95" s="1655"/>
      <c r="K95" s="1655"/>
      <c r="L95" s="1655"/>
      <c r="M95" s="1649"/>
      <c r="N95" s="1649"/>
      <c r="O95" s="1649"/>
      <c r="P95" s="1665" t="s">
        <v>3519</v>
      </c>
      <c r="Q95" s="1697" t="s">
        <v>3432</v>
      </c>
      <c r="R95" s="1698"/>
      <c r="S95" s="1698"/>
      <c r="T95" s="1699" t="s">
        <v>3440</v>
      </c>
      <c r="U95" s="1697" t="s">
        <v>3434</v>
      </c>
      <c r="V95" s="1698"/>
      <c r="W95" s="1698"/>
      <c r="X95" s="1698"/>
      <c r="Y95" s="1704" t="s">
        <v>3520</v>
      </c>
      <c r="Z95" s="1704"/>
      <c r="AA95" s="1704"/>
      <c r="AB95" s="1705"/>
      <c r="AC95" s="1697" t="s">
        <v>3436</v>
      </c>
      <c r="AD95" s="1698"/>
      <c r="AE95" s="1698"/>
      <c r="AF95" s="1698"/>
      <c r="AG95" s="1702" t="s">
        <v>3435</v>
      </c>
      <c r="AH95" s="1702"/>
      <c r="AI95" s="1702"/>
      <c r="AJ95" s="1703"/>
      <c r="AK95" s="1653"/>
    </row>
    <row r="96" spans="5:37" ht="12" customHeight="1">
      <c r="E96" s="1660" t="s">
        <v>3522</v>
      </c>
      <c r="F96" s="1708"/>
      <c r="G96" s="1708"/>
      <c r="H96" s="1659"/>
      <c r="I96" s="1659"/>
      <c r="J96" s="1655"/>
      <c r="K96" s="1655"/>
      <c r="L96" s="1655"/>
      <c r="M96" s="1649"/>
      <c r="N96" s="1649"/>
      <c r="O96" s="1649"/>
      <c r="P96" s="1665" t="s">
        <v>3523</v>
      </c>
      <c r="Q96" s="1697" t="s">
        <v>3432</v>
      </c>
      <c r="R96" s="1698"/>
      <c r="S96" s="1698"/>
      <c r="T96" s="1699" t="s">
        <v>3440</v>
      </c>
      <c r="U96" s="1697" t="s">
        <v>3434</v>
      </c>
      <c r="V96" s="1698"/>
      <c r="W96" s="1698"/>
      <c r="X96" s="1698"/>
      <c r="Y96" s="1704" t="s">
        <v>3524</v>
      </c>
      <c r="Z96" s="1704"/>
      <c r="AA96" s="1704"/>
      <c r="AB96" s="1705"/>
      <c r="AC96" s="1697" t="s">
        <v>3436</v>
      </c>
      <c r="AD96" s="1698"/>
      <c r="AE96" s="1698"/>
      <c r="AF96" s="1698"/>
      <c r="AG96" s="1702" t="s">
        <v>3435</v>
      </c>
      <c r="AH96" s="1702"/>
      <c r="AI96" s="1702"/>
      <c r="AJ96" s="1703"/>
      <c r="AK96" s="1653"/>
    </row>
    <row r="97" spans="3:37" ht="12" customHeight="1">
      <c r="C97" s="1649"/>
      <c r="D97" s="1649"/>
      <c r="E97" s="1660" t="s">
        <v>3525</v>
      </c>
      <c r="F97" s="1708"/>
      <c r="G97" s="1708"/>
      <c r="H97" s="1659"/>
      <c r="I97" s="1659"/>
      <c r="J97" s="1655"/>
      <c r="K97" s="1655"/>
      <c r="L97" s="1655"/>
      <c r="M97" s="1649"/>
      <c r="N97" s="1649"/>
      <c r="O97" s="1649"/>
      <c r="P97" s="1665" t="s">
        <v>3526</v>
      </c>
      <c r="Q97" s="1697" t="s">
        <v>3432</v>
      </c>
      <c r="R97" s="1698"/>
      <c r="S97" s="1698"/>
      <c r="T97" s="1699" t="s">
        <v>3440</v>
      </c>
      <c r="U97" s="1697" t="s">
        <v>3434</v>
      </c>
      <c r="V97" s="1698"/>
      <c r="W97" s="1698"/>
      <c r="X97" s="1698"/>
      <c r="Y97" s="1704" t="s">
        <v>3527</v>
      </c>
      <c r="Z97" s="1704"/>
      <c r="AA97" s="1704"/>
      <c r="AB97" s="1705"/>
      <c r="AC97" s="1697" t="s">
        <v>3445</v>
      </c>
      <c r="AD97" s="1698"/>
      <c r="AE97" s="1698"/>
      <c r="AF97" s="1698"/>
      <c r="AG97" s="1702" t="s">
        <v>3435</v>
      </c>
      <c r="AH97" s="1702"/>
      <c r="AI97" s="1702"/>
      <c r="AJ97" s="1703"/>
      <c r="AK97" s="1653"/>
    </row>
    <row r="98" spans="3:37" ht="12" customHeight="1">
      <c r="C98" s="1649"/>
      <c r="D98" s="1649"/>
      <c r="E98" s="1660" t="s">
        <v>3529</v>
      </c>
      <c r="F98" s="1708"/>
      <c r="G98" s="1708"/>
      <c r="H98" s="1659"/>
      <c r="I98" s="1659"/>
      <c r="J98" s="1655"/>
      <c r="K98" s="1655"/>
      <c r="L98" s="1655"/>
      <c r="M98" s="1649"/>
      <c r="N98" s="1649"/>
      <c r="O98" s="1649"/>
      <c r="P98" s="1665" t="s">
        <v>3530</v>
      </c>
      <c r="Q98" s="1697" t="s">
        <v>3432</v>
      </c>
      <c r="R98" s="1698"/>
      <c r="S98" s="1698"/>
      <c r="T98" s="1699" t="s">
        <v>3440</v>
      </c>
      <c r="U98" s="1697" t="s">
        <v>3434</v>
      </c>
      <c r="V98" s="1698"/>
      <c r="W98" s="1698"/>
      <c r="X98" s="1698"/>
      <c r="Y98" s="1704" t="s">
        <v>3531</v>
      </c>
      <c r="Z98" s="1704"/>
      <c r="AA98" s="1704"/>
      <c r="AB98" s="1705"/>
      <c r="AC98" s="1697" t="s">
        <v>3436</v>
      </c>
      <c r="AD98" s="1698"/>
      <c r="AE98" s="1698"/>
      <c r="AF98" s="1698"/>
      <c r="AG98" s="1702" t="s">
        <v>3435</v>
      </c>
      <c r="AH98" s="1702"/>
      <c r="AI98" s="1702"/>
      <c r="AJ98" s="1703"/>
      <c r="AK98" s="1653"/>
    </row>
    <row r="99" spans="3:37" ht="12" customHeight="1">
      <c r="C99" s="1649"/>
      <c r="D99" s="1649"/>
      <c r="E99" s="1660" t="s">
        <v>3533</v>
      </c>
      <c r="F99" s="1708"/>
      <c r="G99" s="1708"/>
      <c r="H99" s="1659"/>
      <c r="I99" s="1659"/>
      <c r="J99" s="1655"/>
      <c r="K99" s="1655"/>
      <c r="L99" s="1655"/>
      <c r="M99" s="1649"/>
      <c r="N99" s="1649"/>
      <c r="O99" s="1649"/>
      <c r="P99" s="1665" t="s">
        <v>3534</v>
      </c>
      <c r="Q99" s="1697" t="s">
        <v>3432</v>
      </c>
      <c r="R99" s="1698"/>
      <c r="S99" s="1698"/>
      <c r="T99" s="1699" t="s">
        <v>3440</v>
      </c>
      <c r="U99" s="1697" t="s">
        <v>3434</v>
      </c>
      <c r="V99" s="1698"/>
      <c r="W99" s="1698"/>
      <c r="X99" s="1698"/>
      <c r="Y99" s="1704" t="s">
        <v>3535</v>
      </c>
      <c r="Z99" s="1704"/>
      <c r="AA99" s="1704"/>
      <c r="AB99" s="1705"/>
      <c r="AC99" s="1697" t="s">
        <v>3445</v>
      </c>
      <c r="AD99" s="1698"/>
      <c r="AE99" s="1698"/>
      <c r="AF99" s="1698"/>
      <c r="AG99" s="1702" t="s">
        <v>3435</v>
      </c>
      <c r="AH99" s="1702"/>
      <c r="AI99" s="1702"/>
      <c r="AJ99" s="1703"/>
      <c r="AK99" s="1653"/>
    </row>
    <row r="100" spans="3:37" ht="12" customHeight="1">
      <c r="C100" s="1649"/>
      <c r="D100" s="1649"/>
      <c r="E100" s="1660" t="s">
        <v>3536</v>
      </c>
      <c r="F100" s="1708"/>
      <c r="G100" s="1708"/>
      <c r="H100" s="1659"/>
      <c r="I100" s="1659"/>
      <c r="J100" s="1655"/>
      <c r="K100" s="1655"/>
      <c r="L100" s="1655"/>
      <c r="M100" s="1649"/>
      <c r="N100" s="1649"/>
      <c r="O100" s="1649"/>
      <c r="P100" s="1665" t="s">
        <v>3537</v>
      </c>
      <c r="Q100" s="1697" t="s">
        <v>3432</v>
      </c>
      <c r="R100" s="1698"/>
      <c r="S100" s="1698"/>
      <c r="T100" s="1699" t="s">
        <v>3433</v>
      </c>
      <c r="U100" s="1697" t="s">
        <v>3434</v>
      </c>
      <c r="V100" s="1698"/>
      <c r="W100" s="1698"/>
      <c r="X100" s="1698"/>
      <c r="Y100" s="1704" t="s">
        <v>3538</v>
      </c>
      <c r="Z100" s="1704"/>
      <c r="AA100" s="1704"/>
      <c r="AB100" s="1705"/>
      <c r="AC100" s="1697" t="s">
        <v>3436</v>
      </c>
      <c r="AD100" s="1698"/>
      <c r="AE100" s="1698"/>
      <c r="AF100" s="1698"/>
      <c r="AG100" s="1702" t="s">
        <v>3435</v>
      </c>
      <c r="AH100" s="1702"/>
      <c r="AI100" s="1702"/>
      <c r="AJ100" s="1703"/>
      <c r="AK100" s="1653"/>
    </row>
    <row r="101" spans="3:37" ht="12" customHeight="1">
      <c r="C101" s="1649"/>
      <c r="D101" s="1649"/>
      <c r="E101" s="1660" t="s">
        <v>3540</v>
      </c>
      <c r="F101" s="1708"/>
      <c r="G101" s="1708"/>
      <c r="H101" s="1659"/>
      <c r="I101" s="1659"/>
      <c r="J101" s="1655"/>
      <c r="K101" s="1655"/>
      <c r="L101" s="1655"/>
      <c r="M101" s="1649"/>
      <c r="N101" s="1649"/>
      <c r="O101" s="1649"/>
      <c r="P101" s="1665" t="s">
        <v>3541</v>
      </c>
      <c r="Q101" s="1697" t="s">
        <v>3432</v>
      </c>
      <c r="R101" s="1698"/>
      <c r="S101" s="1698"/>
      <c r="T101" s="1699" t="s">
        <v>3440</v>
      </c>
      <c r="U101" s="1697" t="s">
        <v>3434</v>
      </c>
      <c r="V101" s="1698"/>
      <c r="W101" s="1698"/>
      <c r="X101" s="1698"/>
      <c r="Y101" s="1704" t="s">
        <v>3542</v>
      </c>
      <c r="Z101" s="1704"/>
      <c r="AA101" s="1704"/>
      <c r="AB101" s="1705"/>
      <c r="AC101" s="1697" t="s">
        <v>3436</v>
      </c>
      <c r="AD101" s="1698"/>
      <c r="AE101" s="1698"/>
      <c r="AF101" s="1698"/>
      <c r="AG101" s="1702" t="s">
        <v>3435</v>
      </c>
      <c r="AH101" s="1702"/>
      <c r="AI101" s="1702"/>
      <c r="AJ101" s="1703"/>
      <c r="AK101" s="1653"/>
    </row>
    <row r="102" spans="3:37" ht="12" customHeight="1">
      <c r="C102" s="1649"/>
      <c r="D102" s="1649"/>
      <c r="E102" s="1660" t="s">
        <v>3543</v>
      </c>
      <c r="F102" s="1708"/>
      <c r="G102" s="1708"/>
      <c r="H102" s="1659"/>
      <c r="I102" s="1659"/>
      <c r="J102" s="1655"/>
      <c r="K102" s="1655"/>
      <c r="L102" s="1655"/>
      <c r="M102" s="1649"/>
      <c r="N102" s="1649"/>
      <c r="O102" s="1649"/>
      <c r="P102" s="1665" t="s">
        <v>3544</v>
      </c>
      <c r="Q102" s="1697" t="s">
        <v>3432</v>
      </c>
      <c r="R102" s="1698"/>
      <c r="S102" s="1698"/>
      <c r="T102" s="1699" t="s">
        <v>3440</v>
      </c>
      <c r="U102" s="1697" t="s">
        <v>3434</v>
      </c>
      <c r="V102" s="1698"/>
      <c r="W102" s="1698"/>
      <c r="X102" s="1698"/>
      <c r="Y102" s="1704" t="s">
        <v>3545</v>
      </c>
      <c r="Z102" s="1704"/>
      <c r="AA102" s="1704"/>
      <c r="AB102" s="1705"/>
      <c r="AC102" s="1697" t="s">
        <v>3436</v>
      </c>
      <c r="AD102" s="1698"/>
      <c r="AE102" s="1698"/>
      <c r="AF102" s="1698"/>
      <c r="AG102" s="1702" t="s">
        <v>3435</v>
      </c>
      <c r="AH102" s="1702"/>
      <c r="AI102" s="1702"/>
      <c r="AJ102" s="1703"/>
      <c r="AK102" s="1653"/>
    </row>
    <row r="103" spans="3:37" ht="12" customHeight="1">
      <c r="C103" s="1649"/>
      <c r="D103" s="1649"/>
      <c r="E103" s="1660" t="s">
        <v>3546</v>
      </c>
      <c r="F103" s="1708"/>
      <c r="G103" s="1708"/>
      <c r="H103" s="1659"/>
      <c r="I103" s="1659"/>
      <c r="J103" s="1655"/>
      <c r="K103" s="1655"/>
      <c r="L103" s="1655"/>
      <c r="M103" s="1649"/>
      <c r="N103" s="1649"/>
      <c r="O103" s="1649"/>
      <c r="P103" s="1665" t="s">
        <v>3547</v>
      </c>
      <c r="Q103" s="1697" t="s">
        <v>3432</v>
      </c>
      <c r="R103" s="1698"/>
      <c r="S103" s="1698"/>
      <c r="T103" s="1699" t="s">
        <v>3440</v>
      </c>
      <c r="U103" s="1697" t="s">
        <v>3434</v>
      </c>
      <c r="V103" s="1698"/>
      <c r="W103" s="1698"/>
      <c r="X103" s="1698"/>
      <c r="Y103" s="1704" t="s">
        <v>3548</v>
      </c>
      <c r="Z103" s="1704"/>
      <c r="AA103" s="1704"/>
      <c r="AB103" s="1705"/>
      <c r="AC103" s="1697" t="s">
        <v>3445</v>
      </c>
      <c r="AD103" s="1698"/>
      <c r="AE103" s="1698"/>
      <c r="AF103" s="1698"/>
      <c r="AG103" s="1702" t="s">
        <v>3435</v>
      </c>
      <c r="AH103" s="1702"/>
      <c r="AI103" s="1702"/>
      <c r="AJ103" s="1703"/>
      <c r="AK103" s="1653"/>
    </row>
    <row r="104" spans="3:37" ht="12" customHeight="1">
      <c r="C104" s="1649"/>
      <c r="D104" s="1649"/>
      <c r="E104" s="1660" t="s">
        <v>3549</v>
      </c>
      <c r="F104" s="1708"/>
      <c r="G104" s="1708"/>
      <c r="H104" s="1659"/>
      <c r="I104" s="1659"/>
      <c r="J104" s="1655"/>
      <c r="K104" s="1655"/>
      <c r="L104" s="1655"/>
      <c r="M104" s="1649"/>
      <c r="N104" s="1649"/>
      <c r="O104" s="1649"/>
      <c r="P104" s="1665" t="s">
        <v>3550</v>
      </c>
      <c r="Q104" s="1697" t="s">
        <v>3475</v>
      </c>
      <c r="R104" s="1698"/>
      <c r="S104" s="1698"/>
      <c r="T104" s="1699" t="s">
        <v>3440</v>
      </c>
      <c r="U104" s="1697" t="s">
        <v>3434</v>
      </c>
      <c r="V104" s="1698"/>
      <c r="W104" s="1698"/>
      <c r="X104" s="1698"/>
      <c r="Y104" s="1704" t="s">
        <v>3551</v>
      </c>
      <c r="Z104" s="1704"/>
      <c r="AA104" s="1704"/>
      <c r="AB104" s="1705"/>
      <c r="AC104" s="1697" t="s">
        <v>3436</v>
      </c>
      <c r="AD104" s="1698"/>
      <c r="AE104" s="1698"/>
      <c r="AF104" s="1698"/>
      <c r="AG104" s="1702" t="s">
        <v>3435</v>
      </c>
      <c r="AH104" s="1702"/>
      <c r="AI104" s="1702"/>
      <c r="AJ104" s="1703"/>
      <c r="AK104" s="1653"/>
    </row>
    <row r="105" spans="3:37" ht="12" customHeight="1">
      <c r="C105" s="1649"/>
      <c r="D105" s="1649"/>
      <c r="E105" s="1660" t="s">
        <v>3552</v>
      </c>
      <c r="F105" s="1708"/>
      <c r="G105" s="1708"/>
      <c r="H105" s="1659"/>
      <c r="I105" s="1659"/>
      <c r="J105" s="1655"/>
      <c r="K105" s="1655"/>
      <c r="L105" s="1655"/>
      <c r="M105" s="1649"/>
      <c r="N105" s="1649"/>
      <c r="O105" s="1649"/>
      <c r="P105" s="1665" t="s">
        <v>3553</v>
      </c>
      <c r="Q105" s="1697" t="s">
        <v>3432</v>
      </c>
      <c r="R105" s="1698"/>
      <c r="S105" s="1698"/>
      <c r="T105" s="1699" t="s">
        <v>3440</v>
      </c>
      <c r="U105" s="1697" t="s">
        <v>3434</v>
      </c>
      <c r="V105" s="1698"/>
      <c r="W105" s="1698"/>
      <c r="X105" s="1698"/>
      <c r="Y105" s="1704" t="s">
        <v>3554</v>
      </c>
      <c r="Z105" s="1704"/>
      <c r="AA105" s="1704"/>
      <c r="AB105" s="1705"/>
      <c r="AC105" s="1697" t="s">
        <v>3445</v>
      </c>
      <c r="AD105" s="1698"/>
      <c r="AE105" s="1698"/>
      <c r="AF105" s="1698"/>
      <c r="AG105" s="1702" t="s">
        <v>3435</v>
      </c>
      <c r="AH105" s="1702"/>
      <c r="AI105" s="1702"/>
      <c r="AJ105" s="1703"/>
      <c r="AK105" s="1653"/>
    </row>
    <row r="106" spans="3:37" ht="12" customHeight="1">
      <c r="C106" s="1649"/>
      <c r="D106" s="1649"/>
      <c r="E106" s="1660" t="s">
        <v>3555</v>
      </c>
      <c r="F106" s="1708"/>
      <c r="G106" s="1708"/>
      <c r="H106" s="1659"/>
      <c r="I106" s="1659"/>
      <c r="J106" s="1655"/>
      <c r="K106" s="1655"/>
      <c r="L106" s="1655"/>
      <c r="M106" s="1649"/>
      <c r="N106" s="1649"/>
      <c r="O106" s="1649"/>
      <c r="P106" s="1665" t="s">
        <v>3556</v>
      </c>
      <c r="Q106" s="1697" t="s">
        <v>3432</v>
      </c>
      <c r="R106" s="1698"/>
      <c r="S106" s="1698"/>
      <c r="T106" s="1699" t="s">
        <v>3440</v>
      </c>
      <c r="U106" s="1697" t="s">
        <v>3434</v>
      </c>
      <c r="V106" s="1698"/>
      <c r="W106" s="1698"/>
      <c r="X106" s="1698"/>
      <c r="Y106" s="1704" t="s">
        <v>3557</v>
      </c>
      <c r="Z106" s="1704"/>
      <c r="AA106" s="1704"/>
      <c r="AB106" s="1705"/>
      <c r="AC106" s="1697" t="s">
        <v>3436</v>
      </c>
      <c r="AD106" s="1698"/>
      <c r="AE106" s="1698"/>
      <c r="AF106" s="1698"/>
      <c r="AG106" s="1702" t="s">
        <v>3435</v>
      </c>
      <c r="AH106" s="1702"/>
      <c r="AI106" s="1702"/>
      <c r="AJ106" s="1703"/>
      <c r="AK106" s="1653"/>
    </row>
    <row r="107" spans="3:37" ht="12" customHeight="1">
      <c r="C107" s="1649"/>
      <c r="D107" s="1649"/>
      <c r="E107" s="1660" t="s">
        <v>3558</v>
      </c>
      <c r="F107" s="1708"/>
      <c r="G107" s="1708"/>
      <c r="H107" s="1659"/>
      <c r="I107" s="1659"/>
      <c r="J107" s="1655"/>
      <c r="K107" s="1655"/>
      <c r="L107" s="1655"/>
      <c r="M107" s="1649"/>
      <c r="N107" s="1649"/>
      <c r="O107" s="1649"/>
      <c r="P107" s="1665" t="s">
        <v>3559</v>
      </c>
      <c r="Q107" s="1697" t="s">
        <v>3432</v>
      </c>
      <c r="R107" s="1698"/>
      <c r="S107" s="1698"/>
      <c r="T107" s="1699" t="s">
        <v>3440</v>
      </c>
      <c r="U107" s="1697" t="s">
        <v>3434</v>
      </c>
      <c r="V107" s="1698"/>
      <c r="W107" s="1698"/>
      <c r="X107" s="1698"/>
      <c r="Y107" s="1704" t="s">
        <v>3560</v>
      </c>
      <c r="Z107" s="1704"/>
      <c r="AA107" s="1704"/>
      <c r="AB107" s="1705"/>
      <c r="AC107" s="1697" t="s">
        <v>3436</v>
      </c>
      <c r="AD107" s="1698"/>
      <c r="AE107" s="1698"/>
      <c r="AF107" s="1698"/>
      <c r="AG107" s="1702" t="s">
        <v>3435</v>
      </c>
      <c r="AH107" s="1702"/>
      <c r="AI107" s="1702"/>
      <c r="AJ107" s="1703"/>
      <c r="AK107" s="1653"/>
    </row>
    <row r="108" spans="3:37" ht="12" customHeight="1">
      <c r="C108" s="1649"/>
      <c r="D108" s="1649"/>
      <c r="E108" s="1660" t="s">
        <v>3562</v>
      </c>
      <c r="F108" s="1708"/>
      <c r="G108" s="1708"/>
      <c r="H108" s="1659"/>
      <c r="I108" s="1659"/>
      <c r="J108" s="1655"/>
      <c r="K108" s="1655"/>
      <c r="L108" s="1655"/>
      <c r="M108" s="1649"/>
      <c r="N108" s="1649"/>
      <c r="O108" s="1649"/>
      <c r="P108" s="1665" t="s">
        <v>3563</v>
      </c>
      <c r="Q108" s="1697" t="s">
        <v>3475</v>
      </c>
      <c r="R108" s="1698"/>
      <c r="S108" s="1698"/>
      <c r="T108" s="1699" t="s">
        <v>3440</v>
      </c>
      <c r="U108" s="1697" t="s">
        <v>3434</v>
      </c>
      <c r="V108" s="1698"/>
      <c r="W108" s="1698"/>
      <c r="X108" s="1698"/>
      <c r="Y108" s="1704" t="s">
        <v>3564</v>
      </c>
      <c r="Z108" s="1704"/>
      <c r="AA108" s="1704"/>
      <c r="AB108" s="1705"/>
      <c r="AC108" s="1697" t="s">
        <v>3436</v>
      </c>
      <c r="AD108" s="1698"/>
      <c r="AE108" s="1698"/>
      <c r="AF108" s="1698"/>
      <c r="AG108" s="1702" t="s">
        <v>3435</v>
      </c>
      <c r="AH108" s="1702"/>
      <c r="AI108" s="1702"/>
      <c r="AJ108" s="1703"/>
      <c r="AK108" s="1653"/>
    </row>
    <row r="109" spans="3:37" ht="12" customHeight="1">
      <c r="C109" s="1649"/>
      <c r="D109" s="1649"/>
      <c r="E109" s="1706" t="s">
        <v>3566</v>
      </c>
      <c r="F109" s="1707"/>
      <c r="G109" s="1707"/>
      <c r="H109" s="1659"/>
      <c r="I109" s="1659"/>
      <c r="J109" s="1655"/>
      <c r="K109" s="1655"/>
      <c r="L109" s="1655"/>
      <c r="M109" s="1649"/>
      <c r="N109" s="1649"/>
      <c r="O109" s="1649"/>
      <c r="P109" s="1665" t="s">
        <v>3567</v>
      </c>
      <c r="Q109" s="1697" t="s">
        <v>3432</v>
      </c>
      <c r="R109" s="1698"/>
      <c r="S109" s="1698"/>
      <c r="T109" s="1699" t="s">
        <v>3440</v>
      </c>
      <c r="U109" s="1697" t="s">
        <v>3434</v>
      </c>
      <c r="V109" s="1698"/>
      <c r="W109" s="1698"/>
      <c r="X109" s="1698"/>
      <c r="Y109" s="1704" t="s">
        <v>3568</v>
      </c>
      <c r="Z109" s="1704"/>
      <c r="AA109" s="1704"/>
      <c r="AB109" s="1705"/>
      <c r="AC109" s="1697" t="s">
        <v>3436</v>
      </c>
      <c r="AD109" s="1698"/>
      <c r="AE109" s="1698"/>
      <c r="AF109" s="1698"/>
      <c r="AG109" s="1702" t="s">
        <v>3435</v>
      </c>
      <c r="AH109" s="1702"/>
      <c r="AI109" s="1702"/>
      <c r="AJ109" s="1703"/>
      <c r="AK109" s="1653"/>
    </row>
    <row r="110" spans="3:37" ht="12" customHeight="1">
      <c r="C110" s="1649"/>
      <c r="D110" s="1649"/>
      <c r="E110" s="1706" t="s">
        <v>3570</v>
      </c>
      <c r="F110" s="1707"/>
      <c r="G110" s="1707"/>
      <c r="H110" s="1659"/>
      <c r="I110" s="1659"/>
      <c r="J110" s="1655"/>
      <c r="K110" s="1655"/>
      <c r="L110" s="1655"/>
      <c r="M110" s="1649"/>
      <c r="N110" s="1649"/>
      <c r="O110" s="1649"/>
      <c r="P110" s="1665" t="s">
        <v>3571</v>
      </c>
      <c r="Q110" s="1697" t="s">
        <v>3475</v>
      </c>
      <c r="R110" s="1698"/>
      <c r="S110" s="1698"/>
      <c r="T110" s="1699" t="s">
        <v>3440</v>
      </c>
      <c r="U110" s="1697" t="s">
        <v>3434</v>
      </c>
      <c r="V110" s="1698"/>
      <c r="W110" s="1698"/>
      <c r="X110" s="1698"/>
      <c r="Y110" s="1704" t="s">
        <v>3572</v>
      </c>
      <c r="Z110" s="1704"/>
      <c r="AA110" s="1704"/>
      <c r="AB110" s="1705"/>
      <c r="AC110" s="1697" t="s">
        <v>3436</v>
      </c>
      <c r="AD110" s="1698"/>
      <c r="AE110" s="1698"/>
      <c r="AF110" s="1698"/>
      <c r="AG110" s="1702" t="s">
        <v>3435</v>
      </c>
      <c r="AH110" s="1702"/>
      <c r="AI110" s="1702"/>
      <c r="AJ110" s="1703"/>
      <c r="AK110" s="1653"/>
    </row>
    <row r="111" spans="3:37" ht="12" customHeight="1">
      <c r="C111" s="1649"/>
      <c r="D111" s="1649"/>
      <c r="E111" s="1659"/>
      <c r="F111" s="1659"/>
      <c r="G111" s="1659"/>
      <c r="H111" s="1659"/>
      <c r="I111" s="1659"/>
      <c r="J111" s="1655"/>
      <c r="K111" s="1655"/>
      <c r="L111" s="1655"/>
      <c r="M111" s="1649"/>
      <c r="N111" s="1649"/>
      <c r="O111" s="1649"/>
      <c r="P111" s="1649"/>
      <c r="Q111" s="1649"/>
      <c r="R111" s="1659"/>
      <c r="S111" s="1659"/>
      <c r="T111" s="1659"/>
      <c r="U111" s="1659"/>
      <c r="V111" s="1659"/>
      <c r="W111" s="1655"/>
      <c r="X111" s="1655"/>
      <c r="Y111" s="1649"/>
      <c r="Z111" s="1659"/>
      <c r="AA111" s="1659"/>
      <c r="AB111" s="1659"/>
      <c r="AC111" s="1659"/>
      <c r="AD111" s="1659"/>
      <c r="AE111" s="1655"/>
      <c r="AF111" s="1655"/>
      <c r="AG111" s="1655"/>
      <c r="AH111" s="1649"/>
      <c r="AI111" s="1649"/>
      <c r="AJ111" s="1649"/>
      <c r="AK111" s="1650"/>
    </row>
    <row r="112" spans="3:37" ht="12" customHeight="1">
      <c r="C112" s="1649" t="s">
        <v>3402</v>
      </c>
      <c r="D112" s="1679"/>
      <c r="E112" s="1649"/>
      <c r="F112" s="1649"/>
      <c r="G112" s="1649" t="s">
        <v>3412</v>
      </c>
      <c r="H112" s="1649"/>
      <c r="I112" s="1649"/>
      <c r="J112" s="1649"/>
      <c r="K112" s="1649"/>
      <c r="L112" s="1649"/>
      <c r="M112" s="1649"/>
      <c r="N112" s="1649"/>
      <c r="O112" s="1649"/>
      <c r="P112" s="1654"/>
      <c r="Q112" s="1649"/>
      <c r="R112" s="1649"/>
      <c r="S112" s="1649"/>
      <c r="T112" s="1649"/>
      <c r="U112" s="1649"/>
      <c r="V112" s="1649"/>
      <c r="W112" s="1649"/>
      <c r="X112" s="1649"/>
      <c r="Y112" s="1649"/>
      <c r="Z112" s="1649"/>
      <c r="AA112" s="1649"/>
      <c r="AB112" s="1649"/>
      <c r="AC112" s="1649"/>
      <c r="AD112" s="1649"/>
      <c r="AE112" s="1649"/>
      <c r="AF112" s="1649"/>
      <c r="AG112" s="1649"/>
      <c r="AH112" s="1649"/>
      <c r="AI112" s="1649"/>
      <c r="AJ112" s="1649"/>
      <c r="AK112" s="1650"/>
    </row>
    <row r="113" spans="2:58" ht="12" customHeight="1">
      <c r="B113" s="1649"/>
      <c r="C113" s="1649"/>
      <c r="D113" s="1649"/>
      <c r="E113" s="1649" t="s">
        <v>3413</v>
      </c>
      <c r="F113" s="1649"/>
      <c r="G113" s="1649"/>
      <c r="H113" s="1649"/>
      <c r="I113" s="1649"/>
      <c r="J113" s="1649"/>
      <c r="K113" s="1649"/>
      <c r="L113" s="1649"/>
      <c r="M113" s="1649"/>
      <c r="N113" s="1649"/>
      <c r="O113" s="1649"/>
      <c r="P113" s="1649"/>
      <c r="Q113" s="1649"/>
      <c r="R113" s="1649"/>
      <c r="S113" s="1649"/>
      <c r="T113" s="1649"/>
      <c r="U113" s="1649"/>
      <c r="V113" s="1649"/>
      <c r="W113" s="1649"/>
      <c r="X113" s="1649"/>
      <c r="Y113" s="1649"/>
      <c r="Z113" s="1649"/>
      <c r="AA113" s="1649"/>
      <c r="AB113" s="1649"/>
      <c r="AC113" s="1649"/>
      <c r="AD113" s="1649"/>
      <c r="AE113" s="1649"/>
      <c r="AF113" s="1649"/>
      <c r="AG113" s="1649"/>
      <c r="AH113" s="1649"/>
      <c r="AI113" s="1649"/>
      <c r="AJ113" s="1665" t="s">
        <v>3404</v>
      </c>
      <c r="AK113" s="1650"/>
      <c r="AL113" s="1649"/>
      <c r="AM113" s="1649"/>
      <c r="AN113" s="1649"/>
      <c r="AO113" s="1649"/>
      <c r="AP113" s="1649"/>
      <c r="AQ113" s="1649"/>
      <c r="AR113" s="1649"/>
      <c r="AS113" s="1649"/>
      <c r="AT113" s="1649"/>
      <c r="AU113" s="1649"/>
      <c r="AV113" s="1649"/>
      <c r="AW113" s="1649"/>
      <c r="AX113" s="1649"/>
      <c r="AY113" s="1649"/>
      <c r="AZ113" s="1649"/>
      <c r="BA113" s="1649"/>
      <c r="BB113" s="1649"/>
      <c r="BC113" s="1649"/>
      <c r="BD113" s="1649"/>
      <c r="BE113" s="1649"/>
      <c r="BF113" s="1649"/>
    </row>
    <row r="114" spans="2:58" ht="12" customHeight="1">
      <c r="B114" s="1649"/>
      <c r="C114" s="1649"/>
      <c r="D114" s="1649"/>
      <c r="E114" s="1650">
        <v>31</v>
      </c>
      <c r="F114" s="1650"/>
      <c r="G114" s="1650"/>
      <c r="H114" s="1650"/>
      <c r="I114" s="1650"/>
      <c r="J114" s="1650"/>
      <c r="K114" s="1650"/>
      <c r="L114" s="1650">
        <v>24</v>
      </c>
      <c r="M114" s="1650">
        <v>23</v>
      </c>
      <c r="N114" s="1650"/>
      <c r="O114" s="1650"/>
      <c r="P114" s="1650"/>
      <c r="Q114" s="1650"/>
      <c r="R114" s="1650"/>
      <c r="S114" s="1650"/>
      <c r="T114" s="1680">
        <v>16</v>
      </c>
      <c r="U114" s="1680">
        <v>15</v>
      </c>
      <c r="V114" s="1650"/>
      <c r="W114" s="1650"/>
      <c r="X114" s="1650"/>
      <c r="Y114" s="1650"/>
      <c r="Z114" s="1650"/>
      <c r="AA114" s="1650"/>
      <c r="AB114" s="1680">
        <v>8</v>
      </c>
      <c r="AC114" s="1680">
        <v>7</v>
      </c>
      <c r="AD114" s="1650"/>
      <c r="AE114" s="1650"/>
      <c r="AF114" s="1650"/>
      <c r="AG114" s="1650"/>
      <c r="AH114" s="1650"/>
      <c r="AI114" s="1650"/>
      <c r="AJ114" s="1680">
        <v>0</v>
      </c>
      <c r="AK114" s="1650"/>
      <c r="AL114" s="1649"/>
      <c r="AM114" s="1649"/>
      <c r="AN114" s="1649"/>
      <c r="AO114" s="1649"/>
      <c r="AP114" s="1649"/>
      <c r="AQ114" s="1649"/>
      <c r="AR114" s="1649"/>
      <c r="AS114" s="1649"/>
      <c r="AT114" s="1649"/>
      <c r="AU114" s="1649"/>
      <c r="AV114" s="1649"/>
      <c r="AW114" s="1649"/>
      <c r="AX114" s="1649"/>
      <c r="AY114" s="1649"/>
      <c r="AZ114" s="1649"/>
      <c r="BA114" s="1649"/>
      <c r="BB114" s="1649"/>
      <c r="BC114" s="1649"/>
      <c r="BD114" s="1649"/>
      <c r="BE114" s="1649"/>
      <c r="BF114" s="1649"/>
    </row>
    <row r="115" spans="2:58" ht="12" customHeight="1">
      <c r="B115" s="1649"/>
      <c r="C115" s="1649"/>
      <c r="D115" s="1649"/>
      <c r="E115" s="1681" t="s">
        <v>3420</v>
      </c>
      <c r="F115" s="1682" t="s">
        <v>3420</v>
      </c>
      <c r="G115" s="1682" t="s">
        <v>3420</v>
      </c>
      <c r="H115" s="1683" t="s">
        <v>3420</v>
      </c>
      <c r="I115" s="1681" t="s">
        <v>3420</v>
      </c>
      <c r="J115" s="1682" t="s">
        <v>3420</v>
      </c>
      <c r="K115" s="1682" t="s">
        <v>3420</v>
      </c>
      <c r="L115" s="1684" t="s">
        <v>3420</v>
      </c>
      <c r="M115" s="1681" t="s">
        <v>3420</v>
      </c>
      <c r="N115" s="1682" t="s">
        <v>3420</v>
      </c>
      <c r="O115" s="1682" t="s">
        <v>3420</v>
      </c>
      <c r="P115" s="1684" t="s">
        <v>3420</v>
      </c>
      <c r="Q115" s="1681" t="s">
        <v>3420</v>
      </c>
      <c r="R115" s="1682" t="s">
        <v>3420</v>
      </c>
      <c r="S115" s="1682" t="s">
        <v>3420</v>
      </c>
      <c r="T115" s="1684" t="s">
        <v>3420</v>
      </c>
      <c r="U115" s="1681" t="s">
        <v>3420</v>
      </c>
      <c r="V115" s="1682" t="s">
        <v>3377</v>
      </c>
      <c r="W115" s="1682" t="s">
        <v>3420</v>
      </c>
      <c r="X115" s="1684" t="s">
        <v>3420</v>
      </c>
      <c r="Y115" s="1681" t="s">
        <v>3420</v>
      </c>
      <c r="Z115" s="1682" t="s">
        <v>3420</v>
      </c>
      <c r="AA115" s="1682" t="s">
        <v>3420</v>
      </c>
      <c r="AB115" s="1684" t="s">
        <v>3420</v>
      </c>
      <c r="AC115" s="1681" t="s">
        <v>3420</v>
      </c>
      <c r="AD115" s="1682" t="s">
        <v>3420</v>
      </c>
      <c r="AE115" s="1682" t="s">
        <v>3420</v>
      </c>
      <c r="AF115" s="1684" t="s">
        <v>3420</v>
      </c>
      <c r="AG115" s="1681" t="s">
        <v>3420</v>
      </c>
      <c r="AH115" s="1682" t="s">
        <v>3420</v>
      </c>
      <c r="AI115" s="1682" t="s">
        <v>3420</v>
      </c>
      <c r="AJ115" s="1684" t="s">
        <v>3420</v>
      </c>
      <c r="AK115" s="1650"/>
      <c r="AL115" s="1649"/>
      <c r="AM115" s="1649"/>
      <c r="AN115" s="1649"/>
      <c r="AO115" s="1649"/>
      <c r="AP115" s="1649"/>
      <c r="AQ115" s="1649"/>
      <c r="AR115" s="1649"/>
      <c r="AS115" s="1649"/>
      <c r="AT115" s="1649"/>
      <c r="AU115" s="1649"/>
      <c r="AV115" s="1649"/>
      <c r="AW115" s="1649"/>
      <c r="AX115" s="1649"/>
      <c r="AY115" s="1649"/>
      <c r="AZ115" s="1649"/>
      <c r="BA115" s="1649"/>
      <c r="BB115" s="1649"/>
      <c r="BC115" s="1649"/>
      <c r="BD115" s="1649"/>
      <c r="BE115" s="1649"/>
      <c r="BF115" s="1649"/>
    </row>
    <row r="116" spans="2:58" ht="12" customHeight="1">
      <c r="B116" s="1649"/>
      <c r="C116" s="1649"/>
      <c r="D116" s="1649"/>
      <c r="E116" s="1655"/>
      <c r="F116" s="1655"/>
      <c r="G116" s="1655"/>
      <c r="H116" s="1655"/>
      <c r="I116" s="1655"/>
      <c r="J116" s="1655"/>
      <c r="K116" s="1655"/>
      <c r="L116" s="1655"/>
      <c r="M116" s="1655"/>
      <c r="N116" s="1655"/>
      <c r="O116" s="1655"/>
      <c r="P116" s="1655"/>
      <c r="Q116" s="1655"/>
      <c r="R116" s="1655"/>
      <c r="S116" s="1655"/>
      <c r="T116" s="1655"/>
      <c r="U116" s="1655"/>
      <c r="V116" s="1655"/>
      <c r="W116" s="1655"/>
      <c r="X116" s="1655"/>
      <c r="Y116" s="1655"/>
      <c r="Z116" s="1655"/>
      <c r="AA116" s="1655"/>
      <c r="AB116" s="1655"/>
      <c r="AC116" s="1655"/>
      <c r="AD116" s="1655"/>
      <c r="AE116" s="1655"/>
      <c r="AF116" s="1655"/>
      <c r="AG116" s="1655"/>
      <c r="AH116" s="1655"/>
      <c r="AI116" s="1655"/>
      <c r="AJ116" s="1655"/>
      <c r="AK116" s="1650"/>
      <c r="AL116" s="1649"/>
      <c r="AM116" s="1649"/>
      <c r="AN116" s="1649"/>
      <c r="AO116" s="1649"/>
      <c r="AP116" s="1649"/>
      <c r="AQ116" s="1649"/>
      <c r="AR116" s="1649"/>
      <c r="AS116" s="1649"/>
      <c r="AT116" s="1649"/>
      <c r="AU116" s="1649"/>
      <c r="AV116" s="1649"/>
      <c r="AW116" s="1649"/>
      <c r="AX116" s="1649"/>
      <c r="AY116" s="1649"/>
      <c r="AZ116" s="1649"/>
      <c r="BA116" s="1649"/>
      <c r="BB116" s="1649"/>
      <c r="BC116" s="1649"/>
      <c r="BD116" s="1649"/>
      <c r="BE116" s="1649"/>
      <c r="BF116" s="1649"/>
    </row>
    <row r="117" spans="2:58" ht="12" customHeight="1">
      <c r="B117" s="1649"/>
      <c r="C117" s="1649"/>
      <c r="D117" s="1649"/>
      <c r="E117" s="1649"/>
      <c r="F117" s="1655"/>
      <c r="G117" s="1655"/>
      <c r="H117" s="1655"/>
      <c r="I117" s="1655"/>
      <c r="J117" s="1655"/>
      <c r="K117" s="1655"/>
      <c r="L117" s="1655"/>
      <c r="M117" s="1655"/>
      <c r="N117" s="1655"/>
      <c r="O117" s="1655"/>
      <c r="P117" s="1655"/>
      <c r="Q117" s="1655"/>
      <c r="R117" s="1655"/>
      <c r="S117" s="1655" t="s">
        <v>3573</v>
      </c>
      <c r="T117" s="1655"/>
      <c r="U117" s="1655"/>
      <c r="V117" s="1655"/>
      <c r="W117" s="1655"/>
      <c r="X117" s="1655"/>
      <c r="Y117" s="1655"/>
      <c r="Z117" s="1655"/>
      <c r="AA117" s="1655"/>
      <c r="AB117" s="1655"/>
      <c r="AC117" s="1655"/>
      <c r="AD117" s="1655"/>
      <c r="AE117" s="1655"/>
      <c r="AF117" s="1655"/>
      <c r="AG117" s="1649"/>
      <c r="AH117" s="1649"/>
      <c r="AI117" s="1649"/>
      <c r="AJ117" s="1649"/>
      <c r="AK117" s="1650"/>
      <c r="AL117" s="1649"/>
      <c r="AM117" s="1649"/>
      <c r="AN117" s="1649"/>
      <c r="AO117" s="1649"/>
      <c r="AP117" s="1649"/>
      <c r="AQ117" s="1649"/>
      <c r="AR117" s="1649"/>
      <c r="AS117" s="1649"/>
      <c r="AT117" s="1649"/>
      <c r="AU117" s="1649"/>
      <c r="AV117" s="1649"/>
      <c r="AW117" s="1649"/>
      <c r="AX117" s="1649"/>
      <c r="AY117" s="1649"/>
      <c r="AZ117" s="1649"/>
      <c r="BA117" s="1649"/>
      <c r="BB117" s="1649"/>
      <c r="BC117" s="1649"/>
      <c r="BD117" s="1649"/>
      <c r="BE117" s="1649"/>
      <c r="BF117" s="1649"/>
    </row>
    <row r="118" spans="2:58" ht="12" customHeight="1">
      <c r="B118" s="1649"/>
      <c r="C118" s="1649"/>
      <c r="D118" s="1649"/>
      <c r="E118" s="1649"/>
      <c r="F118" s="1655"/>
      <c r="G118" s="1655"/>
      <c r="H118" s="1655"/>
      <c r="I118" s="1655"/>
      <c r="J118" s="1655"/>
      <c r="K118" s="1655"/>
      <c r="L118" s="1655"/>
      <c r="M118" s="1655"/>
      <c r="N118" s="1655"/>
      <c r="O118" s="1655"/>
      <c r="P118" s="1655"/>
      <c r="Q118" s="1655"/>
      <c r="R118" s="1655"/>
      <c r="S118" s="1655"/>
      <c r="T118" s="1655"/>
      <c r="U118" s="1655"/>
      <c r="V118" s="1655"/>
      <c r="W118" s="1655"/>
      <c r="X118" s="1655"/>
      <c r="Y118" s="1655"/>
      <c r="Z118" s="1655"/>
      <c r="AA118" s="1655"/>
      <c r="AB118" s="1655"/>
      <c r="AC118" s="1655"/>
      <c r="AD118" s="1655"/>
      <c r="AE118" s="1655"/>
      <c r="AF118" s="1655"/>
      <c r="AG118" s="1649"/>
      <c r="AH118" s="1649"/>
      <c r="AI118" s="1649"/>
      <c r="AJ118" s="1649"/>
      <c r="AK118" s="1650"/>
      <c r="AL118" s="1649"/>
      <c r="AM118" s="1649"/>
      <c r="AN118" s="1649"/>
      <c r="AO118" s="1649"/>
      <c r="AP118" s="1649"/>
      <c r="AQ118" s="1649"/>
      <c r="AR118" s="1649"/>
      <c r="AS118" s="1649"/>
      <c r="AT118" s="1649"/>
      <c r="AU118" s="1649"/>
      <c r="AV118" s="1649"/>
      <c r="AW118" s="1649"/>
      <c r="AX118" s="1649"/>
      <c r="AY118" s="1649"/>
      <c r="AZ118" s="1649"/>
      <c r="BA118" s="1649"/>
      <c r="BB118" s="1649"/>
      <c r="BC118" s="1649"/>
      <c r="BD118" s="1649"/>
      <c r="BE118" s="1649"/>
      <c r="BF118" s="1649"/>
    </row>
    <row r="119" spans="2:58" ht="12" customHeight="1">
      <c r="B119" s="1649"/>
      <c r="C119" s="1649"/>
      <c r="D119" s="1649"/>
      <c r="E119" s="1649"/>
      <c r="F119" s="1655"/>
      <c r="G119" s="1655"/>
      <c r="H119" s="1655"/>
      <c r="I119" s="1655"/>
      <c r="J119" s="1655"/>
      <c r="K119" s="1655"/>
      <c r="L119" s="1655"/>
      <c r="M119" s="1655"/>
      <c r="N119" s="1655"/>
      <c r="O119" s="1655"/>
      <c r="P119" s="1655"/>
      <c r="Q119" s="1655"/>
      <c r="R119" s="1655"/>
      <c r="S119" s="1655"/>
      <c r="T119" s="1655"/>
      <c r="U119" s="1655"/>
      <c r="V119" s="1655"/>
      <c r="W119" s="1655"/>
      <c r="X119" s="1655"/>
      <c r="Y119" s="1655"/>
      <c r="Z119" s="1655"/>
      <c r="AA119" s="1655"/>
      <c r="AB119" s="1655"/>
      <c r="AC119" s="1655"/>
      <c r="AD119" s="1655"/>
      <c r="AE119" s="1655"/>
      <c r="AF119" s="1655"/>
      <c r="AG119" s="1649"/>
      <c r="AH119" s="1649"/>
      <c r="AI119" s="1649"/>
      <c r="AJ119" s="1649"/>
      <c r="AK119" s="1650"/>
      <c r="AL119" s="1649"/>
      <c r="AM119" s="1649"/>
      <c r="AN119" s="1649"/>
      <c r="AO119" s="1649"/>
      <c r="AP119" s="1649"/>
      <c r="AQ119" s="1649"/>
      <c r="AR119" s="1649"/>
      <c r="AS119" s="1649"/>
      <c r="AT119" s="1649"/>
      <c r="AU119" s="1649"/>
      <c r="AV119" s="1649"/>
      <c r="AW119" s="1649"/>
      <c r="AX119" s="1649"/>
      <c r="AY119" s="1649"/>
      <c r="AZ119" s="1649"/>
      <c r="BA119" s="1649"/>
      <c r="BB119" s="1649"/>
      <c r="BC119" s="1649"/>
      <c r="BD119" s="1649"/>
      <c r="BE119" s="1649"/>
      <c r="BF119" s="1649"/>
    </row>
    <row r="120" spans="2:58" ht="12" customHeight="1">
      <c r="B120" s="1649"/>
      <c r="C120" s="1649"/>
      <c r="D120" s="1649"/>
      <c r="E120" s="1649"/>
      <c r="F120" s="1655"/>
      <c r="G120" s="1655"/>
      <c r="H120" s="1655"/>
      <c r="I120" s="1655"/>
      <c r="J120" s="1655"/>
      <c r="K120" s="1655"/>
      <c r="L120" s="1655"/>
      <c r="M120" s="1655"/>
      <c r="N120" s="1655"/>
      <c r="O120" s="1655"/>
      <c r="P120" s="1655"/>
      <c r="Q120" s="1655"/>
      <c r="R120" s="1655"/>
      <c r="S120" s="1655"/>
      <c r="T120" s="1655"/>
      <c r="U120" s="1655"/>
      <c r="V120" s="1655"/>
      <c r="W120" s="1655"/>
      <c r="X120" s="1655"/>
      <c r="Y120" s="1655"/>
      <c r="Z120" s="1655"/>
      <c r="AA120" s="1655"/>
      <c r="AB120" s="1655"/>
      <c r="AC120" s="1655"/>
      <c r="AD120" s="1655"/>
      <c r="AE120" s="1655"/>
      <c r="AF120" s="1655"/>
      <c r="AG120" s="1649"/>
      <c r="AH120" s="1649"/>
      <c r="AI120" s="1649"/>
      <c r="AJ120" s="1649"/>
      <c r="AK120" s="1650"/>
      <c r="AL120" s="1649"/>
      <c r="AM120" s="1649"/>
      <c r="AN120" s="1649"/>
      <c r="AO120" s="1649"/>
      <c r="AP120" s="1649"/>
      <c r="AQ120" s="1649"/>
      <c r="AR120" s="1649"/>
      <c r="AS120" s="1649"/>
      <c r="AT120" s="1649"/>
      <c r="AU120" s="1649"/>
      <c r="AV120" s="1649"/>
      <c r="AW120" s="1649"/>
      <c r="AX120" s="1649"/>
      <c r="AY120" s="1649"/>
      <c r="AZ120" s="1649"/>
      <c r="BA120" s="1649"/>
      <c r="BB120" s="1649"/>
      <c r="BC120" s="1649"/>
      <c r="BD120" s="1649"/>
      <c r="BE120" s="1649"/>
      <c r="BF120" s="1649"/>
    </row>
    <row r="121" spans="2:58" ht="12" customHeight="1">
      <c r="B121" s="1649"/>
      <c r="C121" s="1649"/>
      <c r="D121" s="1649"/>
      <c r="E121" s="1655"/>
      <c r="F121" s="1655"/>
      <c r="G121" s="1655"/>
      <c r="H121" s="1655"/>
      <c r="I121" s="1655"/>
      <c r="J121" s="1655"/>
      <c r="K121" s="1655"/>
      <c r="L121" s="1655"/>
      <c r="M121" s="1655"/>
      <c r="N121" s="1655"/>
      <c r="O121" s="1655"/>
      <c r="P121" s="1655"/>
      <c r="Q121" s="1655"/>
      <c r="R121" s="1655"/>
      <c r="S121" s="1655"/>
      <c r="T121" s="1655"/>
      <c r="U121" s="1655"/>
      <c r="V121" s="1655"/>
      <c r="W121" s="1655"/>
      <c r="X121" s="1655"/>
      <c r="Y121" s="1655"/>
      <c r="Z121" s="1655"/>
      <c r="AA121" s="1655"/>
      <c r="AB121" s="1655"/>
      <c r="AC121" s="1655"/>
      <c r="AD121" s="1655"/>
      <c r="AE121" s="1655"/>
      <c r="AF121" s="1655"/>
      <c r="AG121" s="1655"/>
      <c r="AH121" s="1655"/>
      <c r="AI121" s="1655"/>
      <c r="AJ121" s="1655"/>
      <c r="AK121" s="1650"/>
      <c r="AL121" s="1649"/>
      <c r="AM121" s="1649"/>
      <c r="AN121" s="1649"/>
      <c r="AO121" s="1649"/>
      <c r="AP121" s="1649"/>
      <c r="AQ121" s="1649"/>
      <c r="AR121" s="1649"/>
      <c r="AS121" s="1649"/>
      <c r="AT121" s="1649"/>
      <c r="AU121" s="1649"/>
      <c r="AV121" s="1649"/>
      <c r="AW121" s="1649"/>
      <c r="AX121" s="1649"/>
      <c r="AY121" s="1649"/>
      <c r="AZ121" s="1649"/>
      <c r="BA121" s="1649"/>
      <c r="BB121" s="1649"/>
      <c r="BC121" s="1649"/>
      <c r="BD121" s="1649"/>
      <c r="BE121" s="1649"/>
      <c r="BF121" s="1649"/>
    </row>
    <row r="122" spans="2:58" ht="12" customHeight="1">
      <c r="B122" s="1656" t="str">
        <f>$B$2</f>
        <v>13</v>
      </c>
      <c r="C122" s="1657" t="s">
        <v>3574</v>
      </c>
      <c r="D122" s="1649"/>
      <c r="E122" s="1658" t="s">
        <v>3575</v>
      </c>
      <c r="F122" s="1659"/>
      <c r="G122" s="1659"/>
      <c r="H122" s="1659"/>
      <c r="I122" s="1659"/>
      <c r="J122" s="1655"/>
      <c r="K122" s="1655"/>
      <c r="L122" s="1655"/>
      <c r="M122" s="1660"/>
      <c r="N122" s="1660"/>
      <c r="O122" s="1660"/>
      <c r="P122" s="1660"/>
      <c r="Q122" s="1661"/>
      <c r="R122" s="1662"/>
      <c r="S122" s="1662"/>
      <c r="T122" s="1649"/>
      <c r="U122" s="1649"/>
      <c r="V122" s="1649"/>
      <c r="W122" s="1649"/>
      <c r="X122" s="1649"/>
      <c r="Y122" s="1649"/>
      <c r="Z122" s="1649"/>
      <c r="AA122" s="1649"/>
      <c r="AB122" s="1649"/>
      <c r="AC122" s="1649"/>
      <c r="AD122" s="1663"/>
      <c r="AE122" s="1663"/>
      <c r="AF122" s="1664" t="s">
        <v>3134</v>
      </c>
      <c r="AG122" s="1664"/>
      <c r="AH122" s="1664"/>
      <c r="AI122" s="1664"/>
      <c r="AJ122" s="1664"/>
      <c r="AK122" s="1650"/>
      <c r="AL122" s="1649"/>
      <c r="AM122" s="1649"/>
      <c r="AN122" s="1649"/>
      <c r="AO122" s="1649"/>
      <c r="AP122" s="1649"/>
      <c r="AQ122" s="1649"/>
      <c r="AR122" s="1649"/>
      <c r="AS122" s="1649"/>
      <c r="AT122" s="1649"/>
      <c r="AU122" s="1649"/>
      <c r="AV122" s="1649"/>
      <c r="AW122" s="1649"/>
      <c r="AX122" s="1649"/>
      <c r="AY122" s="1649"/>
      <c r="AZ122" s="1649"/>
      <c r="BA122" s="1649"/>
      <c r="BB122" s="1649"/>
      <c r="BC122" s="1649"/>
      <c r="BD122" s="1649"/>
      <c r="BE122" s="1649"/>
      <c r="BF122" s="1649"/>
    </row>
    <row r="123" spans="2:58" ht="12" customHeight="1">
      <c r="B123" s="1656" t="str">
        <f>$B$2</f>
        <v>13</v>
      </c>
      <c r="C123" s="1657" t="s">
        <v>3576</v>
      </c>
      <c r="D123" s="1649"/>
      <c r="E123" s="1658" t="s">
        <v>3577</v>
      </c>
      <c r="F123" s="1659"/>
      <c r="G123" s="1659"/>
      <c r="H123" s="1659"/>
      <c r="I123" s="1659"/>
      <c r="J123" s="1655"/>
      <c r="K123" s="1655"/>
      <c r="L123" s="1655"/>
      <c r="M123" s="1660"/>
      <c r="N123" s="1660"/>
      <c r="O123" s="1660"/>
      <c r="P123" s="1660"/>
      <c r="Q123" s="1661"/>
      <c r="R123" s="1662"/>
      <c r="S123" s="1662"/>
      <c r="T123" s="1649"/>
      <c r="U123" s="1649"/>
      <c r="V123" s="1649"/>
      <c r="W123" s="1649"/>
      <c r="X123" s="1649"/>
      <c r="Y123" s="1649"/>
      <c r="Z123" s="1649"/>
      <c r="AA123" s="1649"/>
      <c r="AB123" s="1649"/>
      <c r="AC123" s="1649"/>
      <c r="AD123" s="1663"/>
      <c r="AE123" s="1663"/>
      <c r="AF123" s="1664" t="s">
        <v>3134</v>
      </c>
      <c r="AG123" s="1664"/>
      <c r="AH123" s="1664"/>
      <c r="AI123" s="1664"/>
      <c r="AJ123" s="1664"/>
      <c r="AK123" s="1650"/>
      <c r="AL123" s="1649"/>
      <c r="AM123" s="1649"/>
      <c r="AN123" s="1649"/>
      <c r="AO123" s="1649"/>
      <c r="AP123" s="1649"/>
      <c r="AQ123" s="1649"/>
      <c r="AR123" s="1649"/>
      <c r="AS123" s="1649"/>
      <c r="AT123" s="1649"/>
      <c r="AU123" s="1649"/>
      <c r="AV123" s="1649"/>
      <c r="AW123" s="1649"/>
      <c r="AX123" s="1649"/>
      <c r="AY123" s="1649"/>
      <c r="AZ123" s="1649"/>
      <c r="BA123" s="1649"/>
      <c r="BB123" s="1649"/>
      <c r="BC123" s="1649"/>
      <c r="BD123" s="1649"/>
      <c r="BE123" s="1649"/>
      <c r="BF123" s="1649"/>
    </row>
    <row r="124" spans="2:58" ht="12" customHeight="1">
      <c r="B124" s="1649"/>
      <c r="C124" s="1649"/>
      <c r="D124" s="1649"/>
      <c r="E124" s="1659"/>
      <c r="F124" s="1659"/>
      <c r="G124" s="1659"/>
      <c r="H124" s="1659"/>
      <c r="I124" s="1659"/>
      <c r="J124" s="1655"/>
      <c r="K124" s="1655"/>
      <c r="L124" s="1655"/>
      <c r="M124" s="1660"/>
      <c r="N124" s="1660"/>
      <c r="O124" s="1660"/>
      <c r="P124" s="1660"/>
      <c r="Q124" s="1661"/>
      <c r="R124" s="1662"/>
      <c r="S124" s="1662"/>
      <c r="T124" s="1649"/>
      <c r="U124" s="1649"/>
      <c r="V124" s="1649"/>
      <c r="W124" s="1649"/>
      <c r="X124" s="1649"/>
      <c r="Y124" s="1649"/>
      <c r="Z124" s="1649"/>
      <c r="AA124" s="1649"/>
      <c r="AB124" s="1649"/>
      <c r="AC124" s="1649"/>
      <c r="AD124" s="1649"/>
      <c r="AE124" s="1649"/>
      <c r="AF124" s="1660"/>
      <c r="AG124" s="1660"/>
      <c r="AH124" s="1660"/>
      <c r="AI124" s="1660"/>
      <c r="AJ124" s="1660"/>
      <c r="AK124" s="1650"/>
      <c r="AL124" s="1649"/>
      <c r="AM124" s="1649"/>
      <c r="AN124" s="1649"/>
      <c r="AO124" s="1649"/>
      <c r="AP124" s="1649"/>
      <c r="AQ124" s="1649"/>
      <c r="AR124" s="1649"/>
      <c r="AS124" s="1649"/>
      <c r="AT124" s="1649"/>
      <c r="AU124" s="1649"/>
      <c r="AV124" s="1649"/>
      <c r="AW124" s="1649"/>
      <c r="AX124" s="1649"/>
      <c r="AY124" s="1649"/>
      <c r="AZ124" s="1649"/>
      <c r="BA124" s="1649"/>
      <c r="BB124" s="1649"/>
      <c r="BC124" s="1649"/>
      <c r="BD124" s="1649"/>
      <c r="BE124" s="1649"/>
      <c r="BF124" s="1649"/>
    </row>
    <row r="125" spans="2:58" ht="12" customHeight="1">
      <c r="B125" s="1649"/>
      <c r="C125" s="1649" t="s">
        <v>3393</v>
      </c>
      <c r="D125" s="1649"/>
      <c r="E125" s="1659"/>
      <c r="F125" s="1659"/>
      <c r="G125" s="1649" t="s">
        <v>3578</v>
      </c>
      <c r="H125" s="1659"/>
      <c r="I125" s="1659"/>
      <c r="J125" s="1655"/>
      <c r="K125" s="1655"/>
      <c r="L125" s="1655"/>
      <c r="M125" s="1660"/>
      <c r="N125" s="1660"/>
      <c r="O125" s="1660"/>
      <c r="P125" s="1660"/>
      <c r="Q125" s="1661"/>
      <c r="R125" s="1662"/>
      <c r="S125" s="1662"/>
      <c r="T125" s="1662"/>
      <c r="U125" s="1660"/>
      <c r="V125" s="1654"/>
      <c r="W125" s="1654"/>
      <c r="X125" s="1654"/>
      <c r="Y125" s="1660"/>
      <c r="Z125" s="1660"/>
      <c r="AA125" s="1660"/>
      <c r="AB125" s="1661"/>
      <c r="AC125" s="1660"/>
      <c r="AD125" s="1660"/>
      <c r="AE125" s="1660"/>
      <c r="AF125" s="1660"/>
      <c r="AG125" s="1660"/>
      <c r="AH125" s="1660"/>
      <c r="AI125" s="1660"/>
      <c r="AJ125" s="1660"/>
      <c r="AK125" s="1650"/>
      <c r="AL125" s="1649"/>
      <c r="AM125" s="1649"/>
      <c r="AN125" s="1649"/>
      <c r="AO125" s="1649"/>
      <c r="AP125" s="1649"/>
      <c r="AQ125" s="1649"/>
      <c r="AR125" s="1649"/>
      <c r="AS125" s="1649"/>
      <c r="AT125" s="1649"/>
      <c r="AU125" s="1649"/>
      <c r="AV125" s="1649"/>
      <c r="AW125" s="1649"/>
      <c r="AX125" s="1649"/>
      <c r="AY125" s="1649"/>
      <c r="AZ125" s="1649"/>
      <c r="BA125" s="1649"/>
      <c r="BB125" s="1649"/>
      <c r="BC125" s="1649"/>
      <c r="BD125" s="1649"/>
      <c r="BE125" s="1649"/>
      <c r="BF125" s="1649"/>
    </row>
    <row r="126" spans="2:58" ht="12" customHeight="1">
      <c r="B126" s="1649"/>
      <c r="C126" s="1649"/>
      <c r="D126" s="1649"/>
      <c r="E126" s="1649" t="s">
        <v>3413</v>
      </c>
      <c r="F126" s="1649"/>
      <c r="G126" s="1649"/>
      <c r="H126" s="1649"/>
      <c r="I126" s="1649"/>
      <c r="J126" s="1649"/>
      <c r="K126" s="1649"/>
      <c r="L126" s="1649"/>
      <c r="M126" s="1649"/>
      <c r="N126" s="1649"/>
      <c r="O126" s="1649"/>
      <c r="P126" s="1649"/>
      <c r="Q126" s="1649"/>
      <c r="R126" s="1649"/>
      <c r="S126" s="1649"/>
      <c r="T126" s="1649"/>
      <c r="U126" s="1649"/>
      <c r="V126" s="1649"/>
      <c r="W126" s="1649"/>
      <c r="X126" s="1649"/>
      <c r="Y126" s="1649"/>
      <c r="Z126" s="1649"/>
      <c r="AA126" s="1649"/>
      <c r="AB126" s="1649"/>
      <c r="AC126" s="1649"/>
      <c r="AD126" s="1649"/>
      <c r="AE126" s="1649"/>
      <c r="AF126" s="1649"/>
      <c r="AG126" s="1649"/>
      <c r="AH126" s="1649"/>
      <c r="AI126" s="1649"/>
      <c r="AJ126" s="1665" t="s">
        <v>3404</v>
      </c>
      <c r="AK126" s="1650"/>
      <c r="AL126" s="1649"/>
      <c r="AM126" s="1649"/>
      <c r="AN126" s="1649"/>
      <c r="AO126" s="1649"/>
      <c r="AP126" s="1649"/>
      <c r="AQ126" s="1649"/>
      <c r="AR126" s="1649"/>
      <c r="AS126" s="1649"/>
      <c r="AT126" s="1649"/>
      <c r="AU126" s="1649"/>
      <c r="AV126" s="1649"/>
      <c r="AW126" s="1649"/>
      <c r="AX126" s="1649"/>
      <c r="AY126" s="1649"/>
      <c r="AZ126" s="1649"/>
      <c r="BA126" s="1649"/>
      <c r="BB126" s="1649"/>
      <c r="BC126" s="1649"/>
      <c r="BD126" s="1649"/>
      <c r="BE126" s="1649"/>
      <c r="BF126" s="1649"/>
    </row>
    <row r="127" spans="2:58" ht="12" customHeight="1">
      <c r="B127" s="1649"/>
      <c r="C127" s="1649"/>
      <c r="D127" s="1649"/>
      <c r="E127" s="1666">
        <v>31</v>
      </c>
      <c r="F127" s="1666"/>
      <c r="G127" s="1666"/>
      <c r="H127" s="1666"/>
      <c r="I127" s="1666"/>
      <c r="J127" s="1666"/>
      <c r="K127" s="1666"/>
      <c r="L127" s="1666">
        <v>24</v>
      </c>
      <c r="M127" s="1666">
        <v>23</v>
      </c>
      <c r="N127" s="1666"/>
      <c r="O127" s="1666"/>
      <c r="P127" s="1666"/>
      <c r="Q127" s="1666"/>
      <c r="R127" s="1666"/>
      <c r="S127" s="1666"/>
      <c r="T127" s="1667">
        <v>16</v>
      </c>
      <c r="U127" s="1667">
        <v>15</v>
      </c>
      <c r="V127" s="1666"/>
      <c r="W127" s="1666"/>
      <c r="X127" s="1666"/>
      <c r="Y127" s="1666"/>
      <c r="Z127" s="1666"/>
      <c r="AA127" s="1666"/>
      <c r="AB127" s="1667">
        <v>8</v>
      </c>
      <c r="AC127" s="1667">
        <v>7</v>
      </c>
      <c r="AD127" s="1666"/>
      <c r="AE127" s="1666"/>
      <c r="AF127" s="1666"/>
      <c r="AG127" s="1666"/>
      <c r="AH127" s="1666"/>
      <c r="AI127" s="1666"/>
      <c r="AJ127" s="1667">
        <v>0</v>
      </c>
      <c r="AK127" s="1650"/>
      <c r="AL127" s="1649"/>
      <c r="AM127" s="1649"/>
      <c r="AN127" s="1649"/>
      <c r="AO127" s="1649"/>
      <c r="AP127" s="1649"/>
      <c r="AQ127" s="1649"/>
      <c r="AR127" s="1649"/>
      <c r="AS127" s="1649"/>
      <c r="AT127" s="1649"/>
      <c r="AU127" s="1649"/>
      <c r="AV127" s="1649"/>
      <c r="AW127" s="1649"/>
      <c r="AX127" s="1649"/>
      <c r="AY127" s="1649"/>
      <c r="AZ127" s="1649"/>
      <c r="BA127" s="1649"/>
      <c r="BB127" s="1649"/>
      <c r="BC127" s="1649"/>
      <c r="BD127" s="1649"/>
      <c r="BE127" s="1649"/>
      <c r="BF127" s="1649"/>
    </row>
    <row r="128" spans="2:58" s="1618" customFormat="1" ht="12" customHeight="1">
      <c r="E128" s="1619">
        <v>1</v>
      </c>
      <c r="F128" s="1620">
        <v>0</v>
      </c>
      <c r="G128" s="1620">
        <v>1</v>
      </c>
      <c r="H128" s="1621" t="s">
        <v>3105</v>
      </c>
      <c r="I128" s="1619">
        <v>1</v>
      </c>
      <c r="J128" s="1622">
        <v>0</v>
      </c>
      <c r="K128" s="1622">
        <v>0</v>
      </c>
      <c r="L128" s="1623">
        <v>0</v>
      </c>
      <c r="M128" s="1668">
        <v>0</v>
      </c>
      <c r="N128" s="1622">
        <v>0</v>
      </c>
      <c r="O128" s="1622">
        <v>0</v>
      </c>
      <c r="P128" s="1623">
        <v>0</v>
      </c>
      <c r="Q128" s="1619" t="str">
        <f>MID(Q130,1,1)</f>
        <v>0</v>
      </c>
      <c r="R128" s="1620" t="str">
        <f>MID(Q130,2,1)</f>
        <v>0</v>
      </c>
      <c r="S128" s="1669" t="str">
        <f>MID(Q130,3,1)</f>
        <v>0</v>
      </c>
      <c r="T128" s="1670" t="str">
        <f>MID(Q130,4,1)</f>
        <v>1</v>
      </c>
      <c r="U128" s="1619" t="str">
        <f>MID(U130,1,1)</f>
        <v>0</v>
      </c>
      <c r="V128" s="1620" t="str">
        <f>MID(U130,2,1)</f>
        <v>0</v>
      </c>
      <c r="W128" s="1620" t="str">
        <f>MID(U130,3,1)</f>
        <v>0</v>
      </c>
      <c r="X128" s="1621" t="str">
        <f>MID(U130,4,1)</f>
        <v>0</v>
      </c>
      <c r="Y128" s="1619" t="str">
        <f>MID(U130,5,1)</f>
        <v>0</v>
      </c>
      <c r="Z128" s="1620" t="str">
        <f>MID(U130,6,1)</f>
        <v>0</v>
      </c>
      <c r="AA128" s="1620" t="str">
        <f>MID(U130,7,1)</f>
        <v>0</v>
      </c>
      <c r="AB128" s="1621" t="s">
        <v>3414</v>
      </c>
      <c r="AC128" s="1671" t="str">
        <f>MID(AC130,1,1)</f>
        <v>0</v>
      </c>
      <c r="AD128" s="1669" t="str">
        <f>MID(AC130,2,1)</f>
        <v>0</v>
      </c>
      <c r="AE128" s="1669" t="str">
        <f>MID(AC130,3,1)</f>
        <v>0</v>
      </c>
      <c r="AF128" s="1672" t="str">
        <f>MID(AC130,4,1)</f>
        <v>0</v>
      </c>
      <c r="AG128" s="1671" t="str">
        <f>MID(AC130,5,1)</f>
        <v>0</v>
      </c>
      <c r="AH128" s="1669" t="str">
        <f>MID(AC130,6,1)</f>
        <v>0</v>
      </c>
      <c r="AI128" s="1669" t="str">
        <f>MID(AC130,7,1)</f>
        <v>1</v>
      </c>
      <c r="AJ128" s="1672" t="str">
        <f>MID(AC130,8,1)</f>
        <v>0</v>
      </c>
      <c r="AQ128" s="1673"/>
      <c r="AR128" s="1673"/>
      <c r="AS128" s="1673"/>
      <c r="AT128" s="1673"/>
      <c r="AU128" s="1673"/>
      <c r="AV128" s="1673"/>
      <c r="AW128" s="1673"/>
      <c r="AX128" s="1673"/>
      <c r="AY128" s="1673"/>
      <c r="AZ128" s="1673"/>
      <c r="BA128" s="1673"/>
      <c r="BB128" s="1673"/>
      <c r="BC128" s="1673"/>
      <c r="BD128" s="1673"/>
      <c r="BE128" s="1673"/>
      <c r="BF128" s="1673"/>
    </row>
    <row r="129" spans="3:58" s="1618" customFormat="1" ht="12" customHeight="1">
      <c r="AI129" s="1637"/>
      <c r="AJ129" s="1637"/>
      <c r="AQ129" s="1673"/>
      <c r="AR129" s="1673"/>
      <c r="AS129" s="1673"/>
      <c r="AT129" s="1673"/>
      <c r="AU129" s="1673"/>
      <c r="AV129" s="1673"/>
      <c r="AW129" s="1673"/>
      <c r="AX129" s="1673"/>
      <c r="AY129" s="1673"/>
      <c r="AZ129" s="1673"/>
      <c r="BA129" s="1673"/>
      <c r="BB129" s="1673"/>
      <c r="BC129" s="1673"/>
      <c r="BD129" s="1673"/>
      <c r="BE129" s="1673"/>
      <c r="BF129" s="1673"/>
    </row>
    <row r="130" spans="3:58" s="1618" customFormat="1" ht="12" hidden="1" customHeight="1">
      <c r="E130" s="1638"/>
      <c r="F130" s="1638"/>
      <c r="G130" s="1638"/>
      <c r="H130" s="1638"/>
      <c r="I130" s="1638"/>
      <c r="J130" s="1637"/>
      <c r="K130" s="1637"/>
      <c r="L130" s="1637"/>
      <c r="M130" s="1637"/>
      <c r="N130" s="1637"/>
      <c r="O130" s="1637"/>
      <c r="P130" s="1637"/>
      <c r="Q130" s="1639" t="str">
        <f>HEX2BIN(T131,4)</f>
        <v>0001</v>
      </c>
      <c r="R130" s="1639"/>
      <c r="S130" s="1639"/>
      <c r="T130" s="1639"/>
      <c r="U130" s="1639" t="str">
        <f>HEX2BIN(Y131,8)</f>
        <v>00000000</v>
      </c>
      <c r="V130" s="1639"/>
      <c r="W130" s="1639"/>
      <c r="X130" s="1639"/>
      <c r="Y130" s="1639"/>
      <c r="Z130" s="1639"/>
      <c r="AA130" s="1639"/>
      <c r="AB130" s="1639"/>
      <c r="AC130" s="1639" t="str">
        <f>HEX2BIN(AG131,8)</f>
        <v>00000010</v>
      </c>
      <c r="AD130" s="1639"/>
      <c r="AE130" s="1639"/>
      <c r="AF130" s="1639"/>
      <c r="AG130" s="1639"/>
      <c r="AH130" s="1639"/>
      <c r="AI130" s="1639"/>
      <c r="AJ130" s="1639"/>
      <c r="AQ130" s="1673"/>
      <c r="AR130" s="1673"/>
      <c r="AS130" s="1673"/>
      <c r="AT130" s="1673"/>
      <c r="AU130" s="1673"/>
      <c r="AV130" s="1673"/>
      <c r="AW130" s="1673"/>
      <c r="AX130" s="1673"/>
      <c r="AY130" s="1673"/>
      <c r="AZ130" s="1673"/>
      <c r="BA130" s="1673"/>
      <c r="BB130" s="1673"/>
      <c r="BC130" s="1673"/>
      <c r="BD130" s="1673"/>
      <c r="BE130" s="1673"/>
      <c r="BF130" s="1673"/>
    </row>
    <row r="131" spans="3:58" s="1618" customFormat="1" ht="12" customHeight="1">
      <c r="E131" s="1638"/>
      <c r="F131" s="1638"/>
      <c r="G131" s="1638"/>
      <c r="H131" s="1638"/>
      <c r="I131" s="1638"/>
      <c r="J131" s="1637"/>
      <c r="K131" s="1640"/>
      <c r="L131" s="1637"/>
      <c r="M131" s="1641"/>
      <c r="N131" s="1642"/>
      <c r="O131" s="1674" t="s">
        <v>3579</v>
      </c>
      <c r="P131" s="1642"/>
      <c r="Q131" s="1644" t="s">
        <v>3106</v>
      </c>
      <c r="R131" s="1645"/>
      <c r="S131" s="1645"/>
      <c r="T131" s="1646" t="s">
        <v>3214</v>
      </c>
      <c r="U131" s="1644" t="s">
        <v>3120</v>
      </c>
      <c r="V131" s="1645"/>
      <c r="W131" s="1645"/>
      <c r="X131" s="1645"/>
      <c r="Y131" s="1675" t="s">
        <v>3398</v>
      </c>
      <c r="Z131" s="1675"/>
      <c r="AA131" s="1675"/>
      <c r="AB131" s="1709"/>
      <c r="AC131" s="1644" t="s">
        <v>3386</v>
      </c>
      <c r="AD131" s="1645"/>
      <c r="AE131" s="1645"/>
      <c r="AF131" s="1645"/>
      <c r="AG131" s="1647" t="s">
        <v>3580</v>
      </c>
      <c r="AH131" s="1647"/>
      <c r="AI131" s="1647"/>
      <c r="AJ131" s="1648"/>
      <c r="AQ131" s="1673"/>
      <c r="AR131" s="1673"/>
      <c r="AS131" s="1673"/>
      <c r="AT131" s="1673"/>
      <c r="AU131" s="1673"/>
      <c r="AV131" s="1673"/>
      <c r="AW131" s="1673"/>
      <c r="AX131" s="1673"/>
      <c r="AY131" s="1673"/>
      <c r="AZ131" s="1673"/>
      <c r="BA131" s="1673"/>
      <c r="BB131" s="1673"/>
      <c r="BC131" s="1673"/>
      <c r="BD131" s="1673"/>
      <c r="BE131" s="1673"/>
      <c r="BF131" s="1673"/>
    </row>
    <row r="132" spans="3:58" s="1618" customFormat="1" ht="12" customHeight="1">
      <c r="E132" s="1638"/>
      <c r="F132" s="1638"/>
      <c r="G132" s="1638"/>
      <c r="H132" s="1638"/>
      <c r="I132" s="1638"/>
      <c r="J132" s="1637"/>
      <c r="K132" s="1640"/>
      <c r="L132" s="1637"/>
      <c r="M132" s="1641"/>
      <c r="N132" s="1642"/>
      <c r="O132" s="1674" t="s">
        <v>3581</v>
      </c>
      <c r="P132" s="1642"/>
      <c r="Q132" s="1644" t="s">
        <v>3106</v>
      </c>
      <c r="R132" s="1645"/>
      <c r="S132" s="1645"/>
      <c r="T132" s="1646" t="s">
        <v>3214</v>
      </c>
      <c r="U132" s="1644" t="s">
        <v>3120</v>
      </c>
      <c r="V132" s="1645"/>
      <c r="W132" s="1645"/>
      <c r="X132" s="1645"/>
      <c r="Y132" s="1647" t="s">
        <v>3401</v>
      </c>
      <c r="Z132" s="1647"/>
      <c r="AA132" s="1647"/>
      <c r="AB132" s="1648"/>
      <c r="AC132" s="1644" t="s">
        <v>3139</v>
      </c>
      <c r="AD132" s="1645"/>
      <c r="AE132" s="1645"/>
      <c r="AF132" s="1645"/>
      <c r="AG132" s="1647" t="s">
        <v>3582</v>
      </c>
      <c r="AH132" s="1647"/>
      <c r="AI132" s="1647"/>
      <c r="AJ132" s="1648"/>
      <c r="AQ132" s="1673"/>
      <c r="AR132" s="1673"/>
      <c r="AS132" s="1673"/>
      <c r="AT132" s="1673"/>
      <c r="AU132" s="1673"/>
      <c r="AV132" s="1673"/>
      <c r="AW132" s="1673"/>
      <c r="AX132" s="1673"/>
      <c r="AY132" s="1673"/>
      <c r="AZ132" s="1673"/>
      <c r="BA132" s="1673"/>
      <c r="BB132" s="1673"/>
      <c r="BC132" s="1673"/>
      <c r="BD132" s="1673"/>
      <c r="BE132" s="1673"/>
      <c r="BF132" s="1673"/>
    </row>
    <row r="133" spans="3:58" s="1642" customFormat="1" ht="12" customHeight="1">
      <c r="E133" s="1676"/>
      <c r="F133" s="1676"/>
      <c r="G133" s="1676"/>
      <c r="H133" s="1676"/>
      <c r="I133" s="1676"/>
      <c r="J133" s="1641"/>
      <c r="K133" s="1641"/>
      <c r="L133" s="1641"/>
      <c r="M133" s="1651"/>
      <c r="N133" s="1651"/>
      <c r="O133" s="1651"/>
      <c r="P133" s="1651"/>
      <c r="Q133" s="1652"/>
      <c r="R133" s="1677"/>
      <c r="S133" s="1677"/>
      <c r="T133" s="1677"/>
      <c r="U133" s="1641"/>
      <c r="Y133" s="1651"/>
      <c r="Z133" s="1651"/>
      <c r="AA133" s="1651"/>
      <c r="AB133" s="1652"/>
      <c r="AC133" s="1651"/>
      <c r="AD133" s="1651"/>
      <c r="AE133" s="1651"/>
      <c r="AF133" s="1651"/>
      <c r="AG133" s="1678"/>
      <c r="AH133" s="1678"/>
      <c r="AI133" s="1678"/>
      <c r="AJ133" s="1678"/>
    </row>
    <row r="134" spans="3:58" ht="12" customHeight="1">
      <c r="C134" s="1649" t="s">
        <v>3583</v>
      </c>
      <c r="D134" s="1679"/>
      <c r="E134" s="1649"/>
      <c r="F134" s="1649"/>
      <c r="G134" s="1649" t="s">
        <v>3578</v>
      </c>
      <c r="H134" s="1649"/>
      <c r="I134" s="1649"/>
      <c r="J134" s="1649"/>
      <c r="K134" s="1649"/>
      <c r="L134" s="1649"/>
      <c r="M134" s="1649"/>
      <c r="N134" s="1654"/>
      <c r="O134" s="1654"/>
      <c r="P134" s="1654"/>
      <c r="Q134" s="1654"/>
      <c r="R134" s="1654"/>
      <c r="S134" s="1654"/>
      <c r="T134" s="1654"/>
      <c r="U134" s="1654"/>
      <c r="V134" s="1654"/>
      <c r="W134" s="1654"/>
      <c r="X134" s="1654"/>
      <c r="Y134" s="1654"/>
      <c r="Z134" s="1654"/>
      <c r="AA134" s="1654"/>
      <c r="AB134" s="1654"/>
      <c r="AC134" s="1654"/>
      <c r="AD134" s="1654"/>
      <c r="AE134" s="1654"/>
      <c r="AF134" s="1654"/>
      <c r="AG134" s="1654"/>
      <c r="AH134" s="1654"/>
      <c r="AI134" s="1654"/>
      <c r="AJ134" s="1654"/>
      <c r="AK134" s="1653"/>
      <c r="AL134" s="1654"/>
      <c r="AM134" s="1654"/>
      <c r="AN134" s="1654"/>
      <c r="AO134" s="1649"/>
      <c r="AP134" s="1649"/>
      <c r="AQ134" s="1649"/>
      <c r="AR134" s="1649"/>
      <c r="AS134" s="1649"/>
      <c r="AT134" s="1649"/>
      <c r="AU134" s="1649"/>
      <c r="AV134" s="1649"/>
      <c r="AW134" s="1649"/>
      <c r="AX134" s="1649"/>
      <c r="AY134" s="1649"/>
      <c r="AZ134" s="1649"/>
      <c r="BA134" s="1649"/>
      <c r="BB134" s="1649"/>
      <c r="BC134" s="1649"/>
      <c r="BD134" s="1649"/>
      <c r="BE134" s="1649"/>
      <c r="BF134" s="1649"/>
    </row>
    <row r="135" spans="3:58" ht="12" customHeight="1">
      <c r="C135" s="1649"/>
      <c r="D135" s="1649"/>
      <c r="E135" s="1649" t="s">
        <v>3413</v>
      </c>
      <c r="F135" s="1649"/>
      <c r="G135" s="1649"/>
      <c r="H135" s="1649"/>
      <c r="I135" s="1649"/>
      <c r="J135" s="1649"/>
      <c r="K135" s="1649"/>
      <c r="L135" s="1649"/>
      <c r="M135" s="1649"/>
      <c r="N135" s="1649"/>
      <c r="O135" s="1649"/>
      <c r="P135" s="1649"/>
      <c r="Q135" s="1649"/>
      <c r="R135" s="1649"/>
      <c r="S135" s="1649"/>
      <c r="T135" s="1649"/>
      <c r="U135" s="1649"/>
      <c r="V135" s="1649"/>
      <c r="W135" s="1649"/>
      <c r="X135" s="1649"/>
      <c r="Y135" s="1649"/>
      <c r="Z135" s="1649"/>
      <c r="AA135" s="1649"/>
      <c r="AB135" s="1649"/>
      <c r="AC135" s="1649"/>
      <c r="AD135" s="1649"/>
      <c r="AE135" s="1649"/>
      <c r="AF135" s="1649"/>
      <c r="AG135" s="1649"/>
      <c r="AH135" s="1649"/>
      <c r="AI135" s="1649"/>
      <c r="AJ135" s="1665" t="s">
        <v>3404</v>
      </c>
      <c r="AK135" s="1650"/>
      <c r="AL135" s="1649"/>
      <c r="AM135" s="1649"/>
      <c r="AN135" s="1649"/>
      <c r="AO135" s="1649"/>
      <c r="AP135" s="1649"/>
      <c r="AQ135" s="1649"/>
      <c r="AR135" s="1649"/>
      <c r="AS135" s="1649"/>
      <c r="AT135" s="1649"/>
      <c r="AU135" s="1649"/>
      <c r="AV135" s="1649"/>
      <c r="AW135" s="1649"/>
      <c r="AX135" s="1649"/>
      <c r="AY135" s="1649"/>
      <c r="AZ135" s="1649"/>
      <c r="BA135" s="1649"/>
      <c r="BB135" s="1649"/>
      <c r="BC135" s="1649"/>
      <c r="BD135" s="1649"/>
      <c r="BE135" s="1649"/>
      <c r="BF135" s="1649"/>
    </row>
    <row r="136" spans="3:58" ht="12" customHeight="1">
      <c r="C136" s="1649"/>
      <c r="D136" s="1649"/>
      <c r="E136" s="1650">
        <v>31</v>
      </c>
      <c r="F136" s="1650"/>
      <c r="G136" s="1650"/>
      <c r="H136" s="1650"/>
      <c r="I136" s="1650"/>
      <c r="J136" s="1650"/>
      <c r="K136" s="1650"/>
      <c r="L136" s="1650">
        <v>24</v>
      </c>
      <c r="M136" s="1650">
        <v>23</v>
      </c>
      <c r="N136" s="1650"/>
      <c r="O136" s="1650"/>
      <c r="P136" s="1650"/>
      <c r="Q136" s="1650"/>
      <c r="R136" s="1650"/>
      <c r="S136" s="1650"/>
      <c r="T136" s="1680">
        <v>16</v>
      </c>
      <c r="U136" s="1680">
        <v>15</v>
      </c>
      <c r="V136" s="1650"/>
      <c r="W136" s="1650"/>
      <c r="X136" s="1650"/>
      <c r="Y136" s="1650"/>
      <c r="Z136" s="1650"/>
      <c r="AA136" s="1650"/>
      <c r="AB136" s="1680">
        <v>8</v>
      </c>
      <c r="AC136" s="1680">
        <v>7</v>
      </c>
      <c r="AD136" s="1650"/>
      <c r="AE136" s="1650"/>
      <c r="AF136" s="1650"/>
      <c r="AG136" s="1650"/>
      <c r="AH136" s="1650"/>
      <c r="AI136" s="1650"/>
      <c r="AJ136" s="1680">
        <v>0</v>
      </c>
      <c r="AK136" s="1650"/>
      <c r="AL136" s="1649"/>
      <c r="AM136" s="1649"/>
      <c r="AN136" s="1649"/>
      <c r="AO136" s="1649"/>
      <c r="AP136" s="1649"/>
      <c r="AQ136" s="1649"/>
      <c r="AR136" s="1649"/>
      <c r="AS136" s="1649"/>
      <c r="AT136" s="1649"/>
      <c r="AU136" s="1649"/>
      <c r="AV136" s="1649"/>
      <c r="AW136" s="1649"/>
      <c r="AX136" s="1649"/>
      <c r="AY136" s="1649"/>
      <c r="AZ136" s="1649"/>
      <c r="BA136" s="1649"/>
      <c r="BB136" s="1649"/>
      <c r="BC136" s="1649"/>
      <c r="BD136" s="1649"/>
      <c r="BE136" s="1649"/>
      <c r="BF136" s="1649"/>
    </row>
    <row r="137" spans="3:58" ht="12" customHeight="1">
      <c r="C137" s="1649"/>
      <c r="D137" s="1649"/>
      <c r="E137" s="1681" t="s">
        <v>3420</v>
      </c>
      <c r="F137" s="1682" t="s">
        <v>3420</v>
      </c>
      <c r="G137" s="1682" t="s">
        <v>3420</v>
      </c>
      <c r="H137" s="1683" t="s">
        <v>3420</v>
      </c>
      <c r="I137" s="1681" t="s">
        <v>3420</v>
      </c>
      <c r="J137" s="1682" t="s">
        <v>3420</v>
      </c>
      <c r="K137" s="1682" t="s">
        <v>3420</v>
      </c>
      <c r="L137" s="1684" t="s">
        <v>3420</v>
      </c>
      <c r="M137" s="1681" t="s">
        <v>3420</v>
      </c>
      <c r="N137" s="1682" t="s">
        <v>3420</v>
      </c>
      <c r="O137" s="1682" t="s">
        <v>3420</v>
      </c>
      <c r="P137" s="1684" t="s">
        <v>3420</v>
      </c>
      <c r="Q137" s="1681" t="s">
        <v>3420</v>
      </c>
      <c r="R137" s="1682" t="s">
        <v>3420</v>
      </c>
      <c r="S137" s="1682" t="s">
        <v>3420</v>
      </c>
      <c r="T137" s="1684" t="s">
        <v>3420</v>
      </c>
      <c r="U137" s="1681" t="s">
        <v>3420</v>
      </c>
      <c r="V137" s="1682" t="s">
        <v>3420</v>
      </c>
      <c r="W137" s="1682" t="s">
        <v>3420</v>
      </c>
      <c r="X137" s="1684" t="s">
        <v>3420</v>
      </c>
      <c r="Y137" s="1681" t="s">
        <v>3420</v>
      </c>
      <c r="Z137" s="1682" t="s">
        <v>3420</v>
      </c>
      <c r="AA137" s="1682" t="s">
        <v>3420</v>
      </c>
      <c r="AB137" s="1684" t="s">
        <v>3420</v>
      </c>
      <c r="AC137" s="1681" t="s">
        <v>3420</v>
      </c>
      <c r="AD137" s="1682" t="s">
        <v>3420</v>
      </c>
      <c r="AE137" s="1682" t="s">
        <v>3420</v>
      </c>
      <c r="AF137" s="1684" t="s">
        <v>3420</v>
      </c>
      <c r="AG137" s="1681" t="s">
        <v>3420</v>
      </c>
      <c r="AH137" s="1682" t="s">
        <v>3420</v>
      </c>
      <c r="AI137" s="1682" t="s">
        <v>3420</v>
      </c>
      <c r="AJ137" s="1684" t="s">
        <v>3420</v>
      </c>
      <c r="AK137" s="1650"/>
      <c r="AL137" s="1649"/>
      <c r="AM137" s="1649"/>
      <c r="AN137" s="1649"/>
      <c r="AO137" s="1649"/>
      <c r="AP137" s="1649"/>
      <c r="AQ137" s="1649"/>
      <c r="AR137" s="1649"/>
      <c r="AS137" s="1649"/>
      <c r="AT137" s="1649"/>
      <c r="AU137" s="1649"/>
      <c r="AV137" s="1649"/>
      <c r="AW137" s="1649"/>
      <c r="AX137" s="1649"/>
      <c r="AY137" s="1649"/>
      <c r="AZ137" s="1649"/>
      <c r="BA137" s="1649"/>
      <c r="BB137" s="1649"/>
      <c r="BC137" s="1649"/>
      <c r="BD137" s="1649"/>
      <c r="BE137" s="1649"/>
      <c r="BF137" s="1649"/>
    </row>
    <row r="138" spans="3:58" ht="12" customHeight="1">
      <c r="C138" s="1649"/>
      <c r="D138" s="1649"/>
      <c r="E138" s="1655"/>
      <c r="F138" s="1655"/>
      <c r="G138" s="1655"/>
      <c r="H138" s="1655"/>
      <c r="I138" s="1655"/>
      <c r="J138" s="1655"/>
      <c r="K138" s="1655"/>
      <c r="L138" s="1655"/>
      <c r="M138" s="1655"/>
      <c r="N138" s="1655"/>
      <c r="O138" s="1655"/>
      <c r="P138" s="1655"/>
      <c r="Q138" s="1655"/>
      <c r="R138" s="1655"/>
      <c r="S138" s="1655"/>
      <c r="T138" s="1655"/>
      <c r="U138" s="1655"/>
      <c r="V138" s="1655"/>
      <c r="W138" s="1655"/>
      <c r="X138" s="1655"/>
      <c r="Y138" s="1655"/>
      <c r="Z138" s="1655"/>
      <c r="AA138" s="1655"/>
      <c r="AB138" s="1655"/>
      <c r="AC138" s="1655"/>
      <c r="AD138" s="1655"/>
      <c r="AE138" s="1655"/>
      <c r="AF138" s="1655"/>
      <c r="AG138" s="1655"/>
      <c r="AH138" s="1655"/>
      <c r="AI138" s="1655"/>
      <c r="AJ138" s="1655"/>
      <c r="AK138" s="1650"/>
      <c r="AL138" s="1649"/>
      <c r="AM138" s="1649"/>
      <c r="AN138" s="1649"/>
      <c r="AO138" s="1649"/>
      <c r="AP138" s="1649"/>
      <c r="AQ138" s="1649"/>
      <c r="AR138" s="1649"/>
      <c r="AS138" s="1649"/>
      <c r="AT138" s="1649"/>
      <c r="AU138" s="1649"/>
      <c r="AV138" s="1649"/>
      <c r="AW138" s="1649"/>
      <c r="AX138" s="1649"/>
      <c r="AY138" s="1649"/>
      <c r="AZ138" s="1649"/>
      <c r="BA138" s="1649"/>
      <c r="BB138" s="1649"/>
      <c r="BC138" s="1649"/>
      <c r="BD138" s="1649"/>
      <c r="BE138" s="1649"/>
      <c r="BF138" s="1649"/>
    </row>
    <row r="139" spans="3:58" ht="12" customHeight="1">
      <c r="C139" s="1649"/>
      <c r="D139" s="1649"/>
      <c r="E139" s="1649"/>
      <c r="F139" s="1655"/>
      <c r="G139" s="1655"/>
      <c r="H139" s="1655"/>
      <c r="I139" s="1655"/>
      <c r="J139" s="1655"/>
      <c r="K139" s="1655"/>
      <c r="L139" s="1655"/>
      <c r="M139" s="1655"/>
      <c r="N139" s="1655"/>
      <c r="O139" s="1655"/>
      <c r="P139" s="1655"/>
      <c r="Q139" s="1655"/>
      <c r="R139" s="1655"/>
      <c r="S139" s="1655" t="s">
        <v>3573</v>
      </c>
      <c r="T139" s="1655"/>
      <c r="U139" s="1655"/>
      <c r="V139" s="1655"/>
      <c r="W139" s="1655"/>
      <c r="X139" s="1655"/>
      <c r="Y139" s="1655"/>
      <c r="Z139" s="1655"/>
      <c r="AA139" s="1655"/>
      <c r="AB139" s="1655"/>
      <c r="AC139" s="1655"/>
      <c r="AD139" s="1655"/>
      <c r="AE139" s="1655"/>
      <c r="AF139" s="1655"/>
      <c r="AG139" s="1649"/>
      <c r="AH139" s="1649"/>
      <c r="AI139" s="1649"/>
      <c r="AJ139" s="1649"/>
      <c r="AK139" s="1650"/>
      <c r="AL139" s="1649"/>
      <c r="AM139" s="1649"/>
      <c r="AN139" s="1649"/>
      <c r="AO139" s="1649"/>
      <c r="AP139" s="1649"/>
      <c r="AQ139" s="1649"/>
      <c r="AR139" s="1649"/>
      <c r="AS139" s="1649"/>
      <c r="AT139" s="1649"/>
      <c r="AU139" s="1649"/>
      <c r="AV139" s="1649"/>
      <c r="AW139" s="1649"/>
      <c r="AX139" s="1649"/>
      <c r="AY139" s="1649"/>
      <c r="AZ139" s="1649"/>
      <c r="BA139" s="1649"/>
      <c r="BB139" s="1649"/>
      <c r="BC139" s="1649"/>
      <c r="BD139" s="1649"/>
      <c r="BE139" s="1649"/>
      <c r="BF139" s="1649"/>
    </row>
    <row r="140" spans="3:58" ht="12" customHeight="1">
      <c r="C140" s="1649"/>
      <c r="D140" s="1649"/>
      <c r="E140" s="1659"/>
      <c r="F140" s="1659"/>
      <c r="G140" s="1659"/>
      <c r="H140" s="1659"/>
      <c r="I140" s="1659"/>
      <c r="J140" s="1655"/>
      <c r="K140" s="1655"/>
      <c r="L140" s="1655"/>
      <c r="M140" s="1649"/>
      <c r="N140" s="1649"/>
      <c r="O140" s="1649"/>
      <c r="P140" s="1649"/>
      <c r="Q140" s="1649"/>
      <c r="R140" s="1659"/>
      <c r="S140" s="1659"/>
      <c r="T140" s="1659"/>
      <c r="U140" s="1659"/>
      <c r="V140" s="1659"/>
      <c r="W140" s="1655"/>
      <c r="X140" s="1655"/>
      <c r="Y140" s="1649"/>
      <c r="Z140" s="1659"/>
      <c r="AA140" s="1659"/>
      <c r="AB140" s="1659"/>
      <c r="AC140" s="1659"/>
      <c r="AD140" s="1659"/>
      <c r="AE140" s="1655"/>
      <c r="AF140" s="1655"/>
      <c r="AG140" s="1655"/>
      <c r="AH140" s="1649"/>
      <c r="AI140" s="1649"/>
      <c r="AJ140" s="1649"/>
      <c r="AK140" s="1650"/>
      <c r="AL140" s="1649"/>
      <c r="AM140" s="1649"/>
      <c r="AN140" s="1649"/>
      <c r="AO140" s="1649"/>
      <c r="AP140" s="1649"/>
      <c r="AQ140" s="1649"/>
      <c r="AR140" s="1649"/>
      <c r="AS140" s="1649"/>
      <c r="AT140" s="1649"/>
      <c r="AU140" s="1649"/>
      <c r="AV140" s="1649"/>
      <c r="AW140" s="1649"/>
      <c r="AX140" s="1649"/>
      <c r="AY140" s="1649"/>
      <c r="AZ140" s="1649"/>
      <c r="BA140" s="1649"/>
      <c r="BB140" s="1649"/>
      <c r="BC140" s="1649"/>
      <c r="BD140" s="1649"/>
      <c r="BE140" s="1649"/>
      <c r="BF140" s="1649"/>
    </row>
    <row r="141" spans="3:58" ht="12" customHeight="1">
      <c r="C141" s="1649"/>
      <c r="D141" s="1649"/>
      <c r="E141" s="1659"/>
      <c r="F141" s="1659"/>
      <c r="G141" s="1659"/>
      <c r="H141" s="1659"/>
      <c r="I141" s="1659"/>
      <c r="J141" s="1655"/>
      <c r="K141" s="1655"/>
      <c r="L141" s="1655"/>
      <c r="M141" s="1649"/>
      <c r="N141" s="1649"/>
      <c r="O141" s="1649"/>
      <c r="P141" s="1649"/>
      <c r="Q141" s="1649"/>
      <c r="R141" s="1659"/>
      <c r="S141" s="1659"/>
      <c r="T141" s="1659"/>
      <c r="U141" s="1659"/>
      <c r="V141" s="1659"/>
      <c r="W141" s="1655"/>
      <c r="X141" s="1655"/>
      <c r="Y141" s="1649"/>
      <c r="Z141" s="1659"/>
      <c r="AA141" s="1659"/>
      <c r="AB141" s="1659"/>
      <c r="AC141" s="1659"/>
      <c r="AD141" s="1659"/>
      <c r="AE141" s="1655"/>
      <c r="AF141" s="1655"/>
      <c r="AG141" s="1655"/>
      <c r="AH141" s="1649"/>
      <c r="AI141" s="1649"/>
      <c r="AJ141" s="1649"/>
      <c r="AK141" s="1710"/>
      <c r="AL141" s="1649"/>
      <c r="AM141" s="1649"/>
      <c r="AN141" s="1649"/>
      <c r="AO141" s="1649"/>
      <c r="AP141" s="1649"/>
      <c r="AQ141" s="1649"/>
      <c r="AR141" s="1649"/>
      <c r="AS141" s="1649"/>
      <c r="AT141" s="1649"/>
      <c r="AU141" s="1649"/>
      <c r="AV141" s="1649"/>
      <c r="AW141" s="1649"/>
      <c r="AX141" s="1649"/>
      <c r="AY141" s="1649"/>
      <c r="AZ141" s="1649"/>
      <c r="BA141" s="1649"/>
      <c r="BB141" s="1649"/>
      <c r="BC141" s="1649"/>
      <c r="BD141" s="1649"/>
      <c r="BE141" s="1649"/>
      <c r="BF141" s="1649"/>
    </row>
    <row r="142" spans="3:58" ht="12" customHeight="1">
      <c r="C142" s="1649"/>
      <c r="D142" s="1649"/>
      <c r="E142" s="1659" t="s">
        <v>3584</v>
      </c>
      <c r="F142" s="1655"/>
      <c r="G142" s="1659"/>
      <c r="H142" s="1659"/>
      <c r="I142" s="1659"/>
      <c r="J142" s="1655"/>
      <c r="K142" s="1655"/>
      <c r="L142" s="1655"/>
      <c r="M142" s="1649"/>
      <c r="N142" s="1649"/>
      <c r="O142" s="1649"/>
      <c r="P142" s="1649"/>
      <c r="Q142" s="1649"/>
      <c r="R142" s="1659"/>
      <c r="S142" s="1659"/>
      <c r="T142" s="1659"/>
      <c r="U142" s="1659"/>
      <c r="V142" s="1659"/>
      <c r="W142" s="1655"/>
      <c r="X142" s="1655"/>
      <c r="Y142" s="1649"/>
      <c r="Z142" s="1659"/>
      <c r="AA142" s="1659"/>
      <c r="AB142" s="1659"/>
      <c r="AC142" s="1659"/>
      <c r="AD142" s="1659"/>
      <c r="AE142" s="1655"/>
      <c r="AF142" s="1655"/>
      <c r="AG142" s="1655"/>
      <c r="AH142" s="1649"/>
      <c r="AI142" s="1649"/>
      <c r="AJ142" s="1649"/>
      <c r="AK142" s="1650"/>
      <c r="AL142" s="1649"/>
      <c r="AM142" s="1649"/>
      <c r="AN142" s="1649"/>
      <c r="AO142" s="1649"/>
      <c r="AP142" s="1649"/>
      <c r="AQ142" s="1649"/>
      <c r="AR142" s="1649"/>
      <c r="AS142" s="1649"/>
      <c r="AT142" s="1649"/>
      <c r="AU142" s="1649"/>
      <c r="AV142" s="1649"/>
      <c r="AW142" s="1649"/>
      <c r="AX142" s="1649"/>
      <c r="AY142" s="1649"/>
      <c r="AZ142" s="1649"/>
      <c r="BA142" s="1649"/>
      <c r="BB142" s="1649"/>
      <c r="BC142" s="1649"/>
      <c r="BD142" s="1649"/>
      <c r="BE142" s="1649"/>
      <c r="BF142" s="1649"/>
    </row>
    <row r="143" spans="3:58" ht="12" customHeight="1">
      <c r="C143" s="1649"/>
      <c r="D143" s="1649"/>
      <c r="E143" s="1655" t="s">
        <v>3585</v>
      </c>
      <c r="F143" s="1655"/>
      <c r="G143" s="1659"/>
      <c r="H143" s="1659"/>
      <c r="I143" s="1659"/>
      <c r="J143" s="1655"/>
      <c r="K143" s="1655"/>
      <c r="L143" s="1655"/>
      <c r="M143" s="1649"/>
      <c r="N143" s="1649"/>
      <c r="O143" s="1649"/>
      <c r="P143" s="1649"/>
      <c r="Q143" s="1649"/>
      <c r="R143" s="1659"/>
      <c r="S143" s="1659"/>
      <c r="T143" s="1659"/>
      <c r="U143" s="1659"/>
      <c r="V143" s="1659"/>
      <c r="W143" s="1655"/>
      <c r="X143" s="1655"/>
      <c r="Y143" s="1649"/>
      <c r="Z143" s="1659"/>
      <c r="AA143" s="1659"/>
      <c r="AB143" s="1659"/>
      <c r="AC143" s="1659"/>
      <c r="AD143" s="1659"/>
      <c r="AE143" s="1655"/>
      <c r="AF143" s="1655"/>
      <c r="AG143" s="1655"/>
      <c r="AH143" s="1649"/>
      <c r="AI143" s="1649"/>
      <c r="AJ143" s="1649"/>
      <c r="AK143" s="1710"/>
      <c r="AL143" s="1649"/>
      <c r="AM143" s="1649"/>
      <c r="AN143" s="1649"/>
      <c r="AO143" s="1649"/>
      <c r="AP143" s="1649"/>
      <c r="AQ143" s="1649"/>
      <c r="AR143" s="1649"/>
      <c r="AS143" s="1649"/>
      <c r="AT143" s="1649"/>
      <c r="AU143" s="1649"/>
      <c r="AV143" s="1649"/>
      <c r="AW143" s="1649"/>
      <c r="AX143" s="1649"/>
      <c r="AY143" s="1649"/>
      <c r="AZ143" s="1649"/>
      <c r="BA143" s="1649"/>
      <c r="BB143" s="1649"/>
      <c r="BC143" s="1649"/>
      <c r="BD143" s="1649"/>
      <c r="BE143" s="1649"/>
      <c r="BF143" s="1649"/>
    </row>
    <row r="144" spans="3:58" ht="12" customHeight="1">
      <c r="C144" s="1649"/>
      <c r="D144" s="1649"/>
      <c r="E144" s="1655" t="s">
        <v>3586</v>
      </c>
      <c r="F144" s="1655"/>
      <c r="G144" s="1659"/>
      <c r="H144" s="1659"/>
      <c r="I144" s="1659"/>
      <c r="J144" s="1655"/>
      <c r="K144" s="1655"/>
      <c r="L144" s="1655"/>
      <c r="M144" s="1649"/>
      <c r="N144" s="1649"/>
      <c r="O144" s="1649"/>
      <c r="P144" s="1649"/>
      <c r="Q144" s="1649"/>
      <c r="R144" s="1659"/>
      <c r="S144" s="1659"/>
      <c r="T144" s="1659"/>
      <c r="U144" s="1659"/>
      <c r="V144" s="1659"/>
      <c r="W144" s="1655"/>
      <c r="X144" s="1655"/>
      <c r="Y144" s="1649"/>
      <c r="Z144" s="1659"/>
      <c r="AA144" s="1659"/>
      <c r="AB144" s="1659"/>
      <c r="AC144" s="1659"/>
      <c r="AD144" s="1659"/>
      <c r="AE144" s="1655"/>
      <c r="AF144" s="1655"/>
      <c r="AG144" s="1655"/>
      <c r="AH144" s="1649"/>
      <c r="AI144" s="1649"/>
      <c r="AJ144" s="1649"/>
      <c r="AK144" s="1710"/>
      <c r="AL144" s="1649"/>
      <c r="AM144" s="1649"/>
      <c r="AN144" s="1649"/>
      <c r="AO144" s="1649"/>
      <c r="AP144" s="1649"/>
      <c r="AQ144" s="1649"/>
      <c r="AR144" s="1649"/>
      <c r="AS144" s="1649"/>
      <c r="AT144" s="1649"/>
      <c r="AU144" s="1649"/>
      <c r="AV144" s="1649"/>
      <c r="AW144" s="1649"/>
      <c r="AX144" s="1649"/>
      <c r="AY144" s="1649"/>
      <c r="AZ144" s="1649"/>
      <c r="BA144" s="1649"/>
      <c r="BB144" s="1649"/>
      <c r="BC144" s="1649"/>
      <c r="BD144" s="1649"/>
      <c r="BE144" s="1649"/>
      <c r="BF144" s="1649"/>
    </row>
    <row r="145" spans="5:49" ht="12" customHeight="1">
      <c r="E145" s="1659" t="s">
        <v>3587</v>
      </c>
      <c r="F145" s="1655"/>
      <c r="G145" s="1659"/>
      <c r="H145" s="1659"/>
      <c r="I145" s="1659"/>
      <c r="J145" s="1655"/>
      <c r="K145" s="1655"/>
      <c r="L145" s="1655"/>
      <c r="M145" s="1649"/>
      <c r="N145" s="1649"/>
      <c r="O145" s="1649"/>
      <c r="P145" s="1649"/>
      <c r="Q145" s="1649"/>
      <c r="R145" s="1659"/>
      <c r="S145" s="1659"/>
      <c r="T145" s="1659"/>
      <c r="U145" s="1659"/>
      <c r="V145" s="1659"/>
      <c r="W145" s="1655"/>
      <c r="X145" s="1655"/>
      <c r="Y145" s="1649"/>
      <c r="Z145" s="1659"/>
      <c r="AA145" s="1659"/>
      <c r="AB145" s="1659"/>
      <c r="AC145" s="1659"/>
      <c r="AD145" s="1659"/>
      <c r="AE145" s="1655"/>
      <c r="AF145" s="1655"/>
      <c r="AG145" s="1655"/>
      <c r="AH145" s="1649"/>
      <c r="AI145" s="1649"/>
      <c r="AJ145" s="1649"/>
      <c r="AK145" s="1650"/>
      <c r="AL145" s="1649"/>
      <c r="AM145" s="1649"/>
      <c r="AN145" s="1649"/>
      <c r="AO145" s="1649"/>
      <c r="AP145" s="1649"/>
      <c r="AQ145" s="1649"/>
      <c r="AR145" s="1649"/>
      <c r="AS145" s="1649"/>
      <c r="AT145" s="1649"/>
      <c r="AU145" s="1649"/>
      <c r="AV145" s="1649"/>
      <c r="AW145" s="1649"/>
    </row>
    <row r="146" spans="5:49" ht="12" customHeight="1">
      <c r="E146" s="1659"/>
      <c r="F146" s="1655"/>
      <c r="G146" s="1659"/>
      <c r="H146" s="1659"/>
      <c r="I146" s="1659"/>
      <c r="J146" s="1655"/>
      <c r="K146" s="1655"/>
      <c r="L146" s="1655"/>
      <c r="M146" s="1649"/>
      <c r="N146" s="1649"/>
      <c r="O146" s="1649"/>
      <c r="P146" s="1649"/>
      <c r="Q146" s="1649"/>
      <c r="R146" s="1659"/>
      <c r="S146" s="1659"/>
      <c r="T146" s="1659"/>
      <c r="U146" s="1659"/>
      <c r="V146" s="1659"/>
      <c r="W146" s="1655"/>
      <c r="X146" s="1655"/>
      <c r="Y146" s="1649"/>
      <c r="Z146" s="1659"/>
      <c r="AA146" s="1659"/>
      <c r="AB146" s="1659"/>
      <c r="AC146" s="1659"/>
      <c r="AD146" s="1659"/>
      <c r="AE146" s="1655"/>
      <c r="AF146" s="1655"/>
      <c r="AG146" s="1655"/>
      <c r="AH146" s="1649"/>
      <c r="AI146" s="1649"/>
      <c r="AJ146" s="1649"/>
      <c r="AK146" s="1650"/>
      <c r="AL146" s="1649"/>
      <c r="AM146" s="1649"/>
      <c r="AN146" s="1649"/>
      <c r="AO146" s="1649"/>
      <c r="AP146" s="1649"/>
      <c r="AQ146" s="1649"/>
      <c r="AR146" s="1649"/>
      <c r="AS146" s="1649"/>
      <c r="AT146" s="1649"/>
      <c r="AU146" s="1649"/>
      <c r="AV146" s="1649"/>
      <c r="AW146" s="1649"/>
    </row>
    <row r="147" spans="5:49" ht="12" customHeight="1">
      <c r="E147" s="1659"/>
      <c r="F147" s="1655"/>
      <c r="G147" s="1659"/>
      <c r="H147" s="1655"/>
      <c r="I147" s="1711" t="s">
        <v>3588</v>
      </c>
      <c r="J147" s="1712"/>
      <c r="K147" s="1712"/>
      <c r="L147" s="1712"/>
      <c r="M147" s="1711" t="s">
        <v>3589</v>
      </c>
      <c r="N147" s="1712"/>
      <c r="O147" s="1712"/>
      <c r="P147" s="1712"/>
      <c r="Q147" s="1712"/>
      <c r="R147" s="1712"/>
      <c r="S147" s="1712"/>
      <c r="T147" s="1712"/>
      <c r="U147" s="1712"/>
      <c r="V147" s="1649"/>
      <c r="W147" s="1659"/>
      <c r="X147" s="1659"/>
      <c r="Y147" s="1659"/>
      <c r="Z147" s="1659"/>
      <c r="AA147" s="1659"/>
      <c r="AB147" s="1655"/>
      <c r="AC147" s="1655"/>
      <c r="AD147" s="1655"/>
      <c r="AE147" s="1649"/>
      <c r="AF147" s="1649"/>
      <c r="AG147" s="1649"/>
      <c r="AH147" s="1650"/>
      <c r="AI147" s="1649"/>
      <c r="AJ147" s="1649"/>
      <c r="AK147" s="1649"/>
      <c r="AL147" s="1649"/>
      <c r="AM147" s="1649"/>
      <c r="AN147" s="1649"/>
      <c r="AO147" s="1649"/>
      <c r="AP147" s="1649"/>
      <c r="AQ147" s="1649"/>
      <c r="AR147" s="1649"/>
      <c r="AS147" s="1649"/>
      <c r="AT147" s="1649"/>
      <c r="AU147" s="1649"/>
      <c r="AV147" s="1649"/>
      <c r="AW147" s="1649"/>
    </row>
    <row r="148" spans="5:49" ht="12" customHeight="1">
      <c r="E148" s="1695" t="s">
        <v>3427</v>
      </c>
      <c r="F148" s="1696"/>
      <c r="G148" s="1696"/>
      <c r="H148" s="1655"/>
      <c r="I148" s="1711" t="s">
        <v>3590</v>
      </c>
      <c r="J148" s="1712"/>
      <c r="K148" s="1712"/>
      <c r="L148" s="1712"/>
      <c r="M148" s="1711" t="s">
        <v>3591</v>
      </c>
      <c r="N148" s="1712"/>
      <c r="O148" s="1712"/>
      <c r="P148" s="1712"/>
      <c r="Q148" s="1712"/>
      <c r="R148" s="1712"/>
      <c r="S148" s="1712"/>
      <c r="T148" s="1712"/>
      <c r="U148" s="1712"/>
      <c r="V148" s="1649"/>
      <c r="W148" s="1659"/>
      <c r="X148" s="1659"/>
      <c r="Y148" s="1659"/>
      <c r="Z148" s="1659"/>
      <c r="AA148" s="1659"/>
      <c r="AB148" s="1655"/>
      <c r="AC148" s="1655"/>
      <c r="AD148" s="1655"/>
      <c r="AE148" s="1649"/>
      <c r="AF148" s="1649"/>
      <c r="AG148" s="1649"/>
      <c r="AH148" s="1650"/>
      <c r="AI148" s="1649"/>
      <c r="AJ148" s="1649"/>
      <c r="AK148" s="1649"/>
      <c r="AL148" s="1649"/>
      <c r="AM148" s="1649"/>
      <c r="AN148" s="1649"/>
      <c r="AO148" s="1649"/>
      <c r="AP148" s="1649"/>
      <c r="AQ148" s="1649"/>
      <c r="AR148" s="1649"/>
      <c r="AS148" s="1649"/>
      <c r="AT148" s="1649"/>
      <c r="AU148" s="1649"/>
      <c r="AV148" s="1649"/>
      <c r="AW148" s="1649"/>
    </row>
    <row r="149" spans="5:49" ht="12" customHeight="1">
      <c r="E149" s="1695" t="s">
        <v>3430</v>
      </c>
      <c r="F149" s="1696"/>
      <c r="G149" s="1696"/>
      <c r="H149" s="1655"/>
      <c r="I149" s="1711" t="s">
        <v>3592</v>
      </c>
      <c r="J149" s="1712"/>
      <c r="K149" s="1712"/>
      <c r="L149" s="1712"/>
      <c r="M149" s="1711" t="s">
        <v>3593</v>
      </c>
      <c r="N149" s="1712"/>
      <c r="O149" s="1712"/>
      <c r="P149" s="1712"/>
      <c r="Q149" s="1712"/>
      <c r="R149" s="1712"/>
      <c r="S149" s="1712"/>
      <c r="T149" s="1712"/>
      <c r="U149" s="1712"/>
      <c r="V149" s="1649"/>
      <c r="W149" s="1659"/>
      <c r="X149" s="1659"/>
      <c r="Y149" s="1659"/>
      <c r="Z149" s="1659"/>
      <c r="AA149" s="1659"/>
      <c r="AB149" s="1655"/>
      <c r="AC149" s="1655"/>
      <c r="AD149" s="1655"/>
      <c r="AE149" s="1649"/>
      <c r="AF149" s="1649"/>
      <c r="AG149" s="1649"/>
      <c r="AH149" s="1650"/>
      <c r="AI149" s="1649"/>
      <c r="AJ149" s="1649"/>
      <c r="AK149" s="1649"/>
      <c r="AL149" s="1649"/>
      <c r="AM149" s="1649"/>
      <c r="AN149" s="1649"/>
      <c r="AO149" s="1649"/>
      <c r="AP149" s="1649"/>
      <c r="AQ149" s="1649"/>
      <c r="AR149" s="1649"/>
      <c r="AS149" s="1649"/>
      <c r="AT149" s="1649"/>
      <c r="AU149" s="1649"/>
      <c r="AV149" s="1649"/>
      <c r="AW149" s="1649"/>
    </row>
    <row r="150" spans="5:49" ht="12" customHeight="1">
      <c r="E150" s="1695" t="s">
        <v>3438</v>
      </c>
      <c r="F150" s="1696"/>
      <c r="G150" s="1696"/>
      <c r="H150" s="1655"/>
      <c r="I150" s="1711" t="s">
        <v>3594</v>
      </c>
      <c r="J150" s="1712"/>
      <c r="K150" s="1712"/>
      <c r="L150" s="1712"/>
      <c r="M150" s="1711" t="s">
        <v>3595</v>
      </c>
      <c r="N150" s="1712"/>
      <c r="O150" s="1712"/>
      <c r="P150" s="1712"/>
      <c r="Q150" s="1712"/>
      <c r="R150" s="1712"/>
      <c r="S150" s="1712"/>
      <c r="T150" s="1712"/>
      <c r="U150" s="1712"/>
      <c r="V150" s="1649"/>
      <c r="W150" s="1659"/>
      <c r="X150" s="1659"/>
      <c r="Y150" s="1659"/>
      <c r="Z150" s="1659"/>
      <c r="AA150" s="1659"/>
      <c r="AB150" s="1655"/>
      <c r="AC150" s="1655"/>
      <c r="AD150" s="1655"/>
      <c r="AE150" s="1649"/>
      <c r="AF150" s="1649"/>
      <c r="AG150" s="1649"/>
      <c r="AH150" s="1650"/>
      <c r="AI150" s="1649"/>
      <c r="AJ150" s="1649"/>
      <c r="AK150" s="1649"/>
      <c r="AL150" s="1649"/>
      <c r="AM150" s="1649"/>
      <c r="AN150" s="1649"/>
      <c r="AO150" s="1649"/>
      <c r="AP150" s="1649"/>
      <c r="AQ150" s="1649"/>
      <c r="AR150" s="1649"/>
      <c r="AS150" s="1649"/>
      <c r="AT150" s="1649"/>
      <c r="AU150" s="1649"/>
      <c r="AV150" s="1649"/>
      <c r="AW150" s="1649"/>
    </row>
    <row r="151" spans="5:49" ht="12" customHeight="1">
      <c r="E151" s="1695" t="s">
        <v>3442</v>
      </c>
      <c r="F151" s="1696"/>
      <c r="G151" s="1696"/>
      <c r="H151" s="1655"/>
      <c r="I151" s="1711" t="s">
        <v>3596</v>
      </c>
      <c r="J151" s="1712"/>
      <c r="K151" s="1712"/>
      <c r="L151" s="1712"/>
      <c r="M151" s="1711" t="s">
        <v>3597</v>
      </c>
      <c r="N151" s="1712"/>
      <c r="O151" s="1712"/>
      <c r="P151" s="1712"/>
      <c r="Q151" s="1712"/>
      <c r="R151" s="1712"/>
      <c r="S151" s="1712"/>
      <c r="T151" s="1712"/>
      <c r="U151" s="1712"/>
      <c r="V151" s="1649"/>
      <c r="W151" s="1659"/>
      <c r="X151" s="1659"/>
      <c r="Y151" s="1659"/>
      <c r="Z151" s="1659"/>
      <c r="AA151" s="1659"/>
      <c r="AB151" s="1655"/>
      <c r="AC151" s="1655"/>
      <c r="AD151" s="1655"/>
      <c r="AE151" s="1649"/>
      <c r="AF151" s="1649"/>
      <c r="AG151" s="1649"/>
      <c r="AH151" s="1650"/>
      <c r="AI151" s="1649"/>
      <c r="AJ151" s="1649"/>
      <c r="AK151" s="1649"/>
      <c r="AL151" s="1649"/>
      <c r="AM151" s="1649"/>
      <c r="AN151" s="1649"/>
      <c r="AO151" s="1649"/>
      <c r="AP151" s="1649"/>
      <c r="AQ151" s="1649"/>
      <c r="AR151" s="1649"/>
      <c r="AS151" s="1649"/>
      <c r="AT151" s="1649"/>
      <c r="AU151" s="1649"/>
      <c r="AV151" s="1649"/>
      <c r="AW151" s="1649"/>
    </row>
    <row r="152" spans="5:49" ht="12" customHeight="1">
      <c r="E152" s="1706" t="s">
        <v>3446</v>
      </c>
      <c r="F152" s="1707"/>
      <c r="G152" s="1707"/>
      <c r="H152" s="1655"/>
      <c r="I152" s="1711" t="s">
        <v>3598</v>
      </c>
      <c r="J152" s="1712"/>
      <c r="K152" s="1712"/>
      <c r="L152" s="1712"/>
      <c r="M152" s="1711" t="s">
        <v>3599</v>
      </c>
      <c r="N152" s="1712"/>
      <c r="O152" s="1712"/>
      <c r="P152" s="1712"/>
      <c r="Q152" s="1712"/>
      <c r="R152" s="1712"/>
      <c r="S152" s="1712"/>
      <c r="T152" s="1712"/>
      <c r="U152" s="1712"/>
      <c r="V152" s="1649"/>
      <c r="W152" s="1659"/>
      <c r="X152" s="1659"/>
      <c r="Y152" s="1659"/>
      <c r="Z152" s="1659"/>
      <c r="AA152" s="1659"/>
      <c r="AB152" s="1655"/>
      <c r="AC152" s="1655"/>
      <c r="AD152" s="1655"/>
      <c r="AE152" s="1649"/>
      <c r="AF152" s="1649"/>
      <c r="AG152" s="1649"/>
      <c r="AH152" s="1650"/>
      <c r="AI152" s="1649"/>
      <c r="AJ152" s="1649"/>
      <c r="AK152" s="1649"/>
      <c r="AL152" s="1649"/>
      <c r="AM152" s="1649"/>
      <c r="AN152" s="1649"/>
      <c r="AO152" s="1649"/>
      <c r="AP152" s="1649"/>
      <c r="AQ152" s="1649"/>
      <c r="AR152" s="1649"/>
      <c r="AS152" s="1649"/>
      <c r="AT152" s="1649"/>
      <c r="AU152" s="1649"/>
      <c r="AV152" s="1649"/>
      <c r="AW152" s="1649"/>
    </row>
    <row r="153" spans="5:49" ht="12" customHeight="1">
      <c r="E153" s="1706" t="s">
        <v>3449</v>
      </c>
      <c r="F153" s="1707"/>
      <c r="G153" s="1707"/>
      <c r="H153" s="1655"/>
      <c r="I153" s="1711" t="s">
        <v>3600</v>
      </c>
      <c r="J153" s="1712"/>
      <c r="K153" s="1712"/>
      <c r="L153" s="1712"/>
      <c r="M153" s="1711" t="s">
        <v>3601</v>
      </c>
      <c r="N153" s="1712"/>
      <c r="O153" s="1712"/>
      <c r="P153" s="1712"/>
      <c r="Q153" s="1712"/>
      <c r="R153" s="1712"/>
      <c r="S153" s="1712"/>
      <c r="T153" s="1712"/>
      <c r="U153" s="1712"/>
      <c r="V153" s="1649"/>
      <c r="W153" s="1659"/>
      <c r="X153" s="1659"/>
      <c r="Y153" s="1659"/>
      <c r="Z153" s="1659"/>
      <c r="AA153" s="1659"/>
      <c r="AB153" s="1655"/>
      <c r="AC153" s="1655"/>
      <c r="AD153" s="1655"/>
      <c r="AE153" s="1649"/>
      <c r="AF153" s="1649"/>
      <c r="AG153" s="1649"/>
      <c r="AH153" s="1650"/>
      <c r="AI153" s="1649"/>
      <c r="AJ153" s="1649"/>
      <c r="AK153" s="1649"/>
      <c r="AL153" s="1713"/>
      <c r="AM153" s="1713"/>
      <c r="AN153" s="1713"/>
      <c r="AO153" s="1713"/>
      <c r="AP153" s="1713"/>
      <c r="AQ153" s="1713"/>
      <c r="AR153" s="1713"/>
      <c r="AS153" s="1713"/>
      <c r="AT153" s="1713"/>
      <c r="AU153" s="1713"/>
      <c r="AV153" s="1713"/>
      <c r="AW153" s="1713"/>
    </row>
    <row r="154" spans="5:49" ht="12" customHeight="1">
      <c r="E154" s="1706" t="s">
        <v>3452</v>
      </c>
      <c r="F154" s="1707"/>
      <c r="G154" s="1707"/>
      <c r="H154" s="1655"/>
      <c r="I154" s="1711" t="s">
        <v>3602</v>
      </c>
      <c r="J154" s="1712"/>
      <c r="K154" s="1712"/>
      <c r="L154" s="1712"/>
      <c r="M154" s="1711" t="s">
        <v>3603</v>
      </c>
      <c r="N154" s="1712"/>
      <c r="O154" s="1712"/>
      <c r="P154" s="1712"/>
      <c r="Q154" s="1712"/>
      <c r="R154" s="1712"/>
      <c r="S154" s="1712"/>
      <c r="T154" s="1712"/>
      <c r="U154" s="1712"/>
      <c r="V154" s="1649"/>
      <c r="W154" s="1659"/>
      <c r="X154" s="1659"/>
      <c r="Y154" s="1659"/>
      <c r="Z154" s="1659"/>
      <c r="AA154" s="1659"/>
      <c r="AB154" s="1655"/>
      <c r="AC154" s="1655"/>
      <c r="AD154" s="1655"/>
      <c r="AE154" s="1649"/>
      <c r="AF154" s="1649"/>
      <c r="AG154" s="1649"/>
      <c r="AH154" s="1650"/>
      <c r="AI154" s="1649"/>
      <c r="AJ154" s="1649"/>
      <c r="AK154" s="1649"/>
      <c r="AL154" s="1713"/>
      <c r="AM154" s="1713"/>
      <c r="AN154" s="1713"/>
      <c r="AO154" s="1713"/>
      <c r="AP154" s="1713"/>
      <c r="AQ154" s="1713"/>
      <c r="AR154" s="1713"/>
      <c r="AS154" s="1713"/>
      <c r="AT154" s="1713"/>
      <c r="AU154" s="1713"/>
      <c r="AV154" s="1713"/>
      <c r="AW154" s="1713"/>
    </row>
    <row r="155" spans="5:49" ht="12" customHeight="1">
      <c r="E155" s="1706" t="s">
        <v>3455</v>
      </c>
      <c r="F155" s="1707"/>
      <c r="G155" s="1707"/>
      <c r="H155" s="1655"/>
      <c r="I155" s="1711" t="s">
        <v>3604</v>
      </c>
      <c r="J155" s="1712"/>
      <c r="K155" s="1712"/>
      <c r="L155" s="1712"/>
      <c r="M155" s="1711" t="s">
        <v>3605</v>
      </c>
      <c r="N155" s="1712"/>
      <c r="O155" s="1712"/>
      <c r="P155" s="1712"/>
      <c r="Q155" s="1712"/>
      <c r="R155" s="1712"/>
      <c r="S155" s="1712"/>
      <c r="T155" s="1712"/>
      <c r="U155" s="1712"/>
      <c r="V155" s="1649"/>
      <c r="W155" s="1659"/>
      <c r="X155" s="1659"/>
      <c r="Y155" s="1659"/>
      <c r="Z155" s="1659"/>
      <c r="AA155" s="1659"/>
      <c r="AB155" s="1655"/>
      <c r="AC155" s="1655"/>
      <c r="AD155" s="1655"/>
      <c r="AE155" s="1649"/>
      <c r="AF155" s="1649"/>
      <c r="AG155" s="1649"/>
      <c r="AH155" s="1650"/>
      <c r="AI155" s="1649"/>
      <c r="AJ155" s="1649"/>
      <c r="AK155" s="1649"/>
      <c r="AL155" s="1713"/>
      <c r="AM155" s="1713"/>
      <c r="AN155" s="1713"/>
      <c r="AO155" s="1713"/>
      <c r="AP155" s="1713"/>
      <c r="AQ155" s="1713"/>
      <c r="AR155" s="1713"/>
      <c r="AS155" s="1713"/>
      <c r="AT155" s="1713"/>
      <c r="AU155" s="1713"/>
      <c r="AV155" s="1713"/>
      <c r="AW155" s="1713"/>
    </row>
    <row r="156" spans="5:49" ht="12" customHeight="1">
      <c r="E156" s="1706" t="s">
        <v>3458</v>
      </c>
      <c r="F156" s="1707"/>
      <c r="G156" s="1707"/>
      <c r="H156" s="1655"/>
      <c r="I156" s="1711" t="s">
        <v>3606</v>
      </c>
      <c r="J156" s="1712"/>
      <c r="K156" s="1712"/>
      <c r="L156" s="1712"/>
      <c r="M156" s="1711" t="s">
        <v>3607</v>
      </c>
      <c r="N156" s="1712"/>
      <c r="O156" s="1712"/>
      <c r="P156" s="1712"/>
      <c r="Q156" s="1712"/>
      <c r="R156" s="1712"/>
      <c r="S156" s="1712"/>
      <c r="T156" s="1712"/>
      <c r="U156" s="1712"/>
      <c r="V156" s="1649"/>
      <c r="W156" s="1659"/>
      <c r="X156" s="1659"/>
      <c r="Y156" s="1659"/>
      <c r="Z156" s="1659"/>
      <c r="AA156" s="1659"/>
      <c r="AB156" s="1655"/>
      <c r="AC156" s="1655"/>
      <c r="AD156" s="1655"/>
      <c r="AE156" s="1655"/>
      <c r="AF156" s="1649"/>
      <c r="AG156" s="1649"/>
      <c r="AH156" s="1650"/>
      <c r="AI156" s="1649"/>
      <c r="AJ156" s="1649"/>
      <c r="AK156" s="1649"/>
      <c r="AL156" s="1713"/>
      <c r="AM156" s="1713"/>
      <c r="AN156" s="1713"/>
      <c r="AO156" s="1713"/>
      <c r="AP156" s="1713"/>
      <c r="AQ156" s="1713"/>
      <c r="AR156" s="1713"/>
      <c r="AS156" s="1713"/>
      <c r="AT156" s="1713"/>
      <c r="AU156" s="1713"/>
      <c r="AV156" s="1713"/>
      <c r="AW156" s="1713"/>
    </row>
    <row r="157" spans="5:49" ht="12" customHeight="1">
      <c r="E157" s="1706" t="s">
        <v>3461</v>
      </c>
      <c r="F157" s="1707"/>
      <c r="G157" s="1707"/>
      <c r="H157" s="1655"/>
      <c r="I157" s="1711" t="s">
        <v>3608</v>
      </c>
      <c r="J157" s="1712"/>
      <c r="K157" s="1712"/>
      <c r="L157" s="1712"/>
      <c r="M157" s="1711" t="s">
        <v>3609</v>
      </c>
      <c r="N157" s="1712"/>
      <c r="O157" s="1712"/>
      <c r="P157" s="1712"/>
      <c r="Q157" s="1712"/>
      <c r="R157" s="1712"/>
      <c r="S157" s="1712"/>
      <c r="T157" s="1712"/>
      <c r="U157" s="1712"/>
      <c r="V157" s="1649"/>
      <c r="W157" s="1659"/>
      <c r="X157" s="1659"/>
      <c r="Y157" s="1659"/>
      <c r="Z157" s="1659"/>
      <c r="AA157" s="1659"/>
      <c r="AB157" s="1655"/>
      <c r="AC157" s="1655"/>
      <c r="AD157" s="1655"/>
      <c r="AE157" s="1649"/>
      <c r="AF157" s="1649"/>
      <c r="AG157" s="1649"/>
      <c r="AH157" s="1650"/>
      <c r="AI157" s="1649"/>
      <c r="AJ157" s="1649"/>
      <c r="AK157" s="1649"/>
      <c r="AL157" s="1713"/>
      <c r="AM157" s="1713"/>
      <c r="AN157" s="1713"/>
      <c r="AO157" s="1713"/>
      <c r="AP157" s="1713"/>
      <c r="AQ157" s="1713"/>
      <c r="AR157" s="1713"/>
      <c r="AS157" s="1713"/>
      <c r="AT157" s="1713"/>
      <c r="AU157" s="1713"/>
      <c r="AV157" s="1713"/>
      <c r="AW157" s="1713"/>
    </row>
    <row r="158" spans="5:49" ht="12" customHeight="1">
      <c r="E158" s="1706" t="s">
        <v>3464</v>
      </c>
      <c r="F158" s="1707"/>
      <c r="G158" s="1707"/>
      <c r="H158" s="1655"/>
      <c r="I158" s="1711" t="s">
        <v>3610</v>
      </c>
      <c r="J158" s="1712"/>
      <c r="K158" s="1712"/>
      <c r="L158" s="1712"/>
      <c r="M158" s="1711" t="s">
        <v>3611</v>
      </c>
      <c r="N158" s="1712"/>
      <c r="O158" s="1712"/>
      <c r="P158" s="1712"/>
      <c r="Q158" s="1712"/>
      <c r="R158" s="1712"/>
      <c r="S158" s="1712"/>
      <c r="T158" s="1712"/>
      <c r="U158" s="1712"/>
      <c r="V158" s="1649"/>
      <c r="W158" s="1659"/>
      <c r="X158" s="1659"/>
      <c r="Y158" s="1659"/>
      <c r="Z158" s="1659"/>
      <c r="AA158" s="1659"/>
      <c r="AB158" s="1655"/>
      <c r="AC158" s="1655"/>
      <c r="AD158" s="1655"/>
      <c r="AE158" s="1649"/>
      <c r="AF158" s="1649"/>
      <c r="AG158" s="1649"/>
      <c r="AH158" s="1650"/>
      <c r="AI158" s="1649"/>
      <c r="AJ158" s="1649"/>
      <c r="AK158" s="1649"/>
      <c r="AL158" s="1713"/>
      <c r="AM158" s="1713"/>
      <c r="AN158" s="1713"/>
      <c r="AO158" s="1713"/>
      <c r="AP158" s="1713"/>
      <c r="AQ158" s="1713"/>
      <c r="AR158" s="1713"/>
      <c r="AS158" s="1713"/>
      <c r="AT158" s="1713"/>
      <c r="AU158" s="1713"/>
      <c r="AV158" s="1713"/>
      <c r="AW158" s="1713"/>
    </row>
    <row r="159" spans="5:49" ht="12" customHeight="1">
      <c r="E159" s="1706" t="s">
        <v>3467</v>
      </c>
      <c r="F159" s="1707"/>
      <c r="G159" s="1707"/>
      <c r="H159" s="1655"/>
      <c r="I159" s="1711" t="s">
        <v>3612</v>
      </c>
      <c r="J159" s="1712"/>
      <c r="K159" s="1712"/>
      <c r="L159" s="1712"/>
      <c r="M159" s="1711" t="s">
        <v>3613</v>
      </c>
      <c r="N159" s="1712"/>
      <c r="O159" s="1712"/>
      <c r="P159" s="1712"/>
      <c r="Q159" s="1712"/>
      <c r="R159" s="1712"/>
      <c r="S159" s="1712"/>
      <c r="T159" s="1712"/>
      <c r="U159" s="1712"/>
      <c r="V159" s="1649"/>
      <c r="W159" s="1659"/>
      <c r="X159" s="1659"/>
      <c r="Y159" s="1659"/>
      <c r="Z159" s="1659"/>
      <c r="AA159" s="1659"/>
      <c r="AB159" s="1655"/>
      <c r="AC159" s="1655"/>
      <c r="AD159" s="1655"/>
      <c r="AE159" s="1649"/>
      <c r="AF159" s="1649"/>
      <c r="AG159" s="1649"/>
      <c r="AH159" s="1650"/>
      <c r="AI159" s="1649"/>
      <c r="AJ159" s="1649"/>
      <c r="AK159" s="1649"/>
      <c r="AL159" s="1713"/>
      <c r="AM159" s="1713"/>
      <c r="AN159" s="1713"/>
      <c r="AO159" s="1713"/>
      <c r="AP159" s="1713"/>
      <c r="AQ159" s="1713"/>
      <c r="AR159" s="1713"/>
      <c r="AS159" s="1713"/>
      <c r="AT159" s="1713"/>
      <c r="AU159" s="1713"/>
      <c r="AV159" s="1713"/>
      <c r="AW159" s="1713"/>
    </row>
    <row r="160" spans="5:49" ht="12" customHeight="1">
      <c r="E160" s="1706" t="s">
        <v>3470</v>
      </c>
      <c r="F160" s="1707"/>
      <c r="G160" s="1707"/>
      <c r="H160" s="1655"/>
      <c r="I160" s="1711" t="s">
        <v>3614</v>
      </c>
      <c r="J160" s="1712"/>
      <c r="K160" s="1712"/>
      <c r="L160" s="1712"/>
      <c r="M160" s="1711" t="s">
        <v>3615</v>
      </c>
      <c r="N160" s="1712"/>
      <c r="O160" s="1712"/>
      <c r="P160" s="1712"/>
      <c r="Q160" s="1712"/>
      <c r="R160" s="1712"/>
      <c r="S160" s="1712"/>
      <c r="T160" s="1712"/>
      <c r="U160" s="1712"/>
      <c r="V160" s="1649"/>
      <c r="W160" s="1659"/>
      <c r="X160" s="1659"/>
      <c r="Y160" s="1659"/>
      <c r="Z160" s="1659"/>
      <c r="AA160" s="1659"/>
      <c r="AB160" s="1655"/>
      <c r="AC160" s="1655"/>
      <c r="AD160" s="1655"/>
      <c r="AE160" s="1714" t="s">
        <v>3616</v>
      </c>
      <c r="AF160" s="1649"/>
      <c r="AG160" s="1649"/>
      <c r="AH160" s="1650"/>
      <c r="AI160" s="1649"/>
      <c r="AJ160" s="1649"/>
      <c r="AK160" s="1649"/>
      <c r="AL160" s="1713"/>
      <c r="AM160" s="1713"/>
      <c r="AN160" s="1713"/>
      <c r="AO160" s="1713"/>
      <c r="AP160" s="1713"/>
      <c r="AQ160" s="1713"/>
      <c r="AR160" s="1713"/>
      <c r="AS160" s="1713"/>
      <c r="AT160" s="1713"/>
      <c r="AU160" s="1713"/>
      <c r="AV160" s="1713"/>
      <c r="AW160" s="1713"/>
    </row>
    <row r="161" spans="5:49" ht="12" customHeight="1">
      <c r="E161" s="1706" t="s">
        <v>3473</v>
      </c>
      <c r="F161" s="1707"/>
      <c r="G161" s="1707"/>
      <c r="H161" s="1655"/>
      <c r="I161" s="1711" t="s">
        <v>3617</v>
      </c>
      <c r="J161" s="1712"/>
      <c r="K161" s="1712"/>
      <c r="L161" s="1712"/>
      <c r="M161" s="1711" t="s">
        <v>3618</v>
      </c>
      <c r="N161" s="1712"/>
      <c r="O161" s="1712"/>
      <c r="P161" s="1712"/>
      <c r="Q161" s="1712"/>
      <c r="R161" s="1712"/>
      <c r="S161" s="1712"/>
      <c r="T161" s="1712"/>
      <c r="U161" s="1712"/>
      <c r="V161" s="1649"/>
      <c r="W161" s="1659"/>
      <c r="X161" s="1659"/>
      <c r="Y161" s="1649"/>
      <c r="Z161" s="1659"/>
      <c r="AA161" s="1659"/>
      <c r="AB161" s="1655"/>
      <c r="AC161" s="1655"/>
      <c r="AD161" s="1655"/>
      <c r="AE161" s="1649"/>
      <c r="AF161" s="1649"/>
      <c r="AG161" s="1649"/>
      <c r="AH161" s="1650"/>
      <c r="AI161" s="1649"/>
      <c r="AJ161" s="1649"/>
      <c r="AK161" s="1649"/>
      <c r="AL161" s="1713"/>
      <c r="AM161" s="1713"/>
      <c r="AN161" s="1713"/>
      <c r="AO161" s="1713"/>
      <c r="AP161" s="1713"/>
      <c r="AQ161" s="1713"/>
      <c r="AR161" s="1713"/>
      <c r="AS161" s="1713"/>
      <c r="AT161" s="1713"/>
      <c r="AU161" s="1713"/>
      <c r="AV161" s="1713"/>
      <c r="AW161" s="1713"/>
    </row>
    <row r="162" spans="5:49" ht="12" customHeight="1">
      <c r="E162" s="1706" t="s">
        <v>3619</v>
      </c>
      <c r="F162" s="1707"/>
      <c r="G162" s="1707"/>
      <c r="H162" s="1655"/>
      <c r="I162" s="1711" t="s">
        <v>3620</v>
      </c>
      <c r="J162" s="1712"/>
      <c r="K162" s="1712"/>
      <c r="L162" s="1712"/>
      <c r="M162" s="1711" t="s">
        <v>3621</v>
      </c>
      <c r="N162" s="1712"/>
      <c r="O162" s="1712"/>
      <c r="P162" s="1712"/>
      <c r="Q162" s="1712"/>
      <c r="R162" s="1712"/>
      <c r="S162" s="1712"/>
      <c r="T162" s="1712"/>
      <c r="U162" s="1712"/>
      <c r="V162" s="1649"/>
      <c r="W162" s="1659"/>
      <c r="X162" s="1659"/>
      <c r="Y162" s="1655"/>
      <c r="Z162" s="1659"/>
      <c r="AA162" s="1659"/>
      <c r="AB162" s="1655"/>
      <c r="AC162" s="1655"/>
      <c r="AD162" s="1655"/>
      <c r="AE162" s="1649"/>
      <c r="AF162" s="1649"/>
      <c r="AG162" s="1649"/>
      <c r="AH162" s="1650"/>
      <c r="AI162" s="1649"/>
      <c r="AJ162" s="1649"/>
      <c r="AK162" s="1649"/>
      <c r="AL162" s="1713"/>
      <c r="AM162" s="1713"/>
      <c r="AN162" s="1713"/>
      <c r="AO162" s="1713"/>
      <c r="AP162" s="1713"/>
      <c r="AQ162" s="1713"/>
      <c r="AR162" s="1713"/>
      <c r="AS162" s="1713"/>
      <c r="AT162" s="1713"/>
      <c r="AU162" s="1713"/>
      <c r="AV162" s="1713"/>
      <c r="AW162" s="1713"/>
    </row>
    <row r="163" spans="5:49" ht="12" customHeight="1">
      <c r="E163" s="1706" t="s">
        <v>3622</v>
      </c>
      <c r="F163" s="1707"/>
      <c r="G163" s="1707"/>
      <c r="H163" s="1655"/>
      <c r="I163" s="1711" t="s">
        <v>3623</v>
      </c>
      <c r="J163" s="1712"/>
      <c r="K163" s="1712"/>
      <c r="L163" s="1712"/>
      <c r="M163" s="1711" t="s">
        <v>3624</v>
      </c>
      <c r="N163" s="1712"/>
      <c r="O163" s="1712"/>
      <c r="P163" s="1712"/>
      <c r="Q163" s="1712"/>
      <c r="R163" s="1712"/>
      <c r="S163" s="1712"/>
      <c r="T163" s="1712"/>
      <c r="U163" s="1712"/>
      <c r="V163" s="1649"/>
      <c r="W163" s="1659"/>
      <c r="X163" s="1659"/>
      <c r="Y163" s="1659"/>
      <c r="Z163" s="1659"/>
      <c r="AA163" s="1659"/>
      <c r="AB163" s="1655"/>
      <c r="AC163" s="1655"/>
      <c r="AD163" s="1655"/>
      <c r="AE163" s="1649"/>
      <c r="AF163" s="1649"/>
      <c r="AG163" s="1649"/>
      <c r="AH163" s="1650"/>
      <c r="AI163" s="1649"/>
      <c r="AJ163" s="1649"/>
      <c r="AK163" s="1649"/>
      <c r="AL163" s="1713"/>
      <c r="AM163" s="1713"/>
      <c r="AN163" s="1713"/>
      <c r="AO163" s="1713"/>
      <c r="AP163" s="1713"/>
      <c r="AQ163" s="1713"/>
      <c r="AR163" s="1713"/>
      <c r="AS163" s="1713"/>
      <c r="AT163" s="1713"/>
      <c r="AU163" s="1713"/>
      <c r="AV163" s="1713"/>
      <c r="AW163" s="1713"/>
    </row>
    <row r="164" spans="5:49" ht="12" customHeight="1">
      <c r="E164" s="1706" t="s">
        <v>3625</v>
      </c>
      <c r="F164" s="1707"/>
      <c r="G164" s="1707"/>
      <c r="H164" s="1655"/>
      <c r="I164" s="1711" t="s">
        <v>3626</v>
      </c>
      <c r="J164" s="1712"/>
      <c r="K164" s="1712"/>
      <c r="L164" s="1712"/>
      <c r="M164" s="1711" t="s">
        <v>3627</v>
      </c>
      <c r="N164" s="1712"/>
      <c r="O164" s="1712"/>
      <c r="P164" s="1712"/>
      <c r="Q164" s="1712"/>
      <c r="R164" s="1712"/>
      <c r="S164" s="1712"/>
      <c r="T164" s="1712"/>
      <c r="U164" s="1712"/>
      <c r="V164" s="1649"/>
      <c r="W164" s="1659"/>
      <c r="X164" s="1659"/>
      <c r="Y164" s="1659"/>
      <c r="Z164" s="1659"/>
      <c r="AA164" s="1659"/>
      <c r="AB164" s="1655"/>
      <c r="AC164" s="1655"/>
      <c r="AD164" s="1655"/>
      <c r="AE164" s="1649"/>
      <c r="AF164" s="1649"/>
      <c r="AG164" s="1649"/>
      <c r="AH164" s="1650"/>
      <c r="AI164" s="1649"/>
      <c r="AJ164" s="1649"/>
      <c r="AK164" s="1649"/>
      <c r="AL164" s="1713"/>
      <c r="AM164" s="1713"/>
      <c r="AN164" s="1713"/>
      <c r="AO164" s="1713"/>
      <c r="AP164" s="1713"/>
      <c r="AQ164" s="1713"/>
      <c r="AR164" s="1713"/>
      <c r="AS164" s="1713"/>
      <c r="AT164" s="1713"/>
      <c r="AU164" s="1713"/>
      <c r="AV164" s="1713"/>
      <c r="AW164" s="1713"/>
    </row>
    <row r="165" spans="5:49" ht="12" customHeight="1">
      <c r="E165" s="1706" t="s">
        <v>3628</v>
      </c>
      <c r="F165" s="1707"/>
      <c r="G165" s="1707"/>
      <c r="H165" s="1655"/>
      <c r="I165" s="1711" t="s">
        <v>3629</v>
      </c>
      <c r="J165" s="1712"/>
      <c r="K165" s="1712"/>
      <c r="L165" s="1712"/>
      <c r="M165" s="1711" t="s">
        <v>3630</v>
      </c>
      <c r="N165" s="1712"/>
      <c r="O165" s="1712"/>
      <c r="P165" s="1712"/>
      <c r="Q165" s="1712"/>
      <c r="R165" s="1712"/>
      <c r="S165" s="1712"/>
      <c r="T165" s="1712"/>
      <c r="U165" s="1712"/>
      <c r="V165" s="1649"/>
      <c r="W165" s="1659"/>
      <c r="X165" s="1659"/>
      <c r="Y165" s="1659"/>
      <c r="Z165" s="1659"/>
      <c r="AA165" s="1659"/>
      <c r="AB165" s="1655"/>
      <c r="AC165" s="1655"/>
      <c r="AD165" s="1655"/>
      <c r="AE165" s="1649"/>
      <c r="AF165" s="1649"/>
      <c r="AG165" s="1649"/>
      <c r="AH165" s="1650"/>
      <c r="AI165" s="1649"/>
      <c r="AJ165" s="1649"/>
      <c r="AK165" s="1649"/>
      <c r="AL165" s="1713"/>
      <c r="AM165" s="1713"/>
      <c r="AN165" s="1713"/>
      <c r="AO165" s="1713"/>
      <c r="AP165" s="1713"/>
      <c r="AQ165" s="1713"/>
      <c r="AR165" s="1713"/>
      <c r="AS165" s="1713"/>
      <c r="AT165" s="1713"/>
      <c r="AU165" s="1713"/>
      <c r="AV165" s="1713"/>
      <c r="AW165" s="1713"/>
    </row>
    <row r="166" spans="5:49" ht="12" customHeight="1">
      <c r="E166" s="1706" t="s">
        <v>3631</v>
      </c>
      <c r="F166" s="1707"/>
      <c r="G166" s="1707"/>
      <c r="H166" s="1655"/>
      <c r="I166" s="1711" t="s">
        <v>3632</v>
      </c>
      <c r="J166" s="1712"/>
      <c r="K166" s="1712"/>
      <c r="L166" s="1712"/>
      <c r="M166" s="1711" t="s">
        <v>3633</v>
      </c>
      <c r="N166" s="1712"/>
      <c r="O166" s="1712"/>
      <c r="P166" s="1712"/>
      <c r="Q166" s="1712"/>
      <c r="R166" s="1712"/>
      <c r="S166" s="1712"/>
      <c r="T166" s="1712"/>
      <c r="U166" s="1712"/>
      <c r="V166" s="1649"/>
      <c r="W166" s="1659"/>
      <c r="X166" s="1659"/>
      <c r="Y166" s="1715" t="s">
        <v>3634</v>
      </c>
      <c r="Z166" s="1659"/>
      <c r="AA166" s="1659"/>
      <c r="AB166" s="1655"/>
      <c r="AC166" s="1655"/>
      <c r="AD166" s="1655"/>
      <c r="AE166" s="1649"/>
      <c r="AF166" s="1649"/>
      <c r="AG166" s="1649"/>
      <c r="AH166" s="1650"/>
      <c r="AI166" s="1649"/>
      <c r="AJ166" s="1649"/>
      <c r="AK166" s="1649"/>
      <c r="AL166" s="1713"/>
      <c r="AM166" s="1713"/>
      <c r="AN166" s="1713"/>
      <c r="AO166" s="1713"/>
      <c r="AP166" s="1713"/>
      <c r="AQ166" s="1713"/>
      <c r="AR166" s="1713"/>
      <c r="AS166" s="1713"/>
      <c r="AT166" s="1713"/>
      <c r="AU166" s="1713"/>
      <c r="AV166" s="1713"/>
      <c r="AW166" s="1713"/>
    </row>
    <row r="167" spans="5:49" ht="12" customHeight="1">
      <c r="E167" s="1706" t="s">
        <v>3492</v>
      </c>
      <c r="F167" s="1707"/>
      <c r="G167" s="1707"/>
      <c r="H167" s="1655"/>
      <c r="I167" s="1711" t="s">
        <v>3635</v>
      </c>
      <c r="J167" s="1712"/>
      <c r="K167" s="1712"/>
      <c r="L167" s="1712"/>
      <c r="M167" s="1711" t="s">
        <v>3636</v>
      </c>
      <c r="N167" s="1712"/>
      <c r="O167" s="1712"/>
      <c r="P167" s="1712"/>
      <c r="Q167" s="1712"/>
      <c r="R167" s="1712"/>
      <c r="S167" s="1712"/>
      <c r="T167" s="1712"/>
      <c r="U167" s="1712"/>
      <c r="V167" s="1649"/>
      <c r="W167" s="1659"/>
      <c r="X167" s="1659"/>
      <c r="Y167" s="1659"/>
      <c r="Z167" s="1659"/>
      <c r="AA167" s="1659"/>
      <c r="AB167" s="1655"/>
      <c r="AC167" s="1655"/>
      <c r="AD167" s="1655"/>
      <c r="AE167" s="1649"/>
      <c r="AF167" s="1649"/>
      <c r="AG167" s="1649"/>
      <c r="AH167" s="1650"/>
      <c r="AI167" s="1649"/>
      <c r="AJ167" s="1649"/>
      <c r="AK167" s="1649"/>
      <c r="AL167" s="1713"/>
      <c r="AM167" s="1713"/>
      <c r="AN167" s="1713"/>
      <c r="AO167" s="1713"/>
      <c r="AP167" s="1713"/>
      <c r="AQ167" s="1713"/>
      <c r="AR167" s="1713"/>
      <c r="AS167" s="1713"/>
      <c r="AT167" s="1713"/>
      <c r="AU167" s="1713"/>
      <c r="AV167" s="1713"/>
      <c r="AW167" s="1713"/>
    </row>
    <row r="168" spans="5:49" ht="12" customHeight="1">
      <c r="E168" s="1706" t="s">
        <v>3637</v>
      </c>
      <c r="F168" s="1707"/>
      <c r="G168" s="1707"/>
      <c r="H168" s="1655"/>
      <c r="I168" s="1711" t="s">
        <v>3638</v>
      </c>
      <c r="J168" s="1712"/>
      <c r="K168" s="1712"/>
      <c r="L168" s="1712"/>
      <c r="M168" s="1711" t="s">
        <v>3639</v>
      </c>
      <c r="N168" s="1712"/>
      <c r="O168" s="1712"/>
      <c r="P168" s="1712"/>
      <c r="Q168" s="1712"/>
      <c r="R168" s="1712"/>
      <c r="S168" s="1712"/>
      <c r="T168" s="1712"/>
      <c r="U168" s="1712"/>
      <c r="V168" s="1649"/>
      <c r="W168" s="1659"/>
      <c r="X168" s="1659"/>
      <c r="Y168" s="1659"/>
      <c r="Z168" s="1659"/>
      <c r="AA168" s="1659"/>
      <c r="AB168" s="1655"/>
      <c r="AC168" s="1655"/>
      <c r="AD168" s="1655"/>
      <c r="AE168" s="1649"/>
      <c r="AF168" s="1649"/>
      <c r="AG168" s="1649"/>
      <c r="AH168" s="1650"/>
      <c r="AI168" s="1649"/>
      <c r="AJ168" s="1649"/>
      <c r="AK168" s="1649"/>
      <c r="AL168" s="1713"/>
      <c r="AM168" s="1713"/>
      <c r="AN168" s="1713"/>
      <c r="AO168" s="1713"/>
      <c r="AP168" s="1713"/>
      <c r="AQ168" s="1713"/>
      <c r="AR168" s="1713"/>
      <c r="AS168" s="1713"/>
      <c r="AT168" s="1713"/>
      <c r="AU168" s="1713"/>
      <c r="AV168" s="1713"/>
      <c r="AW168" s="1713"/>
    </row>
    <row r="169" spans="5:49" ht="12" customHeight="1">
      <c r="E169" s="1660" t="s">
        <v>3640</v>
      </c>
      <c r="F169" s="1708"/>
      <c r="G169" s="1708"/>
      <c r="H169" s="1655"/>
      <c r="I169" s="1711" t="s">
        <v>3641</v>
      </c>
      <c r="J169" s="1712"/>
      <c r="K169" s="1712"/>
      <c r="L169" s="1712"/>
      <c r="M169" s="1711" t="s">
        <v>3642</v>
      </c>
      <c r="N169" s="1712"/>
      <c r="O169" s="1712"/>
      <c r="P169" s="1712"/>
      <c r="Q169" s="1712"/>
      <c r="R169" s="1712"/>
      <c r="S169" s="1712"/>
      <c r="T169" s="1712"/>
      <c r="U169" s="1712"/>
      <c r="V169" s="1649"/>
      <c r="W169" s="1659"/>
      <c r="X169" s="1659"/>
      <c r="Y169" s="1659"/>
      <c r="Z169" s="1659"/>
      <c r="AA169" s="1659"/>
      <c r="AB169" s="1655"/>
      <c r="AC169" s="1655"/>
      <c r="AD169" s="1655"/>
      <c r="AE169" s="1649"/>
      <c r="AF169" s="1649"/>
      <c r="AG169" s="1649"/>
      <c r="AH169" s="1650"/>
      <c r="AI169" s="1649"/>
      <c r="AJ169" s="1649"/>
      <c r="AK169" s="1649"/>
      <c r="AL169" s="1713"/>
      <c r="AM169" s="1713"/>
      <c r="AN169" s="1713"/>
      <c r="AO169" s="1713"/>
      <c r="AP169" s="1713"/>
      <c r="AQ169" s="1713"/>
      <c r="AR169" s="1713"/>
      <c r="AS169" s="1713"/>
      <c r="AT169" s="1713"/>
      <c r="AU169" s="1713"/>
      <c r="AV169" s="1713"/>
      <c r="AW169" s="1713"/>
    </row>
    <row r="170" spans="5:49" ht="12" customHeight="1">
      <c r="E170" s="1660" t="s">
        <v>3502</v>
      </c>
      <c r="F170" s="1708"/>
      <c r="G170" s="1708"/>
      <c r="H170" s="1655"/>
      <c r="I170" s="1711" t="s">
        <v>3643</v>
      </c>
      <c r="J170" s="1712"/>
      <c r="K170" s="1712"/>
      <c r="L170" s="1712"/>
      <c r="M170" s="1711" t="s">
        <v>3644</v>
      </c>
      <c r="N170" s="1712"/>
      <c r="O170" s="1712"/>
      <c r="P170" s="1712"/>
      <c r="Q170" s="1712"/>
      <c r="R170" s="1712"/>
      <c r="S170" s="1712"/>
      <c r="T170" s="1712"/>
      <c r="U170" s="1712"/>
      <c r="V170" s="1649"/>
      <c r="W170" s="1659"/>
      <c r="X170" s="1659"/>
      <c r="Y170" s="1659"/>
      <c r="Z170" s="1659"/>
      <c r="AA170" s="1659"/>
      <c r="AB170" s="1655"/>
      <c r="AC170" s="1655"/>
      <c r="AD170" s="1655"/>
      <c r="AE170" s="1649"/>
      <c r="AF170" s="1649"/>
      <c r="AG170" s="1649"/>
      <c r="AH170" s="1650"/>
      <c r="AI170" s="1649"/>
      <c r="AJ170" s="1649"/>
      <c r="AK170" s="1649"/>
      <c r="AL170" s="1713"/>
      <c r="AM170" s="1713"/>
      <c r="AN170" s="1713"/>
      <c r="AO170" s="1713"/>
      <c r="AP170" s="1713"/>
      <c r="AQ170" s="1713"/>
      <c r="AR170" s="1713"/>
      <c r="AS170" s="1713"/>
      <c r="AT170" s="1713"/>
      <c r="AU170" s="1713"/>
      <c r="AV170" s="1713"/>
      <c r="AW170" s="1713"/>
    </row>
    <row r="171" spans="5:49" ht="12" customHeight="1">
      <c r="E171" s="1660" t="s">
        <v>3506</v>
      </c>
      <c r="F171" s="1708"/>
      <c r="G171" s="1708"/>
      <c r="H171" s="1655"/>
      <c r="I171" s="1711" t="s">
        <v>3645</v>
      </c>
      <c r="J171" s="1712"/>
      <c r="K171" s="1712"/>
      <c r="L171" s="1712"/>
      <c r="M171" s="1711" t="s">
        <v>3646</v>
      </c>
      <c r="N171" s="1712"/>
      <c r="O171" s="1712"/>
      <c r="P171" s="1712"/>
      <c r="Q171" s="1712"/>
      <c r="R171" s="1712"/>
      <c r="S171" s="1712"/>
      <c r="T171" s="1712"/>
      <c r="U171" s="1712"/>
      <c r="V171" s="1649"/>
      <c r="W171" s="1659"/>
      <c r="X171" s="1659"/>
      <c r="Y171" s="1659"/>
      <c r="Z171" s="1659"/>
      <c r="AA171" s="1659"/>
      <c r="AB171" s="1655"/>
      <c r="AC171" s="1655"/>
      <c r="AD171" s="1655"/>
      <c r="AE171" s="1649"/>
      <c r="AF171" s="1649"/>
      <c r="AG171" s="1649"/>
      <c r="AH171" s="1650"/>
      <c r="AI171" s="1649"/>
      <c r="AJ171" s="1649"/>
      <c r="AK171" s="1649"/>
      <c r="AL171" s="1713"/>
      <c r="AM171" s="1713"/>
      <c r="AN171" s="1713"/>
      <c r="AO171" s="1713"/>
      <c r="AP171" s="1713"/>
      <c r="AQ171" s="1713"/>
      <c r="AR171" s="1713"/>
      <c r="AS171" s="1713"/>
      <c r="AT171" s="1713"/>
      <c r="AU171" s="1713"/>
      <c r="AV171" s="1713"/>
      <c r="AW171" s="1713"/>
    </row>
    <row r="172" spans="5:49" ht="12" customHeight="1">
      <c r="E172" s="1660" t="s">
        <v>3510</v>
      </c>
      <c r="F172" s="1708"/>
      <c r="G172" s="1708"/>
      <c r="H172" s="1655"/>
      <c r="I172" s="1711" t="s">
        <v>3647</v>
      </c>
      <c r="J172" s="1712"/>
      <c r="K172" s="1712"/>
      <c r="L172" s="1712"/>
      <c r="M172" s="1711" t="s">
        <v>3648</v>
      </c>
      <c r="N172" s="1712"/>
      <c r="O172" s="1712"/>
      <c r="P172" s="1712"/>
      <c r="Q172" s="1712"/>
      <c r="R172" s="1712"/>
      <c r="S172" s="1712"/>
      <c r="T172" s="1712"/>
      <c r="U172" s="1712"/>
      <c r="V172" s="1649"/>
      <c r="W172" s="1659"/>
      <c r="X172" s="1659"/>
      <c r="Y172" s="1659"/>
      <c r="Z172" s="1659"/>
      <c r="AA172" s="1659"/>
      <c r="AB172" s="1655"/>
      <c r="AC172" s="1655"/>
      <c r="AD172" s="1655"/>
      <c r="AE172" s="1649"/>
      <c r="AF172" s="1649"/>
      <c r="AG172" s="1649"/>
      <c r="AH172" s="1650"/>
      <c r="AI172" s="1649"/>
      <c r="AJ172" s="1649"/>
      <c r="AK172" s="1649"/>
      <c r="AL172" s="1713"/>
      <c r="AM172" s="1713"/>
      <c r="AN172" s="1713"/>
      <c r="AO172" s="1713"/>
      <c r="AP172" s="1713"/>
      <c r="AQ172" s="1713"/>
      <c r="AR172" s="1713"/>
      <c r="AS172" s="1713"/>
      <c r="AT172" s="1713"/>
      <c r="AU172" s="1713"/>
      <c r="AV172" s="1713"/>
      <c r="AW172" s="1713"/>
    </row>
    <row r="173" spans="5:49" ht="12" customHeight="1">
      <c r="E173" s="1660" t="s">
        <v>3514</v>
      </c>
      <c r="F173" s="1708"/>
      <c r="G173" s="1708"/>
      <c r="H173" s="1655"/>
      <c r="I173" s="1711" t="s">
        <v>3649</v>
      </c>
      <c r="J173" s="1712"/>
      <c r="K173" s="1712"/>
      <c r="L173" s="1712"/>
      <c r="M173" s="1711" t="s">
        <v>3650</v>
      </c>
      <c r="N173" s="1712"/>
      <c r="O173" s="1712"/>
      <c r="P173" s="1712"/>
      <c r="Q173" s="1712"/>
      <c r="R173" s="1712"/>
      <c r="S173" s="1712"/>
      <c r="T173" s="1712"/>
      <c r="U173" s="1712"/>
      <c r="V173" s="1649"/>
      <c r="W173" s="1659"/>
      <c r="X173" s="1659"/>
      <c r="Y173" s="1659"/>
      <c r="Z173" s="1659"/>
      <c r="AA173" s="1659"/>
      <c r="AB173" s="1655"/>
      <c r="AC173" s="1655"/>
      <c r="AD173" s="1655"/>
      <c r="AE173" s="1649"/>
      <c r="AF173" s="1649"/>
      <c r="AG173" s="1649"/>
      <c r="AH173" s="1650"/>
      <c r="AI173" s="1649"/>
      <c r="AJ173" s="1649"/>
      <c r="AK173" s="1649"/>
      <c r="AL173" s="1713"/>
      <c r="AM173" s="1713"/>
      <c r="AN173" s="1713"/>
      <c r="AO173" s="1713"/>
      <c r="AP173" s="1713"/>
      <c r="AQ173" s="1713"/>
      <c r="AR173" s="1713"/>
      <c r="AS173" s="1713"/>
      <c r="AT173" s="1713"/>
      <c r="AU173" s="1713"/>
      <c r="AV173" s="1713"/>
      <c r="AW173" s="1713"/>
    </row>
    <row r="174" spans="5:49" ht="12" customHeight="1">
      <c r="E174" s="1660" t="s">
        <v>3651</v>
      </c>
      <c r="F174" s="1708"/>
      <c r="G174" s="1708"/>
      <c r="H174" s="1655"/>
      <c r="I174" s="1711" t="s">
        <v>3652</v>
      </c>
      <c r="J174" s="1712"/>
      <c r="K174" s="1712"/>
      <c r="L174" s="1712"/>
      <c r="M174" s="1711" t="s">
        <v>3653</v>
      </c>
      <c r="N174" s="1712"/>
      <c r="O174" s="1712"/>
      <c r="P174" s="1712"/>
      <c r="Q174" s="1712"/>
      <c r="R174" s="1712"/>
      <c r="S174" s="1712"/>
      <c r="T174" s="1712"/>
      <c r="U174" s="1712"/>
      <c r="V174" s="1649"/>
      <c r="W174" s="1659"/>
      <c r="X174" s="1659"/>
      <c r="Y174" s="1659"/>
      <c r="Z174" s="1659"/>
      <c r="AA174" s="1659"/>
      <c r="AB174" s="1655"/>
      <c r="AC174" s="1655"/>
      <c r="AD174" s="1655"/>
      <c r="AE174" s="1649"/>
      <c r="AF174" s="1649"/>
      <c r="AG174" s="1649"/>
      <c r="AH174" s="1650"/>
      <c r="AI174" s="1649"/>
      <c r="AJ174" s="1649"/>
      <c r="AK174" s="1649"/>
      <c r="AL174" s="1713"/>
      <c r="AM174" s="1713"/>
      <c r="AN174" s="1713"/>
      <c r="AO174" s="1713"/>
      <c r="AP174" s="1713"/>
      <c r="AQ174" s="1713"/>
      <c r="AR174" s="1713"/>
      <c r="AS174" s="1713"/>
      <c r="AT174" s="1713"/>
      <c r="AU174" s="1713"/>
      <c r="AV174" s="1713"/>
      <c r="AW174" s="1713"/>
    </row>
    <row r="175" spans="5:49" ht="12" customHeight="1">
      <c r="E175" s="1660" t="s">
        <v>3521</v>
      </c>
      <c r="F175" s="1708"/>
      <c r="G175" s="1708"/>
      <c r="H175" s="1655"/>
      <c r="I175" s="1711" t="s">
        <v>3654</v>
      </c>
      <c r="J175" s="1712"/>
      <c r="K175" s="1712"/>
      <c r="L175" s="1712"/>
      <c r="M175" s="1711" t="s">
        <v>3655</v>
      </c>
      <c r="N175" s="1712"/>
      <c r="O175" s="1712"/>
      <c r="P175" s="1712"/>
      <c r="Q175" s="1712"/>
      <c r="R175" s="1712"/>
      <c r="S175" s="1712"/>
      <c r="T175" s="1712"/>
      <c r="U175" s="1712"/>
      <c r="V175" s="1649"/>
      <c r="W175" s="1659"/>
      <c r="X175" s="1659"/>
      <c r="Y175" s="1659"/>
      <c r="Z175" s="1659"/>
      <c r="AA175" s="1659"/>
      <c r="AB175" s="1655"/>
      <c r="AC175" s="1655"/>
      <c r="AD175" s="1655"/>
      <c r="AE175" s="1649"/>
      <c r="AF175" s="1649"/>
      <c r="AG175" s="1649"/>
      <c r="AH175" s="1650"/>
      <c r="AI175" s="1649"/>
      <c r="AJ175" s="1649"/>
      <c r="AK175" s="1649"/>
      <c r="AL175" s="1713"/>
      <c r="AM175" s="1713"/>
      <c r="AN175" s="1713"/>
      <c r="AO175" s="1713"/>
      <c r="AP175" s="1713"/>
      <c r="AQ175" s="1713"/>
      <c r="AR175" s="1713"/>
      <c r="AS175" s="1713"/>
      <c r="AT175" s="1713"/>
      <c r="AU175" s="1713"/>
      <c r="AV175" s="1713"/>
      <c r="AW175" s="1713"/>
    </row>
    <row r="176" spans="5:49" ht="12" customHeight="1">
      <c r="E176" s="1660" t="s">
        <v>3656</v>
      </c>
      <c r="F176" s="1708"/>
      <c r="G176" s="1708"/>
      <c r="H176" s="1659"/>
      <c r="I176" s="1711" t="s">
        <v>3657</v>
      </c>
      <c r="J176" s="1712"/>
      <c r="K176" s="1712"/>
      <c r="L176" s="1712"/>
      <c r="M176" s="1711" t="s">
        <v>3658</v>
      </c>
      <c r="N176" s="1712"/>
      <c r="O176" s="1712"/>
      <c r="P176" s="1712"/>
      <c r="Q176" s="1712"/>
      <c r="R176" s="1712"/>
      <c r="S176" s="1712"/>
      <c r="T176" s="1712"/>
      <c r="U176" s="1712"/>
      <c r="V176" s="1659"/>
      <c r="W176" s="1655"/>
      <c r="X176" s="1655"/>
      <c r="Y176" s="1649"/>
      <c r="Z176" s="1659"/>
      <c r="AA176" s="1659"/>
      <c r="AB176" s="1659"/>
      <c r="AC176" s="1659"/>
      <c r="AD176" s="1659"/>
      <c r="AE176" s="1655"/>
      <c r="AF176" s="1655"/>
      <c r="AG176" s="1655"/>
      <c r="AH176" s="1649"/>
      <c r="AI176" s="1649"/>
      <c r="AJ176" s="1649"/>
      <c r="AK176" s="1650"/>
      <c r="AL176" s="1713"/>
      <c r="AM176" s="1713"/>
      <c r="AN176" s="1713"/>
      <c r="AO176" s="1713"/>
      <c r="AP176" s="1713"/>
      <c r="AQ176" s="1713"/>
      <c r="AR176" s="1713"/>
      <c r="AS176" s="1713"/>
      <c r="AT176" s="1713"/>
      <c r="AU176" s="1713"/>
      <c r="AV176" s="1713"/>
      <c r="AW176" s="1713"/>
    </row>
    <row r="177" spans="5:49" ht="12" customHeight="1">
      <c r="E177" s="1660" t="s">
        <v>3528</v>
      </c>
      <c r="F177" s="1708"/>
      <c r="G177" s="1708"/>
      <c r="H177" s="1659"/>
      <c r="I177" s="1711" t="s">
        <v>3659</v>
      </c>
      <c r="J177" s="1712"/>
      <c r="K177" s="1712"/>
      <c r="L177" s="1712"/>
      <c r="M177" s="1711" t="s">
        <v>3660</v>
      </c>
      <c r="N177" s="1712"/>
      <c r="O177" s="1712"/>
      <c r="P177" s="1712"/>
      <c r="Q177" s="1712"/>
      <c r="R177" s="1712"/>
      <c r="S177" s="1712"/>
      <c r="T177" s="1712"/>
      <c r="U177" s="1712"/>
      <c r="V177" s="1659"/>
      <c r="W177" s="1655"/>
      <c r="X177" s="1655"/>
      <c r="Y177" s="1649"/>
      <c r="Z177" s="1659"/>
      <c r="AA177" s="1659"/>
      <c r="AB177" s="1659"/>
      <c r="AC177" s="1659"/>
      <c r="AD177" s="1659"/>
      <c r="AE177" s="1655"/>
      <c r="AF177" s="1655"/>
      <c r="AG177" s="1655"/>
      <c r="AH177" s="1649"/>
      <c r="AI177" s="1649"/>
      <c r="AJ177" s="1649"/>
      <c r="AK177" s="1650"/>
      <c r="AL177" s="1713"/>
      <c r="AM177" s="1713"/>
      <c r="AN177" s="1713"/>
      <c r="AO177" s="1713"/>
      <c r="AP177" s="1713"/>
      <c r="AQ177" s="1713"/>
      <c r="AR177" s="1713"/>
      <c r="AS177" s="1713"/>
      <c r="AT177" s="1713"/>
      <c r="AU177" s="1713"/>
      <c r="AV177" s="1713"/>
      <c r="AW177" s="1713"/>
    </row>
    <row r="178" spans="5:49" ht="12" customHeight="1">
      <c r="E178" s="1660" t="s">
        <v>3532</v>
      </c>
      <c r="F178" s="1708"/>
      <c r="G178" s="1708"/>
      <c r="H178" s="1659"/>
      <c r="I178" s="1711" t="s">
        <v>3661</v>
      </c>
      <c r="J178" s="1712"/>
      <c r="K178" s="1712"/>
      <c r="L178" s="1712"/>
      <c r="M178" s="1711" t="s">
        <v>3662</v>
      </c>
      <c r="N178" s="1712"/>
      <c r="O178" s="1712"/>
      <c r="P178" s="1712"/>
      <c r="Q178" s="1712"/>
      <c r="R178" s="1712"/>
      <c r="S178" s="1712"/>
      <c r="T178" s="1712"/>
      <c r="U178" s="1712"/>
      <c r="V178" s="1659"/>
      <c r="W178" s="1655"/>
      <c r="X178" s="1655"/>
      <c r="Y178" s="1649"/>
      <c r="Z178" s="1659"/>
      <c r="AA178" s="1659"/>
      <c r="AB178" s="1659"/>
      <c r="AC178" s="1659"/>
      <c r="AD178" s="1659"/>
      <c r="AE178" s="1655"/>
      <c r="AF178" s="1655"/>
      <c r="AG178" s="1655"/>
      <c r="AH178" s="1649"/>
      <c r="AI178" s="1649"/>
      <c r="AJ178" s="1649"/>
      <c r="AK178" s="1650"/>
      <c r="AL178" s="1713"/>
      <c r="AM178" s="1713"/>
      <c r="AN178" s="1713"/>
      <c r="AO178" s="1713"/>
      <c r="AP178" s="1713"/>
      <c r="AQ178" s="1713"/>
      <c r="AR178" s="1713"/>
      <c r="AS178" s="1713"/>
      <c r="AT178" s="1713"/>
      <c r="AU178" s="1713"/>
      <c r="AV178" s="1713"/>
      <c r="AW178" s="1713"/>
    </row>
    <row r="179" spans="5:49" ht="12" customHeight="1">
      <c r="E179" s="1660" t="s">
        <v>3663</v>
      </c>
      <c r="F179" s="1708"/>
      <c r="G179" s="1708"/>
      <c r="H179" s="1659"/>
      <c r="I179" s="1711" t="s">
        <v>3664</v>
      </c>
      <c r="J179" s="1712"/>
      <c r="K179" s="1712"/>
      <c r="L179" s="1712"/>
      <c r="M179" s="1711" t="s">
        <v>3665</v>
      </c>
      <c r="N179" s="1712"/>
      <c r="O179" s="1712"/>
      <c r="P179" s="1712"/>
      <c r="Q179" s="1712"/>
      <c r="R179" s="1712"/>
      <c r="S179" s="1712"/>
      <c r="T179" s="1712"/>
      <c r="U179" s="1712"/>
      <c r="V179" s="1659"/>
      <c r="W179" s="1655"/>
      <c r="X179" s="1655"/>
      <c r="Y179" s="1649"/>
      <c r="Z179" s="1659"/>
      <c r="AA179" s="1659"/>
      <c r="AB179" s="1659"/>
      <c r="AC179" s="1659"/>
      <c r="AD179" s="1659"/>
      <c r="AE179" s="1655"/>
      <c r="AF179" s="1655"/>
      <c r="AG179" s="1655"/>
      <c r="AH179" s="1649"/>
      <c r="AI179" s="1649"/>
      <c r="AJ179" s="1649"/>
      <c r="AK179" s="1650"/>
      <c r="AL179" s="1713"/>
      <c r="AM179" s="1713"/>
      <c r="AN179" s="1713"/>
      <c r="AO179" s="1713"/>
      <c r="AP179" s="1713"/>
      <c r="AQ179" s="1713"/>
      <c r="AR179" s="1713"/>
      <c r="AS179" s="1713"/>
      <c r="AT179" s="1713"/>
      <c r="AU179" s="1713"/>
      <c r="AV179" s="1713"/>
      <c r="AW179" s="1713"/>
    </row>
    <row r="180" spans="5:49" ht="12" customHeight="1">
      <c r="E180" s="1660" t="s">
        <v>3539</v>
      </c>
      <c r="F180" s="1708"/>
      <c r="G180" s="1708"/>
      <c r="H180" s="1659"/>
      <c r="I180" s="1711" t="s">
        <v>3666</v>
      </c>
      <c r="J180" s="1712"/>
      <c r="K180" s="1712"/>
      <c r="L180" s="1712"/>
      <c r="M180" s="1711" t="s">
        <v>3667</v>
      </c>
      <c r="N180" s="1712"/>
      <c r="O180" s="1712"/>
      <c r="P180" s="1712"/>
      <c r="Q180" s="1712"/>
      <c r="R180" s="1712"/>
      <c r="S180" s="1712"/>
      <c r="T180" s="1712"/>
      <c r="U180" s="1712"/>
      <c r="V180" s="1659"/>
      <c r="W180" s="1655"/>
      <c r="X180" s="1655"/>
      <c r="Y180" s="1649"/>
      <c r="Z180" s="1659"/>
      <c r="AA180" s="1659"/>
      <c r="AB180" s="1659"/>
      <c r="AC180" s="1659"/>
      <c r="AD180" s="1659"/>
      <c r="AE180" s="1655"/>
      <c r="AF180" s="1655"/>
      <c r="AG180" s="1655"/>
      <c r="AH180" s="1649"/>
      <c r="AI180" s="1649"/>
      <c r="AJ180" s="1649"/>
      <c r="AK180" s="1650"/>
      <c r="AL180" s="1713"/>
      <c r="AM180" s="1713"/>
      <c r="AN180" s="1713"/>
      <c r="AO180" s="1713"/>
      <c r="AP180" s="1713"/>
      <c r="AQ180" s="1713"/>
      <c r="AR180" s="1713"/>
      <c r="AS180" s="1713"/>
      <c r="AT180" s="1713"/>
      <c r="AU180" s="1713"/>
      <c r="AV180" s="1713"/>
      <c r="AW180" s="1713"/>
    </row>
    <row r="181" spans="5:49" ht="12" customHeight="1">
      <c r="E181" s="1660" t="s">
        <v>3668</v>
      </c>
      <c r="F181" s="1708"/>
      <c r="G181" s="1708"/>
      <c r="H181" s="1659"/>
      <c r="I181" s="1711" t="s">
        <v>3669</v>
      </c>
      <c r="J181" s="1712"/>
      <c r="K181" s="1712"/>
      <c r="L181" s="1712"/>
      <c r="M181" s="1711" t="s">
        <v>3670</v>
      </c>
      <c r="N181" s="1712"/>
      <c r="O181" s="1712"/>
      <c r="P181" s="1712"/>
      <c r="Q181" s="1712"/>
      <c r="R181" s="1712"/>
      <c r="S181" s="1712"/>
      <c r="T181" s="1712"/>
      <c r="U181" s="1712"/>
      <c r="V181" s="1659"/>
      <c r="W181" s="1655"/>
      <c r="X181" s="1655"/>
      <c r="Y181" s="1649"/>
      <c r="Z181" s="1659"/>
      <c r="AA181" s="1659"/>
      <c r="AB181" s="1659"/>
      <c r="AC181" s="1659"/>
      <c r="AD181" s="1659"/>
      <c r="AE181" s="1655"/>
      <c r="AF181" s="1655"/>
      <c r="AG181" s="1655"/>
      <c r="AH181" s="1649"/>
      <c r="AI181" s="1649"/>
      <c r="AJ181" s="1649"/>
      <c r="AK181" s="1650"/>
      <c r="AL181" s="1713"/>
      <c r="AM181" s="1713"/>
      <c r="AN181" s="1713"/>
      <c r="AO181" s="1713"/>
      <c r="AP181" s="1713"/>
      <c r="AQ181" s="1713"/>
      <c r="AR181" s="1713"/>
      <c r="AS181" s="1713"/>
      <c r="AT181" s="1713"/>
      <c r="AU181" s="1713"/>
      <c r="AV181" s="1713"/>
      <c r="AW181" s="1713"/>
    </row>
    <row r="182" spans="5:49" ht="12" customHeight="1">
      <c r="E182" s="1660" t="s">
        <v>3671</v>
      </c>
      <c r="F182" s="1708"/>
      <c r="G182" s="1708"/>
      <c r="H182" s="1659"/>
      <c r="I182" s="1711" t="s">
        <v>3672</v>
      </c>
      <c r="J182" s="1712"/>
      <c r="K182" s="1712"/>
      <c r="L182" s="1712"/>
      <c r="M182" s="1711" t="s">
        <v>3673</v>
      </c>
      <c r="N182" s="1712"/>
      <c r="O182" s="1712"/>
      <c r="P182" s="1712"/>
      <c r="Q182" s="1712"/>
      <c r="R182" s="1712"/>
      <c r="S182" s="1712"/>
      <c r="T182" s="1712"/>
      <c r="U182" s="1712"/>
      <c r="V182" s="1659"/>
      <c r="W182" s="1655"/>
      <c r="X182" s="1655"/>
      <c r="Y182" s="1649"/>
      <c r="Z182" s="1659"/>
      <c r="AA182" s="1659"/>
      <c r="AB182" s="1659"/>
      <c r="AC182" s="1659"/>
      <c r="AD182" s="1659"/>
      <c r="AE182" s="1655"/>
      <c r="AF182" s="1655"/>
      <c r="AG182" s="1655"/>
      <c r="AH182" s="1649"/>
      <c r="AI182" s="1649"/>
      <c r="AJ182" s="1649"/>
      <c r="AK182" s="1650"/>
      <c r="AL182" s="1713"/>
      <c r="AM182" s="1713"/>
      <c r="AN182" s="1713"/>
      <c r="AO182" s="1713"/>
      <c r="AP182" s="1713"/>
      <c r="AQ182" s="1713"/>
      <c r="AR182" s="1713"/>
      <c r="AS182" s="1713"/>
      <c r="AT182" s="1713"/>
      <c r="AU182" s="1713"/>
      <c r="AV182" s="1713"/>
      <c r="AW182" s="1713"/>
    </row>
    <row r="183" spans="5:49" ht="12" customHeight="1">
      <c r="E183" s="1660" t="s">
        <v>3674</v>
      </c>
      <c r="F183" s="1708"/>
      <c r="G183" s="1708"/>
      <c r="H183" s="1659"/>
      <c r="I183" s="1711" t="s">
        <v>3675</v>
      </c>
      <c r="J183" s="1712"/>
      <c r="K183" s="1712"/>
      <c r="L183" s="1712"/>
      <c r="M183" s="1711" t="s">
        <v>3676</v>
      </c>
      <c r="N183" s="1712"/>
      <c r="O183" s="1712"/>
      <c r="P183" s="1712"/>
      <c r="Q183" s="1712"/>
      <c r="R183" s="1712"/>
      <c r="S183" s="1712"/>
      <c r="T183" s="1712"/>
      <c r="U183" s="1712"/>
      <c r="V183" s="1659"/>
      <c r="W183" s="1655"/>
      <c r="X183" s="1655"/>
      <c r="Y183" s="1649"/>
      <c r="Z183" s="1659"/>
      <c r="AA183" s="1659"/>
      <c r="AB183" s="1659"/>
      <c r="AC183" s="1659"/>
      <c r="AD183" s="1659"/>
      <c r="AE183" s="1655"/>
      <c r="AF183" s="1655"/>
      <c r="AG183" s="1655"/>
      <c r="AH183" s="1649"/>
      <c r="AI183" s="1649"/>
      <c r="AJ183" s="1649"/>
      <c r="AK183" s="1650"/>
      <c r="AL183" s="1713"/>
      <c r="AM183" s="1713"/>
      <c r="AN183" s="1713"/>
      <c r="AO183" s="1713"/>
      <c r="AP183" s="1713"/>
      <c r="AQ183" s="1713"/>
      <c r="AR183" s="1713"/>
      <c r="AS183" s="1713"/>
      <c r="AT183" s="1713"/>
      <c r="AU183" s="1713"/>
      <c r="AV183" s="1713"/>
      <c r="AW183" s="1713"/>
    </row>
    <row r="184" spans="5:49" ht="12" customHeight="1">
      <c r="E184" s="1660" t="s">
        <v>3677</v>
      </c>
      <c r="F184" s="1708"/>
      <c r="G184" s="1708"/>
      <c r="H184" s="1659"/>
      <c r="I184" s="1711" t="s">
        <v>3678</v>
      </c>
      <c r="J184" s="1712"/>
      <c r="K184" s="1712"/>
      <c r="L184" s="1712"/>
      <c r="M184" s="1711" t="s">
        <v>3679</v>
      </c>
      <c r="N184" s="1712"/>
      <c r="O184" s="1712"/>
      <c r="P184" s="1712"/>
      <c r="Q184" s="1712"/>
      <c r="R184" s="1712"/>
      <c r="S184" s="1712"/>
      <c r="T184" s="1712"/>
      <c r="U184" s="1712"/>
      <c r="V184" s="1659"/>
      <c r="W184" s="1655"/>
      <c r="X184" s="1655"/>
      <c r="Y184" s="1649"/>
      <c r="Z184" s="1659"/>
      <c r="AA184" s="1659"/>
      <c r="AB184" s="1659"/>
      <c r="AC184" s="1659"/>
      <c r="AD184" s="1659"/>
      <c r="AE184" s="1655"/>
      <c r="AF184" s="1655"/>
      <c r="AG184" s="1655"/>
      <c r="AH184" s="1649"/>
      <c r="AI184" s="1649"/>
      <c r="AJ184" s="1649"/>
      <c r="AK184" s="1650"/>
      <c r="AL184" s="1713"/>
      <c r="AM184" s="1713"/>
      <c r="AN184" s="1713"/>
      <c r="AO184" s="1713"/>
      <c r="AP184" s="1713"/>
      <c r="AQ184" s="1713"/>
      <c r="AR184" s="1713"/>
      <c r="AS184" s="1713"/>
      <c r="AT184" s="1713"/>
      <c r="AU184" s="1713"/>
      <c r="AV184" s="1713"/>
      <c r="AW184" s="1713"/>
    </row>
    <row r="185" spans="5:49" ht="12" customHeight="1">
      <c r="E185" s="1660" t="s">
        <v>3680</v>
      </c>
      <c r="F185" s="1708"/>
      <c r="G185" s="1708"/>
      <c r="H185" s="1659"/>
      <c r="I185" s="1711" t="s">
        <v>3681</v>
      </c>
      <c r="J185" s="1712"/>
      <c r="K185" s="1712"/>
      <c r="L185" s="1712"/>
      <c r="M185" s="1711" t="s">
        <v>3682</v>
      </c>
      <c r="N185" s="1712"/>
      <c r="O185" s="1712"/>
      <c r="P185" s="1712"/>
      <c r="Q185" s="1712"/>
      <c r="R185" s="1712"/>
      <c r="S185" s="1712"/>
      <c r="T185" s="1712"/>
      <c r="U185" s="1712"/>
      <c r="V185" s="1659"/>
      <c r="W185" s="1655"/>
      <c r="X185" s="1655"/>
      <c r="Y185" s="1649"/>
      <c r="Z185" s="1659"/>
      <c r="AA185" s="1659"/>
      <c r="AB185" s="1659"/>
      <c r="AC185" s="1659"/>
      <c r="AD185" s="1659"/>
      <c r="AE185" s="1655"/>
      <c r="AF185" s="1655"/>
      <c r="AG185" s="1655"/>
      <c r="AH185" s="1649"/>
      <c r="AI185" s="1649"/>
      <c r="AJ185" s="1649"/>
      <c r="AK185" s="1650"/>
      <c r="AL185" s="1713"/>
      <c r="AM185" s="1713"/>
      <c r="AN185" s="1713"/>
      <c r="AO185" s="1713"/>
      <c r="AP185" s="1713"/>
      <c r="AQ185" s="1713"/>
      <c r="AR185" s="1713"/>
      <c r="AS185" s="1713"/>
      <c r="AT185" s="1713"/>
      <c r="AU185" s="1713"/>
      <c r="AV185" s="1713"/>
      <c r="AW185" s="1713"/>
    </row>
    <row r="186" spans="5:49" ht="12" customHeight="1">
      <c r="E186" s="1660" t="s">
        <v>3683</v>
      </c>
      <c r="F186" s="1708"/>
      <c r="G186" s="1708"/>
      <c r="H186" s="1659"/>
      <c r="I186" s="1711" t="s">
        <v>3684</v>
      </c>
      <c r="J186" s="1712"/>
      <c r="K186" s="1712"/>
      <c r="L186" s="1712"/>
      <c r="M186" s="1711" t="s">
        <v>3685</v>
      </c>
      <c r="N186" s="1712"/>
      <c r="O186" s="1712"/>
      <c r="P186" s="1712"/>
      <c r="Q186" s="1712"/>
      <c r="R186" s="1712"/>
      <c r="S186" s="1712"/>
      <c r="T186" s="1712"/>
      <c r="U186" s="1712"/>
      <c r="V186" s="1659"/>
      <c r="W186" s="1655"/>
      <c r="X186" s="1655"/>
      <c r="Y186" s="1649"/>
      <c r="Z186" s="1659"/>
      <c r="AA186" s="1659"/>
      <c r="AB186" s="1659"/>
      <c r="AC186" s="1659"/>
      <c r="AD186" s="1659"/>
      <c r="AE186" s="1655"/>
      <c r="AF186" s="1655"/>
      <c r="AG186" s="1655"/>
      <c r="AH186" s="1649"/>
      <c r="AI186" s="1649"/>
      <c r="AJ186" s="1649"/>
      <c r="AK186" s="1650"/>
      <c r="AL186" s="1713"/>
      <c r="AM186" s="1713"/>
      <c r="AN186" s="1713"/>
      <c r="AO186" s="1713"/>
      <c r="AP186" s="1713"/>
      <c r="AQ186" s="1713"/>
      <c r="AR186" s="1713"/>
      <c r="AS186" s="1713"/>
      <c r="AT186" s="1713"/>
      <c r="AU186" s="1713"/>
      <c r="AV186" s="1713"/>
      <c r="AW186" s="1713"/>
    </row>
    <row r="187" spans="5:49" ht="12" customHeight="1">
      <c r="E187" s="1660" t="s">
        <v>3561</v>
      </c>
      <c r="F187" s="1708"/>
      <c r="G187" s="1708"/>
      <c r="H187" s="1659"/>
      <c r="I187" s="1711" t="s">
        <v>3686</v>
      </c>
      <c r="J187" s="1712"/>
      <c r="K187" s="1712"/>
      <c r="L187" s="1712"/>
      <c r="M187" s="1711" t="s">
        <v>3687</v>
      </c>
      <c r="N187" s="1712"/>
      <c r="O187" s="1712"/>
      <c r="P187" s="1712"/>
      <c r="Q187" s="1712"/>
      <c r="R187" s="1712"/>
      <c r="S187" s="1712"/>
      <c r="T187" s="1712"/>
      <c r="U187" s="1712"/>
      <c r="V187" s="1659"/>
      <c r="W187" s="1655"/>
      <c r="X187" s="1655"/>
      <c r="Y187" s="1649"/>
      <c r="Z187" s="1659"/>
      <c r="AA187" s="1659"/>
      <c r="AB187" s="1659"/>
      <c r="AC187" s="1659"/>
      <c r="AD187" s="1659"/>
      <c r="AE187" s="1655"/>
      <c r="AF187" s="1655"/>
      <c r="AG187" s="1655"/>
      <c r="AH187" s="1649"/>
      <c r="AI187" s="1649"/>
      <c r="AJ187" s="1649"/>
      <c r="AK187" s="1650"/>
      <c r="AL187" s="1713"/>
      <c r="AM187" s="1713"/>
      <c r="AN187" s="1713"/>
      <c r="AO187" s="1713"/>
      <c r="AP187" s="1713"/>
      <c r="AQ187" s="1713"/>
      <c r="AR187" s="1713"/>
      <c r="AS187" s="1713"/>
      <c r="AT187" s="1713"/>
      <c r="AU187" s="1713"/>
      <c r="AV187" s="1713"/>
      <c r="AW187" s="1713"/>
    </row>
    <row r="188" spans="5:49" ht="12" customHeight="1">
      <c r="E188" s="1706" t="s">
        <v>3565</v>
      </c>
      <c r="F188" s="1707"/>
      <c r="G188" s="1707"/>
      <c r="H188" s="1659"/>
      <c r="I188" s="1711" t="s">
        <v>3688</v>
      </c>
      <c r="J188" s="1712"/>
      <c r="K188" s="1712"/>
      <c r="L188" s="1712"/>
      <c r="M188" s="1711" t="s">
        <v>3689</v>
      </c>
      <c r="N188" s="1712"/>
      <c r="O188" s="1712"/>
      <c r="P188" s="1712"/>
      <c r="Q188" s="1712"/>
      <c r="R188" s="1712"/>
      <c r="S188" s="1712"/>
      <c r="T188" s="1712"/>
      <c r="U188" s="1712"/>
      <c r="V188" s="1659"/>
      <c r="W188" s="1655"/>
      <c r="X188" s="1655"/>
      <c r="Y188" s="1649"/>
      <c r="Z188" s="1659"/>
      <c r="AA188" s="1659"/>
      <c r="AB188" s="1659"/>
      <c r="AC188" s="1659"/>
      <c r="AD188" s="1659"/>
      <c r="AE188" s="1655"/>
      <c r="AF188" s="1655"/>
      <c r="AG188" s="1655"/>
      <c r="AH188" s="1649"/>
      <c r="AI188" s="1649"/>
      <c r="AJ188" s="1649"/>
      <c r="AK188" s="1650"/>
      <c r="AL188" s="1713"/>
      <c r="AM188" s="1713"/>
      <c r="AN188" s="1713"/>
      <c r="AO188" s="1713"/>
      <c r="AP188" s="1713"/>
      <c r="AQ188" s="1713"/>
      <c r="AR188" s="1713"/>
      <c r="AS188" s="1713"/>
      <c r="AT188" s="1713"/>
      <c r="AU188" s="1713"/>
      <c r="AV188" s="1713"/>
      <c r="AW188" s="1713"/>
    </row>
    <row r="189" spans="5:49" ht="12" customHeight="1">
      <c r="E189" s="1706" t="s">
        <v>3569</v>
      </c>
      <c r="F189" s="1707"/>
      <c r="G189" s="1707"/>
      <c r="H189" s="1659"/>
      <c r="I189" s="1711" t="s">
        <v>3690</v>
      </c>
      <c r="J189" s="1712"/>
      <c r="K189" s="1712"/>
      <c r="L189" s="1712"/>
      <c r="M189" s="1711" t="s">
        <v>3691</v>
      </c>
      <c r="N189" s="1712"/>
      <c r="O189" s="1712"/>
      <c r="P189" s="1712"/>
      <c r="Q189" s="1712"/>
      <c r="R189" s="1712"/>
      <c r="S189" s="1712"/>
      <c r="T189" s="1712"/>
      <c r="U189" s="1712"/>
      <c r="V189" s="1659"/>
      <c r="W189" s="1655"/>
      <c r="X189" s="1655"/>
      <c r="Y189" s="1649"/>
      <c r="Z189" s="1659"/>
      <c r="AA189" s="1659"/>
      <c r="AB189" s="1659"/>
      <c r="AC189" s="1659"/>
      <c r="AD189" s="1659"/>
      <c r="AE189" s="1655"/>
      <c r="AF189" s="1655"/>
      <c r="AG189" s="1655"/>
      <c r="AH189" s="1649"/>
      <c r="AI189" s="1649"/>
      <c r="AJ189" s="1649"/>
      <c r="AK189" s="1650"/>
      <c r="AL189" s="1713"/>
      <c r="AM189" s="1713"/>
      <c r="AN189" s="1713"/>
      <c r="AO189" s="1713"/>
      <c r="AP189" s="1713"/>
      <c r="AQ189" s="1713"/>
      <c r="AR189" s="1713"/>
      <c r="AS189" s="1713"/>
      <c r="AT189" s="1713"/>
      <c r="AU189" s="1713"/>
      <c r="AV189" s="1713"/>
      <c r="AW189" s="1713"/>
    </row>
    <row r="190" spans="5:49" ht="12" customHeight="1">
      <c r="E190" s="1659"/>
      <c r="F190" s="1655"/>
      <c r="G190" s="1659"/>
      <c r="H190" s="1659"/>
      <c r="I190" s="1659"/>
      <c r="J190" s="1655"/>
      <c r="K190" s="1655"/>
      <c r="L190" s="1655"/>
      <c r="M190" s="1716"/>
      <c r="N190" s="1716"/>
      <c r="O190" s="1716"/>
      <c r="P190" s="1716"/>
      <c r="Q190" s="1716"/>
      <c r="R190" s="1716"/>
      <c r="S190" s="1716"/>
      <c r="T190" s="1716"/>
      <c r="U190" s="1716"/>
      <c r="V190" s="1659"/>
      <c r="W190" s="1655"/>
      <c r="X190" s="1655"/>
      <c r="Y190" s="1649"/>
      <c r="Z190" s="1659"/>
      <c r="AA190" s="1659"/>
      <c r="AB190" s="1659"/>
      <c r="AC190" s="1659"/>
      <c r="AD190" s="1659"/>
      <c r="AE190" s="1655"/>
      <c r="AF190" s="1655"/>
      <c r="AG190" s="1655"/>
      <c r="AH190" s="1649"/>
      <c r="AI190" s="1649"/>
      <c r="AJ190" s="1649"/>
      <c r="AK190" s="1650"/>
      <c r="AL190" s="1713"/>
      <c r="AM190" s="1713"/>
      <c r="AN190" s="1713"/>
      <c r="AO190" s="1713"/>
      <c r="AP190" s="1713"/>
      <c r="AQ190" s="1713"/>
      <c r="AR190" s="1713"/>
      <c r="AS190" s="1713"/>
      <c r="AT190" s="1713"/>
      <c r="AU190" s="1713"/>
      <c r="AV190" s="1713"/>
      <c r="AW190" s="1713"/>
    </row>
    <row r="191" spans="5:49" ht="12" customHeight="1">
      <c r="E191" s="1659"/>
      <c r="F191" s="1655"/>
      <c r="G191" s="1659"/>
      <c r="H191" s="1659"/>
      <c r="I191" s="1659"/>
      <c r="J191" s="1655"/>
      <c r="K191" s="1655"/>
      <c r="L191" s="1655"/>
      <c r="M191" s="1649"/>
      <c r="N191" s="1649"/>
      <c r="O191" s="1649"/>
      <c r="P191" s="1649"/>
      <c r="Q191" s="1649"/>
      <c r="R191" s="1659"/>
      <c r="S191" s="1659"/>
      <c r="T191" s="1659"/>
      <c r="U191" s="1659"/>
      <c r="V191" s="1659"/>
      <c r="W191" s="1655"/>
      <c r="X191" s="1655"/>
      <c r="Y191" s="1649"/>
      <c r="Z191" s="1659"/>
      <c r="AA191" s="1659"/>
      <c r="AB191" s="1659"/>
      <c r="AC191" s="1659"/>
      <c r="AD191" s="1659"/>
      <c r="AE191" s="1655"/>
      <c r="AF191" s="1655"/>
      <c r="AG191" s="1655"/>
      <c r="AH191" s="1649"/>
      <c r="AI191" s="1649"/>
      <c r="AJ191" s="1649"/>
      <c r="AK191" s="1650"/>
      <c r="AL191" s="1713"/>
      <c r="AM191" s="1713"/>
      <c r="AN191" s="1713"/>
      <c r="AO191" s="1713"/>
      <c r="AP191" s="1713"/>
      <c r="AQ191" s="1713"/>
      <c r="AR191" s="1713"/>
      <c r="AS191" s="1713"/>
      <c r="AT191" s="1713"/>
      <c r="AU191" s="1713"/>
      <c r="AV191" s="1713"/>
      <c r="AW191" s="1713"/>
    </row>
    <row r="192" spans="5:49" ht="12" customHeight="1">
      <c r="E192" s="1659"/>
      <c r="F192" s="1659"/>
      <c r="G192" s="1659"/>
      <c r="H192" s="1659"/>
      <c r="I192" s="1659"/>
      <c r="J192" s="1655"/>
      <c r="K192" s="1655"/>
      <c r="L192" s="1655"/>
      <c r="M192" s="1649"/>
      <c r="N192" s="1649"/>
      <c r="O192" s="1649"/>
      <c r="P192" s="1649"/>
      <c r="Q192" s="1649"/>
      <c r="R192" s="1659"/>
      <c r="S192" s="1659"/>
      <c r="T192" s="1659"/>
      <c r="U192" s="1659"/>
      <c r="V192" s="1659"/>
      <c r="W192" s="1655"/>
      <c r="X192" s="1655"/>
      <c r="Y192" s="1649"/>
      <c r="Z192" s="1659"/>
      <c r="AA192" s="1659"/>
      <c r="AB192" s="1659"/>
      <c r="AC192" s="1659"/>
      <c r="AD192" s="1659"/>
      <c r="AE192" s="1655"/>
      <c r="AF192" s="1655"/>
      <c r="AG192" s="1655"/>
      <c r="AH192" s="1649"/>
      <c r="AI192" s="1649"/>
      <c r="AJ192" s="1649"/>
      <c r="AK192" s="1650"/>
      <c r="AL192" s="1713"/>
      <c r="AM192" s="1713"/>
      <c r="AN192" s="1713"/>
      <c r="AO192" s="1713"/>
      <c r="AP192" s="1713"/>
      <c r="AQ192" s="1713"/>
      <c r="AR192" s="1713"/>
      <c r="AS192" s="1713"/>
      <c r="AT192" s="1713"/>
      <c r="AU192" s="1713"/>
      <c r="AV192" s="1713"/>
      <c r="AW192" s="1713"/>
    </row>
    <row r="193" spans="2:58" ht="12" customHeight="1">
      <c r="B193" s="1717" t="str">
        <f>$B$2</f>
        <v>13</v>
      </c>
      <c r="C193" s="1718" t="s">
        <v>3692</v>
      </c>
      <c r="D193" s="1649"/>
      <c r="E193" s="1719" t="s">
        <v>3693</v>
      </c>
      <c r="F193" s="1655"/>
      <c r="G193" s="1655"/>
      <c r="H193" s="1655"/>
      <c r="I193" s="1655"/>
      <c r="J193" s="1655"/>
      <c r="K193" s="1655"/>
      <c r="L193" s="1655"/>
      <c r="M193" s="1655"/>
      <c r="N193" s="1655"/>
      <c r="O193" s="1655"/>
      <c r="P193" s="1655"/>
      <c r="Q193" s="1655"/>
      <c r="R193" s="1655"/>
      <c r="S193" s="1655"/>
      <c r="T193" s="1655"/>
      <c r="U193" s="1655"/>
      <c r="V193" s="1655"/>
      <c r="W193" s="1655"/>
      <c r="X193" s="1655"/>
      <c r="Y193" s="1655"/>
      <c r="Z193" s="1655"/>
      <c r="AA193" s="1655"/>
      <c r="AB193" s="1655"/>
      <c r="AC193" s="1655"/>
      <c r="AD193" s="1663"/>
      <c r="AE193" s="1663"/>
      <c r="AF193" s="1664" t="s">
        <v>3694</v>
      </c>
      <c r="AG193" s="1664"/>
      <c r="AH193" s="1664"/>
      <c r="AI193" s="1664"/>
      <c r="AJ193" s="1664"/>
      <c r="AK193" s="1650"/>
      <c r="AL193" s="1649"/>
      <c r="AM193" s="1649"/>
      <c r="AN193" s="1649"/>
      <c r="AO193" s="1649"/>
      <c r="AP193" s="1649"/>
      <c r="AQ193" s="1649"/>
      <c r="AR193" s="1649"/>
      <c r="AS193" s="1649"/>
      <c r="AT193" s="1649"/>
      <c r="AU193" s="1649"/>
      <c r="AV193" s="1649"/>
      <c r="AW193" s="1649"/>
      <c r="AX193" s="1649"/>
      <c r="AY193" s="1649"/>
      <c r="AZ193" s="1649"/>
      <c r="BA193" s="1649"/>
      <c r="BB193" s="1649"/>
      <c r="BC193" s="1649"/>
      <c r="BD193" s="1649"/>
      <c r="BE193" s="1649"/>
      <c r="BF193" s="1649"/>
    </row>
    <row r="194" spans="2:58" ht="12" customHeight="1">
      <c r="B194" s="1649"/>
      <c r="C194" s="1649"/>
      <c r="D194" s="1649"/>
      <c r="E194" s="1649"/>
      <c r="F194" s="1649"/>
      <c r="G194" s="1649"/>
      <c r="H194" s="1649"/>
      <c r="I194" s="1649"/>
      <c r="J194" s="1649"/>
      <c r="K194" s="1649"/>
      <c r="L194" s="1649"/>
      <c r="M194" s="1649"/>
      <c r="N194" s="1649"/>
      <c r="O194" s="1649"/>
      <c r="P194" s="1649"/>
      <c r="Q194" s="1649"/>
      <c r="R194" s="1649"/>
      <c r="S194" s="1649"/>
      <c r="T194" s="1655"/>
      <c r="U194" s="1655"/>
      <c r="V194" s="1655"/>
      <c r="W194" s="1655"/>
      <c r="X194" s="1659"/>
      <c r="Y194" s="1655"/>
      <c r="Z194" s="1655"/>
      <c r="AA194" s="1659"/>
      <c r="AB194" s="1655"/>
      <c r="AC194" s="1655"/>
      <c r="AD194" s="1655"/>
      <c r="AE194" s="1655"/>
      <c r="AF194" s="1655"/>
      <c r="AG194" s="1655"/>
      <c r="AH194" s="1655"/>
      <c r="AI194" s="1655"/>
      <c r="AJ194" s="1720" t="s">
        <v>3695</v>
      </c>
      <c r="AK194" s="1650"/>
      <c r="AL194" s="1649"/>
      <c r="AM194" s="1649"/>
      <c r="AN194" s="1649"/>
      <c r="AO194" s="1649"/>
      <c r="AP194" s="1649"/>
      <c r="AQ194" s="1649"/>
      <c r="AR194" s="1649"/>
      <c r="AS194" s="1649"/>
      <c r="AT194" s="1649"/>
      <c r="AU194" s="1649"/>
      <c r="AV194" s="1649"/>
      <c r="AW194" s="1649"/>
      <c r="AX194" s="1649"/>
      <c r="AY194" s="1649"/>
      <c r="AZ194" s="1649"/>
      <c r="BA194" s="1649"/>
      <c r="BB194" s="1649"/>
      <c r="BC194" s="1649"/>
      <c r="BD194" s="1649"/>
      <c r="BE194" s="1649"/>
      <c r="BF194" s="1649"/>
    </row>
    <row r="195" spans="2:58" ht="12" customHeight="1">
      <c r="B195" s="1649"/>
      <c r="C195" s="1649" t="s">
        <v>3696</v>
      </c>
      <c r="D195" s="1649"/>
      <c r="E195" s="1659"/>
      <c r="F195" s="1659"/>
      <c r="G195" s="1649" t="s">
        <v>3697</v>
      </c>
      <c r="H195" s="1659"/>
      <c r="I195" s="1659"/>
      <c r="J195" s="1655"/>
      <c r="K195" s="1655"/>
      <c r="L195" s="1655"/>
      <c r="M195" s="1660"/>
      <c r="N195" s="1660"/>
      <c r="O195" s="1660"/>
      <c r="P195" s="1660"/>
      <c r="Q195" s="1661"/>
      <c r="R195" s="1662"/>
      <c r="S195" s="1662"/>
      <c r="T195" s="1662"/>
      <c r="U195" s="1660"/>
      <c r="V195" s="1654"/>
      <c r="W195" s="1654"/>
      <c r="X195" s="1654"/>
      <c r="Y195" s="1660"/>
      <c r="Z195" s="1660"/>
      <c r="AA195" s="1660"/>
      <c r="AB195" s="1661"/>
      <c r="AC195" s="1660"/>
      <c r="AD195" s="1660"/>
      <c r="AE195" s="1660"/>
      <c r="AF195" s="1660"/>
      <c r="AG195" s="1660"/>
      <c r="AH195" s="1660"/>
      <c r="AI195" s="1660"/>
      <c r="AJ195" s="1660"/>
      <c r="AK195" s="1650"/>
      <c r="AL195" s="1649"/>
      <c r="AM195" s="1649"/>
      <c r="AN195" s="1649"/>
      <c r="AO195" s="1649"/>
      <c r="AP195" s="1649"/>
      <c r="AQ195" s="1649"/>
      <c r="AR195" s="1649"/>
      <c r="AS195" s="1649"/>
      <c r="AT195" s="1649"/>
      <c r="AU195" s="1649"/>
      <c r="AV195" s="1649"/>
      <c r="AW195" s="1649"/>
      <c r="AX195" s="1649"/>
      <c r="AY195" s="1649"/>
      <c r="AZ195" s="1649"/>
      <c r="BA195" s="1649"/>
      <c r="BB195" s="1649"/>
      <c r="BC195" s="1649"/>
      <c r="BD195" s="1649"/>
      <c r="BE195" s="1649"/>
      <c r="BF195" s="1649"/>
    </row>
    <row r="196" spans="2:58" ht="12" customHeight="1">
      <c r="B196" s="1649"/>
      <c r="C196" s="1649"/>
      <c r="D196" s="1649"/>
      <c r="E196" s="1649" t="s">
        <v>3698</v>
      </c>
      <c r="F196" s="1649"/>
      <c r="G196" s="1649"/>
      <c r="H196" s="1649"/>
      <c r="I196" s="1649"/>
      <c r="J196" s="1649"/>
      <c r="K196" s="1649"/>
      <c r="L196" s="1649"/>
      <c r="M196" s="1649"/>
      <c r="N196" s="1649"/>
      <c r="O196" s="1649"/>
      <c r="P196" s="1649"/>
      <c r="Q196" s="1649"/>
      <c r="R196" s="1649"/>
      <c r="S196" s="1649"/>
      <c r="T196" s="1649"/>
      <c r="U196" s="1649"/>
      <c r="V196" s="1649"/>
      <c r="W196" s="1649"/>
      <c r="X196" s="1649"/>
      <c r="Y196" s="1649"/>
      <c r="Z196" s="1649"/>
      <c r="AA196" s="1649"/>
      <c r="AB196" s="1649"/>
      <c r="AC196" s="1649"/>
      <c r="AD196" s="1649"/>
      <c r="AE196" s="1649"/>
      <c r="AF196" s="1649"/>
      <c r="AG196" s="1649"/>
      <c r="AH196" s="1649"/>
      <c r="AI196" s="1649"/>
      <c r="AJ196" s="1665" t="s">
        <v>3699</v>
      </c>
      <c r="AK196" s="1650"/>
      <c r="AL196" s="1649"/>
      <c r="AM196" s="1649"/>
      <c r="AN196" s="1649"/>
      <c r="AO196" s="1649"/>
      <c r="AP196" s="1649"/>
      <c r="AQ196" s="1649"/>
      <c r="AR196" s="1649"/>
      <c r="AS196" s="1649"/>
      <c r="AT196" s="1649"/>
      <c r="AU196" s="1649"/>
      <c r="AV196" s="1649"/>
      <c r="AW196" s="1649"/>
      <c r="AX196" s="1649"/>
      <c r="AY196" s="1649"/>
      <c r="AZ196" s="1649"/>
      <c r="BA196" s="1649"/>
      <c r="BB196" s="1649"/>
      <c r="BC196" s="1649"/>
      <c r="BD196" s="1649"/>
      <c r="BE196" s="1649"/>
      <c r="BF196" s="1649"/>
    </row>
    <row r="197" spans="2:58" ht="12" customHeight="1">
      <c r="B197" s="1649"/>
      <c r="C197" s="1649"/>
      <c r="D197" s="1649"/>
      <c r="E197" s="1666">
        <v>31</v>
      </c>
      <c r="F197" s="1666"/>
      <c r="G197" s="1666"/>
      <c r="H197" s="1666"/>
      <c r="I197" s="1666"/>
      <c r="J197" s="1666"/>
      <c r="K197" s="1666"/>
      <c r="L197" s="1666">
        <v>24</v>
      </c>
      <c r="M197" s="1666">
        <v>23</v>
      </c>
      <c r="N197" s="1666"/>
      <c r="O197" s="1666"/>
      <c r="P197" s="1666"/>
      <c r="Q197" s="1666"/>
      <c r="R197" s="1666"/>
      <c r="S197" s="1666"/>
      <c r="T197" s="1667">
        <v>16</v>
      </c>
      <c r="U197" s="1667">
        <v>15</v>
      </c>
      <c r="V197" s="1666"/>
      <c r="W197" s="1666"/>
      <c r="X197" s="1666"/>
      <c r="Y197" s="1666"/>
      <c r="Z197" s="1666"/>
      <c r="AA197" s="1666"/>
      <c r="AB197" s="1667">
        <v>8</v>
      </c>
      <c r="AC197" s="1667">
        <v>7</v>
      </c>
      <c r="AD197" s="1666"/>
      <c r="AE197" s="1666"/>
      <c r="AF197" s="1666"/>
      <c r="AG197" s="1666"/>
      <c r="AH197" s="1666"/>
      <c r="AI197" s="1666"/>
      <c r="AJ197" s="1667">
        <v>0</v>
      </c>
      <c r="AK197" s="1650"/>
      <c r="AL197" s="1649"/>
      <c r="AM197" s="1649"/>
      <c r="AN197" s="1649"/>
      <c r="AO197" s="1649"/>
      <c r="AP197" s="1649"/>
      <c r="AQ197" s="1649"/>
      <c r="AR197" s="1649"/>
      <c r="AS197" s="1649"/>
      <c r="AT197" s="1649"/>
      <c r="AU197" s="1649"/>
      <c r="AV197" s="1649"/>
      <c r="AW197" s="1649"/>
      <c r="AX197" s="1649"/>
      <c r="AY197" s="1649"/>
      <c r="AZ197" s="1649"/>
      <c r="BA197" s="1649"/>
      <c r="BB197" s="1649"/>
      <c r="BC197" s="1649"/>
      <c r="BD197" s="1649"/>
      <c r="BE197" s="1649"/>
      <c r="BF197" s="1649"/>
    </row>
    <row r="198" spans="2:58" s="1618" customFormat="1" ht="12" customHeight="1">
      <c r="E198" s="1619">
        <v>1</v>
      </c>
      <c r="F198" s="1620">
        <v>0</v>
      </c>
      <c r="G198" s="1620">
        <v>1</v>
      </c>
      <c r="H198" s="1621" t="s">
        <v>3105</v>
      </c>
      <c r="I198" s="1619">
        <v>0</v>
      </c>
      <c r="J198" s="1622">
        <v>0</v>
      </c>
      <c r="K198" s="1622">
        <v>0</v>
      </c>
      <c r="L198" s="1623">
        <v>0</v>
      </c>
      <c r="M198" s="1721">
        <v>0</v>
      </c>
      <c r="N198" s="1622">
        <v>0</v>
      </c>
      <c r="O198" s="1622">
        <v>0</v>
      </c>
      <c r="P198" s="1623">
        <v>0</v>
      </c>
      <c r="Q198" s="1619" t="str">
        <f>MID(Q200,1,1)</f>
        <v>0</v>
      </c>
      <c r="R198" s="1620" t="str">
        <f>MID(Q200,2,1)</f>
        <v>0</v>
      </c>
      <c r="S198" s="1669" t="str">
        <f>MID(Q200,3,1)</f>
        <v>0</v>
      </c>
      <c r="T198" s="1670" t="str">
        <f>MID(Q200,4,1)</f>
        <v>1</v>
      </c>
      <c r="U198" s="1619" t="str">
        <f>MID(U200,1,1)</f>
        <v>0</v>
      </c>
      <c r="V198" s="1620" t="str">
        <f>MID(U200,2,1)</f>
        <v>0</v>
      </c>
      <c r="W198" s="1620" t="str">
        <f>MID(U200,3,1)</f>
        <v>0</v>
      </c>
      <c r="X198" s="1621" t="s">
        <v>3426</v>
      </c>
      <c r="Y198" s="1619" t="s">
        <v>3426</v>
      </c>
      <c r="Z198" s="1620" t="s">
        <v>3426</v>
      </c>
      <c r="AA198" s="1620" t="s">
        <v>3426</v>
      </c>
      <c r="AB198" s="1621" t="s">
        <v>3426</v>
      </c>
      <c r="AC198" s="1671" t="str">
        <f>MID(AC200,1,1)</f>
        <v>0</v>
      </c>
      <c r="AD198" s="1669" t="str">
        <f>MID(AC200,2,1)</f>
        <v>0</v>
      </c>
      <c r="AE198" s="1669" t="str">
        <f>MID(AC200,3,1)</f>
        <v>0</v>
      </c>
      <c r="AF198" s="1672" t="str">
        <f>MID(AC200,4,1)</f>
        <v>0</v>
      </c>
      <c r="AG198" s="1671" t="str">
        <f>MID(AC200,5,1)</f>
        <v>0</v>
      </c>
      <c r="AH198" s="1669" t="str">
        <f>MID(AC200,6,1)</f>
        <v>0</v>
      </c>
      <c r="AI198" s="1669" t="str">
        <f>MID(AC200,7,1)</f>
        <v>1</v>
      </c>
      <c r="AJ198" s="1672" t="str">
        <f>MID(AC200,8,1)</f>
        <v>1</v>
      </c>
      <c r="AQ198" s="1673"/>
      <c r="AR198" s="1673"/>
      <c r="AS198" s="1673"/>
      <c r="AT198" s="1673"/>
      <c r="AU198" s="1673"/>
      <c r="AV198" s="1673"/>
      <c r="AW198" s="1673"/>
      <c r="AX198" s="1673"/>
      <c r="AY198" s="1673"/>
      <c r="AZ198" s="1673"/>
      <c r="BA198" s="1673"/>
      <c r="BB198" s="1673"/>
      <c r="BC198" s="1673"/>
      <c r="BD198" s="1673"/>
      <c r="BE198" s="1673"/>
      <c r="BF198" s="1673"/>
    </row>
    <row r="199" spans="2:58" s="1618" customFormat="1" ht="12" customHeight="1">
      <c r="AI199" s="1637"/>
      <c r="AJ199" s="1637"/>
      <c r="AQ199" s="1673"/>
      <c r="AR199" s="1673"/>
      <c r="AS199" s="1673"/>
      <c r="AT199" s="1673"/>
      <c r="AU199" s="1673"/>
      <c r="AV199" s="1673"/>
      <c r="AW199" s="1673"/>
      <c r="AX199" s="1673"/>
      <c r="AY199" s="1673"/>
      <c r="AZ199" s="1673"/>
      <c r="BA199" s="1673"/>
      <c r="BB199" s="1673"/>
      <c r="BC199" s="1673"/>
      <c r="BD199" s="1673"/>
      <c r="BE199" s="1673"/>
      <c r="BF199" s="1673"/>
    </row>
    <row r="200" spans="2:58" s="1618" customFormat="1" ht="12" hidden="1" customHeight="1">
      <c r="E200" s="1638"/>
      <c r="F200" s="1638"/>
      <c r="G200" s="1638"/>
      <c r="H200" s="1638"/>
      <c r="I200" s="1638"/>
      <c r="J200" s="1637"/>
      <c r="K200" s="1637"/>
      <c r="L200" s="1637"/>
      <c r="M200" s="1637"/>
      <c r="N200" s="1637"/>
      <c r="O200" s="1637"/>
      <c r="P200" s="1637"/>
      <c r="Q200" s="1639" t="str">
        <f>HEX2BIN(T201,4)</f>
        <v>0001</v>
      </c>
      <c r="R200" s="1639"/>
      <c r="S200" s="1639"/>
      <c r="T200" s="1639"/>
      <c r="U200" s="1639" t="str">
        <f>HEX2BIN(Y201,8)</f>
        <v>00000000</v>
      </c>
      <c r="V200" s="1639"/>
      <c r="W200" s="1639"/>
      <c r="X200" s="1639"/>
      <c r="Y200" s="1639"/>
      <c r="Z200" s="1639"/>
      <c r="AA200" s="1639"/>
      <c r="AB200" s="1639"/>
      <c r="AC200" s="1639" t="str">
        <f>HEX2BIN(AG201,8)</f>
        <v>00000011</v>
      </c>
      <c r="AD200" s="1639"/>
      <c r="AE200" s="1639"/>
      <c r="AF200" s="1639"/>
      <c r="AG200" s="1639"/>
      <c r="AH200" s="1639"/>
      <c r="AI200" s="1639"/>
      <c r="AJ200" s="1639"/>
      <c r="AQ200" s="1673"/>
      <c r="AR200" s="1673"/>
      <c r="AS200" s="1673"/>
      <c r="AT200" s="1673"/>
      <c r="AU200" s="1673"/>
      <c r="AV200" s="1673"/>
      <c r="AW200" s="1673"/>
      <c r="AX200" s="1673"/>
      <c r="AY200" s="1673"/>
      <c r="AZ200" s="1673"/>
      <c r="BA200" s="1673"/>
      <c r="BB200" s="1673"/>
      <c r="BC200" s="1673"/>
      <c r="BD200" s="1673"/>
      <c r="BE200" s="1673"/>
      <c r="BF200" s="1673"/>
    </row>
    <row r="201" spans="2:58" s="1618" customFormat="1" ht="12" customHeight="1">
      <c r="E201" s="1638"/>
      <c r="F201" s="1638"/>
      <c r="G201" s="1638"/>
      <c r="H201" s="1638"/>
      <c r="I201" s="1638"/>
      <c r="J201" s="1637"/>
      <c r="K201" s="1640"/>
      <c r="L201" s="1637"/>
      <c r="M201" s="1641"/>
      <c r="N201" s="1642"/>
      <c r="O201" s="1665" t="s">
        <v>3700</v>
      </c>
      <c r="P201" s="1642"/>
      <c r="Q201" s="1644" t="s">
        <v>3106</v>
      </c>
      <c r="R201" s="1645"/>
      <c r="S201" s="1645"/>
      <c r="T201" s="1646" t="s">
        <v>3381</v>
      </c>
      <c r="U201" s="1644" t="s">
        <v>3225</v>
      </c>
      <c r="V201" s="1645"/>
      <c r="W201" s="1645"/>
      <c r="X201" s="1645"/>
      <c r="Y201" s="1647" t="s">
        <v>3701</v>
      </c>
      <c r="Z201" s="1647"/>
      <c r="AA201" s="1647"/>
      <c r="AB201" s="1648"/>
      <c r="AC201" s="1644" t="s">
        <v>3386</v>
      </c>
      <c r="AD201" s="1645"/>
      <c r="AE201" s="1645"/>
      <c r="AF201" s="1645"/>
      <c r="AG201" s="1647" t="s">
        <v>3702</v>
      </c>
      <c r="AH201" s="1647"/>
      <c r="AI201" s="1647"/>
      <c r="AJ201" s="1648"/>
      <c r="AQ201" s="1673"/>
      <c r="AR201" s="1673"/>
      <c r="AS201" s="1673"/>
      <c r="AT201" s="1673"/>
      <c r="AU201" s="1673"/>
      <c r="AV201" s="1673"/>
      <c r="AW201" s="1673"/>
      <c r="AX201" s="1673"/>
      <c r="AY201" s="1673"/>
      <c r="AZ201" s="1673"/>
      <c r="BA201" s="1673"/>
      <c r="BB201" s="1673"/>
      <c r="BC201" s="1673"/>
      <c r="BD201" s="1673"/>
      <c r="BE201" s="1673"/>
      <c r="BF201" s="1673"/>
    </row>
    <row r="202" spans="2:58" ht="12" customHeight="1">
      <c r="B202" s="1649"/>
      <c r="C202" s="1649"/>
      <c r="D202" s="1649"/>
      <c r="E202" s="1649"/>
      <c r="F202" s="1649"/>
      <c r="G202" s="1649"/>
      <c r="H202" s="1649"/>
      <c r="I202" s="1649"/>
      <c r="J202" s="1649"/>
      <c r="K202" s="1649"/>
      <c r="L202" s="1649"/>
      <c r="M202" s="1649"/>
      <c r="N202" s="1649"/>
      <c r="O202" s="1665" t="s">
        <v>3703</v>
      </c>
      <c r="P202" s="1665"/>
      <c r="Q202" s="1697" t="s">
        <v>3475</v>
      </c>
      <c r="R202" s="1698"/>
      <c r="S202" s="1698"/>
      <c r="T202" s="1699" t="s">
        <v>3433</v>
      </c>
      <c r="U202" s="1697" t="s">
        <v>3434</v>
      </c>
      <c r="V202" s="1698"/>
      <c r="W202" s="1698"/>
      <c r="X202" s="1698"/>
      <c r="Y202" s="1700" t="s">
        <v>3435</v>
      </c>
      <c r="Z202" s="1700"/>
      <c r="AA202" s="1700"/>
      <c r="AB202" s="1701"/>
      <c r="AC202" s="1697" t="s">
        <v>3445</v>
      </c>
      <c r="AD202" s="1698"/>
      <c r="AE202" s="1698"/>
      <c r="AF202" s="1698"/>
      <c r="AG202" s="1702" t="s">
        <v>3704</v>
      </c>
      <c r="AH202" s="1702"/>
      <c r="AI202" s="1702"/>
      <c r="AJ202" s="1703"/>
      <c r="AK202" s="1650"/>
      <c r="AL202" s="1649"/>
      <c r="AM202" s="1649"/>
      <c r="AN202" s="1649"/>
      <c r="AO202" s="1649"/>
      <c r="AP202" s="1649"/>
      <c r="AQ202" s="1649"/>
      <c r="AR202" s="1649"/>
      <c r="AS202" s="1649"/>
      <c r="AT202" s="1649"/>
      <c r="AU202" s="1649"/>
      <c r="AV202" s="1649"/>
      <c r="AW202" s="1649"/>
      <c r="AX202" s="1649"/>
      <c r="AY202" s="1649"/>
      <c r="AZ202" s="1649"/>
      <c r="BA202" s="1649"/>
      <c r="BB202" s="1649"/>
      <c r="BC202" s="1649"/>
      <c r="BD202" s="1649"/>
      <c r="BE202" s="1649"/>
      <c r="BF202" s="1649"/>
    </row>
    <row r="203" spans="2:58" ht="12" customHeight="1">
      <c r="B203" s="1649"/>
      <c r="C203" s="1649"/>
      <c r="D203" s="1649"/>
      <c r="E203" s="1649"/>
      <c r="F203" s="1649"/>
      <c r="G203" s="1649"/>
      <c r="H203" s="1649"/>
      <c r="I203" s="1649"/>
      <c r="J203" s="1649"/>
      <c r="K203" s="1649"/>
      <c r="L203" s="1649"/>
      <c r="M203" s="1649"/>
      <c r="N203" s="1649"/>
      <c r="O203" s="1665" t="s">
        <v>3705</v>
      </c>
      <c r="P203" s="1665"/>
      <c r="Q203" s="1697" t="s">
        <v>3475</v>
      </c>
      <c r="R203" s="1698"/>
      <c r="S203" s="1698"/>
      <c r="T203" s="1699" t="s">
        <v>3433</v>
      </c>
      <c r="U203" s="1697" t="s">
        <v>3434</v>
      </c>
      <c r="V203" s="1698"/>
      <c r="W203" s="1698"/>
      <c r="X203" s="1698"/>
      <c r="Y203" s="1700" t="s">
        <v>3441</v>
      </c>
      <c r="Z203" s="1700"/>
      <c r="AA203" s="1700"/>
      <c r="AB203" s="1701"/>
      <c r="AC203" s="1697" t="s">
        <v>3445</v>
      </c>
      <c r="AD203" s="1698"/>
      <c r="AE203" s="1698"/>
      <c r="AF203" s="1698"/>
      <c r="AG203" s="1647" t="s">
        <v>3444</v>
      </c>
      <c r="AH203" s="1647"/>
      <c r="AI203" s="1647"/>
      <c r="AJ203" s="1648"/>
      <c r="AK203" s="1650"/>
      <c r="AL203" s="1649"/>
      <c r="AM203" s="1649"/>
      <c r="AN203" s="1649"/>
      <c r="AO203" s="1649"/>
      <c r="AP203" s="1649"/>
      <c r="AQ203" s="1649"/>
      <c r="AR203" s="1649"/>
      <c r="AS203" s="1649"/>
      <c r="AT203" s="1649"/>
      <c r="AU203" s="1649"/>
      <c r="AV203" s="1649"/>
      <c r="AW203" s="1649"/>
      <c r="AX203" s="1649"/>
      <c r="AY203" s="1649"/>
      <c r="AZ203" s="1649"/>
      <c r="BA203" s="1649"/>
      <c r="BB203" s="1649"/>
      <c r="BC203" s="1649"/>
      <c r="BD203" s="1649"/>
      <c r="BE203" s="1649"/>
      <c r="BF203" s="1649"/>
    </row>
    <row r="204" spans="2:58" ht="12" customHeight="1">
      <c r="B204" s="1649"/>
      <c r="C204" s="1649"/>
      <c r="D204" s="1649"/>
      <c r="E204" s="1649"/>
      <c r="F204" s="1649"/>
      <c r="G204" s="1649"/>
      <c r="H204" s="1649"/>
      <c r="I204" s="1649"/>
      <c r="J204" s="1649"/>
      <c r="K204" s="1649"/>
      <c r="L204" s="1649"/>
      <c r="M204" s="1649"/>
      <c r="N204" s="1649"/>
      <c r="O204" s="1665" t="s">
        <v>3706</v>
      </c>
      <c r="P204" s="1665"/>
      <c r="Q204" s="1697" t="s">
        <v>3707</v>
      </c>
      <c r="R204" s="1698"/>
      <c r="S204" s="1698"/>
      <c r="T204" s="1699" t="s">
        <v>3433</v>
      </c>
      <c r="U204" s="1697" t="s">
        <v>3434</v>
      </c>
      <c r="V204" s="1698"/>
      <c r="W204" s="1698"/>
      <c r="X204" s="1698"/>
      <c r="Y204" s="1700" t="s">
        <v>3444</v>
      </c>
      <c r="Z204" s="1700"/>
      <c r="AA204" s="1700"/>
      <c r="AB204" s="1701"/>
      <c r="AC204" s="1697" t="s">
        <v>3445</v>
      </c>
      <c r="AD204" s="1698"/>
      <c r="AE204" s="1698"/>
      <c r="AF204" s="1698"/>
      <c r="AG204" s="1702" t="s">
        <v>3444</v>
      </c>
      <c r="AH204" s="1702"/>
      <c r="AI204" s="1702"/>
      <c r="AJ204" s="1703"/>
      <c r="AK204" s="1650"/>
      <c r="AL204" s="1649"/>
      <c r="AM204" s="1649"/>
      <c r="AN204" s="1649"/>
      <c r="AO204" s="1649"/>
      <c r="AP204" s="1649"/>
      <c r="AQ204" s="1649"/>
      <c r="AR204" s="1649"/>
      <c r="AS204" s="1649"/>
      <c r="AT204" s="1649"/>
      <c r="AU204" s="1649"/>
      <c r="AV204" s="1649"/>
      <c r="AW204" s="1649"/>
      <c r="AX204" s="1649"/>
      <c r="AY204" s="1649"/>
      <c r="AZ204" s="1649"/>
      <c r="BA204" s="1649"/>
      <c r="BB204" s="1649"/>
      <c r="BC204" s="1649"/>
      <c r="BD204" s="1649"/>
      <c r="BE204" s="1649"/>
      <c r="BF204" s="1649"/>
    </row>
    <row r="205" spans="2:58" ht="12" customHeight="1">
      <c r="B205" s="1649"/>
      <c r="C205" s="1649"/>
      <c r="D205" s="1649"/>
      <c r="E205" s="1649"/>
      <c r="F205" s="1649"/>
      <c r="G205" s="1649"/>
      <c r="H205" s="1649"/>
      <c r="I205" s="1649"/>
      <c r="J205" s="1649"/>
      <c r="K205" s="1649"/>
      <c r="L205" s="1649"/>
      <c r="M205" s="1649"/>
      <c r="N205" s="1649"/>
      <c r="O205" s="1665" t="s">
        <v>3708</v>
      </c>
      <c r="P205" s="1665"/>
      <c r="Q205" s="1697" t="s">
        <v>3475</v>
      </c>
      <c r="R205" s="1698"/>
      <c r="S205" s="1698"/>
      <c r="T205" s="1699" t="s">
        <v>3440</v>
      </c>
      <c r="U205" s="1697" t="s">
        <v>3434</v>
      </c>
      <c r="V205" s="1698"/>
      <c r="W205" s="1698"/>
      <c r="X205" s="1698"/>
      <c r="Y205" s="1700" t="s">
        <v>3448</v>
      </c>
      <c r="Z205" s="1700"/>
      <c r="AA205" s="1700"/>
      <c r="AB205" s="1701"/>
      <c r="AC205" s="1697" t="s">
        <v>3445</v>
      </c>
      <c r="AD205" s="1698"/>
      <c r="AE205" s="1698"/>
      <c r="AF205" s="1698"/>
      <c r="AG205" s="1647" t="s">
        <v>3444</v>
      </c>
      <c r="AH205" s="1647"/>
      <c r="AI205" s="1647"/>
      <c r="AJ205" s="1648"/>
      <c r="AK205" s="1650"/>
      <c r="AL205" s="1649"/>
      <c r="AM205" s="1649"/>
      <c r="AN205" s="1649"/>
      <c r="AO205" s="1649"/>
      <c r="AP205" s="1649"/>
      <c r="AQ205" s="1649"/>
      <c r="AR205" s="1649"/>
      <c r="AS205" s="1649"/>
      <c r="AT205" s="1649"/>
      <c r="AU205" s="1649"/>
      <c r="AV205" s="1649"/>
      <c r="AW205" s="1649"/>
      <c r="AX205" s="1649"/>
      <c r="AY205" s="1649"/>
      <c r="AZ205" s="1649"/>
      <c r="BA205" s="1649"/>
      <c r="BB205" s="1649"/>
      <c r="BC205" s="1649"/>
      <c r="BD205" s="1649"/>
      <c r="BE205" s="1649"/>
      <c r="BF205" s="1649"/>
    </row>
    <row r="206" spans="2:58" ht="12" customHeight="1">
      <c r="B206" s="1649"/>
      <c r="C206" s="1649"/>
      <c r="D206" s="1649"/>
      <c r="E206" s="1649"/>
      <c r="F206" s="1649"/>
      <c r="G206" s="1649"/>
      <c r="H206" s="1649"/>
      <c r="I206" s="1649"/>
      <c r="J206" s="1649"/>
      <c r="K206" s="1649"/>
      <c r="L206" s="1649"/>
      <c r="M206" s="1649"/>
      <c r="N206" s="1649"/>
      <c r="O206" s="1665" t="s">
        <v>3709</v>
      </c>
      <c r="P206" s="1665"/>
      <c r="Q206" s="1697" t="s">
        <v>3475</v>
      </c>
      <c r="R206" s="1698"/>
      <c r="S206" s="1698"/>
      <c r="T206" s="1699" t="s">
        <v>3710</v>
      </c>
      <c r="U206" s="1697" t="s">
        <v>3434</v>
      </c>
      <c r="V206" s="1698"/>
      <c r="W206" s="1698"/>
      <c r="X206" s="1698"/>
      <c r="Y206" s="1700" t="s">
        <v>3451</v>
      </c>
      <c r="Z206" s="1700"/>
      <c r="AA206" s="1700"/>
      <c r="AB206" s="1701"/>
      <c r="AC206" s="1697" t="s">
        <v>3436</v>
      </c>
      <c r="AD206" s="1698"/>
      <c r="AE206" s="1698"/>
      <c r="AF206" s="1698"/>
      <c r="AG206" s="1702" t="s">
        <v>3444</v>
      </c>
      <c r="AH206" s="1702"/>
      <c r="AI206" s="1702"/>
      <c r="AJ206" s="1703"/>
      <c r="AK206" s="1650"/>
      <c r="AL206" s="1649"/>
      <c r="AM206" s="1649"/>
      <c r="AN206" s="1649"/>
      <c r="AO206" s="1649"/>
      <c r="AP206" s="1649"/>
      <c r="AQ206" s="1649"/>
      <c r="AR206" s="1649"/>
      <c r="AS206" s="1649"/>
      <c r="AT206" s="1649"/>
      <c r="AU206" s="1649"/>
      <c r="AV206" s="1649"/>
      <c r="AW206" s="1649"/>
      <c r="AX206" s="1649"/>
      <c r="AY206" s="1649"/>
      <c r="AZ206" s="1649"/>
      <c r="BA206" s="1649"/>
      <c r="BB206" s="1649"/>
      <c r="BC206" s="1649"/>
      <c r="BD206" s="1649"/>
      <c r="BE206" s="1649"/>
      <c r="BF206" s="1649"/>
    </row>
    <row r="207" spans="2:58" ht="12" customHeight="1">
      <c r="B207" s="1649"/>
      <c r="C207" s="1649"/>
      <c r="D207" s="1649"/>
      <c r="E207" s="1649"/>
      <c r="F207" s="1649"/>
      <c r="G207" s="1649"/>
      <c r="H207" s="1649"/>
      <c r="I207" s="1649"/>
      <c r="J207" s="1649"/>
      <c r="K207" s="1649"/>
      <c r="L207" s="1649"/>
      <c r="M207" s="1649"/>
      <c r="N207" s="1649"/>
      <c r="O207" s="1665" t="s">
        <v>3711</v>
      </c>
      <c r="P207" s="1665"/>
      <c r="Q207" s="1697" t="s">
        <v>3707</v>
      </c>
      <c r="R207" s="1698"/>
      <c r="S207" s="1698"/>
      <c r="T207" s="1699" t="s">
        <v>3440</v>
      </c>
      <c r="U207" s="1697" t="s">
        <v>3434</v>
      </c>
      <c r="V207" s="1698"/>
      <c r="W207" s="1698"/>
      <c r="X207" s="1698"/>
      <c r="Y207" s="1700" t="s">
        <v>3454</v>
      </c>
      <c r="Z207" s="1700"/>
      <c r="AA207" s="1700"/>
      <c r="AB207" s="1701"/>
      <c r="AC207" s="1697" t="s">
        <v>3712</v>
      </c>
      <c r="AD207" s="1698"/>
      <c r="AE207" s="1698"/>
      <c r="AF207" s="1698"/>
      <c r="AG207" s="1647" t="s">
        <v>3444</v>
      </c>
      <c r="AH207" s="1647"/>
      <c r="AI207" s="1647"/>
      <c r="AJ207" s="1648"/>
      <c r="AK207" s="1650"/>
      <c r="AL207" s="1649"/>
      <c r="AM207" s="1649"/>
      <c r="AN207" s="1649"/>
      <c r="AO207" s="1649"/>
      <c r="AP207" s="1649"/>
      <c r="AQ207" s="1649"/>
      <c r="AR207" s="1649"/>
      <c r="AS207" s="1649"/>
      <c r="AT207" s="1649"/>
      <c r="AU207" s="1649"/>
      <c r="AV207" s="1649"/>
      <c r="AW207" s="1649"/>
      <c r="AX207" s="1649"/>
      <c r="AY207" s="1649"/>
      <c r="AZ207" s="1649"/>
      <c r="BA207" s="1649"/>
      <c r="BB207" s="1649"/>
      <c r="BC207" s="1649"/>
      <c r="BD207" s="1649"/>
      <c r="BE207" s="1649"/>
      <c r="BF207" s="1649"/>
    </row>
    <row r="208" spans="2:58" ht="12" customHeight="1">
      <c r="B208" s="1649"/>
      <c r="C208" s="1649"/>
      <c r="D208" s="1649"/>
      <c r="E208" s="1649"/>
      <c r="F208" s="1659"/>
      <c r="G208" s="1659"/>
      <c r="H208" s="1659"/>
      <c r="I208" s="1659"/>
      <c r="J208" s="1655"/>
      <c r="K208" s="1655"/>
      <c r="L208" s="1655"/>
      <c r="M208" s="1649"/>
      <c r="N208" s="1649"/>
      <c r="O208" s="1665" t="s">
        <v>3713</v>
      </c>
      <c r="P208" s="1665"/>
      <c r="Q208" s="1697" t="s">
        <v>3475</v>
      </c>
      <c r="R208" s="1698"/>
      <c r="S208" s="1698"/>
      <c r="T208" s="1699" t="s">
        <v>3440</v>
      </c>
      <c r="U208" s="1697" t="s">
        <v>3434</v>
      </c>
      <c r="V208" s="1698"/>
      <c r="W208" s="1698"/>
      <c r="X208" s="1698"/>
      <c r="Y208" s="1700" t="s">
        <v>3457</v>
      </c>
      <c r="Z208" s="1700"/>
      <c r="AA208" s="1700"/>
      <c r="AB208" s="1701"/>
      <c r="AC208" s="1697" t="s">
        <v>3714</v>
      </c>
      <c r="AD208" s="1698"/>
      <c r="AE208" s="1698"/>
      <c r="AF208" s="1698"/>
      <c r="AG208" s="1702" t="s">
        <v>3444</v>
      </c>
      <c r="AH208" s="1702"/>
      <c r="AI208" s="1702"/>
      <c r="AJ208" s="1703"/>
      <c r="AK208" s="1650"/>
      <c r="AL208" s="1649"/>
      <c r="AM208" s="1649"/>
      <c r="AN208" s="1649"/>
      <c r="AO208" s="1649"/>
      <c r="AP208" s="1649"/>
      <c r="AQ208" s="1649"/>
      <c r="AR208" s="1649"/>
      <c r="AS208" s="1649"/>
      <c r="AT208" s="1649"/>
      <c r="AU208" s="1649"/>
      <c r="AV208" s="1649"/>
      <c r="AW208" s="1649"/>
      <c r="AX208" s="1649"/>
      <c r="AY208" s="1649"/>
      <c r="AZ208" s="1649"/>
      <c r="BA208" s="1649"/>
      <c r="BB208" s="1649"/>
      <c r="BC208" s="1649"/>
      <c r="BD208" s="1649"/>
      <c r="BE208" s="1649"/>
      <c r="BF208" s="1649"/>
    </row>
    <row r="209" spans="1:58" ht="12" customHeight="1">
      <c r="A209" s="1649"/>
      <c r="B209" s="1649"/>
      <c r="C209" s="1649"/>
      <c r="D209" s="1649"/>
      <c r="E209" s="1649"/>
      <c r="F209" s="1659"/>
      <c r="G209" s="1659"/>
      <c r="H209" s="1659"/>
      <c r="I209" s="1659"/>
      <c r="J209" s="1655"/>
      <c r="K209" s="1655"/>
      <c r="L209" s="1655"/>
      <c r="M209" s="1649"/>
      <c r="N209" s="1649"/>
      <c r="O209" s="1665" t="s">
        <v>3715</v>
      </c>
      <c r="P209" s="1665"/>
      <c r="Q209" s="1697" t="s">
        <v>3707</v>
      </c>
      <c r="R209" s="1698"/>
      <c r="S209" s="1698"/>
      <c r="T209" s="1699" t="s">
        <v>3440</v>
      </c>
      <c r="U209" s="1697" t="s">
        <v>3434</v>
      </c>
      <c r="V209" s="1698"/>
      <c r="W209" s="1698"/>
      <c r="X209" s="1698"/>
      <c r="Y209" s="1700" t="s">
        <v>3460</v>
      </c>
      <c r="Z209" s="1700"/>
      <c r="AA209" s="1700"/>
      <c r="AB209" s="1701"/>
      <c r="AC209" s="1697" t="s">
        <v>3712</v>
      </c>
      <c r="AD209" s="1698"/>
      <c r="AE209" s="1698"/>
      <c r="AF209" s="1698"/>
      <c r="AG209" s="1647" t="s">
        <v>3444</v>
      </c>
      <c r="AH209" s="1647"/>
      <c r="AI209" s="1647"/>
      <c r="AJ209" s="1648"/>
      <c r="AK209" s="1650"/>
      <c r="AL209" s="1649"/>
      <c r="AM209" s="1649"/>
      <c r="AN209" s="1649"/>
      <c r="AO209" s="1649"/>
      <c r="AP209" s="1649"/>
      <c r="AQ209" s="1649"/>
      <c r="AR209" s="1649"/>
      <c r="AS209" s="1649"/>
      <c r="AT209" s="1649"/>
      <c r="AU209" s="1649"/>
      <c r="AV209" s="1649"/>
      <c r="AW209" s="1649"/>
      <c r="AX209" s="1649"/>
      <c r="AY209" s="1649"/>
      <c r="AZ209" s="1649"/>
      <c r="BA209" s="1649"/>
      <c r="BB209" s="1649"/>
      <c r="BC209" s="1649"/>
      <c r="BD209" s="1649"/>
      <c r="BE209" s="1649"/>
      <c r="BF209" s="1649"/>
    </row>
    <row r="210" spans="1:58" ht="12" customHeight="1">
      <c r="A210" s="1649"/>
      <c r="B210" s="1649"/>
      <c r="C210" s="1649"/>
      <c r="D210" s="1649"/>
      <c r="E210" s="1649"/>
      <c r="F210" s="1659"/>
      <c r="G210" s="1659"/>
      <c r="H210" s="1659"/>
      <c r="I210" s="1659"/>
      <c r="J210" s="1655"/>
      <c r="K210" s="1655"/>
      <c r="L210" s="1655"/>
      <c r="M210" s="1649"/>
      <c r="N210" s="1649"/>
      <c r="O210" s="1665" t="s">
        <v>3716</v>
      </c>
      <c r="P210" s="1665"/>
      <c r="Q210" s="1697" t="s">
        <v>3475</v>
      </c>
      <c r="R210" s="1698"/>
      <c r="S210" s="1698"/>
      <c r="T210" s="1699" t="s">
        <v>3710</v>
      </c>
      <c r="U210" s="1697" t="s">
        <v>3434</v>
      </c>
      <c r="V210" s="1698"/>
      <c r="W210" s="1698"/>
      <c r="X210" s="1698"/>
      <c r="Y210" s="1700" t="s">
        <v>3463</v>
      </c>
      <c r="Z210" s="1700"/>
      <c r="AA210" s="1700"/>
      <c r="AB210" s="1701"/>
      <c r="AC210" s="1697" t="s">
        <v>3436</v>
      </c>
      <c r="AD210" s="1698"/>
      <c r="AE210" s="1698"/>
      <c r="AF210" s="1698"/>
      <c r="AG210" s="1702" t="s">
        <v>3444</v>
      </c>
      <c r="AH210" s="1702"/>
      <c r="AI210" s="1702"/>
      <c r="AJ210" s="1703"/>
      <c r="AK210" s="1650"/>
      <c r="AL210" s="1649"/>
      <c r="AM210" s="1649"/>
      <c r="AN210" s="1649"/>
      <c r="AO210" s="1649"/>
      <c r="AP210" s="1649"/>
      <c r="AQ210" s="1649"/>
      <c r="AR210" s="1649"/>
      <c r="AS210" s="1649"/>
      <c r="AT210" s="1649"/>
      <c r="AU210" s="1649"/>
      <c r="AV210" s="1649"/>
      <c r="AW210" s="1649"/>
      <c r="AX210" s="1649"/>
      <c r="AY210" s="1649"/>
      <c r="AZ210" s="1649"/>
      <c r="BA210" s="1649"/>
      <c r="BB210" s="1649"/>
      <c r="BC210" s="1649"/>
      <c r="BD210" s="1649"/>
      <c r="BE210" s="1649"/>
      <c r="BF210" s="1649"/>
    </row>
    <row r="211" spans="1:58" ht="12" customHeight="1">
      <c r="A211" s="1649"/>
      <c r="B211" s="1649"/>
      <c r="C211" s="1649"/>
      <c r="D211" s="1649"/>
      <c r="E211" s="1649"/>
      <c r="F211" s="1659"/>
      <c r="G211" s="1659"/>
      <c r="H211" s="1659"/>
      <c r="I211" s="1659"/>
      <c r="J211" s="1655"/>
      <c r="K211" s="1655"/>
      <c r="L211" s="1655"/>
      <c r="M211" s="1649"/>
      <c r="N211" s="1649"/>
      <c r="O211" s="1665" t="s">
        <v>3717</v>
      </c>
      <c r="P211" s="1665"/>
      <c r="Q211" s="1697" t="s">
        <v>3475</v>
      </c>
      <c r="R211" s="1698"/>
      <c r="S211" s="1698"/>
      <c r="T211" s="1699" t="s">
        <v>3433</v>
      </c>
      <c r="U211" s="1697" t="s">
        <v>3434</v>
      </c>
      <c r="V211" s="1698"/>
      <c r="W211" s="1698"/>
      <c r="X211" s="1698"/>
      <c r="Y211" s="1700" t="s">
        <v>3718</v>
      </c>
      <c r="Z211" s="1700"/>
      <c r="AA211" s="1700"/>
      <c r="AB211" s="1701"/>
      <c r="AC211" s="1697" t="s">
        <v>3436</v>
      </c>
      <c r="AD211" s="1698"/>
      <c r="AE211" s="1698"/>
      <c r="AF211" s="1698"/>
      <c r="AG211" s="1647" t="s">
        <v>3444</v>
      </c>
      <c r="AH211" s="1647"/>
      <c r="AI211" s="1647"/>
      <c r="AJ211" s="1648"/>
      <c r="AK211" s="1650"/>
      <c r="AL211" s="1649"/>
      <c r="AM211" s="1649"/>
      <c r="AN211" s="1649"/>
      <c r="AO211" s="1649"/>
      <c r="AP211" s="1649"/>
      <c r="AQ211" s="1649"/>
      <c r="AR211" s="1649"/>
      <c r="AS211" s="1649"/>
      <c r="AT211" s="1649"/>
      <c r="AU211" s="1649"/>
      <c r="AV211" s="1649"/>
      <c r="AW211" s="1649"/>
      <c r="AX211" s="1649"/>
      <c r="AY211" s="1649"/>
      <c r="AZ211" s="1649"/>
      <c r="BA211" s="1649"/>
      <c r="BB211" s="1649"/>
      <c r="BC211" s="1649"/>
      <c r="BD211" s="1649"/>
      <c r="BE211" s="1649"/>
      <c r="BF211" s="1649"/>
    </row>
    <row r="212" spans="1:58" ht="12" customHeight="1">
      <c r="A212" s="1649"/>
      <c r="B212" s="1649"/>
      <c r="C212" s="1649"/>
      <c r="D212" s="1649"/>
      <c r="E212" s="1649"/>
      <c r="F212" s="1659"/>
      <c r="G212" s="1659"/>
      <c r="H212" s="1659"/>
      <c r="I212" s="1659"/>
      <c r="J212" s="1655"/>
      <c r="K212" s="1655"/>
      <c r="L212" s="1655"/>
      <c r="M212" s="1649"/>
      <c r="N212" s="1649"/>
      <c r="O212" s="1665" t="s">
        <v>3719</v>
      </c>
      <c r="P212" s="1665"/>
      <c r="Q212" s="1697" t="s">
        <v>3475</v>
      </c>
      <c r="R212" s="1698"/>
      <c r="S212" s="1698"/>
      <c r="T212" s="1699" t="s">
        <v>3440</v>
      </c>
      <c r="U212" s="1697" t="s">
        <v>3434</v>
      </c>
      <c r="V212" s="1698"/>
      <c r="W212" s="1698"/>
      <c r="X212" s="1698"/>
      <c r="Y212" s="1700" t="s">
        <v>3720</v>
      </c>
      <c r="Z212" s="1700"/>
      <c r="AA212" s="1700"/>
      <c r="AB212" s="1701"/>
      <c r="AC212" s="1697" t="s">
        <v>3436</v>
      </c>
      <c r="AD212" s="1698"/>
      <c r="AE212" s="1698"/>
      <c r="AF212" s="1698"/>
      <c r="AG212" s="1702" t="s">
        <v>3444</v>
      </c>
      <c r="AH212" s="1702"/>
      <c r="AI212" s="1702"/>
      <c r="AJ212" s="1703"/>
      <c r="AK212" s="1650"/>
      <c r="AL212" s="1649"/>
      <c r="AM212" s="1649"/>
      <c r="AN212" s="1649"/>
      <c r="AO212" s="1649"/>
      <c r="AP212" s="1649"/>
      <c r="AQ212" s="1649"/>
      <c r="AR212" s="1649"/>
      <c r="AS212" s="1649"/>
      <c r="AT212" s="1649"/>
      <c r="AU212" s="1649"/>
      <c r="AV212" s="1649"/>
      <c r="AW212" s="1649"/>
      <c r="AX212" s="1649"/>
      <c r="AY212" s="1649"/>
      <c r="AZ212" s="1649"/>
      <c r="BA212" s="1649"/>
      <c r="BB212" s="1649"/>
      <c r="BC212" s="1649"/>
      <c r="BD212" s="1649"/>
      <c r="BE212" s="1649"/>
      <c r="BF212" s="1649"/>
    </row>
    <row r="213" spans="1:58" ht="12" customHeight="1">
      <c r="A213" s="1649"/>
      <c r="B213" s="1649"/>
      <c r="C213" s="1649"/>
      <c r="D213" s="1649"/>
      <c r="E213" s="1649"/>
      <c r="F213" s="1659"/>
      <c r="G213" s="1659"/>
      <c r="H213" s="1659"/>
      <c r="I213" s="1659"/>
      <c r="J213" s="1655"/>
      <c r="K213" s="1655"/>
      <c r="L213" s="1655"/>
      <c r="M213" s="1649"/>
      <c r="N213" s="1649"/>
      <c r="O213" s="1665" t="s">
        <v>3721</v>
      </c>
      <c r="P213" s="1665"/>
      <c r="Q213" s="1697" t="s">
        <v>3432</v>
      </c>
      <c r="R213" s="1698"/>
      <c r="S213" s="1698"/>
      <c r="T213" s="1699" t="s">
        <v>3710</v>
      </c>
      <c r="U213" s="1697" t="s">
        <v>3434</v>
      </c>
      <c r="V213" s="1698"/>
      <c r="W213" s="1698"/>
      <c r="X213" s="1698"/>
      <c r="Y213" s="1700" t="s">
        <v>3722</v>
      </c>
      <c r="Z213" s="1700"/>
      <c r="AA213" s="1700"/>
      <c r="AB213" s="1701"/>
      <c r="AC213" s="1697" t="s">
        <v>3712</v>
      </c>
      <c r="AD213" s="1698"/>
      <c r="AE213" s="1698"/>
      <c r="AF213" s="1698"/>
      <c r="AG213" s="1647" t="s">
        <v>3444</v>
      </c>
      <c r="AH213" s="1647"/>
      <c r="AI213" s="1647"/>
      <c r="AJ213" s="1648"/>
      <c r="AK213" s="1650"/>
      <c r="AL213" s="1649"/>
      <c r="AM213" s="1649"/>
      <c r="AN213" s="1649"/>
      <c r="AO213" s="1649"/>
      <c r="AP213" s="1649"/>
      <c r="AQ213" s="1649"/>
      <c r="AR213" s="1649"/>
      <c r="AS213" s="1649"/>
      <c r="AT213" s="1649"/>
      <c r="AU213" s="1649"/>
      <c r="AV213" s="1649"/>
      <c r="AW213" s="1649"/>
      <c r="AX213" s="1649"/>
      <c r="AY213" s="1649"/>
      <c r="AZ213" s="1649"/>
      <c r="BA213" s="1649"/>
      <c r="BB213" s="1649"/>
      <c r="BC213" s="1649"/>
      <c r="BD213" s="1649"/>
      <c r="BE213" s="1649"/>
      <c r="BF213" s="1649"/>
    </row>
    <row r="214" spans="1:58" ht="12" customHeight="1">
      <c r="A214" s="1649"/>
      <c r="B214" s="1649"/>
      <c r="C214" s="1649"/>
      <c r="D214" s="1649"/>
      <c r="E214" s="1649"/>
      <c r="F214" s="1659"/>
      <c r="G214" s="1659"/>
      <c r="H214" s="1659"/>
      <c r="I214" s="1659"/>
      <c r="J214" s="1655"/>
      <c r="K214" s="1655"/>
      <c r="L214" s="1655"/>
      <c r="M214" s="1649"/>
      <c r="N214" s="1649"/>
      <c r="O214" s="1665" t="s">
        <v>3723</v>
      </c>
      <c r="P214" s="1665"/>
      <c r="Q214" s="1697" t="s">
        <v>3432</v>
      </c>
      <c r="R214" s="1698"/>
      <c r="S214" s="1698"/>
      <c r="T214" s="1699" t="s">
        <v>3433</v>
      </c>
      <c r="U214" s="1697" t="s">
        <v>3434</v>
      </c>
      <c r="V214" s="1698"/>
      <c r="W214" s="1698"/>
      <c r="X214" s="1698"/>
      <c r="Y214" s="1700" t="s">
        <v>3476</v>
      </c>
      <c r="Z214" s="1700"/>
      <c r="AA214" s="1700"/>
      <c r="AB214" s="1701"/>
      <c r="AC214" s="1697" t="s">
        <v>3436</v>
      </c>
      <c r="AD214" s="1698"/>
      <c r="AE214" s="1698"/>
      <c r="AF214" s="1698"/>
      <c r="AG214" s="1702" t="s">
        <v>3444</v>
      </c>
      <c r="AH214" s="1702"/>
      <c r="AI214" s="1702"/>
      <c r="AJ214" s="1703"/>
      <c r="AK214" s="1650"/>
      <c r="AL214" s="1649"/>
      <c r="AM214" s="1649"/>
      <c r="AN214" s="1649"/>
      <c r="AO214" s="1649"/>
      <c r="AP214" s="1649"/>
      <c r="AQ214" s="1649"/>
      <c r="AR214" s="1649"/>
      <c r="AS214" s="1649"/>
      <c r="AT214" s="1649"/>
      <c r="AU214" s="1649"/>
      <c r="AV214" s="1649"/>
      <c r="AW214" s="1649"/>
      <c r="AX214" s="1649"/>
      <c r="AY214" s="1649"/>
      <c r="AZ214" s="1649"/>
      <c r="BA214" s="1649"/>
      <c r="BB214" s="1649"/>
      <c r="BC214" s="1649"/>
      <c r="BD214" s="1649"/>
      <c r="BE214" s="1649"/>
      <c r="BF214" s="1649"/>
    </row>
    <row r="215" spans="1:58" ht="12" customHeight="1">
      <c r="A215" s="1649"/>
      <c r="B215" s="1649"/>
      <c r="C215" s="1649"/>
      <c r="D215" s="1649"/>
      <c r="E215" s="1649"/>
      <c r="F215" s="1659"/>
      <c r="G215" s="1659"/>
      <c r="H215" s="1659"/>
      <c r="I215" s="1659"/>
      <c r="J215" s="1655"/>
      <c r="K215" s="1655"/>
      <c r="L215" s="1655"/>
      <c r="M215" s="1649"/>
      <c r="N215" s="1649"/>
      <c r="O215" s="1665" t="s">
        <v>3724</v>
      </c>
      <c r="P215" s="1665"/>
      <c r="Q215" s="1697" t="s">
        <v>3432</v>
      </c>
      <c r="R215" s="1698"/>
      <c r="S215" s="1698"/>
      <c r="T215" s="1699" t="s">
        <v>3440</v>
      </c>
      <c r="U215" s="1697" t="s">
        <v>3434</v>
      </c>
      <c r="V215" s="1698"/>
      <c r="W215" s="1698"/>
      <c r="X215" s="1698"/>
      <c r="Y215" s="1700" t="s">
        <v>3725</v>
      </c>
      <c r="Z215" s="1700"/>
      <c r="AA215" s="1700"/>
      <c r="AB215" s="1701"/>
      <c r="AC215" s="1697" t="s">
        <v>3712</v>
      </c>
      <c r="AD215" s="1698"/>
      <c r="AE215" s="1698"/>
      <c r="AF215" s="1698"/>
      <c r="AG215" s="1647" t="s">
        <v>3444</v>
      </c>
      <c r="AH215" s="1647"/>
      <c r="AI215" s="1647"/>
      <c r="AJ215" s="1648"/>
      <c r="AK215" s="1650"/>
      <c r="AL215" s="1649"/>
      <c r="AM215" s="1649"/>
      <c r="AN215" s="1649"/>
      <c r="AO215" s="1649"/>
      <c r="AP215" s="1649"/>
      <c r="AQ215" s="1649"/>
      <c r="AR215" s="1649"/>
      <c r="AS215" s="1649"/>
      <c r="AT215" s="1649"/>
      <c r="AU215" s="1649"/>
      <c r="AV215" s="1649"/>
      <c r="AW215" s="1649"/>
      <c r="AX215" s="1649"/>
      <c r="AY215" s="1649"/>
      <c r="AZ215" s="1649"/>
      <c r="BA215" s="1649"/>
      <c r="BB215" s="1649"/>
      <c r="BC215" s="1649"/>
      <c r="BD215" s="1649"/>
      <c r="BE215" s="1649"/>
      <c r="BF215" s="1649"/>
    </row>
    <row r="216" spans="1:58" s="1650" customFormat="1" ht="12" customHeight="1">
      <c r="A216" s="1649"/>
      <c r="B216" s="1649"/>
      <c r="C216" s="1649"/>
      <c r="D216" s="1649"/>
      <c r="E216" s="1649"/>
      <c r="F216" s="1659"/>
      <c r="G216" s="1659"/>
      <c r="H216" s="1659"/>
      <c r="I216" s="1659"/>
      <c r="J216" s="1655"/>
      <c r="K216" s="1655"/>
      <c r="L216" s="1655"/>
      <c r="M216" s="1649"/>
      <c r="N216" s="1649"/>
      <c r="O216" s="1665" t="s">
        <v>3726</v>
      </c>
      <c r="P216" s="1665"/>
      <c r="Q216" s="1697" t="s">
        <v>3475</v>
      </c>
      <c r="R216" s="1698"/>
      <c r="S216" s="1698"/>
      <c r="T216" s="1699" t="s">
        <v>3433</v>
      </c>
      <c r="U216" s="1697" t="s">
        <v>3434</v>
      </c>
      <c r="V216" s="1698"/>
      <c r="W216" s="1698"/>
      <c r="X216" s="1698"/>
      <c r="Y216" s="1700" t="s">
        <v>3482</v>
      </c>
      <c r="Z216" s="1700"/>
      <c r="AA216" s="1700"/>
      <c r="AB216" s="1701"/>
      <c r="AC216" s="1697" t="s">
        <v>3714</v>
      </c>
      <c r="AD216" s="1698"/>
      <c r="AE216" s="1698"/>
      <c r="AF216" s="1698"/>
      <c r="AG216" s="1702" t="s">
        <v>3444</v>
      </c>
      <c r="AH216" s="1702"/>
      <c r="AI216" s="1702"/>
      <c r="AJ216" s="1703"/>
      <c r="AL216" s="1649"/>
      <c r="AM216" s="1649"/>
      <c r="AN216" s="1649"/>
      <c r="AO216" s="1649"/>
      <c r="AP216" s="1649"/>
      <c r="AQ216" s="1649"/>
      <c r="AR216" s="1649"/>
      <c r="AS216" s="1649"/>
      <c r="AT216" s="1649"/>
      <c r="AU216" s="1649"/>
      <c r="AV216" s="1649"/>
      <c r="AW216" s="1649"/>
      <c r="AX216" s="1649"/>
      <c r="AY216" s="1649"/>
      <c r="AZ216" s="1649"/>
      <c r="BA216" s="1649"/>
      <c r="BB216" s="1649"/>
      <c r="BC216" s="1649"/>
      <c r="BD216" s="1649"/>
      <c r="BE216" s="1649"/>
      <c r="BF216" s="1649"/>
    </row>
    <row r="217" spans="1:58" s="1732" customFormat="1" ht="12" hidden="1" customHeight="1">
      <c r="A217" s="1722"/>
      <c r="B217" s="1722"/>
      <c r="C217" s="1722"/>
      <c r="D217" s="1722"/>
      <c r="E217" s="1722"/>
      <c r="F217" s="1723"/>
      <c r="G217" s="1723"/>
      <c r="H217" s="1723"/>
      <c r="I217" s="1723"/>
      <c r="J217" s="1724"/>
      <c r="K217" s="1724"/>
      <c r="L217" s="1724"/>
      <c r="M217" s="1722"/>
      <c r="N217" s="1722"/>
      <c r="O217" s="1725" t="s">
        <v>3727</v>
      </c>
      <c r="P217" s="1725"/>
      <c r="Q217" s="1726" t="s">
        <v>3475</v>
      </c>
      <c r="R217" s="1727"/>
      <c r="S217" s="1727"/>
      <c r="T217" s="1728" t="s">
        <v>3728</v>
      </c>
      <c r="U217" s="1726" t="s">
        <v>3434</v>
      </c>
      <c r="V217" s="1727"/>
      <c r="W217" s="1727"/>
      <c r="X217" s="1727"/>
      <c r="Y217" s="1729" t="s">
        <v>3729</v>
      </c>
      <c r="Z217" s="1730"/>
      <c r="AA217" s="1730"/>
      <c r="AB217" s="1731"/>
      <c r="AC217" s="1726" t="s">
        <v>3712</v>
      </c>
      <c r="AD217" s="1727"/>
      <c r="AE217" s="1727"/>
      <c r="AF217" s="1727"/>
      <c r="AG217" s="1729" t="s">
        <v>3731</v>
      </c>
      <c r="AH217" s="1729"/>
      <c r="AI217" s="1729"/>
      <c r="AJ217" s="1728"/>
      <c r="AL217" s="1722"/>
      <c r="AM217" s="1722"/>
      <c r="AN217" s="1722"/>
      <c r="AO217" s="1722"/>
      <c r="AP217" s="1722"/>
      <c r="AQ217" s="1722"/>
      <c r="AR217" s="1722"/>
      <c r="AS217" s="1722"/>
      <c r="AT217" s="1722"/>
      <c r="AU217" s="1722"/>
      <c r="AV217" s="1722"/>
      <c r="AW217" s="1722"/>
      <c r="AX217" s="1722"/>
      <c r="AY217" s="1722"/>
      <c r="AZ217" s="1722"/>
      <c r="BA217" s="1722"/>
      <c r="BB217" s="1722"/>
      <c r="BC217" s="1722"/>
      <c r="BD217" s="1722"/>
      <c r="BE217" s="1722"/>
      <c r="BF217" s="1722"/>
    </row>
    <row r="218" spans="1:58" s="1732" customFormat="1" ht="12" hidden="1" customHeight="1">
      <c r="A218" s="1722"/>
      <c r="B218" s="1722"/>
      <c r="C218" s="1722"/>
      <c r="D218" s="1722"/>
      <c r="E218" s="1722"/>
      <c r="F218" s="1723"/>
      <c r="G218" s="1723"/>
      <c r="H218" s="1723"/>
      <c r="I218" s="1723"/>
      <c r="J218" s="1724"/>
      <c r="K218" s="1724"/>
      <c r="L218" s="1724"/>
      <c r="M218" s="1722"/>
      <c r="N218" s="1722"/>
      <c r="O218" s="1725" t="s">
        <v>3732</v>
      </c>
      <c r="P218" s="1725"/>
      <c r="Q218" s="1726" t="s">
        <v>3475</v>
      </c>
      <c r="R218" s="1727"/>
      <c r="S218" s="1727"/>
      <c r="T218" s="1728" t="s">
        <v>3734</v>
      </c>
      <c r="U218" s="1726" t="s">
        <v>3434</v>
      </c>
      <c r="V218" s="1727"/>
      <c r="W218" s="1727"/>
      <c r="X218" s="1727"/>
      <c r="Y218" s="1729" t="s">
        <v>3735</v>
      </c>
      <c r="Z218" s="1730"/>
      <c r="AA218" s="1730"/>
      <c r="AB218" s="1731"/>
      <c r="AC218" s="1726" t="s">
        <v>3714</v>
      </c>
      <c r="AD218" s="1727"/>
      <c r="AE218" s="1727"/>
      <c r="AF218" s="1727"/>
      <c r="AG218" s="1729" t="s">
        <v>3731</v>
      </c>
      <c r="AH218" s="1729"/>
      <c r="AI218" s="1729"/>
      <c r="AJ218" s="1728"/>
      <c r="AL218" s="1722"/>
      <c r="AM218" s="1722"/>
      <c r="AN218" s="1722"/>
      <c r="AO218" s="1722"/>
      <c r="AP218" s="1722"/>
      <c r="AQ218" s="1722"/>
      <c r="AR218" s="1722"/>
      <c r="AS218" s="1722"/>
      <c r="AT218" s="1722"/>
      <c r="AU218" s="1722"/>
      <c r="AV218" s="1722"/>
      <c r="AW218" s="1722"/>
      <c r="AX218" s="1722"/>
      <c r="AY218" s="1722"/>
      <c r="AZ218" s="1722"/>
      <c r="BA218" s="1722"/>
      <c r="BB218" s="1722"/>
      <c r="BC218" s="1722"/>
      <c r="BD218" s="1722"/>
      <c r="BE218" s="1722"/>
      <c r="BF218" s="1722"/>
    </row>
    <row r="219" spans="1:58" s="1732" customFormat="1" ht="12" hidden="1" customHeight="1">
      <c r="A219" s="1722"/>
      <c r="B219" s="1722"/>
      <c r="C219" s="1722"/>
      <c r="D219" s="1722"/>
      <c r="E219" s="1722"/>
      <c r="F219" s="1723"/>
      <c r="G219" s="1723"/>
      <c r="H219" s="1723"/>
      <c r="I219" s="1723"/>
      <c r="J219" s="1724"/>
      <c r="K219" s="1724"/>
      <c r="L219" s="1724"/>
      <c r="M219" s="1722"/>
      <c r="N219" s="1722"/>
      <c r="O219" s="1725" t="s">
        <v>3736</v>
      </c>
      <c r="P219" s="1725"/>
      <c r="Q219" s="1726" t="s">
        <v>3475</v>
      </c>
      <c r="R219" s="1727"/>
      <c r="S219" s="1727"/>
      <c r="T219" s="1728" t="s">
        <v>3728</v>
      </c>
      <c r="U219" s="1726" t="s">
        <v>3434</v>
      </c>
      <c r="V219" s="1727"/>
      <c r="W219" s="1727"/>
      <c r="X219" s="1727"/>
      <c r="Y219" s="1729" t="s">
        <v>3737</v>
      </c>
      <c r="Z219" s="1730"/>
      <c r="AA219" s="1730"/>
      <c r="AB219" s="1731"/>
      <c r="AC219" s="1726" t="s">
        <v>3445</v>
      </c>
      <c r="AD219" s="1727"/>
      <c r="AE219" s="1727"/>
      <c r="AF219" s="1727"/>
      <c r="AG219" s="1729" t="s">
        <v>3731</v>
      </c>
      <c r="AH219" s="1729"/>
      <c r="AI219" s="1729"/>
      <c r="AJ219" s="1728"/>
      <c r="AL219" s="1722"/>
      <c r="AM219" s="1722"/>
      <c r="AN219" s="1722"/>
      <c r="AO219" s="1722"/>
      <c r="AP219" s="1722"/>
      <c r="AQ219" s="1722"/>
      <c r="AR219" s="1722"/>
      <c r="AS219" s="1722"/>
      <c r="AT219" s="1722"/>
      <c r="AU219" s="1722"/>
      <c r="AV219" s="1722"/>
      <c r="AW219" s="1722"/>
      <c r="AX219" s="1722"/>
      <c r="AY219" s="1722"/>
      <c r="AZ219" s="1722"/>
      <c r="BA219" s="1722"/>
      <c r="BB219" s="1722"/>
      <c r="BC219" s="1722"/>
      <c r="BD219" s="1722"/>
      <c r="BE219" s="1722"/>
      <c r="BF219" s="1722"/>
    </row>
    <row r="220" spans="1:58" s="1732" customFormat="1" ht="12" hidden="1" customHeight="1">
      <c r="A220" s="1722"/>
      <c r="B220" s="1722"/>
      <c r="C220" s="1722"/>
      <c r="D220" s="1722"/>
      <c r="E220" s="1722"/>
      <c r="F220" s="1723"/>
      <c r="G220" s="1723"/>
      <c r="H220" s="1723"/>
      <c r="I220" s="1723"/>
      <c r="J220" s="1724"/>
      <c r="K220" s="1724"/>
      <c r="L220" s="1724"/>
      <c r="M220" s="1722"/>
      <c r="N220" s="1722"/>
      <c r="O220" s="1725" t="s">
        <v>3738</v>
      </c>
      <c r="P220" s="1725"/>
      <c r="Q220" s="1726" t="s">
        <v>3475</v>
      </c>
      <c r="R220" s="1727"/>
      <c r="S220" s="1727"/>
      <c r="T220" s="1728" t="s">
        <v>3728</v>
      </c>
      <c r="U220" s="1726" t="s">
        <v>3434</v>
      </c>
      <c r="V220" s="1727"/>
      <c r="W220" s="1727"/>
      <c r="X220" s="1727"/>
      <c r="Y220" s="1729" t="s">
        <v>3740</v>
      </c>
      <c r="Z220" s="1730"/>
      <c r="AA220" s="1730"/>
      <c r="AB220" s="1731"/>
      <c r="AC220" s="1726" t="s">
        <v>3445</v>
      </c>
      <c r="AD220" s="1727"/>
      <c r="AE220" s="1727"/>
      <c r="AF220" s="1727"/>
      <c r="AG220" s="1729" t="s">
        <v>3741</v>
      </c>
      <c r="AH220" s="1729"/>
      <c r="AI220" s="1729"/>
      <c r="AJ220" s="1728"/>
      <c r="AL220" s="1722"/>
      <c r="AM220" s="1722"/>
      <c r="AN220" s="1722"/>
      <c r="AO220" s="1722"/>
      <c r="AP220" s="1722"/>
      <c r="AQ220" s="1722"/>
      <c r="AR220" s="1722"/>
      <c r="AS220" s="1722"/>
      <c r="AT220" s="1722"/>
      <c r="AU220" s="1722"/>
      <c r="AV220" s="1722"/>
      <c r="AW220" s="1722"/>
      <c r="AX220" s="1722"/>
      <c r="AY220" s="1722"/>
      <c r="AZ220" s="1722"/>
      <c r="BA220" s="1722"/>
      <c r="BB220" s="1722"/>
      <c r="BC220" s="1722"/>
      <c r="BD220" s="1722"/>
      <c r="BE220" s="1722"/>
      <c r="BF220" s="1722"/>
    </row>
    <row r="221" spans="1:58" s="1732" customFormat="1" ht="12" hidden="1" customHeight="1">
      <c r="A221" s="1722"/>
      <c r="B221" s="1722"/>
      <c r="C221" s="1722"/>
      <c r="D221" s="1722"/>
      <c r="E221" s="1722"/>
      <c r="F221" s="1723"/>
      <c r="G221" s="1723"/>
      <c r="H221" s="1723"/>
      <c r="I221" s="1723"/>
      <c r="J221" s="1724"/>
      <c r="K221" s="1724"/>
      <c r="L221" s="1724"/>
      <c r="M221" s="1722"/>
      <c r="N221" s="1722"/>
      <c r="O221" s="1725" t="s">
        <v>3742</v>
      </c>
      <c r="P221" s="1725"/>
      <c r="Q221" s="1726" t="s">
        <v>3707</v>
      </c>
      <c r="R221" s="1727"/>
      <c r="S221" s="1727"/>
      <c r="T221" s="1728" t="s">
        <v>3734</v>
      </c>
      <c r="U221" s="1726" t="s">
        <v>3434</v>
      </c>
      <c r="V221" s="1727"/>
      <c r="W221" s="1727"/>
      <c r="X221" s="1727"/>
      <c r="Y221" s="1729" t="s">
        <v>3501</v>
      </c>
      <c r="Z221" s="1730"/>
      <c r="AA221" s="1730"/>
      <c r="AB221" s="1731"/>
      <c r="AC221" s="1726" t="s">
        <v>3445</v>
      </c>
      <c r="AD221" s="1727"/>
      <c r="AE221" s="1727"/>
      <c r="AF221" s="1727"/>
      <c r="AG221" s="1729" t="s">
        <v>3731</v>
      </c>
      <c r="AH221" s="1729"/>
      <c r="AI221" s="1729"/>
      <c r="AJ221" s="1728"/>
      <c r="AL221" s="1722"/>
      <c r="AM221" s="1722"/>
      <c r="AN221" s="1722"/>
      <c r="AO221" s="1722"/>
      <c r="AP221" s="1722"/>
      <c r="AQ221" s="1722"/>
      <c r="AR221" s="1722"/>
      <c r="AS221" s="1722"/>
      <c r="AT221" s="1722"/>
      <c r="AU221" s="1722"/>
      <c r="AV221" s="1722"/>
      <c r="AW221" s="1722"/>
      <c r="AX221" s="1722"/>
      <c r="AY221" s="1722"/>
      <c r="AZ221" s="1722"/>
      <c r="BA221" s="1722"/>
      <c r="BB221" s="1722"/>
      <c r="BC221" s="1722"/>
      <c r="BD221" s="1722"/>
      <c r="BE221" s="1722"/>
      <c r="BF221" s="1722"/>
    </row>
    <row r="222" spans="1:58" s="1732" customFormat="1" ht="12" hidden="1" customHeight="1">
      <c r="A222" s="1722"/>
      <c r="B222" s="1722"/>
      <c r="C222" s="1722"/>
      <c r="D222" s="1722"/>
      <c r="E222" s="1722"/>
      <c r="F222" s="1723"/>
      <c r="G222" s="1723"/>
      <c r="H222" s="1723"/>
      <c r="I222" s="1723"/>
      <c r="J222" s="1724"/>
      <c r="K222" s="1724"/>
      <c r="L222" s="1724"/>
      <c r="M222" s="1722"/>
      <c r="N222" s="1722"/>
      <c r="O222" s="1725" t="s">
        <v>3743</v>
      </c>
      <c r="P222" s="1725"/>
      <c r="Q222" s="1726" t="s">
        <v>3432</v>
      </c>
      <c r="R222" s="1727"/>
      <c r="S222" s="1727"/>
      <c r="T222" s="1728" t="s">
        <v>3728</v>
      </c>
      <c r="U222" s="1726" t="s">
        <v>3434</v>
      </c>
      <c r="V222" s="1727"/>
      <c r="W222" s="1727"/>
      <c r="X222" s="1727"/>
      <c r="Y222" s="1729" t="s">
        <v>3505</v>
      </c>
      <c r="Z222" s="1730"/>
      <c r="AA222" s="1730"/>
      <c r="AB222" s="1731"/>
      <c r="AC222" s="1726" t="s">
        <v>3436</v>
      </c>
      <c r="AD222" s="1727"/>
      <c r="AE222" s="1727"/>
      <c r="AF222" s="1727"/>
      <c r="AG222" s="1729" t="s">
        <v>3731</v>
      </c>
      <c r="AH222" s="1729"/>
      <c r="AI222" s="1729"/>
      <c r="AJ222" s="1728"/>
      <c r="AL222" s="1722"/>
      <c r="AM222" s="1722"/>
      <c r="AN222" s="1722"/>
      <c r="AO222" s="1722"/>
      <c r="AP222" s="1722"/>
      <c r="AQ222" s="1722"/>
      <c r="AR222" s="1722"/>
      <c r="AS222" s="1722"/>
      <c r="AT222" s="1722"/>
      <c r="AU222" s="1722"/>
      <c r="AV222" s="1722"/>
      <c r="AW222" s="1722"/>
      <c r="AX222" s="1722"/>
      <c r="AY222" s="1722"/>
      <c r="AZ222" s="1722"/>
      <c r="BA222" s="1722"/>
      <c r="BB222" s="1722"/>
      <c r="BC222" s="1722"/>
      <c r="BD222" s="1722"/>
      <c r="BE222" s="1722"/>
      <c r="BF222" s="1722"/>
    </row>
    <row r="223" spans="1:58" s="1732" customFormat="1" ht="12" hidden="1" customHeight="1">
      <c r="A223" s="1722"/>
      <c r="B223" s="1722"/>
      <c r="C223" s="1722"/>
      <c r="D223" s="1722"/>
      <c r="E223" s="1722"/>
      <c r="F223" s="1723"/>
      <c r="G223" s="1723"/>
      <c r="H223" s="1723"/>
      <c r="I223" s="1723"/>
      <c r="J223" s="1724"/>
      <c r="K223" s="1724"/>
      <c r="L223" s="1724"/>
      <c r="M223" s="1722"/>
      <c r="N223" s="1722"/>
      <c r="O223" s="1725" t="s">
        <v>3744</v>
      </c>
      <c r="P223" s="1725"/>
      <c r="Q223" s="1726" t="s">
        <v>3475</v>
      </c>
      <c r="R223" s="1727"/>
      <c r="S223" s="1727"/>
      <c r="T223" s="1728" t="s">
        <v>3728</v>
      </c>
      <c r="U223" s="1726" t="s">
        <v>3434</v>
      </c>
      <c r="V223" s="1727"/>
      <c r="W223" s="1727"/>
      <c r="X223" s="1727"/>
      <c r="Y223" s="1729" t="s">
        <v>3509</v>
      </c>
      <c r="Z223" s="1730"/>
      <c r="AA223" s="1730"/>
      <c r="AB223" s="1731"/>
      <c r="AC223" s="1726" t="s">
        <v>3436</v>
      </c>
      <c r="AD223" s="1727"/>
      <c r="AE223" s="1727"/>
      <c r="AF223" s="1727"/>
      <c r="AG223" s="1729" t="s">
        <v>3731</v>
      </c>
      <c r="AH223" s="1729"/>
      <c r="AI223" s="1729"/>
      <c r="AJ223" s="1728"/>
      <c r="AL223" s="1722"/>
      <c r="AM223" s="1722"/>
      <c r="AN223" s="1722"/>
      <c r="AO223" s="1722"/>
      <c r="AP223" s="1722"/>
      <c r="AQ223" s="1722"/>
      <c r="AR223" s="1722"/>
      <c r="AS223" s="1722"/>
      <c r="AT223" s="1722"/>
      <c r="AU223" s="1722"/>
      <c r="AV223" s="1722"/>
      <c r="AW223" s="1722"/>
      <c r="AX223" s="1722"/>
      <c r="AY223" s="1722"/>
      <c r="AZ223" s="1722"/>
      <c r="BA223" s="1722"/>
      <c r="BB223" s="1722"/>
      <c r="BC223" s="1722"/>
      <c r="BD223" s="1722"/>
      <c r="BE223" s="1722"/>
      <c r="BF223" s="1722"/>
    </row>
    <row r="224" spans="1:58" s="1732" customFormat="1" ht="12" hidden="1" customHeight="1">
      <c r="A224" s="1722"/>
      <c r="B224" s="1722"/>
      <c r="C224" s="1722"/>
      <c r="D224" s="1722"/>
      <c r="E224" s="1722"/>
      <c r="F224" s="1723"/>
      <c r="G224" s="1723"/>
      <c r="H224" s="1723"/>
      <c r="I224" s="1723"/>
      <c r="J224" s="1724"/>
      <c r="K224" s="1724"/>
      <c r="L224" s="1724"/>
      <c r="M224" s="1722"/>
      <c r="N224" s="1722"/>
      <c r="O224" s="1725" t="s">
        <v>3745</v>
      </c>
      <c r="P224" s="1725"/>
      <c r="Q224" s="1726" t="s">
        <v>3432</v>
      </c>
      <c r="R224" s="1727"/>
      <c r="S224" s="1727"/>
      <c r="T224" s="1728" t="s">
        <v>3734</v>
      </c>
      <c r="U224" s="1726" t="s">
        <v>3434</v>
      </c>
      <c r="V224" s="1727"/>
      <c r="W224" s="1727"/>
      <c r="X224" s="1727"/>
      <c r="Y224" s="1729" t="s">
        <v>3513</v>
      </c>
      <c r="Z224" s="1730"/>
      <c r="AA224" s="1730"/>
      <c r="AB224" s="1731"/>
      <c r="AC224" s="1726" t="s">
        <v>3436</v>
      </c>
      <c r="AD224" s="1727"/>
      <c r="AE224" s="1727"/>
      <c r="AF224" s="1727"/>
      <c r="AG224" s="1729" t="s">
        <v>3741</v>
      </c>
      <c r="AH224" s="1729"/>
      <c r="AI224" s="1729"/>
      <c r="AJ224" s="1728"/>
      <c r="AL224" s="1722"/>
      <c r="AM224" s="1722"/>
      <c r="AN224" s="1722"/>
      <c r="AO224" s="1722"/>
      <c r="AP224" s="1722"/>
      <c r="AQ224" s="1722"/>
      <c r="AR224" s="1722"/>
      <c r="AS224" s="1722"/>
      <c r="AT224" s="1722"/>
      <c r="AU224" s="1722"/>
      <c r="AV224" s="1722"/>
      <c r="AW224" s="1722"/>
      <c r="AX224" s="1722"/>
      <c r="AY224" s="1722"/>
      <c r="AZ224" s="1722"/>
      <c r="BA224" s="1722"/>
      <c r="BB224" s="1722"/>
      <c r="BC224" s="1722"/>
      <c r="BD224" s="1722"/>
      <c r="BE224" s="1722"/>
      <c r="BF224" s="1722"/>
    </row>
    <row r="225" spans="1:58" s="1732" customFormat="1" ht="12" hidden="1" customHeight="1">
      <c r="A225" s="1722"/>
      <c r="B225" s="1722"/>
      <c r="C225" s="1722"/>
      <c r="D225" s="1722"/>
      <c r="E225" s="1722"/>
      <c r="F225" s="1723"/>
      <c r="G225" s="1723"/>
      <c r="H225" s="1723"/>
      <c r="I225" s="1723"/>
      <c r="J225" s="1724"/>
      <c r="K225" s="1724"/>
      <c r="L225" s="1724"/>
      <c r="M225" s="1722"/>
      <c r="N225" s="1722"/>
      <c r="O225" s="1725" t="s">
        <v>3746</v>
      </c>
      <c r="P225" s="1725"/>
      <c r="Q225" s="1726" t="s">
        <v>3475</v>
      </c>
      <c r="R225" s="1727"/>
      <c r="S225" s="1727"/>
      <c r="T225" s="1728" t="s">
        <v>3728</v>
      </c>
      <c r="U225" s="1726" t="s">
        <v>3434</v>
      </c>
      <c r="V225" s="1727"/>
      <c r="W225" s="1727"/>
      <c r="X225" s="1727"/>
      <c r="Y225" s="1729" t="s">
        <v>3747</v>
      </c>
      <c r="Z225" s="1730"/>
      <c r="AA225" s="1730"/>
      <c r="AB225" s="1731"/>
      <c r="AC225" s="1726" t="s">
        <v>3436</v>
      </c>
      <c r="AD225" s="1727"/>
      <c r="AE225" s="1727"/>
      <c r="AF225" s="1727"/>
      <c r="AG225" s="1729" t="s">
        <v>3741</v>
      </c>
      <c r="AH225" s="1729"/>
      <c r="AI225" s="1729"/>
      <c r="AJ225" s="1728"/>
      <c r="AL225" s="1722"/>
      <c r="AM225" s="1722"/>
      <c r="AN225" s="1722"/>
      <c r="AO225" s="1722"/>
      <c r="AP225" s="1722"/>
      <c r="AQ225" s="1722"/>
      <c r="AR225" s="1722"/>
      <c r="AS225" s="1722"/>
      <c r="AT225" s="1722"/>
      <c r="AU225" s="1722"/>
      <c r="AV225" s="1722"/>
      <c r="AW225" s="1722"/>
      <c r="AX225" s="1722"/>
      <c r="AY225" s="1722"/>
      <c r="AZ225" s="1722"/>
      <c r="BA225" s="1722"/>
      <c r="BB225" s="1722"/>
      <c r="BC225" s="1722"/>
      <c r="BD225" s="1722"/>
      <c r="BE225" s="1722"/>
      <c r="BF225" s="1722"/>
    </row>
    <row r="226" spans="1:58" s="1732" customFormat="1" ht="12" hidden="1" customHeight="1">
      <c r="A226" s="1722"/>
      <c r="B226" s="1722"/>
      <c r="C226" s="1722"/>
      <c r="D226" s="1722"/>
      <c r="E226" s="1722"/>
      <c r="F226" s="1723"/>
      <c r="G226" s="1723"/>
      <c r="H226" s="1723"/>
      <c r="I226" s="1723"/>
      <c r="J226" s="1724"/>
      <c r="K226" s="1724"/>
      <c r="L226" s="1724"/>
      <c r="M226" s="1722"/>
      <c r="N226" s="1722"/>
      <c r="O226" s="1725" t="s">
        <v>3748</v>
      </c>
      <c r="P226" s="1725"/>
      <c r="Q226" s="1726" t="s">
        <v>3432</v>
      </c>
      <c r="R226" s="1727"/>
      <c r="S226" s="1727"/>
      <c r="T226" s="1728" t="s">
        <v>3733</v>
      </c>
      <c r="U226" s="1726" t="s">
        <v>3434</v>
      </c>
      <c r="V226" s="1727"/>
      <c r="W226" s="1727"/>
      <c r="X226" s="1727"/>
      <c r="Y226" s="1729" t="s">
        <v>3749</v>
      </c>
      <c r="Z226" s="1730"/>
      <c r="AA226" s="1730"/>
      <c r="AB226" s="1731"/>
      <c r="AC226" s="1726" t="s">
        <v>3445</v>
      </c>
      <c r="AD226" s="1727"/>
      <c r="AE226" s="1727"/>
      <c r="AF226" s="1727"/>
      <c r="AG226" s="1729" t="s">
        <v>3730</v>
      </c>
      <c r="AH226" s="1729"/>
      <c r="AI226" s="1729"/>
      <c r="AJ226" s="1728"/>
      <c r="AL226" s="1722"/>
      <c r="AM226" s="1722"/>
      <c r="AN226" s="1722"/>
      <c r="AO226" s="1722"/>
      <c r="AP226" s="1722"/>
      <c r="AQ226" s="1722"/>
      <c r="AR226" s="1722"/>
      <c r="AS226" s="1722"/>
      <c r="AT226" s="1722"/>
      <c r="AU226" s="1722"/>
      <c r="AV226" s="1722"/>
      <c r="AW226" s="1722"/>
      <c r="AX226" s="1722"/>
      <c r="AY226" s="1722"/>
      <c r="AZ226" s="1722"/>
      <c r="BA226" s="1722"/>
      <c r="BB226" s="1722"/>
      <c r="BC226" s="1722"/>
      <c r="BD226" s="1722"/>
      <c r="BE226" s="1722"/>
      <c r="BF226" s="1722"/>
    </row>
    <row r="227" spans="1:58" s="1732" customFormat="1" ht="12" hidden="1" customHeight="1">
      <c r="A227" s="1722"/>
      <c r="B227" s="1722"/>
      <c r="C227" s="1722"/>
      <c r="D227" s="1722"/>
      <c r="E227" s="1722"/>
      <c r="F227" s="1723"/>
      <c r="G227" s="1723"/>
      <c r="H227" s="1723"/>
      <c r="I227" s="1723"/>
      <c r="J227" s="1724"/>
      <c r="K227" s="1724"/>
      <c r="L227" s="1724"/>
      <c r="M227" s="1722"/>
      <c r="N227" s="1722"/>
      <c r="O227" s="1725" t="s">
        <v>3750</v>
      </c>
      <c r="P227" s="1725"/>
      <c r="Q227" s="1726" t="s">
        <v>3475</v>
      </c>
      <c r="R227" s="1727"/>
      <c r="S227" s="1727"/>
      <c r="T227" s="1728" t="s">
        <v>3728</v>
      </c>
      <c r="U227" s="1726" t="s">
        <v>3434</v>
      </c>
      <c r="V227" s="1727"/>
      <c r="W227" s="1727"/>
      <c r="X227" s="1727"/>
      <c r="Y227" s="1729" t="s">
        <v>3751</v>
      </c>
      <c r="Z227" s="1730"/>
      <c r="AA227" s="1730"/>
      <c r="AB227" s="1731"/>
      <c r="AC227" s="1726" t="s">
        <v>3436</v>
      </c>
      <c r="AD227" s="1727"/>
      <c r="AE227" s="1727"/>
      <c r="AF227" s="1727"/>
      <c r="AG227" s="1729" t="s">
        <v>3741</v>
      </c>
      <c r="AH227" s="1729"/>
      <c r="AI227" s="1729"/>
      <c r="AJ227" s="1728"/>
      <c r="AL227" s="1722"/>
      <c r="AM227" s="1722"/>
      <c r="AN227" s="1722"/>
      <c r="AO227" s="1722"/>
      <c r="AP227" s="1722"/>
      <c r="AQ227" s="1722"/>
      <c r="AR227" s="1722"/>
      <c r="AS227" s="1722"/>
      <c r="AT227" s="1722"/>
      <c r="AU227" s="1722"/>
      <c r="AV227" s="1722"/>
      <c r="AW227" s="1722"/>
      <c r="AX227" s="1722"/>
      <c r="AY227" s="1722"/>
      <c r="AZ227" s="1722"/>
      <c r="BA227" s="1722"/>
      <c r="BB227" s="1722"/>
      <c r="BC227" s="1722"/>
      <c r="BD227" s="1722"/>
      <c r="BE227" s="1722"/>
      <c r="BF227" s="1722"/>
    </row>
    <row r="228" spans="1:58" s="1732" customFormat="1" ht="12" hidden="1" customHeight="1">
      <c r="A228" s="1722"/>
      <c r="B228" s="1722"/>
      <c r="C228" s="1722"/>
      <c r="D228" s="1722"/>
      <c r="E228" s="1722"/>
      <c r="F228" s="1723"/>
      <c r="G228" s="1723"/>
      <c r="H228" s="1723"/>
      <c r="I228" s="1723"/>
      <c r="J228" s="1724"/>
      <c r="K228" s="1724"/>
      <c r="L228" s="1724"/>
      <c r="M228" s="1722"/>
      <c r="N228" s="1722"/>
      <c r="O228" s="1725" t="s">
        <v>3752</v>
      </c>
      <c r="P228" s="1725"/>
      <c r="Q228" s="1726" t="s">
        <v>3432</v>
      </c>
      <c r="R228" s="1727"/>
      <c r="S228" s="1727"/>
      <c r="T228" s="1728" t="s">
        <v>3728</v>
      </c>
      <c r="U228" s="1726" t="s">
        <v>3434</v>
      </c>
      <c r="V228" s="1727"/>
      <c r="W228" s="1727"/>
      <c r="X228" s="1727"/>
      <c r="Y228" s="1729" t="s">
        <v>3753</v>
      </c>
      <c r="Z228" s="1730"/>
      <c r="AA228" s="1730"/>
      <c r="AB228" s="1731"/>
      <c r="AC228" s="1726" t="s">
        <v>3436</v>
      </c>
      <c r="AD228" s="1727"/>
      <c r="AE228" s="1727"/>
      <c r="AF228" s="1727"/>
      <c r="AG228" s="1729" t="s">
        <v>3731</v>
      </c>
      <c r="AH228" s="1729"/>
      <c r="AI228" s="1729"/>
      <c r="AJ228" s="1728"/>
      <c r="AL228" s="1722"/>
      <c r="AM228" s="1722"/>
      <c r="AN228" s="1722"/>
      <c r="AO228" s="1722"/>
      <c r="AP228" s="1722"/>
      <c r="AQ228" s="1722"/>
      <c r="AR228" s="1722"/>
      <c r="AS228" s="1722"/>
      <c r="AT228" s="1722"/>
      <c r="AU228" s="1722"/>
      <c r="AV228" s="1722"/>
      <c r="AW228" s="1722"/>
      <c r="AX228" s="1722"/>
      <c r="AY228" s="1722"/>
      <c r="AZ228" s="1722"/>
      <c r="BA228" s="1722"/>
      <c r="BB228" s="1722"/>
      <c r="BC228" s="1722"/>
      <c r="BD228" s="1722"/>
      <c r="BE228" s="1722"/>
      <c r="BF228" s="1722"/>
    </row>
    <row r="229" spans="1:58" s="1732" customFormat="1" ht="12" hidden="1" customHeight="1">
      <c r="A229" s="1722"/>
      <c r="B229" s="1722"/>
      <c r="C229" s="1722"/>
      <c r="D229" s="1722"/>
      <c r="E229" s="1722"/>
      <c r="F229" s="1723"/>
      <c r="G229" s="1723"/>
      <c r="H229" s="1723"/>
      <c r="I229" s="1723"/>
      <c r="J229" s="1724"/>
      <c r="K229" s="1724"/>
      <c r="L229" s="1724"/>
      <c r="M229" s="1722"/>
      <c r="N229" s="1722"/>
      <c r="O229" s="1725" t="s">
        <v>3754</v>
      </c>
      <c r="P229" s="1725"/>
      <c r="Q229" s="1726" t="s">
        <v>3432</v>
      </c>
      <c r="R229" s="1727"/>
      <c r="S229" s="1727"/>
      <c r="T229" s="1728" t="s">
        <v>3728</v>
      </c>
      <c r="U229" s="1726" t="s">
        <v>3434</v>
      </c>
      <c r="V229" s="1727"/>
      <c r="W229" s="1727"/>
      <c r="X229" s="1727"/>
      <c r="Y229" s="1729" t="s">
        <v>3755</v>
      </c>
      <c r="Z229" s="1730"/>
      <c r="AA229" s="1730"/>
      <c r="AB229" s="1731"/>
      <c r="AC229" s="1726" t="s">
        <v>3445</v>
      </c>
      <c r="AD229" s="1727"/>
      <c r="AE229" s="1727"/>
      <c r="AF229" s="1727"/>
      <c r="AG229" s="1729" t="s">
        <v>3741</v>
      </c>
      <c r="AH229" s="1729"/>
      <c r="AI229" s="1729"/>
      <c r="AJ229" s="1728"/>
      <c r="AL229" s="1722"/>
      <c r="AM229" s="1722"/>
      <c r="AN229" s="1722"/>
      <c r="AO229" s="1722"/>
      <c r="AP229" s="1722"/>
      <c r="AQ229" s="1722"/>
      <c r="AR229" s="1722"/>
      <c r="AS229" s="1722"/>
      <c r="AT229" s="1722"/>
      <c r="AU229" s="1722"/>
      <c r="AV229" s="1722"/>
      <c r="AW229" s="1722"/>
      <c r="AX229" s="1722"/>
      <c r="AY229" s="1722"/>
      <c r="AZ229" s="1722"/>
      <c r="BA229" s="1722"/>
      <c r="BB229" s="1722"/>
      <c r="BC229" s="1722"/>
      <c r="BD229" s="1722"/>
      <c r="BE229" s="1722"/>
      <c r="BF229" s="1722"/>
    </row>
    <row r="230" spans="1:58" s="1732" customFormat="1" ht="12" hidden="1" customHeight="1">
      <c r="A230" s="1722"/>
      <c r="B230" s="1722"/>
      <c r="C230" s="1722"/>
      <c r="D230" s="1722"/>
      <c r="E230" s="1722"/>
      <c r="F230" s="1723"/>
      <c r="G230" s="1723"/>
      <c r="H230" s="1723"/>
      <c r="I230" s="1723"/>
      <c r="J230" s="1724"/>
      <c r="K230" s="1724"/>
      <c r="L230" s="1724"/>
      <c r="M230" s="1722"/>
      <c r="N230" s="1722"/>
      <c r="O230" s="1725" t="s">
        <v>3756</v>
      </c>
      <c r="P230" s="1725"/>
      <c r="Q230" s="1726" t="s">
        <v>3475</v>
      </c>
      <c r="R230" s="1727"/>
      <c r="S230" s="1727"/>
      <c r="T230" s="1728" t="s">
        <v>3757</v>
      </c>
      <c r="U230" s="1726" t="s">
        <v>3434</v>
      </c>
      <c r="V230" s="1727"/>
      <c r="W230" s="1727"/>
      <c r="X230" s="1727"/>
      <c r="Y230" s="1729" t="s">
        <v>3758</v>
      </c>
      <c r="Z230" s="1730"/>
      <c r="AA230" s="1730"/>
      <c r="AB230" s="1731"/>
      <c r="AC230" s="1726" t="s">
        <v>3445</v>
      </c>
      <c r="AD230" s="1727"/>
      <c r="AE230" s="1727"/>
      <c r="AF230" s="1727"/>
      <c r="AG230" s="1729" t="s">
        <v>3731</v>
      </c>
      <c r="AH230" s="1729"/>
      <c r="AI230" s="1729"/>
      <c r="AJ230" s="1728"/>
      <c r="AL230" s="1722"/>
      <c r="AM230" s="1722"/>
      <c r="AN230" s="1722"/>
      <c r="AO230" s="1722"/>
      <c r="AP230" s="1722"/>
      <c r="AQ230" s="1722"/>
      <c r="AR230" s="1722"/>
      <c r="AS230" s="1722"/>
      <c r="AT230" s="1722"/>
      <c r="AU230" s="1722"/>
      <c r="AV230" s="1722"/>
      <c r="AW230" s="1722"/>
      <c r="AX230" s="1722"/>
      <c r="AY230" s="1722"/>
      <c r="AZ230" s="1722"/>
      <c r="BA230" s="1722"/>
      <c r="BB230" s="1722"/>
      <c r="BC230" s="1722"/>
      <c r="BD230" s="1722"/>
      <c r="BE230" s="1722"/>
      <c r="BF230" s="1722"/>
    </row>
    <row r="231" spans="1:58" s="1732" customFormat="1" ht="12" hidden="1" customHeight="1">
      <c r="A231" s="1722"/>
      <c r="B231" s="1722"/>
      <c r="C231" s="1722"/>
      <c r="D231" s="1722"/>
      <c r="E231" s="1722"/>
      <c r="F231" s="1723"/>
      <c r="G231" s="1723"/>
      <c r="H231" s="1723"/>
      <c r="I231" s="1723"/>
      <c r="J231" s="1724"/>
      <c r="K231" s="1724"/>
      <c r="L231" s="1724"/>
      <c r="M231" s="1722"/>
      <c r="N231" s="1722"/>
      <c r="O231" s="1725" t="s">
        <v>3759</v>
      </c>
      <c r="P231" s="1725"/>
      <c r="Q231" s="1726" t="s">
        <v>3432</v>
      </c>
      <c r="R231" s="1727"/>
      <c r="S231" s="1727"/>
      <c r="T231" s="1728" t="s">
        <v>3728</v>
      </c>
      <c r="U231" s="1726" t="s">
        <v>3434</v>
      </c>
      <c r="V231" s="1727"/>
      <c r="W231" s="1727"/>
      <c r="X231" s="1727"/>
      <c r="Y231" s="1729" t="s">
        <v>3761</v>
      </c>
      <c r="Z231" s="1730"/>
      <c r="AA231" s="1730"/>
      <c r="AB231" s="1731"/>
      <c r="AC231" s="1726" t="s">
        <v>3712</v>
      </c>
      <c r="AD231" s="1727"/>
      <c r="AE231" s="1727"/>
      <c r="AF231" s="1727"/>
      <c r="AG231" s="1729" t="s">
        <v>3741</v>
      </c>
      <c r="AH231" s="1729"/>
      <c r="AI231" s="1729"/>
      <c r="AJ231" s="1728"/>
      <c r="AL231" s="1722"/>
      <c r="AM231" s="1722"/>
      <c r="AN231" s="1722"/>
      <c r="AO231" s="1722"/>
      <c r="AP231" s="1722"/>
      <c r="AQ231" s="1722"/>
      <c r="AR231" s="1722"/>
      <c r="AS231" s="1722"/>
      <c r="AT231" s="1722"/>
      <c r="AU231" s="1722"/>
      <c r="AV231" s="1722"/>
      <c r="AW231" s="1722"/>
      <c r="AX231" s="1722"/>
      <c r="AY231" s="1722"/>
      <c r="AZ231" s="1722"/>
      <c r="BA231" s="1722"/>
      <c r="BB231" s="1722"/>
      <c r="BC231" s="1722"/>
      <c r="BD231" s="1722"/>
      <c r="BE231" s="1722"/>
      <c r="BF231" s="1722"/>
    </row>
    <row r="232" spans="1:58" s="1732" customFormat="1" ht="12" hidden="1" customHeight="1">
      <c r="A232" s="1722"/>
      <c r="B232" s="1722"/>
      <c r="C232" s="1722"/>
      <c r="D232" s="1722"/>
      <c r="E232" s="1722"/>
      <c r="F232" s="1723"/>
      <c r="G232" s="1723"/>
      <c r="H232" s="1723"/>
      <c r="I232" s="1723"/>
      <c r="J232" s="1724"/>
      <c r="K232" s="1724"/>
      <c r="L232" s="1724"/>
      <c r="M232" s="1722"/>
      <c r="N232" s="1722"/>
      <c r="O232" s="1725" t="s">
        <v>3762</v>
      </c>
      <c r="P232" s="1725"/>
      <c r="Q232" s="1726" t="s">
        <v>3432</v>
      </c>
      <c r="R232" s="1727"/>
      <c r="S232" s="1727"/>
      <c r="T232" s="1728" t="s">
        <v>3728</v>
      </c>
      <c r="U232" s="1726" t="s">
        <v>3434</v>
      </c>
      <c r="V232" s="1727"/>
      <c r="W232" s="1727"/>
      <c r="X232" s="1727"/>
      <c r="Y232" s="1729" t="s">
        <v>3763</v>
      </c>
      <c r="Z232" s="1730"/>
      <c r="AA232" s="1730"/>
      <c r="AB232" s="1731"/>
      <c r="AC232" s="1726" t="s">
        <v>3712</v>
      </c>
      <c r="AD232" s="1727"/>
      <c r="AE232" s="1727"/>
      <c r="AF232" s="1727"/>
      <c r="AG232" s="1729" t="s">
        <v>3741</v>
      </c>
      <c r="AH232" s="1729"/>
      <c r="AI232" s="1729"/>
      <c r="AJ232" s="1728"/>
      <c r="AL232" s="1722"/>
      <c r="AM232" s="1722"/>
      <c r="AN232" s="1722"/>
      <c r="AO232" s="1722"/>
      <c r="AP232" s="1722"/>
      <c r="AQ232" s="1722"/>
      <c r="AR232" s="1722"/>
      <c r="AS232" s="1722"/>
      <c r="AT232" s="1722"/>
      <c r="AU232" s="1722"/>
      <c r="AV232" s="1722"/>
      <c r="AW232" s="1722"/>
      <c r="AX232" s="1722"/>
      <c r="AY232" s="1722"/>
      <c r="AZ232" s="1722"/>
      <c r="BA232" s="1722"/>
      <c r="BB232" s="1722"/>
      <c r="BC232" s="1722"/>
      <c r="BD232" s="1722"/>
      <c r="BE232" s="1722"/>
      <c r="BF232" s="1722"/>
    </row>
    <row r="233" spans="1:58" s="1650" customFormat="1" ht="12" customHeight="1">
      <c r="A233" s="1649"/>
      <c r="B233" s="1649"/>
      <c r="C233" s="1649"/>
      <c r="D233" s="1649"/>
      <c r="E233" s="1649"/>
      <c r="F233" s="1659"/>
      <c r="G233" s="1659"/>
      <c r="H233" s="1659"/>
      <c r="I233" s="1659"/>
      <c r="J233" s="1655"/>
      <c r="K233" s="1655"/>
      <c r="L233" s="1655"/>
      <c r="M233" s="1649"/>
      <c r="N233" s="1649"/>
      <c r="O233" s="1665" t="s">
        <v>3764</v>
      </c>
      <c r="P233" s="1665"/>
      <c r="Q233" s="1697" t="s">
        <v>3475</v>
      </c>
      <c r="R233" s="1698"/>
      <c r="S233" s="1698"/>
      <c r="T233" s="1699" t="s">
        <v>3710</v>
      </c>
      <c r="U233" s="1697" t="s">
        <v>3434</v>
      </c>
      <c r="V233" s="1698"/>
      <c r="W233" s="1698"/>
      <c r="X233" s="1698"/>
      <c r="Y233" s="1700" t="s">
        <v>3765</v>
      </c>
      <c r="Z233" s="1700"/>
      <c r="AA233" s="1700"/>
      <c r="AB233" s="1701"/>
      <c r="AC233" s="1697" t="s">
        <v>3445</v>
      </c>
      <c r="AD233" s="1698"/>
      <c r="AE233" s="1698"/>
      <c r="AF233" s="1698"/>
      <c r="AG233" s="1647" t="s">
        <v>3444</v>
      </c>
      <c r="AH233" s="1647"/>
      <c r="AI233" s="1647"/>
      <c r="AJ233" s="1648"/>
      <c r="AL233" s="1649"/>
      <c r="AM233" s="1649"/>
      <c r="AN233" s="1649"/>
      <c r="AO233" s="1649"/>
      <c r="AP233" s="1649"/>
      <c r="AQ233" s="1649"/>
      <c r="AR233" s="1649"/>
      <c r="AS233" s="1649"/>
      <c r="AT233" s="1649"/>
      <c r="AU233" s="1649"/>
      <c r="AV233" s="1649"/>
      <c r="AW233" s="1649"/>
      <c r="AX233" s="1649"/>
      <c r="AY233" s="1649"/>
      <c r="AZ233" s="1649"/>
      <c r="BA233" s="1649"/>
      <c r="BB233" s="1649"/>
      <c r="BC233" s="1649"/>
      <c r="BD233" s="1649"/>
      <c r="BE233" s="1649"/>
      <c r="BF233" s="1649"/>
    </row>
    <row r="234" spans="1:58" s="1650" customFormat="1" ht="12" customHeight="1">
      <c r="A234" s="1649"/>
      <c r="B234" s="1649"/>
      <c r="C234" s="1649"/>
      <c r="D234" s="1649"/>
      <c r="E234" s="1649"/>
      <c r="F234" s="1659"/>
      <c r="G234" s="1659"/>
      <c r="H234" s="1659"/>
      <c r="I234" s="1659"/>
      <c r="J234" s="1655"/>
      <c r="K234" s="1655"/>
      <c r="L234" s="1655"/>
      <c r="M234" s="1649"/>
      <c r="N234" s="1649"/>
      <c r="O234" s="1665" t="s">
        <v>3766</v>
      </c>
      <c r="P234" s="1665"/>
      <c r="Q234" s="1697" t="s">
        <v>3432</v>
      </c>
      <c r="R234" s="1698"/>
      <c r="S234" s="1698"/>
      <c r="T234" s="1699" t="s">
        <v>3440</v>
      </c>
      <c r="U234" s="1697" t="s">
        <v>3434</v>
      </c>
      <c r="V234" s="1698"/>
      <c r="W234" s="1698"/>
      <c r="X234" s="1698"/>
      <c r="Y234" s="1700" t="s">
        <v>3767</v>
      </c>
      <c r="Z234" s="1700"/>
      <c r="AA234" s="1700"/>
      <c r="AB234" s="1701"/>
      <c r="AC234" s="1697" t="s">
        <v>3436</v>
      </c>
      <c r="AD234" s="1698"/>
      <c r="AE234" s="1698"/>
      <c r="AF234" s="1698"/>
      <c r="AG234" s="1702" t="s">
        <v>3444</v>
      </c>
      <c r="AH234" s="1702"/>
      <c r="AI234" s="1702"/>
      <c r="AJ234" s="1703"/>
      <c r="AL234" s="1649"/>
      <c r="AM234" s="1649"/>
      <c r="AN234" s="1649"/>
      <c r="AO234" s="1649"/>
      <c r="AP234" s="1649"/>
      <c r="AQ234" s="1649"/>
      <c r="AR234" s="1649"/>
      <c r="AS234" s="1649"/>
      <c r="AT234" s="1649"/>
      <c r="AU234" s="1649"/>
      <c r="AV234" s="1649"/>
      <c r="AW234" s="1649"/>
      <c r="AX234" s="1649"/>
      <c r="AY234" s="1649"/>
      <c r="AZ234" s="1649"/>
      <c r="BA234" s="1649"/>
      <c r="BB234" s="1649"/>
      <c r="BC234" s="1649"/>
      <c r="BD234" s="1649"/>
      <c r="BE234" s="1649"/>
      <c r="BF234" s="1649"/>
    </row>
    <row r="235" spans="1:58" s="1650" customFormat="1" ht="12" customHeight="1">
      <c r="A235" s="1649"/>
      <c r="B235" s="1649"/>
      <c r="C235" s="1649"/>
      <c r="D235" s="1649"/>
      <c r="E235" s="1649"/>
      <c r="F235" s="1659"/>
      <c r="G235" s="1659"/>
      <c r="H235" s="1659"/>
      <c r="I235" s="1659"/>
      <c r="J235" s="1655"/>
      <c r="K235" s="1655"/>
      <c r="L235" s="1655"/>
      <c r="M235" s="1649"/>
      <c r="N235" s="1649"/>
      <c r="O235" s="1665" t="s">
        <v>3768</v>
      </c>
      <c r="P235" s="1665"/>
      <c r="Q235" s="1697" t="s">
        <v>3769</v>
      </c>
      <c r="R235" s="1698"/>
      <c r="S235" s="1698"/>
      <c r="T235" s="1699" t="s">
        <v>3440</v>
      </c>
      <c r="U235" s="1697" t="s">
        <v>3434</v>
      </c>
      <c r="V235" s="1698"/>
      <c r="W235" s="1698"/>
      <c r="X235" s="1698"/>
      <c r="Y235" s="1700" t="s">
        <v>3770</v>
      </c>
      <c r="Z235" s="1700"/>
      <c r="AA235" s="1700"/>
      <c r="AB235" s="1701"/>
      <c r="AC235" s="1697" t="s">
        <v>3436</v>
      </c>
      <c r="AD235" s="1698"/>
      <c r="AE235" s="1698"/>
      <c r="AF235" s="1698"/>
      <c r="AG235" s="1647" t="s">
        <v>3444</v>
      </c>
      <c r="AH235" s="1647"/>
      <c r="AI235" s="1647"/>
      <c r="AJ235" s="1648"/>
      <c r="AL235" s="1649"/>
      <c r="AM235" s="1649"/>
      <c r="AN235" s="1649"/>
      <c r="AO235" s="1649"/>
      <c r="AP235" s="1649"/>
      <c r="AQ235" s="1649"/>
      <c r="AR235" s="1649"/>
      <c r="AS235" s="1649"/>
      <c r="AT235" s="1649"/>
      <c r="AU235" s="1649"/>
      <c r="AV235" s="1649"/>
      <c r="AW235" s="1649"/>
      <c r="AX235" s="1649"/>
      <c r="AY235" s="1649"/>
      <c r="AZ235" s="1649"/>
      <c r="BA235" s="1649"/>
      <c r="BB235" s="1649"/>
      <c r="BC235" s="1649"/>
      <c r="BD235" s="1649"/>
      <c r="BE235" s="1649"/>
      <c r="BF235" s="1649"/>
    </row>
    <row r="236" spans="1:58" s="1650" customFormat="1" ht="12" customHeight="1">
      <c r="A236" s="1649"/>
      <c r="B236" s="1649"/>
      <c r="C236" s="1649"/>
      <c r="E236" s="1649"/>
      <c r="F236" s="1655"/>
      <c r="G236" s="1659"/>
      <c r="H236" s="1659"/>
      <c r="J236" s="1733"/>
      <c r="K236" s="1655"/>
      <c r="L236" s="1655"/>
      <c r="M236" s="1649"/>
      <c r="N236" s="1649"/>
      <c r="O236" s="1665" t="s">
        <v>3771</v>
      </c>
      <c r="P236" s="1665"/>
      <c r="Q236" s="1697" t="s">
        <v>3432</v>
      </c>
      <c r="R236" s="1698"/>
      <c r="S236" s="1698"/>
      <c r="T236" s="1699" t="s">
        <v>3440</v>
      </c>
      <c r="U236" s="1697" t="s">
        <v>3434</v>
      </c>
      <c r="V236" s="1698"/>
      <c r="W236" s="1698"/>
      <c r="X236" s="1698"/>
      <c r="Y236" s="1700" t="s">
        <v>3772</v>
      </c>
      <c r="Z236" s="1700"/>
      <c r="AA236" s="1700"/>
      <c r="AB236" s="1701"/>
      <c r="AC236" s="1697" t="s">
        <v>3436</v>
      </c>
      <c r="AD236" s="1698"/>
      <c r="AE236" s="1698"/>
      <c r="AF236" s="1698"/>
      <c r="AG236" s="1702" t="s">
        <v>3444</v>
      </c>
      <c r="AH236" s="1702"/>
      <c r="AI236" s="1702"/>
      <c r="AJ236" s="1703"/>
      <c r="AL236" s="1649"/>
      <c r="AM236" s="1649"/>
      <c r="AN236" s="1649"/>
      <c r="AO236" s="1649"/>
      <c r="AP236" s="1649"/>
      <c r="AQ236" s="1649"/>
      <c r="AR236" s="1649"/>
      <c r="AS236" s="1649"/>
      <c r="AT236" s="1649"/>
      <c r="AU236" s="1649"/>
      <c r="AV236" s="1649"/>
      <c r="AW236" s="1649"/>
      <c r="AX236" s="1649"/>
      <c r="AY236" s="1649"/>
      <c r="AZ236" s="1649"/>
      <c r="BA236" s="1649"/>
      <c r="BB236" s="1649"/>
      <c r="BC236" s="1649"/>
      <c r="BD236" s="1649"/>
      <c r="BE236" s="1649"/>
      <c r="BF236" s="1649"/>
    </row>
    <row r="237" spans="1:58" s="1650" customFormat="1" ht="12" customHeight="1">
      <c r="A237" s="1649"/>
      <c r="B237" s="1649"/>
      <c r="C237" s="1649"/>
      <c r="D237" s="1649"/>
      <c r="E237" s="1649"/>
      <c r="F237" s="1659"/>
      <c r="G237" s="1659"/>
      <c r="H237" s="1659"/>
      <c r="I237" s="1659"/>
      <c r="J237" s="1655"/>
      <c r="K237" s="1655"/>
      <c r="L237" s="1655"/>
      <c r="M237" s="1649"/>
      <c r="N237" s="1649"/>
      <c r="O237" s="1665" t="s">
        <v>3773</v>
      </c>
      <c r="P237" s="1665"/>
      <c r="Q237" s="1697" t="s">
        <v>3432</v>
      </c>
      <c r="R237" s="1698"/>
      <c r="S237" s="1698"/>
      <c r="T237" s="1699" t="s">
        <v>3440</v>
      </c>
      <c r="U237" s="1697" t="s">
        <v>3434</v>
      </c>
      <c r="V237" s="1698"/>
      <c r="W237" s="1698"/>
      <c r="X237" s="1698"/>
      <c r="Y237" s="1700" t="s">
        <v>3774</v>
      </c>
      <c r="Z237" s="1700"/>
      <c r="AA237" s="1700"/>
      <c r="AB237" s="1701"/>
      <c r="AC237" s="1697" t="s">
        <v>3712</v>
      </c>
      <c r="AD237" s="1698"/>
      <c r="AE237" s="1698"/>
      <c r="AF237" s="1698"/>
      <c r="AG237" s="1647" t="s">
        <v>3444</v>
      </c>
      <c r="AH237" s="1647"/>
      <c r="AI237" s="1647"/>
      <c r="AJ237" s="1648"/>
      <c r="AL237" s="1649"/>
      <c r="AM237" s="1649"/>
      <c r="AN237" s="1649"/>
      <c r="AO237" s="1649"/>
      <c r="AP237" s="1649"/>
      <c r="AQ237" s="1649"/>
      <c r="AR237" s="1649"/>
      <c r="AS237" s="1649"/>
      <c r="AT237" s="1649"/>
      <c r="AU237" s="1649"/>
      <c r="AV237" s="1649"/>
      <c r="AW237" s="1649"/>
      <c r="AX237" s="1649"/>
      <c r="AY237" s="1649"/>
      <c r="AZ237" s="1649"/>
      <c r="BA237" s="1649"/>
      <c r="BB237" s="1649"/>
      <c r="BC237" s="1649"/>
      <c r="BD237" s="1649"/>
      <c r="BE237" s="1649"/>
      <c r="BF237" s="1649"/>
    </row>
    <row r="238" spans="1:58" s="1650" customFormat="1" ht="12" customHeight="1">
      <c r="A238" s="1649"/>
      <c r="B238" s="1649"/>
      <c r="C238" s="1649"/>
      <c r="D238" s="1649"/>
      <c r="E238" s="1649"/>
      <c r="F238" s="1659"/>
      <c r="G238" s="1659"/>
      <c r="H238" s="1659"/>
      <c r="I238" s="1659"/>
      <c r="J238" s="1655"/>
      <c r="K238" s="1655"/>
      <c r="L238" s="1655"/>
      <c r="M238" s="1649"/>
      <c r="N238" s="1649"/>
      <c r="O238" s="1665" t="s">
        <v>3775</v>
      </c>
      <c r="P238" s="1665"/>
      <c r="Q238" s="1697" t="s">
        <v>3475</v>
      </c>
      <c r="R238" s="1698"/>
      <c r="S238" s="1698"/>
      <c r="T238" s="1699" t="s">
        <v>3433</v>
      </c>
      <c r="U238" s="1697" t="s">
        <v>3434</v>
      </c>
      <c r="V238" s="1698"/>
      <c r="W238" s="1698"/>
      <c r="X238" s="1698"/>
      <c r="Y238" s="1700" t="s">
        <v>3776</v>
      </c>
      <c r="Z238" s="1700"/>
      <c r="AA238" s="1700"/>
      <c r="AB238" s="1701"/>
      <c r="AC238" s="1697" t="s">
        <v>3445</v>
      </c>
      <c r="AD238" s="1698"/>
      <c r="AE238" s="1698"/>
      <c r="AF238" s="1698"/>
      <c r="AG238" s="1702" t="s">
        <v>3444</v>
      </c>
      <c r="AH238" s="1702"/>
      <c r="AI238" s="1702"/>
      <c r="AJ238" s="1703"/>
      <c r="AL238" s="1649"/>
      <c r="AM238" s="1649"/>
      <c r="AN238" s="1649"/>
      <c r="AO238" s="1649"/>
      <c r="AP238" s="1649"/>
      <c r="AQ238" s="1649"/>
      <c r="AR238" s="1649"/>
      <c r="AS238" s="1649"/>
      <c r="AT238" s="1649"/>
      <c r="AU238" s="1649"/>
      <c r="AV238" s="1649"/>
      <c r="AW238" s="1649"/>
      <c r="AX238" s="1649"/>
      <c r="AY238" s="1649"/>
      <c r="AZ238" s="1649"/>
      <c r="BA238" s="1649"/>
      <c r="BB238" s="1649"/>
      <c r="BC238" s="1649"/>
      <c r="BD238" s="1649"/>
      <c r="BE238" s="1649"/>
      <c r="BF238" s="1649"/>
    </row>
    <row r="239" spans="1:58" s="1650" customFormat="1" ht="12" customHeight="1">
      <c r="A239" s="1649"/>
      <c r="B239" s="1649"/>
      <c r="C239" s="1649"/>
      <c r="D239" s="1649"/>
      <c r="E239" s="1649"/>
      <c r="F239" s="1659"/>
      <c r="G239" s="1659"/>
      <c r="H239" s="1659"/>
      <c r="I239" s="1659"/>
      <c r="J239" s="1655"/>
      <c r="K239" s="1655"/>
      <c r="L239" s="1655"/>
      <c r="M239" s="1649"/>
      <c r="N239" s="1649"/>
      <c r="O239" s="1665" t="s">
        <v>3777</v>
      </c>
      <c r="P239" s="1665"/>
      <c r="Q239" s="1697" t="s">
        <v>3707</v>
      </c>
      <c r="R239" s="1698"/>
      <c r="S239" s="1698"/>
      <c r="T239" s="1699" t="s">
        <v>3440</v>
      </c>
      <c r="U239" s="1697" t="s">
        <v>3434</v>
      </c>
      <c r="V239" s="1698"/>
      <c r="W239" s="1698"/>
      <c r="X239" s="1698"/>
      <c r="Y239" s="1700" t="s">
        <v>3778</v>
      </c>
      <c r="Z239" s="1700"/>
      <c r="AA239" s="1700"/>
      <c r="AB239" s="1701"/>
      <c r="AC239" s="1697" t="s">
        <v>3445</v>
      </c>
      <c r="AD239" s="1698"/>
      <c r="AE239" s="1698"/>
      <c r="AF239" s="1698"/>
      <c r="AG239" s="1647" t="s">
        <v>3444</v>
      </c>
      <c r="AH239" s="1647"/>
      <c r="AI239" s="1647"/>
      <c r="AJ239" s="1648"/>
      <c r="AL239" s="1649"/>
      <c r="AM239" s="1649"/>
      <c r="AN239" s="1649"/>
      <c r="AO239" s="1649"/>
      <c r="AP239" s="1649"/>
      <c r="AQ239" s="1649"/>
      <c r="AR239" s="1649"/>
      <c r="AS239" s="1649"/>
      <c r="AT239" s="1649"/>
      <c r="AU239" s="1649"/>
      <c r="AV239" s="1649"/>
      <c r="AW239" s="1649"/>
      <c r="AX239" s="1649"/>
      <c r="AY239" s="1649"/>
      <c r="AZ239" s="1649"/>
      <c r="BA239" s="1649"/>
      <c r="BB239" s="1649"/>
      <c r="BC239" s="1649"/>
      <c r="BD239" s="1649"/>
      <c r="BE239" s="1649"/>
      <c r="BF239" s="1649"/>
    </row>
    <row r="240" spans="1:58" s="1650" customFormat="1" ht="12" customHeight="1">
      <c r="A240" s="1649"/>
      <c r="B240" s="1649"/>
      <c r="C240" s="1649"/>
      <c r="D240" s="1649"/>
      <c r="E240" s="1649"/>
      <c r="F240" s="1659"/>
      <c r="G240" s="1659"/>
      <c r="H240" s="1659"/>
      <c r="I240" s="1733" t="s">
        <v>3779</v>
      </c>
      <c r="J240" s="1655"/>
      <c r="K240" s="1655"/>
      <c r="L240" s="1655"/>
      <c r="M240" s="1649"/>
      <c r="N240" s="1649"/>
      <c r="O240" s="1665" t="s">
        <v>3780</v>
      </c>
      <c r="P240" s="1665"/>
      <c r="Q240" s="1697" t="s">
        <v>3707</v>
      </c>
      <c r="R240" s="1698"/>
      <c r="S240" s="1698"/>
      <c r="T240" s="1699" t="s">
        <v>3440</v>
      </c>
      <c r="U240" s="1697" t="s">
        <v>3434</v>
      </c>
      <c r="V240" s="1698"/>
      <c r="W240" s="1698"/>
      <c r="X240" s="1698"/>
      <c r="Y240" s="1700" t="s">
        <v>3781</v>
      </c>
      <c r="Z240" s="1700"/>
      <c r="AA240" s="1700"/>
      <c r="AB240" s="1701"/>
      <c r="AC240" s="1697" t="s">
        <v>3712</v>
      </c>
      <c r="AD240" s="1698"/>
      <c r="AE240" s="1698"/>
      <c r="AF240" s="1698"/>
      <c r="AG240" s="1702" t="s">
        <v>3444</v>
      </c>
      <c r="AH240" s="1702"/>
      <c r="AI240" s="1702"/>
      <c r="AJ240" s="1703"/>
      <c r="AL240" s="1649"/>
      <c r="AM240" s="1649"/>
      <c r="AN240" s="1649"/>
      <c r="AO240" s="1649"/>
      <c r="AP240" s="1649"/>
      <c r="AQ240" s="1649"/>
      <c r="AR240" s="1649"/>
      <c r="AS240" s="1649"/>
      <c r="AT240" s="1649"/>
      <c r="AU240" s="1649"/>
      <c r="AV240" s="1649"/>
      <c r="AW240" s="1649"/>
      <c r="AX240" s="1649"/>
      <c r="AY240" s="1649"/>
      <c r="AZ240" s="1649"/>
      <c r="BA240" s="1649"/>
      <c r="BB240" s="1649"/>
      <c r="BC240" s="1649"/>
      <c r="BD240" s="1649"/>
      <c r="BE240" s="1649"/>
      <c r="BF240" s="1649"/>
    </row>
    <row r="241" spans="1:58" ht="12" customHeight="1">
      <c r="A241" s="1649"/>
      <c r="B241" s="1649"/>
      <c r="C241" s="1649"/>
      <c r="D241" s="1649"/>
      <c r="E241" s="1649"/>
      <c r="F241" s="1649"/>
      <c r="G241" s="1649"/>
      <c r="H241" s="1649"/>
      <c r="I241" s="1649"/>
      <c r="J241" s="1649"/>
      <c r="K241" s="1649"/>
      <c r="L241" s="1649"/>
      <c r="M241" s="1649"/>
      <c r="N241" s="1649"/>
      <c r="O241" s="1665" t="s">
        <v>3782</v>
      </c>
      <c r="P241" s="1649"/>
      <c r="Q241" s="1697" t="s">
        <v>3432</v>
      </c>
      <c r="R241" s="1698"/>
      <c r="S241" s="1698"/>
      <c r="T241" s="1699" t="s">
        <v>3440</v>
      </c>
      <c r="U241" s="1697" t="s">
        <v>3434</v>
      </c>
      <c r="V241" s="1698"/>
      <c r="W241" s="1698"/>
      <c r="X241" s="1698"/>
      <c r="Y241" s="1700" t="s">
        <v>3783</v>
      </c>
      <c r="Z241" s="1700"/>
      <c r="AA241" s="1700"/>
      <c r="AB241" s="1701"/>
      <c r="AC241" s="1697" t="s">
        <v>3436</v>
      </c>
      <c r="AD241" s="1698"/>
      <c r="AE241" s="1698"/>
      <c r="AF241" s="1698"/>
      <c r="AG241" s="1702" t="s">
        <v>3444</v>
      </c>
      <c r="AH241" s="1702"/>
      <c r="AI241" s="1702"/>
      <c r="AJ241" s="1703"/>
      <c r="AK241" s="1650"/>
      <c r="AL241" s="1649"/>
      <c r="AM241" s="1649"/>
      <c r="AN241" s="1649"/>
      <c r="AO241" s="1649"/>
      <c r="AP241" s="1649"/>
      <c r="AQ241" s="1649"/>
      <c r="AR241" s="1649"/>
      <c r="AS241" s="1649"/>
      <c r="AT241" s="1649"/>
      <c r="AU241" s="1649"/>
      <c r="AV241" s="1649"/>
      <c r="AW241" s="1649"/>
      <c r="AX241" s="1649"/>
      <c r="AY241" s="1649"/>
      <c r="AZ241" s="1649"/>
      <c r="BA241" s="1649"/>
      <c r="BB241" s="1649"/>
      <c r="BC241" s="1649"/>
      <c r="BD241" s="1649"/>
      <c r="BE241" s="1649"/>
      <c r="BF241" s="1649"/>
    </row>
    <row r="242" spans="1:58" ht="12" customHeight="1">
      <c r="A242" s="1649"/>
      <c r="B242" s="1649"/>
      <c r="C242" s="1649"/>
      <c r="D242" s="1649"/>
      <c r="E242" s="1649"/>
      <c r="F242" s="1649"/>
      <c r="G242" s="1649"/>
      <c r="H242" s="1649"/>
      <c r="I242" s="1649"/>
      <c r="J242" s="1649"/>
      <c r="K242" s="1649"/>
      <c r="L242" s="1649"/>
      <c r="M242" s="1649"/>
      <c r="N242" s="1649"/>
      <c r="O242" s="1665" t="s">
        <v>3784</v>
      </c>
      <c r="P242" s="1649"/>
      <c r="Q242" s="1697" t="s">
        <v>3475</v>
      </c>
      <c r="R242" s="1698"/>
      <c r="S242" s="1698"/>
      <c r="T242" s="1699" t="s">
        <v>3440</v>
      </c>
      <c r="U242" s="1697" t="s">
        <v>3434</v>
      </c>
      <c r="V242" s="1698"/>
      <c r="W242" s="1698"/>
      <c r="X242" s="1698"/>
      <c r="Y242" s="1700" t="s">
        <v>3785</v>
      </c>
      <c r="Z242" s="1700"/>
      <c r="AA242" s="1700"/>
      <c r="AB242" s="1701"/>
      <c r="AC242" s="1697" t="s">
        <v>3445</v>
      </c>
      <c r="AD242" s="1698"/>
      <c r="AE242" s="1698"/>
      <c r="AF242" s="1698"/>
      <c r="AG242" s="1702" t="s">
        <v>3444</v>
      </c>
      <c r="AH242" s="1702"/>
      <c r="AI242" s="1702"/>
      <c r="AJ242" s="1703"/>
      <c r="AK242" s="1650"/>
      <c r="AL242" s="1649"/>
      <c r="AM242" s="1649"/>
      <c r="AN242" s="1649"/>
      <c r="AO242" s="1649"/>
      <c r="AP242" s="1649"/>
      <c r="AQ242" s="1649"/>
      <c r="AR242" s="1649"/>
      <c r="AS242" s="1649"/>
      <c r="AT242" s="1649"/>
      <c r="AU242" s="1649"/>
      <c r="AV242" s="1649"/>
      <c r="AW242" s="1649"/>
      <c r="AX242" s="1649"/>
      <c r="AY242" s="1649"/>
      <c r="AZ242" s="1649"/>
      <c r="BA242" s="1649"/>
      <c r="BB242" s="1649"/>
      <c r="BC242" s="1649"/>
      <c r="BD242" s="1649"/>
      <c r="BE242" s="1649"/>
      <c r="BF242" s="1649"/>
    </row>
    <row r="243" spans="1:58" ht="12" customHeight="1">
      <c r="A243" s="1649"/>
      <c r="B243" s="1649"/>
      <c r="C243" s="1649"/>
      <c r="D243" s="1649"/>
      <c r="E243" s="1649"/>
      <c r="F243" s="1649"/>
      <c r="G243" s="1649"/>
      <c r="H243" s="1649"/>
      <c r="I243" s="1649"/>
      <c r="J243" s="1649"/>
      <c r="K243" s="1649"/>
      <c r="L243" s="1649"/>
      <c r="M243" s="1649"/>
      <c r="N243" s="1649"/>
      <c r="O243" s="1665" t="s">
        <v>3786</v>
      </c>
      <c r="P243" s="1649"/>
      <c r="Q243" s="1697" t="s">
        <v>3475</v>
      </c>
      <c r="R243" s="1698"/>
      <c r="S243" s="1698"/>
      <c r="T243" s="1699" t="s">
        <v>3440</v>
      </c>
      <c r="U243" s="1697" t="s">
        <v>3434</v>
      </c>
      <c r="V243" s="1698"/>
      <c r="W243" s="1698"/>
      <c r="X243" s="1698"/>
      <c r="Y243" s="1700" t="s">
        <v>3787</v>
      </c>
      <c r="Z243" s="1700"/>
      <c r="AA243" s="1700"/>
      <c r="AB243" s="1701"/>
      <c r="AC243" s="1697" t="s">
        <v>3436</v>
      </c>
      <c r="AD243" s="1698"/>
      <c r="AE243" s="1698"/>
      <c r="AF243" s="1698"/>
      <c r="AG243" s="1702" t="s">
        <v>3444</v>
      </c>
      <c r="AH243" s="1702"/>
      <c r="AI243" s="1702"/>
      <c r="AJ243" s="1703"/>
      <c r="AK243" s="1650"/>
      <c r="AL243" s="1649"/>
      <c r="AM243" s="1649"/>
      <c r="AN243" s="1649"/>
      <c r="AO243" s="1649"/>
      <c r="AP243" s="1649"/>
      <c r="AQ243" s="1649"/>
      <c r="AR243" s="1649"/>
      <c r="AS243" s="1649"/>
      <c r="AT243" s="1649"/>
      <c r="AU243" s="1649"/>
      <c r="AV243" s="1649"/>
      <c r="AW243" s="1649"/>
      <c r="AX243" s="1649"/>
      <c r="AY243" s="1649"/>
      <c r="AZ243" s="1649"/>
      <c r="BA243" s="1649"/>
      <c r="BB243" s="1649"/>
      <c r="BC243" s="1649"/>
      <c r="BD243" s="1649"/>
      <c r="BE243" s="1649"/>
      <c r="BF243" s="1649"/>
    </row>
    <row r="244" spans="1:58" ht="12" customHeight="1">
      <c r="A244" s="1649"/>
      <c r="B244" s="1649"/>
      <c r="C244" s="1649"/>
      <c r="D244" s="1649"/>
      <c r="E244" s="1649"/>
      <c r="F244" s="1649"/>
      <c r="G244" s="1649"/>
      <c r="H244" s="1649"/>
      <c r="I244" s="1733"/>
      <c r="J244" s="1649"/>
      <c r="K244" s="1649"/>
      <c r="L244" s="1649"/>
      <c r="M244" s="1649"/>
      <c r="N244" s="1649"/>
      <c r="O244" s="1665" t="s">
        <v>3788</v>
      </c>
      <c r="P244" s="1649"/>
      <c r="Q244" s="1697" t="s">
        <v>3432</v>
      </c>
      <c r="R244" s="1698"/>
      <c r="S244" s="1698"/>
      <c r="T244" s="1699" t="s">
        <v>3440</v>
      </c>
      <c r="U244" s="1697" t="s">
        <v>3434</v>
      </c>
      <c r="V244" s="1698"/>
      <c r="W244" s="1698"/>
      <c r="X244" s="1698"/>
      <c r="Y244" s="1700" t="s">
        <v>3789</v>
      </c>
      <c r="Z244" s="1700"/>
      <c r="AA244" s="1700"/>
      <c r="AB244" s="1701"/>
      <c r="AC244" s="1697" t="s">
        <v>3712</v>
      </c>
      <c r="AD244" s="1698"/>
      <c r="AE244" s="1698"/>
      <c r="AF244" s="1698"/>
      <c r="AG244" s="1702" t="s">
        <v>3444</v>
      </c>
      <c r="AH244" s="1702"/>
      <c r="AI244" s="1702"/>
      <c r="AJ244" s="1703"/>
      <c r="AK244" s="1650"/>
      <c r="AL244" s="1649"/>
      <c r="AM244" s="1649"/>
      <c r="AN244" s="1649"/>
      <c r="AO244" s="1649"/>
      <c r="AP244" s="1649"/>
      <c r="AQ244" s="1649"/>
      <c r="AR244" s="1649"/>
      <c r="AS244" s="1649"/>
      <c r="AT244" s="1649"/>
      <c r="AU244" s="1649"/>
      <c r="AV244" s="1649"/>
      <c r="AW244" s="1649"/>
      <c r="AX244" s="1649"/>
      <c r="AY244" s="1649"/>
      <c r="AZ244" s="1649"/>
      <c r="BA244" s="1649"/>
      <c r="BB244" s="1649"/>
      <c r="BC244" s="1649"/>
      <c r="BD244" s="1649"/>
      <c r="BE244" s="1649"/>
      <c r="BF244" s="1649"/>
    </row>
    <row r="245" spans="1:58" ht="12" customHeight="1">
      <c r="A245" s="1649"/>
      <c r="B245" s="1649"/>
      <c r="C245" s="1649"/>
      <c r="D245" s="1649"/>
      <c r="E245" s="1649"/>
      <c r="F245" s="1649"/>
      <c r="G245" s="1649"/>
      <c r="H245" s="1649"/>
      <c r="I245" s="1649"/>
      <c r="J245" s="1649"/>
      <c r="K245" s="1649"/>
      <c r="L245" s="1649"/>
      <c r="M245" s="1649"/>
      <c r="N245" s="1649"/>
      <c r="O245" s="1665" t="s">
        <v>3790</v>
      </c>
      <c r="P245" s="1649"/>
      <c r="Q245" s="1697" t="s">
        <v>3432</v>
      </c>
      <c r="R245" s="1698"/>
      <c r="S245" s="1698"/>
      <c r="T245" s="1699" t="s">
        <v>3440</v>
      </c>
      <c r="U245" s="1697" t="s">
        <v>3434</v>
      </c>
      <c r="V245" s="1698"/>
      <c r="W245" s="1698"/>
      <c r="X245" s="1698"/>
      <c r="Y245" s="1700" t="s">
        <v>3791</v>
      </c>
      <c r="Z245" s="1700"/>
      <c r="AA245" s="1700"/>
      <c r="AB245" s="1701"/>
      <c r="AC245" s="1697" t="s">
        <v>3436</v>
      </c>
      <c r="AD245" s="1698"/>
      <c r="AE245" s="1698"/>
      <c r="AF245" s="1698"/>
      <c r="AG245" s="1702" t="s">
        <v>3444</v>
      </c>
      <c r="AH245" s="1702"/>
      <c r="AI245" s="1702"/>
      <c r="AJ245" s="1703"/>
      <c r="AK245" s="1650"/>
      <c r="AL245" s="1649"/>
      <c r="AM245" s="1649"/>
      <c r="AN245" s="1649"/>
      <c r="AO245" s="1649"/>
      <c r="AP245" s="1649"/>
      <c r="AQ245" s="1649"/>
      <c r="AR245" s="1649"/>
      <c r="AS245" s="1649"/>
      <c r="AT245" s="1649"/>
      <c r="AU245" s="1649"/>
      <c r="AV245" s="1649"/>
      <c r="AW245" s="1649"/>
      <c r="AX245" s="1649"/>
      <c r="AY245" s="1649"/>
      <c r="AZ245" s="1649"/>
      <c r="BA245" s="1649"/>
      <c r="BB245" s="1649"/>
      <c r="BC245" s="1649"/>
      <c r="BD245" s="1649"/>
      <c r="BE245" s="1649"/>
      <c r="BF245" s="1649"/>
    </row>
    <row r="246" spans="1:58" ht="12" customHeight="1">
      <c r="A246" s="1649"/>
      <c r="B246" s="1649"/>
      <c r="C246" s="1649"/>
      <c r="D246" s="1649"/>
      <c r="E246" s="1649"/>
      <c r="F246" s="1649"/>
      <c r="G246" s="1649"/>
      <c r="H246" s="1649"/>
      <c r="I246" s="1649"/>
      <c r="J246" s="1649"/>
      <c r="K246" s="1649"/>
      <c r="L246" s="1649"/>
      <c r="M246" s="1649"/>
      <c r="N246" s="1649"/>
      <c r="O246" s="1665" t="s">
        <v>3792</v>
      </c>
      <c r="P246" s="1649"/>
      <c r="Q246" s="1697" t="s">
        <v>3432</v>
      </c>
      <c r="R246" s="1698"/>
      <c r="S246" s="1698"/>
      <c r="T246" s="1699" t="s">
        <v>3710</v>
      </c>
      <c r="U246" s="1697" t="s">
        <v>3434</v>
      </c>
      <c r="V246" s="1698"/>
      <c r="W246" s="1698"/>
      <c r="X246" s="1698"/>
      <c r="Y246" s="1700" t="s">
        <v>3793</v>
      </c>
      <c r="Z246" s="1700"/>
      <c r="AA246" s="1700"/>
      <c r="AB246" s="1701"/>
      <c r="AC246" s="1697" t="s">
        <v>3445</v>
      </c>
      <c r="AD246" s="1698"/>
      <c r="AE246" s="1698"/>
      <c r="AF246" s="1698"/>
      <c r="AG246" s="1702" t="s">
        <v>3444</v>
      </c>
      <c r="AH246" s="1702"/>
      <c r="AI246" s="1702"/>
      <c r="AJ246" s="1703"/>
      <c r="AK246" s="1650"/>
      <c r="AL246" s="1649"/>
      <c r="AM246" s="1649"/>
      <c r="AN246" s="1649"/>
      <c r="AO246" s="1649"/>
      <c r="AP246" s="1649"/>
      <c r="AQ246" s="1649"/>
      <c r="AR246" s="1649"/>
      <c r="AS246" s="1649"/>
      <c r="AT246" s="1649"/>
      <c r="AU246" s="1649"/>
      <c r="AV246" s="1649"/>
      <c r="AW246" s="1649"/>
      <c r="AX246" s="1649"/>
      <c r="AY246" s="1649"/>
      <c r="AZ246" s="1649"/>
      <c r="BA246" s="1649"/>
      <c r="BB246" s="1649"/>
      <c r="BC246" s="1649"/>
      <c r="BD246" s="1649"/>
      <c r="BE246" s="1649"/>
      <c r="BF246" s="1649"/>
    </row>
    <row r="247" spans="1:58" ht="12" customHeight="1">
      <c r="A247" s="1649"/>
      <c r="B247" s="1649"/>
      <c r="C247" s="1649"/>
      <c r="D247" s="1649"/>
      <c r="E247" s="1649"/>
      <c r="F247" s="1649"/>
      <c r="G247" s="1649"/>
      <c r="H247" s="1649"/>
      <c r="I247" s="1649"/>
      <c r="J247" s="1649"/>
      <c r="K247" s="1649"/>
      <c r="L247" s="1649"/>
      <c r="M247" s="1649"/>
      <c r="N247" s="1649"/>
      <c r="O247" s="1665" t="s">
        <v>3794</v>
      </c>
      <c r="P247" s="1649"/>
      <c r="Q247" s="1697" t="s">
        <v>3432</v>
      </c>
      <c r="R247" s="1698"/>
      <c r="S247" s="1698"/>
      <c r="T247" s="1699" t="s">
        <v>3433</v>
      </c>
      <c r="U247" s="1697" t="s">
        <v>3434</v>
      </c>
      <c r="V247" s="1698"/>
      <c r="W247" s="1698"/>
      <c r="X247" s="1698"/>
      <c r="Y247" s="1700" t="s">
        <v>3795</v>
      </c>
      <c r="Z247" s="1700"/>
      <c r="AA247" s="1700"/>
      <c r="AB247" s="1701"/>
      <c r="AC247" s="1697" t="s">
        <v>3436</v>
      </c>
      <c r="AD247" s="1698"/>
      <c r="AE247" s="1698"/>
      <c r="AF247" s="1698"/>
      <c r="AG247" s="1702" t="s">
        <v>3444</v>
      </c>
      <c r="AH247" s="1702"/>
      <c r="AI247" s="1702"/>
      <c r="AJ247" s="1703"/>
      <c r="AK247" s="1650"/>
      <c r="AL247" s="1649"/>
      <c r="AM247" s="1649"/>
      <c r="AN247" s="1649"/>
      <c r="AO247" s="1649"/>
      <c r="AP247" s="1649"/>
      <c r="AQ247" s="1649"/>
      <c r="AR247" s="1649"/>
      <c r="AS247" s="1649"/>
      <c r="AT247" s="1649"/>
      <c r="AU247" s="1649"/>
      <c r="AV247" s="1649"/>
      <c r="AW247" s="1649"/>
      <c r="AX247" s="1649"/>
      <c r="AY247" s="1649"/>
      <c r="AZ247" s="1649"/>
      <c r="BA247" s="1649"/>
      <c r="BB247" s="1649"/>
      <c r="BC247" s="1649"/>
      <c r="BD247" s="1649"/>
      <c r="BE247" s="1649"/>
      <c r="BF247" s="1649"/>
    </row>
    <row r="248" spans="1:58" ht="12" customHeight="1">
      <c r="A248" s="1649"/>
      <c r="B248" s="1649"/>
      <c r="C248" s="1649"/>
      <c r="D248" s="1649"/>
      <c r="E248" s="1649"/>
      <c r="F248" s="1649"/>
      <c r="G248" s="1649"/>
      <c r="H248" s="1649"/>
      <c r="I248" s="1649"/>
      <c r="J248" s="1649"/>
      <c r="K248" s="1649"/>
      <c r="L248" s="1649"/>
      <c r="M248" s="1649"/>
      <c r="N248" s="1649"/>
      <c r="O248" s="1665" t="s">
        <v>3796</v>
      </c>
      <c r="P248" s="1649"/>
      <c r="Q248" s="1697" t="s">
        <v>3707</v>
      </c>
      <c r="R248" s="1698"/>
      <c r="S248" s="1698"/>
      <c r="T248" s="1699" t="s">
        <v>3440</v>
      </c>
      <c r="U248" s="1697" t="s">
        <v>3434</v>
      </c>
      <c r="V248" s="1698"/>
      <c r="W248" s="1698"/>
      <c r="X248" s="1698"/>
      <c r="Y248" s="1700" t="s">
        <v>3797</v>
      </c>
      <c r="Z248" s="1700"/>
      <c r="AA248" s="1700"/>
      <c r="AB248" s="1701"/>
      <c r="AC248" s="1697" t="s">
        <v>3445</v>
      </c>
      <c r="AD248" s="1698"/>
      <c r="AE248" s="1698"/>
      <c r="AF248" s="1698"/>
      <c r="AG248" s="1702" t="s">
        <v>3444</v>
      </c>
      <c r="AH248" s="1702"/>
      <c r="AI248" s="1702"/>
      <c r="AJ248" s="1703"/>
      <c r="AK248" s="1650"/>
      <c r="AL248" s="1649"/>
      <c r="AM248" s="1649"/>
      <c r="AN248" s="1649"/>
      <c r="AO248" s="1649"/>
      <c r="AP248" s="1649"/>
      <c r="AQ248" s="1649"/>
      <c r="AR248" s="1649"/>
      <c r="AS248" s="1649"/>
      <c r="AT248" s="1649"/>
      <c r="AU248" s="1649"/>
      <c r="AV248" s="1649"/>
      <c r="AW248" s="1649"/>
      <c r="AX248" s="1649"/>
      <c r="AY248" s="1649"/>
      <c r="AZ248" s="1649"/>
      <c r="BA248" s="1649"/>
      <c r="BB248" s="1649"/>
      <c r="BC248" s="1649"/>
      <c r="BD248" s="1649"/>
      <c r="BE248" s="1649"/>
      <c r="BF248" s="1649"/>
    </row>
    <row r="250" spans="1:58" s="1650" customFormat="1" ht="12" customHeight="1">
      <c r="A250" s="1649"/>
      <c r="B250" s="1649"/>
      <c r="C250" s="1649" t="s">
        <v>3402</v>
      </c>
      <c r="D250" s="1679"/>
      <c r="E250" s="1649"/>
      <c r="F250" s="1649"/>
      <c r="G250" s="1649" t="s">
        <v>3412</v>
      </c>
      <c r="H250" s="1649"/>
      <c r="I250" s="1649"/>
      <c r="J250" s="1649"/>
      <c r="K250" s="1649"/>
      <c r="L250" s="1649"/>
      <c r="M250" s="1649"/>
      <c r="N250" s="1649"/>
      <c r="O250" s="1649"/>
      <c r="P250" s="1654"/>
      <c r="Q250" s="1649"/>
      <c r="R250" s="1649"/>
      <c r="S250" s="1649"/>
      <c r="T250" s="1649"/>
      <c r="U250" s="1649"/>
      <c r="V250" s="1649"/>
      <c r="W250" s="1649"/>
      <c r="X250" s="1649"/>
      <c r="Y250" s="1649"/>
      <c r="Z250" s="1649"/>
      <c r="AA250" s="1649"/>
      <c r="AB250" s="1649"/>
      <c r="AC250" s="1649"/>
      <c r="AD250" s="1649"/>
      <c r="AE250" s="1649"/>
      <c r="AF250" s="1649"/>
      <c r="AG250" s="1649"/>
      <c r="AH250" s="1649"/>
      <c r="AI250" s="1649"/>
      <c r="AJ250" s="1649"/>
      <c r="AL250" s="1649"/>
      <c r="AM250" s="1649"/>
      <c r="AN250" s="1649"/>
      <c r="AO250" s="1649"/>
      <c r="AP250" s="1649"/>
      <c r="AQ250" s="1649"/>
      <c r="AR250" s="1649"/>
      <c r="AS250" s="1649"/>
      <c r="AT250" s="1649"/>
      <c r="AU250" s="1649"/>
      <c r="AV250" s="1649"/>
      <c r="AW250" s="1649"/>
      <c r="AX250" s="1649"/>
      <c r="AY250" s="1649"/>
      <c r="AZ250" s="1649"/>
      <c r="BA250" s="1649"/>
      <c r="BB250" s="1649"/>
      <c r="BC250" s="1649"/>
      <c r="BD250" s="1649"/>
      <c r="BE250" s="1649"/>
      <c r="BF250" s="1649"/>
    </row>
    <row r="251" spans="1:58" s="1650" customFormat="1" ht="12" customHeight="1">
      <c r="A251" s="1649"/>
      <c r="B251" s="1649"/>
      <c r="C251" s="1649"/>
      <c r="D251" s="1649"/>
      <c r="E251" s="1649" t="s">
        <v>3413</v>
      </c>
      <c r="F251" s="1649"/>
      <c r="G251" s="1649"/>
      <c r="H251" s="1649"/>
      <c r="I251" s="1649"/>
      <c r="J251" s="1649"/>
      <c r="K251" s="1649"/>
      <c r="L251" s="1649"/>
      <c r="M251" s="1649"/>
      <c r="N251" s="1649"/>
      <c r="O251" s="1649"/>
      <c r="P251" s="1649"/>
      <c r="Q251" s="1649"/>
      <c r="R251" s="1649"/>
      <c r="S251" s="1649"/>
      <c r="T251" s="1649"/>
      <c r="U251" s="1649"/>
      <c r="V251" s="1649"/>
      <c r="W251" s="1649"/>
      <c r="X251" s="1649"/>
      <c r="Y251" s="1649"/>
      <c r="Z251" s="1649"/>
      <c r="AA251" s="1649"/>
      <c r="AB251" s="1649"/>
      <c r="AC251" s="1649"/>
      <c r="AD251" s="1649"/>
      <c r="AE251" s="1649"/>
      <c r="AF251" s="1649"/>
      <c r="AG251" s="1649"/>
      <c r="AH251" s="1649"/>
      <c r="AI251" s="1649"/>
      <c r="AJ251" s="1665" t="s">
        <v>3404</v>
      </c>
      <c r="AL251" s="1649"/>
      <c r="AM251" s="1649"/>
      <c r="AN251" s="1649"/>
      <c r="AO251" s="1649"/>
      <c r="AP251" s="1649"/>
      <c r="AQ251" s="1649"/>
      <c r="AR251" s="1649"/>
      <c r="AS251" s="1649"/>
      <c r="AT251" s="1649"/>
      <c r="AU251" s="1649"/>
      <c r="AV251" s="1649"/>
      <c r="AW251" s="1649"/>
      <c r="AX251" s="1649"/>
      <c r="AY251" s="1649"/>
      <c r="AZ251" s="1649"/>
      <c r="BA251" s="1649"/>
      <c r="BB251" s="1649"/>
      <c r="BC251" s="1649"/>
      <c r="BD251" s="1649"/>
      <c r="BE251" s="1649"/>
      <c r="BF251" s="1649"/>
    </row>
    <row r="252" spans="1:58" s="1650" customFormat="1" ht="12" customHeight="1">
      <c r="A252" s="1649"/>
      <c r="B252" s="1649"/>
      <c r="C252" s="1649"/>
      <c r="D252" s="1649"/>
      <c r="E252" s="1650">
        <v>31</v>
      </c>
      <c r="L252" s="1650">
        <v>24</v>
      </c>
      <c r="M252" s="1650">
        <v>23</v>
      </c>
      <c r="T252" s="1680">
        <v>16</v>
      </c>
      <c r="U252" s="1680">
        <v>15</v>
      </c>
      <c r="AB252" s="1680">
        <v>8</v>
      </c>
      <c r="AC252" s="1680">
        <v>7</v>
      </c>
      <c r="AJ252" s="1680">
        <v>0</v>
      </c>
      <c r="AL252" s="1649"/>
      <c r="AM252" s="1649"/>
      <c r="AN252" s="1649"/>
      <c r="AO252" s="1649"/>
      <c r="AP252" s="1649"/>
      <c r="AQ252" s="1649"/>
      <c r="AR252" s="1649"/>
      <c r="AS252" s="1649"/>
      <c r="AT252" s="1649"/>
      <c r="AU252" s="1649"/>
      <c r="AV252" s="1649"/>
      <c r="AW252" s="1649"/>
      <c r="AX252" s="1649"/>
      <c r="AY252" s="1649"/>
      <c r="AZ252" s="1649"/>
      <c r="BA252" s="1649"/>
      <c r="BB252" s="1649"/>
      <c r="BC252" s="1649"/>
      <c r="BD252" s="1649"/>
      <c r="BE252" s="1649"/>
      <c r="BF252" s="1649"/>
    </row>
    <row r="253" spans="1:58" s="1650" customFormat="1" ht="12" customHeight="1">
      <c r="A253" s="1649"/>
      <c r="B253" s="1649"/>
      <c r="C253" s="1649"/>
      <c r="D253" s="1649"/>
      <c r="E253" s="1734" t="s">
        <v>3420</v>
      </c>
      <c r="F253" s="1735" t="s">
        <v>3420</v>
      </c>
      <c r="G253" s="1735" t="s">
        <v>3377</v>
      </c>
      <c r="H253" s="1736" t="s">
        <v>3420</v>
      </c>
      <c r="I253" s="1734" t="s">
        <v>3420</v>
      </c>
      <c r="J253" s="1735" t="s">
        <v>3420</v>
      </c>
      <c r="K253" s="1735" t="s">
        <v>3420</v>
      </c>
      <c r="L253" s="1690" t="s">
        <v>3420</v>
      </c>
      <c r="M253" s="1734" t="s">
        <v>3420</v>
      </c>
      <c r="N253" s="1735" t="s">
        <v>3420</v>
      </c>
      <c r="O253" s="1735" t="s">
        <v>3798</v>
      </c>
      <c r="P253" s="1690" t="s">
        <v>3420</v>
      </c>
      <c r="Q253" s="1734" t="s">
        <v>3420</v>
      </c>
      <c r="R253" s="1735" t="s">
        <v>3420</v>
      </c>
      <c r="S253" s="1735" t="s">
        <v>3420</v>
      </c>
      <c r="T253" s="1690" t="s">
        <v>3420</v>
      </c>
      <c r="U253" s="1734" t="s">
        <v>3420</v>
      </c>
      <c r="V253" s="1735" t="s">
        <v>3420</v>
      </c>
      <c r="W253" s="1735" t="s">
        <v>3420</v>
      </c>
      <c r="X253" s="1690" t="s">
        <v>3420</v>
      </c>
      <c r="Y253" s="1734" t="s">
        <v>3420</v>
      </c>
      <c r="Z253" s="1735" t="s">
        <v>3420</v>
      </c>
      <c r="AA253" s="1735" t="s">
        <v>3420</v>
      </c>
      <c r="AB253" s="1690" t="s">
        <v>3420</v>
      </c>
      <c r="AC253" s="1734" t="s">
        <v>3420</v>
      </c>
      <c r="AD253" s="1735" t="s">
        <v>3420</v>
      </c>
      <c r="AE253" s="1735" t="s">
        <v>3420</v>
      </c>
      <c r="AF253" s="1690" t="s">
        <v>3420</v>
      </c>
      <c r="AG253" s="1734" t="s">
        <v>3420</v>
      </c>
      <c r="AH253" s="1735" t="s">
        <v>3798</v>
      </c>
      <c r="AI253" s="1735" t="s">
        <v>3420</v>
      </c>
      <c r="AJ253" s="1690" t="s">
        <v>3420</v>
      </c>
      <c r="AL253" s="1649"/>
      <c r="AM253" s="1649"/>
      <c r="AN253" s="1649"/>
      <c r="AO253" s="1649"/>
      <c r="AP253" s="1649"/>
      <c r="AQ253" s="1649"/>
      <c r="AR253" s="1649"/>
      <c r="AS253" s="1649"/>
      <c r="AT253" s="1649"/>
      <c r="AU253" s="1649"/>
      <c r="AV253" s="1649"/>
      <c r="AW253" s="1649"/>
      <c r="AX253" s="1649"/>
      <c r="AY253" s="1649"/>
      <c r="AZ253" s="1649"/>
      <c r="BA253" s="1649"/>
      <c r="BB253" s="1649"/>
      <c r="BC253" s="1649"/>
      <c r="BD253" s="1649"/>
      <c r="BE253" s="1649"/>
      <c r="BF253" s="1649"/>
    </row>
    <row r="254" spans="1:58" s="1650" customFormat="1" ht="12" customHeight="1">
      <c r="A254" s="1649"/>
      <c r="B254" s="1649"/>
      <c r="C254" s="1649"/>
      <c r="F254" s="1649"/>
      <c r="H254" s="1655"/>
      <c r="I254" s="1655"/>
      <c r="J254" s="1655"/>
      <c r="K254" s="1655"/>
      <c r="L254" s="1655"/>
      <c r="M254" s="1655"/>
      <c r="N254" s="1655"/>
      <c r="O254" s="1655"/>
      <c r="P254" s="1655"/>
      <c r="Q254" s="1655"/>
      <c r="R254" s="1655"/>
      <c r="S254" s="1655"/>
      <c r="T254" s="1655"/>
      <c r="U254" s="1655"/>
      <c r="V254" s="1655"/>
      <c r="W254" s="1655"/>
      <c r="X254" s="1655"/>
      <c r="Y254" s="1655"/>
      <c r="Z254" s="1655"/>
      <c r="AA254" s="1655"/>
      <c r="AB254" s="1655"/>
      <c r="AC254" s="1655"/>
      <c r="AD254" s="1655"/>
      <c r="AE254" s="1655"/>
      <c r="AF254" s="1655"/>
      <c r="AG254" s="1655"/>
      <c r="AH254" s="1655"/>
      <c r="AI254" s="1655"/>
      <c r="AJ254" s="1655"/>
      <c r="AL254" s="1649"/>
      <c r="AM254" s="1649"/>
      <c r="AN254" s="1649"/>
      <c r="AO254" s="1649"/>
      <c r="AP254" s="1649"/>
      <c r="AQ254" s="1649"/>
      <c r="AR254" s="1649"/>
      <c r="AS254" s="1649"/>
      <c r="AT254" s="1649"/>
      <c r="AU254" s="1649"/>
      <c r="AV254" s="1649"/>
      <c r="AW254" s="1649"/>
      <c r="AX254" s="1649"/>
      <c r="AY254" s="1649"/>
      <c r="AZ254" s="1649"/>
      <c r="BA254" s="1649"/>
      <c r="BB254" s="1649"/>
      <c r="BC254" s="1649"/>
      <c r="BD254" s="1649"/>
      <c r="BE254" s="1649"/>
      <c r="BF254" s="1649"/>
    </row>
    <row r="255" spans="1:58" s="1650" customFormat="1" ht="12" customHeight="1">
      <c r="A255" s="1649"/>
      <c r="B255" s="1649"/>
      <c r="C255" s="1649"/>
      <c r="F255" s="1649"/>
      <c r="H255" s="1655"/>
      <c r="I255" s="1655"/>
      <c r="J255" s="1655"/>
      <c r="K255" s="1655"/>
      <c r="L255" s="1655"/>
      <c r="M255" s="1655"/>
      <c r="N255" s="1655"/>
      <c r="O255" s="1655"/>
      <c r="P255" s="1655"/>
      <c r="Q255" s="1655"/>
      <c r="R255" s="1655"/>
      <c r="S255" s="1737" t="s">
        <v>3799</v>
      </c>
      <c r="T255" s="1655"/>
      <c r="U255" s="1655"/>
      <c r="V255" s="1655"/>
      <c r="W255" s="1655"/>
      <c r="X255" s="1655"/>
      <c r="Y255" s="1655"/>
      <c r="Z255" s="1655"/>
      <c r="AA255" s="1655"/>
      <c r="AB255" s="1655"/>
      <c r="AC255" s="1655"/>
      <c r="AD255" s="1655"/>
      <c r="AE255" s="1655"/>
      <c r="AF255" s="1655"/>
      <c r="AG255" s="1649"/>
      <c r="AH255" s="1649"/>
      <c r="AI255" s="1649"/>
      <c r="AJ255" s="1649"/>
      <c r="AL255" s="1649"/>
      <c r="AM255" s="1649"/>
      <c r="AN255" s="1649"/>
      <c r="AO255" s="1649"/>
      <c r="AP255" s="1649"/>
      <c r="AQ255" s="1649"/>
      <c r="AR255" s="1649"/>
      <c r="AS255" s="1649"/>
      <c r="AT255" s="1649"/>
      <c r="AU255" s="1649"/>
      <c r="AV255" s="1649"/>
      <c r="AW255" s="1649"/>
      <c r="AX255" s="1649"/>
      <c r="AY255" s="1649"/>
      <c r="AZ255" s="1649"/>
      <c r="BA255" s="1649"/>
      <c r="BB255" s="1649"/>
      <c r="BC255" s="1649"/>
      <c r="BD255" s="1649"/>
      <c r="BE255" s="1649"/>
      <c r="BF255" s="1649"/>
    </row>
    <row r="258" spans="2:58" ht="12" customHeight="1">
      <c r="B258" s="1649"/>
      <c r="C258" s="1649"/>
      <c r="D258" s="1649"/>
      <c r="E258" s="1649"/>
      <c r="F258" s="1649"/>
      <c r="G258" s="1649"/>
      <c r="H258" s="1649"/>
      <c r="I258" s="1649"/>
      <c r="J258" s="1649"/>
      <c r="K258" s="1649"/>
      <c r="L258" s="1649"/>
      <c r="M258" s="1649"/>
      <c r="N258" s="1649"/>
      <c r="O258" s="1649"/>
      <c r="P258" s="1649"/>
      <c r="Q258" s="1649"/>
      <c r="R258" s="1649"/>
      <c r="S258" s="1649"/>
      <c r="T258" s="1649"/>
      <c r="U258" s="1649"/>
      <c r="V258" s="1649"/>
      <c r="W258" s="1649"/>
      <c r="X258" s="1649"/>
      <c r="Y258" s="1649"/>
      <c r="Z258" s="1649"/>
      <c r="AA258" s="1649"/>
      <c r="AB258" s="1649"/>
      <c r="AC258" s="1649"/>
      <c r="AD258" s="1649"/>
      <c r="AE258" s="1649"/>
      <c r="AF258" s="1649"/>
      <c r="AG258" s="1649"/>
      <c r="AH258" s="1649"/>
      <c r="AI258" s="1649"/>
      <c r="AJ258" s="1649"/>
      <c r="AK258" s="1710"/>
      <c r="AL258" s="1649"/>
      <c r="AM258" s="1649"/>
      <c r="AN258" s="1649"/>
      <c r="AO258" s="1649"/>
      <c r="AP258" s="1649"/>
      <c r="AQ258" s="1649"/>
      <c r="AR258" s="1649"/>
      <c r="AS258" s="1649"/>
      <c r="AT258" s="1649"/>
      <c r="AU258" s="1649"/>
      <c r="AV258" s="1649"/>
      <c r="AW258" s="1649"/>
      <c r="AX258" s="1649"/>
      <c r="AY258" s="1649"/>
      <c r="AZ258" s="1649"/>
      <c r="BA258" s="1649"/>
      <c r="BB258" s="1649"/>
      <c r="BC258" s="1649"/>
      <c r="BD258" s="1649"/>
      <c r="BE258" s="1649"/>
      <c r="BF258" s="1649"/>
    </row>
    <row r="259" spans="2:58" ht="12" customHeight="1">
      <c r="B259" s="1656" t="str">
        <f>$B$2</f>
        <v>13</v>
      </c>
      <c r="C259" s="1657" t="s">
        <v>3800</v>
      </c>
      <c r="D259" s="1649"/>
      <c r="E259" s="1719" t="s">
        <v>3801</v>
      </c>
      <c r="F259" s="1655"/>
      <c r="G259" s="1655"/>
      <c r="H259" s="1655"/>
      <c r="I259" s="1655"/>
      <c r="J259" s="1655"/>
      <c r="K259" s="1655"/>
      <c r="L259" s="1655"/>
      <c r="M259" s="1655"/>
      <c r="N259" s="1655"/>
      <c r="O259" s="1655"/>
      <c r="P259" s="1655"/>
      <c r="Q259" s="1655"/>
      <c r="R259" s="1655"/>
      <c r="S259" s="1655"/>
      <c r="T259" s="1655"/>
      <c r="U259" s="1655"/>
      <c r="V259" s="1655"/>
      <c r="W259" s="1655"/>
      <c r="X259" s="1655"/>
      <c r="Y259" s="1655"/>
      <c r="Z259" s="1655"/>
      <c r="AA259" s="1655"/>
      <c r="AB259" s="1655"/>
      <c r="AC259" s="1655"/>
      <c r="AD259" s="1663"/>
      <c r="AE259" s="1663"/>
      <c r="AF259" s="1664" t="s">
        <v>3184</v>
      </c>
      <c r="AG259" s="1664"/>
      <c r="AH259" s="1664"/>
      <c r="AI259" s="1664"/>
      <c r="AJ259" s="1664"/>
      <c r="AK259" s="1650"/>
      <c r="AL259" s="1649"/>
      <c r="AM259" s="1649"/>
      <c r="AN259" s="1649"/>
      <c r="AO259" s="1649"/>
      <c r="AP259" s="1649"/>
      <c r="AQ259" s="1649"/>
      <c r="AR259" s="1649"/>
      <c r="AS259" s="1649"/>
      <c r="AT259" s="1649"/>
      <c r="AU259" s="1649"/>
      <c r="AV259" s="1649"/>
      <c r="AW259" s="1649"/>
      <c r="AX259" s="1649"/>
      <c r="AY259" s="1649"/>
      <c r="AZ259" s="1649"/>
      <c r="BA259" s="1649"/>
      <c r="BB259" s="1649"/>
      <c r="BC259" s="1649"/>
      <c r="BD259" s="1649"/>
      <c r="BE259" s="1649"/>
      <c r="BF259" s="1649"/>
    </row>
    <row r="260" spans="2:58" ht="12" customHeight="1">
      <c r="B260" s="1656" t="str">
        <f>$B$2</f>
        <v>13</v>
      </c>
      <c r="C260" s="1657" t="s">
        <v>3802</v>
      </c>
      <c r="D260" s="1649"/>
      <c r="E260" s="1719" t="s">
        <v>3803</v>
      </c>
      <c r="F260" s="1655"/>
      <c r="G260" s="1655"/>
      <c r="H260" s="1655"/>
      <c r="I260" s="1655"/>
      <c r="J260" s="1655"/>
      <c r="K260" s="1655"/>
      <c r="L260" s="1655"/>
      <c r="M260" s="1655"/>
      <c r="N260" s="1655"/>
      <c r="O260" s="1655"/>
      <c r="P260" s="1655"/>
      <c r="Q260" s="1655"/>
      <c r="R260" s="1655"/>
      <c r="S260" s="1655"/>
      <c r="T260" s="1655"/>
      <c r="U260" s="1655"/>
      <c r="V260" s="1655"/>
      <c r="W260" s="1655"/>
      <c r="X260" s="1655"/>
      <c r="Y260" s="1655"/>
      <c r="Z260" s="1655"/>
      <c r="AA260" s="1655"/>
      <c r="AB260" s="1655"/>
      <c r="AC260" s="1655"/>
      <c r="AD260" s="1663"/>
      <c r="AE260" s="1663"/>
      <c r="AF260" s="1664" t="s">
        <v>3184</v>
      </c>
      <c r="AG260" s="1664"/>
      <c r="AH260" s="1664"/>
      <c r="AI260" s="1664"/>
      <c r="AJ260" s="1664"/>
      <c r="AK260" s="1650"/>
      <c r="AL260" s="1649"/>
      <c r="AM260" s="1649"/>
      <c r="AN260" s="1649"/>
      <c r="AO260" s="1649"/>
      <c r="AP260" s="1649"/>
      <c r="AQ260" s="1649"/>
      <c r="AR260" s="1649"/>
      <c r="AS260" s="1649"/>
      <c r="AT260" s="1649"/>
      <c r="AU260" s="1649"/>
      <c r="AV260" s="1649"/>
      <c r="AW260" s="1649"/>
      <c r="AX260" s="1649"/>
      <c r="AY260" s="1649"/>
      <c r="AZ260" s="1649"/>
      <c r="BA260" s="1649"/>
      <c r="BB260" s="1649"/>
      <c r="BC260" s="1649"/>
      <c r="BD260" s="1649"/>
      <c r="BE260" s="1649"/>
      <c r="BF260" s="1649"/>
    </row>
    <row r="261" spans="2:58" ht="12" customHeight="1">
      <c r="B261" s="1656"/>
      <c r="C261" s="1657"/>
      <c r="D261" s="1649"/>
      <c r="E261" s="1738" t="s">
        <v>3804</v>
      </c>
      <c r="F261" s="1655"/>
      <c r="G261" s="1655"/>
      <c r="H261" s="1655"/>
      <c r="I261" s="1655"/>
      <c r="J261" s="1655"/>
      <c r="K261" s="1655"/>
      <c r="L261" s="1655"/>
      <c r="M261" s="1655"/>
      <c r="N261" s="1655"/>
      <c r="O261" s="1655"/>
      <c r="P261" s="1655"/>
      <c r="Q261" s="1655"/>
      <c r="R261" s="1655"/>
      <c r="S261" s="1655"/>
      <c r="T261" s="1655"/>
      <c r="U261" s="1655"/>
      <c r="V261" s="1655"/>
      <c r="W261" s="1655"/>
      <c r="X261" s="1655"/>
      <c r="Y261" s="1655"/>
      <c r="Z261" s="1655"/>
      <c r="AA261" s="1655"/>
      <c r="AB261" s="1655"/>
      <c r="AC261" s="1655"/>
      <c r="AD261" s="1663"/>
      <c r="AE261" s="1663"/>
      <c r="AF261" s="1739"/>
      <c r="AG261" s="1739"/>
      <c r="AH261" s="1739"/>
      <c r="AI261" s="1739"/>
      <c r="AJ261" s="1739"/>
      <c r="AK261" s="1650"/>
      <c r="AL261" s="1649"/>
      <c r="AM261" s="1649"/>
      <c r="AN261" s="1649"/>
      <c r="AO261" s="1649"/>
      <c r="AP261" s="1649"/>
      <c r="AQ261" s="1649"/>
      <c r="AR261" s="1649"/>
      <c r="AS261" s="1649"/>
      <c r="AT261" s="1649"/>
      <c r="AU261" s="1649"/>
      <c r="AV261" s="1649"/>
      <c r="AW261" s="1649"/>
      <c r="AX261" s="1649"/>
      <c r="AY261" s="1649"/>
      <c r="AZ261" s="1649"/>
      <c r="BA261" s="1649"/>
      <c r="BB261" s="1649"/>
      <c r="BC261" s="1649"/>
      <c r="BD261" s="1649"/>
      <c r="BE261" s="1649"/>
      <c r="BF261" s="1649"/>
    </row>
    <row r="262" spans="2:58" ht="12" customHeight="1">
      <c r="B262" s="1649"/>
      <c r="C262" s="1649"/>
      <c r="D262" s="1649"/>
      <c r="E262" s="1649"/>
      <c r="F262" s="1649"/>
      <c r="G262" s="1649"/>
      <c r="H262" s="1649"/>
      <c r="I262" s="1649"/>
      <c r="J262" s="1649"/>
      <c r="K262" s="1649"/>
      <c r="L262" s="1649"/>
      <c r="M262" s="1649"/>
      <c r="N262" s="1649"/>
      <c r="O262" s="1649"/>
      <c r="P262" s="1649"/>
      <c r="Q262" s="1649"/>
      <c r="R262" s="1649"/>
      <c r="S262" s="1649"/>
      <c r="T262" s="1655"/>
      <c r="U262" s="1655"/>
      <c r="V262" s="1655"/>
      <c r="W262" s="1655"/>
      <c r="X262" s="1659"/>
      <c r="Y262" s="1655"/>
      <c r="Z262" s="1655"/>
      <c r="AA262" s="1659"/>
      <c r="AB262" s="1655"/>
      <c r="AC262" s="1655"/>
      <c r="AD262" s="1655"/>
      <c r="AE262" s="1655"/>
      <c r="AF262" s="1655"/>
      <c r="AG262" s="1655"/>
      <c r="AH262" s="1655"/>
      <c r="AI262" s="1655"/>
      <c r="AJ262" s="1655"/>
      <c r="AK262" s="1650"/>
      <c r="AL262" s="1649"/>
      <c r="AM262" s="1649"/>
      <c r="AN262" s="1649"/>
      <c r="AO262" s="1649"/>
      <c r="AP262" s="1649"/>
      <c r="AQ262" s="1649"/>
      <c r="AR262" s="1649"/>
      <c r="AS262" s="1649"/>
      <c r="AT262" s="1649"/>
      <c r="AU262" s="1649"/>
      <c r="AV262" s="1649"/>
      <c r="AW262" s="1649"/>
      <c r="AX262" s="1649"/>
      <c r="AY262" s="1649"/>
      <c r="AZ262" s="1649"/>
      <c r="BA262" s="1649"/>
      <c r="BB262" s="1649"/>
      <c r="BC262" s="1649"/>
      <c r="BD262" s="1649"/>
      <c r="BE262" s="1649"/>
      <c r="BF262" s="1649"/>
    </row>
    <row r="263" spans="2:58" ht="12" customHeight="1">
      <c r="B263" s="1649"/>
      <c r="C263" s="1649" t="s">
        <v>3393</v>
      </c>
      <c r="D263" s="1649"/>
      <c r="E263" s="1659"/>
      <c r="F263" s="1659"/>
      <c r="G263" s="1649" t="s">
        <v>3418</v>
      </c>
      <c r="H263" s="1659"/>
      <c r="I263" s="1659"/>
      <c r="J263" s="1655"/>
      <c r="K263" s="1655"/>
      <c r="L263" s="1655"/>
      <c r="M263" s="1660"/>
      <c r="N263" s="1660"/>
      <c r="O263" s="1660"/>
      <c r="P263" s="1660"/>
      <c r="Q263" s="1661"/>
      <c r="R263" s="1662"/>
      <c r="S263" s="1662"/>
      <c r="T263" s="1662"/>
      <c r="U263" s="1660"/>
      <c r="V263" s="1654"/>
      <c r="W263" s="1654"/>
      <c r="X263" s="1654"/>
      <c r="Y263" s="1660"/>
      <c r="Z263" s="1660"/>
      <c r="AA263" s="1660"/>
      <c r="AB263" s="1661"/>
      <c r="AC263" s="1660"/>
      <c r="AD263" s="1660"/>
      <c r="AE263" s="1660"/>
      <c r="AF263" s="1660"/>
      <c r="AG263" s="1660"/>
      <c r="AH263" s="1660"/>
      <c r="AI263" s="1660"/>
      <c r="AJ263" s="1660"/>
      <c r="AK263" s="1650"/>
      <c r="AL263" s="1649"/>
      <c r="AM263" s="1649"/>
      <c r="AN263" s="1649"/>
      <c r="AO263" s="1649"/>
      <c r="AP263" s="1649"/>
      <c r="AQ263" s="1649"/>
      <c r="AR263" s="1649"/>
      <c r="AS263" s="1649"/>
      <c r="AT263" s="1649"/>
      <c r="AU263" s="1649"/>
      <c r="AV263" s="1649"/>
      <c r="AW263" s="1649"/>
      <c r="AX263" s="1649"/>
      <c r="AY263" s="1649"/>
      <c r="AZ263" s="1649"/>
      <c r="BA263" s="1649"/>
      <c r="BB263" s="1649"/>
      <c r="BC263" s="1649"/>
      <c r="BD263" s="1649"/>
      <c r="BE263" s="1649"/>
      <c r="BF263" s="1649"/>
    </row>
    <row r="264" spans="2:58" ht="12" customHeight="1">
      <c r="B264" s="1649"/>
      <c r="C264" s="1649"/>
      <c r="D264" s="1649"/>
      <c r="E264" s="1649" t="s">
        <v>3413</v>
      </c>
      <c r="F264" s="1649"/>
      <c r="G264" s="1649"/>
      <c r="H264" s="1649"/>
      <c r="I264" s="1649"/>
      <c r="J264" s="1649"/>
      <c r="K264" s="1649"/>
      <c r="L264" s="1649"/>
      <c r="M264" s="1649"/>
      <c r="N264" s="1649"/>
      <c r="O264" s="1649"/>
      <c r="P264" s="1649"/>
      <c r="Q264" s="1649"/>
      <c r="R264" s="1649"/>
      <c r="S264" s="1649"/>
      <c r="T264" s="1649"/>
      <c r="U264" s="1649"/>
      <c r="V264" s="1649"/>
      <c r="W264" s="1649"/>
      <c r="X264" s="1649"/>
      <c r="Y264" s="1649"/>
      <c r="Z264" s="1649"/>
      <c r="AA264" s="1649"/>
      <c r="AB264" s="1649"/>
      <c r="AC264" s="1649"/>
      <c r="AD264" s="1649"/>
      <c r="AE264" s="1649"/>
      <c r="AF264" s="1649"/>
      <c r="AG264" s="1649"/>
      <c r="AH264" s="1649"/>
      <c r="AI264" s="1649"/>
      <c r="AJ264" s="1665" t="s">
        <v>3404</v>
      </c>
      <c r="AK264" s="1650"/>
      <c r="AL264" s="1649"/>
      <c r="AM264" s="1649"/>
      <c r="AN264" s="1649"/>
      <c r="AO264" s="1649"/>
      <c r="AP264" s="1649"/>
      <c r="AQ264" s="1649"/>
      <c r="AR264" s="1649"/>
      <c r="AS264" s="1649"/>
      <c r="AT264" s="1649"/>
      <c r="AU264" s="1649"/>
      <c r="AV264" s="1649"/>
      <c r="AW264" s="1649"/>
      <c r="AX264" s="1649"/>
      <c r="AY264" s="1649"/>
      <c r="AZ264" s="1649"/>
      <c r="BA264" s="1649"/>
      <c r="BB264" s="1649"/>
      <c r="BC264" s="1649"/>
      <c r="BD264" s="1649"/>
      <c r="BE264" s="1649"/>
      <c r="BF264" s="1649"/>
    </row>
    <row r="265" spans="2:58" ht="12" customHeight="1">
      <c r="B265" s="1649"/>
      <c r="C265" s="1649"/>
      <c r="D265" s="1649"/>
      <c r="E265" s="1666">
        <v>31</v>
      </c>
      <c r="F265" s="1666"/>
      <c r="G265" s="1666"/>
      <c r="H265" s="1666"/>
      <c r="I265" s="1666"/>
      <c r="J265" s="1666"/>
      <c r="K265" s="1666"/>
      <c r="L265" s="1666">
        <v>24</v>
      </c>
      <c r="M265" s="1666">
        <v>23</v>
      </c>
      <c r="N265" s="1666"/>
      <c r="O265" s="1666"/>
      <c r="P265" s="1666"/>
      <c r="Q265" s="1666"/>
      <c r="R265" s="1666"/>
      <c r="S265" s="1666"/>
      <c r="T265" s="1667">
        <v>16</v>
      </c>
      <c r="U265" s="1667">
        <v>15</v>
      </c>
      <c r="V265" s="1666"/>
      <c r="W265" s="1666"/>
      <c r="X265" s="1666"/>
      <c r="Y265" s="1666"/>
      <c r="Z265" s="1666"/>
      <c r="AA265" s="1666"/>
      <c r="AB265" s="1667">
        <v>8</v>
      </c>
      <c r="AC265" s="1667">
        <v>7</v>
      </c>
      <c r="AD265" s="1666"/>
      <c r="AE265" s="1666"/>
      <c r="AF265" s="1666"/>
      <c r="AG265" s="1666"/>
      <c r="AH265" s="1666"/>
      <c r="AI265" s="1666"/>
      <c r="AJ265" s="1667">
        <v>0</v>
      </c>
      <c r="AK265" s="1650"/>
      <c r="AL265" s="1649"/>
      <c r="AM265" s="1649"/>
      <c r="AN265" s="1649"/>
      <c r="AO265" s="1649"/>
      <c r="AP265" s="1649"/>
      <c r="AQ265" s="1649"/>
      <c r="AR265" s="1649"/>
      <c r="AS265" s="1649"/>
      <c r="AT265" s="1649"/>
      <c r="AU265" s="1649"/>
      <c r="AV265" s="1649"/>
      <c r="AW265" s="1649"/>
      <c r="AX265" s="1649"/>
      <c r="AY265" s="1649"/>
      <c r="AZ265" s="1649"/>
      <c r="BA265" s="1649"/>
      <c r="BB265" s="1649"/>
      <c r="BC265" s="1649"/>
      <c r="BD265" s="1649"/>
      <c r="BE265" s="1649"/>
      <c r="BF265" s="1649"/>
    </row>
    <row r="266" spans="2:58" s="1618" customFormat="1" ht="12" customHeight="1">
      <c r="E266" s="1619">
        <v>1</v>
      </c>
      <c r="F266" s="1620">
        <v>0</v>
      </c>
      <c r="G266" s="1620">
        <v>1</v>
      </c>
      <c r="H266" s="1621" t="s">
        <v>3105</v>
      </c>
      <c r="I266" s="1619">
        <v>0</v>
      </c>
      <c r="J266" s="1622">
        <v>0</v>
      </c>
      <c r="K266" s="1622">
        <v>0</v>
      </c>
      <c r="L266" s="1623">
        <v>0</v>
      </c>
      <c r="M266" s="1668">
        <v>0</v>
      </c>
      <c r="N266" s="1622">
        <v>0</v>
      </c>
      <c r="O266" s="1622">
        <v>0</v>
      </c>
      <c r="P266" s="1623">
        <v>0</v>
      </c>
      <c r="Q266" s="1619" t="str">
        <f>MID(Q268,1,1)</f>
        <v>0</v>
      </c>
      <c r="R266" s="1620" t="str">
        <f>MID(Q268,2,1)</f>
        <v>0</v>
      </c>
      <c r="S266" s="1669" t="str">
        <f>MID(Q268,3,1)</f>
        <v>0</v>
      </c>
      <c r="T266" s="1670" t="str">
        <f>MID(Q268,4,1)</f>
        <v>1</v>
      </c>
      <c r="U266" s="1740" t="str">
        <f>MID(U268,1,1)</f>
        <v>0</v>
      </c>
      <c r="V266" s="1741" t="str">
        <f>MID(U268,2,1)</f>
        <v>0</v>
      </c>
      <c r="W266" s="1620" t="str">
        <f>MID(U268,3,1)</f>
        <v>0</v>
      </c>
      <c r="X266" s="1621" t="s">
        <v>3414</v>
      </c>
      <c r="Y266" s="1619" t="str">
        <f>MID(U268,5,1)</f>
        <v>0</v>
      </c>
      <c r="Z266" s="1620" t="str">
        <f>MID(U268,6,1)</f>
        <v>0</v>
      </c>
      <c r="AA266" s="1620" t="str">
        <f>MID(U268,7,1)</f>
        <v>0</v>
      </c>
      <c r="AB266" s="1621" t="s">
        <v>3414</v>
      </c>
      <c r="AC266" s="1671" t="str">
        <f>MID(AC268,1,1)</f>
        <v>0</v>
      </c>
      <c r="AD266" s="1669" t="str">
        <f>MID(AC268,2,1)</f>
        <v>0</v>
      </c>
      <c r="AE266" s="1669" t="str">
        <f>MID(AC268,3,1)</f>
        <v>0</v>
      </c>
      <c r="AF266" s="1672" t="str">
        <f>MID(AC268,4,1)</f>
        <v>0</v>
      </c>
      <c r="AG266" s="1671" t="str">
        <f>MID(AC268,5,1)</f>
        <v>0</v>
      </c>
      <c r="AH266" s="1669" t="str">
        <f>MID(AC268,6,1)</f>
        <v>1</v>
      </c>
      <c r="AI266" s="1669" t="str">
        <f>MID(AC268,7,1)</f>
        <v>0</v>
      </c>
      <c r="AJ266" s="1672" t="str">
        <f>MID(AC268,8,1)</f>
        <v>0</v>
      </c>
      <c r="AQ266" s="1673"/>
      <c r="AR266" s="1673"/>
      <c r="AS266" s="1673"/>
      <c r="AT266" s="1673"/>
      <c r="AU266" s="1673"/>
      <c r="AV266" s="1673"/>
      <c r="AW266" s="1673"/>
      <c r="AX266" s="1673"/>
      <c r="AY266" s="1673"/>
      <c r="AZ266" s="1673"/>
      <c r="BA266" s="1673"/>
      <c r="BB266" s="1673"/>
      <c r="BC266" s="1673"/>
      <c r="BD266" s="1673"/>
      <c r="BE266" s="1673"/>
      <c r="BF266" s="1673"/>
    </row>
    <row r="267" spans="2:58" s="1618" customFormat="1" ht="12" customHeight="1">
      <c r="AI267" s="1637"/>
      <c r="AJ267" s="1637"/>
      <c r="AQ267" s="1673"/>
      <c r="AR267" s="1673"/>
      <c r="AS267" s="1673"/>
      <c r="AT267" s="1673"/>
      <c r="AU267" s="1673"/>
      <c r="AV267" s="1673"/>
      <c r="AW267" s="1673"/>
      <c r="AX267" s="1673"/>
      <c r="AY267" s="1673"/>
      <c r="AZ267" s="1673"/>
      <c r="BA267" s="1673"/>
      <c r="BB267" s="1673"/>
      <c r="BC267" s="1673"/>
      <c r="BD267" s="1673"/>
      <c r="BE267" s="1673"/>
      <c r="BF267" s="1673"/>
    </row>
    <row r="268" spans="2:58" s="1618" customFormat="1" ht="12" hidden="1" customHeight="1">
      <c r="E268" s="1638"/>
      <c r="F268" s="1638"/>
      <c r="G268" s="1638"/>
      <c r="H268" s="1638"/>
      <c r="I268" s="1638"/>
      <c r="J268" s="1637"/>
      <c r="K268" s="1637"/>
      <c r="L268" s="1637"/>
      <c r="M268" s="1637"/>
      <c r="N268" s="1637"/>
      <c r="O268" s="1637"/>
      <c r="P268" s="1637"/>
      <c r="Q268" s="1639" t="str">
        <f>HEX2BIN(T269,4)</f>
        <v>0001</v>
      </c>
      <c r="R268" s="1639"/>
      <c r="S268" s="1639"/>
      <c r="T268" s="1639"/>
      <c r="U268" s="1639" t="str">
        <f>HEX2BIN(Y269,8)</f>
        <v>00000000</v>
      </c>
      <c r="V268" s="1639"/>
      <c r="W268" s="1639"/>
      <c r="X268" s="1639"/>
      <c r="Y268" s="1639"/>
      <c r="Z268" s="1639"/>
      <c r="AA268" s="1639"/>
      <c r="AB268" s="1639"/>
      <c r="AC268" s="1639" t="str">
        <f>HEX2BIN(AG269,8)</f>
        <v>00000100</v>
      </c>
      <c r="AD268" s="1639"/>
      <c r="AE268" s="1639"/>
      <c r="AF268" s="1639"/>
      <c r="AG268" s="1639"/>
      <c r="AH268" s="1639"/>
      <c r="AI268" s="1639"/>
      <c r="AJ268" s="1639"/>
      <c r="AQ268" s="1673"/>
      <c r="AR268" s="1673"/>
      <c r="AS268" s="1673"/>
      <c r="AT268" s="1673"/>
      <c r="AU268" s="1673"/>
      <c r="AV268" s="1673"/>
      <c r="AW268" s="1673"/>
      <c r="AX268" s="1673"/>
      <c r="AY268" s="1673"/>
      <c r="AZ268" s="1673"/>
      <c r="BA268" s="1673"/>
      <c r="BB268" s="1673"/>
      <c r="BC268" s="1673"/>
      <c r="BD268" s="1673"/>
      <c r="BE268" s="1673"/>
      <c r="BF268" s="1673"/>
    </row>
    <row r="269" spans="2:58" s="1618" customFormat="1" ht="12" customHeight="1">
      <c r="E269" s="1638"/>
      <c r="F269" s="1638"/>
      <c r="G269" s="1638"/>
      <c r="H269" s="1638"/>
      <c r="I269" s="1638"/>
      <c r="J269" s="1637"/>
      <c r="K269" s="1640"/>
      <c r="L269" s="1637"/>
      <c r="M269" s="1641"/>
      <c r="N269" s="1642"/>
      <c r="O269" s="1640" t="s">
        <v>3805</v>
      </c>
      <c r="P269" s="1642"/>
      <c r="Q269" s="1742" t="s">
        <v>3106</v>
      </c>
      <c r="R269" s="1743"/>
      <c r="S269" s="1743"/>
      <c r="T269" s="1744" t="s">
        <v>3214</v>
      </c>
      <c r="U269" s="1742" t="s">
        <v>3120</v>
      </c>
      <c r="V269" s="1743"/>
      <c r="W269" s="1743"/>
      <c r="X269" s="1743"/>
      <c r="Y269" s="1675" t="s">
        <v>3398</v>
      </c>
      <c r="Z269" s="1675"/>
      <c r="AA269" s="1675"/>
      <c r="AB269" s="1709"/>
      <c r="AC269" s="1742" t="s">
        <v>3139</v>
      </c>
      <c r="AD269" s="1743"/>
      <c r="AE269" s="1743"/>
      <c r="AF269" s="1743"/>
      <c r="AG269" s="1675" t="s">
        <v>3806</v>
      </c>
      <c r="AH269" s="1675"/>
      <c r="AI269" s="1675"/>
      <c r="AJ269" s="1709"/>
      <c r="AQ269" s="1673"/>
      <c r="AR269" s="1673"/>
      <c r="AS269" s="1673"/>
      <c r="AT269" s="1673"/>
      <c r="AU269" s="1673"/>
      <c r="AV269" s="1673"/>
      <c r="AW269" s="1673"/>
      <c r="AX269" s="1673"/>
      <c r="AY269" s="1673"/>
      <c r="AZ269" s="1673"/>
      <c r="BA269" s="1673"/>
      <c r="BB269" s="1673"/>
      <c r="BC269" s="1673"/>
      <c r="BD269" s="1673"/>
      <c r="BE269" s="1673"/>
      <c r="BF269" s="1673"/>
    </row>
    <row r="270" spans="2:58" ht="12" customHeight="1">
      <c r="B270" s="1649"/>
      <c r="C270" s="1649"/>
      <c r="D270" s="1649"/>
      <c r="E270" s="1638"/>
      <c r="F270" s="1638"/>
      <c r="G270" s="1638"/>
      <c r="H270" s="1638"/>
      <c r="I270" s="1638"/>
      <c r="J270" s="1637"/>
      <c r="K270" s="1640"/>
      <c r="L270" s="1637"/>
      <c r="M270" s="1713"/>
      <c r="N270" s="1642"/>
      <c r="O270" s="1640" t="s">
        <v>3807</v>
      </c>
      <c r="P270" s="1640"/>
      <c r="Q270" s="1644" t="s">
        <v>3106</v>
      </c>
      <c r="R270" s="1645"/>
      <c r="S270" s="1645"/>
      <c r="T270" s="1646" t="s">
        <v>3214</v>
      </c>
      <c r="U270" s="1644" t="s">
        <v>3120</v>
      </c>
      <c r="V270" s="1645"/>
      <c r="W270" s="1645"/>
      <c r="X270" s="1645"/>
      <c r="Y270" s="1647" t="s">
        <v>3401</v>
      </c>
      <c r="Z270" s="1647"/>
      <c r="AA270" s="1647"/>
      <c r="AB270" s="1648"/>
      <c r="AC270" s="1644" t="s">
        <v>3139</v>
      </c>
      <c r="AD270" s="1645"/>
      <c r="AE270" s="1645"/>
      <c r="AF270" s="1645"/>
      <c r="AG270" s="1647" t="s">
        <v>3808</v>
      </c>
      <c r="AH270" s="1647"/>
      <c r="AI270" s="1647"/>
      <c r="AJ270" s="1648"/>
      <c r="AK270" s="1650"/>
      <c r="AL270" s="1649"/>
      <c r="AM270" s="1649"/>
      <c r="AN270" s="1649"/>
      <c r="AO270" s="1649"/>
      <c r="AP270" s="1649"/>
      <c r="AQ270" s="1649"/>
      <c r="AR270" s="1649"/>
      <c r="AS270" s="1649"/>
      <c r="AT270" s="1649"/>
      <c r="AU270" s="1649"/>
      <c r="AV270" s="1649"/>
      <c r="AW270" s="1649"/>
      <c r="AX270" s="1649"/>
      <c r="AY270" s="1649"/>
      <c r="AZ270" s="1649"/>
      <c r="BA270" s="1649"/>
      <c r="BB270" s="1649"/>
      <c r="BC270" s="1649"/>
      <c r="BD270" s="1649"/>
      <c r="BE270" s="1649"/>
      <c r="BF270" s="1649"/>
    </row>
    <row r="271" spans="2:58" s="1722" customFormat="1" ht="12" hidden="1" customHeight="1">
      <c r="E271" s="1745"/>
      <c r="F271" s="1745"/>
      <c r="G271" s="1745"/>
      <c r="H271" s="1745"/>
      <c r="I271" s="1745"/>
      <c r="J271" s="1746"/>
      <c r="K271" s="1747"/>
      <c r="L271" s="1746"/>
      <c r="M271" s="1748"/>
      <c r="N271" s="1749"/>
      <c r="O271" s="1747" t="s">
        <v>3809</v>
      </c>
      <c r="P271" s="1747"/>
      <c r="Q271" s="1750" t="s">
        <v>3106</v>
      </c>
      <c r="R271" s="1751"/>
      <c r="S271" s="1751"/>
      <c r="T271" s="1752" t="s">
        <v>3214</v>
      </c>
      <c r="U271" s="1750" t="s">
        <v>3120</v>
      </c>
      <c r="V271" s="1751"/>
      <c r="W271" s="1751"/>
      <c r="X271" s="1751"/>
      <c r="Y271" s="1753" t="s">
        <v>3810</v>
      </c>
      <c r="Z271" s="1753"/>
      <c r="AA271" s="1753"/>
      <c r="AB271" s="1754"/>
      <c r="AC271" s="1750" t="s">
        <v>3139</v>
      </c>
      <c r="AD271" s="1751"/>
      <c r="AE271" s="1751"/>
      <c r="AF271" s="1751"/>
      <c r="AG271" s="1753" t="s">
        <v>3808</v>
      </c>
      <c r="AH271" s="1753"/>
      <c r="AI271" s="1753"/>
      <c r="AJ271" s="1754"/>
      <c r="AK271" s="1732"/>
    </row>
    <row r="272" spans="2:58" s="1722" customFormat="1" ht="12" hidden="1" customHeight="1">
      <c r="E272" s="1745"/>
      <c r="F272" s="1745"/>
      <c r="G272" s="1745"/>
      <c r="H272" s="1745"/>
      <c r="I272" s="1745"/>
      <c r="J272" s="1746"/>
      <c r="K272" s="1747"/>
      <c r="L272" s="1746"/>
      <c r="M272" s="1748"/>
      <c r="N272" s="1749"/>
      <c r="O272" s="1747" t="s">
        <v>3811</v>
      </c>
      <c r="P272" s="1747"/>
      <c r="Q272" s="1750" t="s">
        <v>3106</v>
      </c>
      <c r="R272" s="1751"/>
      <c r="S272" s="1751"/>
      <c r="T272" s="1752" t="s">
        <v>3214</v>
      </c>
      <c r="U272" s="1750" t="s">
        <v>3120</v>
      </c>
      <c r="V272" s="1751"/>
      <c r="W272" s="1751"/>
      <c r="X272" s="1751"/>
      <c r="Y272" s="1753" t="s">
        <v>3812</v>
      </c>
      <c r="Z272" s="1753"/>
      <c r="AA272" s="1753"/>
      <c r="AB272" s="1754"/>
      <c r="AC272" s="1750" t="s">
        <v>3139</v>
      </c>
      <c r="AD272" s="1751"/>
      <c r="AE272" s="1751"/>
      <c r="AF272" s="1751"/>
      <c r="AG272" s="1753" t="s">
        <v>3808</v>
      </c>
      <c r="AH272" s="1753"/>
      <c r="AI272" s="1753"/>
      <c r="AJ272" s="1754"/>
      <c r="AK272" s="1732"/>
    </row>
    <row r="273" spans="2:38" s="1722" customFormat="1" ht="12" hidden="1" customHeight="1">
      <c r="E273" s="1745"/>
      <c r="F273" s="1745"/>
      <c r="G273" s="1745"/>
      <c r="H273" s="1745"/>
      <c r="I273" s="1745"/>
      <c r="J273" s="1746"/>
      <c r="K273" s="1747"/>
      <c r="L273" s="1746"/>
      <c r="M273" s="1748"/>
      <c r="N273" s="1749"/>
      <c r="O273" s="1747" t="s">
        <v>3813</v>
      </c>
      <c r="P273" s="1747"/>
      <c r="Q273" s="1750" t="s">
        <v>3106</v>
      </c>
      <c r="R273" s="1751"/>
      <c r="S273" s="1751"/>
      <c r="T273" s="1752" t="s">
        <v>3214</v>
      </c>
      <c r="U273" s="1750" t="s">
        <v>3120</v>
      </c>
      <c r="V273" s="1751"/>
      <c r="W273" s="1751"/>
      <c r="X273" s="1751"/>
      <c r="Y273" s="1753" t="s">
        <v>3814</v>
      </c>
      <c r="Z273" s="1753"/>
      <c r="AA273" s="1753"/>
      <c r="AB273" s="1754"/>
      <c r="AC273" s="1750" t="s">
        <v>3139</v>
      </c>
      <c r="AD273" s="1751"/>
      <c r="AE273" s="1751"/>
      <c r="AF273" s="1751"/>
      <c r="AG273" s="1753" t="s">
        <v>3808</v>
      </c>
      <c r="AH273" s="1753"/>
      <c r="AI273" s="1753"/>
      <c r="AJ273" s="1754"/>
      <c r="AK273" s="1732"/>
    </row>
    <row r="274" spans="2:38" s="1722" customFormat="1" ht="12" hidden="1" customHeight="1">
      <c r="E274" s="1745"/>
      <c r="F274" s="1745"/>
      <c r="G274" s="1745"/>
      <c r="H274" s="1745"/>
      <c r="I274" s="1745"/>
      <c r="J274" s="1746"/>
      <c r="K274" s="1747"/>
      <c r="L274" s="1746"/>
      <c r="M274" s="1748"/>
      <c r="N274" s="1749"/>
      <c r="O274" s="1747" t="s">
        <v>3815</v>
      </c>
      <c r="P274" s="1747"/>
      <c r="Q274" s="1750" t="s">
        <v>3106</v>
      </c>
      <c r="R274" s="1751"/>
      <c r="S274" s="1751"/>
      <c r="T274" s="1752" t="s">
        <v>3214</v>
      </c>
      <c r="U274" s="1750" t="s">
        <v>3120</v>
      </c>
      <c r="V274" s="1751"/>
      <c r="W274" s="1751"/>
      <c r="X274" s="1751"/>
      <c r="Y274" s="1753" t="s">
        <v>3816</v>
      </c>
      <c r="Z274" s="1753"/>
      <c r="AA274" s="1753"/>
      <c r="AB274" s="1754"/>
      <c r="AC274" s="1750" t="s">
        <v>3386</v>
      </c>
      <c r="AD274" s="1751"/>
      <c r="AE274" s="1751"/>
      <c r="AF274" s="1751"/>
      <c r="AG274" s="1753" t="s">
        <v>3808</v>
      </c>
      <c r="AH274" s="1753"/>
      <c r="AI274" s="1753"/>
      <c r="AJ274" s="1754"/>
      <c r="AK274" s="1732"/>
    </row>
    <row r="275" spans="2:38" ht="12" customHeight="1">
      <c r="B275" s="1649"/>
      <c r="C275" s="1649"/>
      <c r="D275" s="1649"/>
      <c r="E275" s="1638"/>
      <c r="F275" s="1638"/>
      <c r="G275" s="1638"/>
      <c r="H275" s="1676"/>
      <c r="I275" s="1676"/>
      <c r="J275" s="1641"/>
      <c r="K275" s="1651"/>
      <c r="L275" s="1641"/>
      <c r="M275" s="1641"/>
      <c r="N275" s="1642"/>
      <c r="O275" s="1651"/>
      <c r="P275" s="1642"/>
      <c r="Q275" s="1651"/>
      <c r="R275" s="1651"/>
      <c r="S275" s="1651"/>
      <c r="T275" s="1652"/>
      <c r="U275" s="1651"/>
      <c r="V275" s="1651"/>
      <c r="W275" s="1651"/>
      <c r="X275" s="1651"/>
      <c r="Y275" s="1652"/>
      <c r="Z275" s="1652"/>
      <c r="AA275" s="1652"/>
      <c r="AB275" s="1652"/>
      <c r="AC275" s="1651"/>
      <c r="AD275" s="1651"/>
      <c r="AE275" s="1651"/>
      <c r="AF275" s="1651"/>
      <c r="AG275" s="1652"/>
      <c r="AH275" s="1652"/>
      <c r="AI275" s="1652"/>
      <c r="AJ275" s="1652"/>
      <c r="AK275" s="1653"/>
      <c r="AL275" s="1654"/>
    </row>
    <row r="276" spans="2:38" ht="12" customHeight="1">
      <c r="B276" s="1649"/>
      <c r="C276" s="1649" t="s">
        <v>3402</v>
      </c>
      <c r="D276" s="1679"/>
      <c r="E276" s="1649"/>
      <c r="F276" s="1649"/>
      <c r="G276" s="1649" t="s">
        <v>3412</v>
      </c>
      <c r="H276" s="1649"/>
      <c r="I276" s="1649"/>
      <c r="J276" s="1649"/>
      <c r="K276" s="1649"/>
      <c r="L276" s="1649"/>
      <c r="M276" s="1649"/>
      <c r="N276" s="1649"/>
      <c r="O276" s="1649"/>
      <c r="P276" s="1654"/>
      <c r="Q276" s="1649"/>
      <c r="R276" s="1649"/>
      <c r="S276" s="1649"/>
      <c r="T276" s="1649"/>
      <c r="U276" s="1649"/>
      <c r="V276" s="1649"/>
      <c r="W276" s="1649"/>
      <c r="X276" s="1649"/>
      <c r="Y276" s="1649"/>
      <c r="Z276" s="1649"/>
      <c r="AA276" s="1649"/>
      <c r="AB276" s="1649"/>
      <c r="AC276" s="1649"/>
      <c r="AD276" s="1649"/>
      <c r="AE276" s="1649"/>
      <c r="AF276" s="1649"/>
      <c r="AG276" s="1649"/>
      <c r="AH276" s="1649"/>
      <c r="AI276" s="1649"/>
      <c r="AJ276" s="1649"/>
      <c r="AK276" s="1650"/>
      <c r="AL276" s="1649"/>
    </row>
    <row r="277" spans="2:38" ht="12" customHeight="1">
      <c r="B277" s="1649"/>
      <c r="C277" s="1649"/>
      <c r="D277" s="1649"/>
      <c r="E277" s="1649" t="s">
        <v>3413</v>
      </c>
      <c r="F277" s="1649"/>
      <c r="G277" s="1649"/>
      <c r="H277" s="1649"/>
      <c r="I277" s="1649"/>
      <c r="J277" s="1649"/>
      <c r="K277" s="1649"/>
      <c r="L277" s="1649"/>
      <c r="M277" s="1649"/>
      <c r="N277" s="1649"/>
      <c r="O277" s="1649"/>
      <c r="P277" s="1649"/>
      <c r="Q277" s="1649"/>
      <c r="R277" s="1649"/>
      <c r="S277" s="1649"/>
      <c r="T277" s="1649"/>
      <c r="U277" s="1649"/>
      <c r="V277" s="1649"/>
      <c r="W277" s="1649"/>
      <c r="X277" s="1649"/>
      <c r="Y277" s="1649"/>
      <c r="Z277" s="1649"/>
      <c r="AA277" s="1649"/>
      <c r="AB277" s="1649"/>
      <c r="AC277" s="1649"/>
      <c r="AD277" s="1649"/>
      <c r="AE277" s="1649"/>
      <c r="AF277" s="1649"/>
      <c r="AG277" s="1649"/>
      <c r="AH277" s="1649"/>
      <c r="AI277" s="1649"/>
      <c r="AJ277" s="1665" t="s">
        <v>3404</v>
      </c>
      <c r="AK277" s="1650"/>
      <c r="AL277" s="1649"/>
    </row>
    <row r="278" spans="2:38" ht="12" customHeight="1">
      <c r="B278" s="1649"/>
      <c r="C278" s="1649"/>
      <c r="D278" s="1649"/>
      <c r="E278" s="1650">
        <v>31</v>
      </c>
      <c r="F278" s="1650"/>
      <c r="G278" s="1650"/>
      <c r="H278" s="1650"/>
      <c r="I278" s="1650"/>
      <c r="J278" s="1650"/>
      <c r="K278" s="1650"/>
      <c r="L278" s="1650">
        <v>24</v>
      </c>
      <c r="M278" s="1650">
        <v>23</v>
      </c>
      <c r="N278" s="1650"/>
      <c r="O278" s="1650"/>
      <c r="P278" s="1650"/>
      <c r="Q278" s="1650"/>
      <c r="R278" s="1650"/>
      <c r="S278" s="1650"/>
      <c r="T278" s="1680">
        <v>16</v>
      </c>
      <c r="U278" s="1680">
        <v>15</v>
      </c>
      <c r="V278" s="1650"/>
      <c r="W278" s="1650"/>
      <c r="X278" s="1650"/>
      <c r="Y278" s="1650"/>
      <c r="Z278" s="1650"/>
      <c r="AA278" s="1650"/>
      <c r="AB278" s="1680">
        <v>8</v>
      </c>
      <c r="AC278" s="1680">
        <v>7</v>
      </c>
      <c r="AD278" s="1650"/>
      <c r="AE278" s="1650"/>
      <c r="AF278" s="1650"/>
      <c r="AG278" s="1650"/>
      <c r="AH278" s="1650"/>
      <c r="AI278" s="1650"/>
      <c r="AJ278" s="1680">
        <v>0</v>
      </c>
      <c r="AK278" s="1650"/>
      <c r="AL278" s="1649"/>
    </row>
    <row r="279" spans="2:38" ht="12" customHeight="1">
      <c r="B279" s="1649"/>
      <c r="C279" s="1649"/>
      <c r="D279" s="1649"/>
      <c r="E279" s="1686" t="s">
        <v>3125</v>
      </c>
      <c r="F279" s="1687" t="s">
        <v>3125</v>
      </c>
      <c r="G279" s="1687" t="s">
        <v>3125</v>
      </c>
      <c r="H279" s="1688" t="s">
        <v>3125</v>
      </c>
      <c r="I279" s="1686" t="s">
        <v>3125</v>
      </c>
      <c r="J279" s="1687" t="s">
        <v>3125</v>
      </c>
      <c r="K279" s="1687" t="s">
        <v>3125</v>
      </c>
      <c r="L279" s="1688" t="s">
        <v>3125</v>
      </c>
      <c r="M279" s="1686" t="s">
        <v>3125</v>
      </c>
      <c r="N279" s="1687" t="s">
        <v>3125</v>
      </c>
      <c r="O279" s="1687" t="s">
        <v>3817</v>
      </c>
      <c r="P279" s="1688" t="s">
        <v>3125</v>
      </c>
      <c r="Q279" s="1686" t="s">
        <v>3125</v>
      </c>
      <c r="R279" s="1687" t="s">
        <v>3125</v>
      </c>
      <c r="S279" s="1687" t="s">
        <v>3125</v>
      </c>
      <c r="T279" s="1689" t="s">
        <v>3125</v>
      </c>
      <c r="U279" s="1686" t="s">
        <v>3125</v>
      </c>
      <c r="V279" s="1687" t="s">
        <v>3125</v>
      </c>
      <c r="W279" s="1687" t="s">
        <v>3125</v>
      </c>
      <c r="X279" s="1689" t="s">
        <v>3125</v>
      </c>
      <c r="Y279" s="1734" t="s">
        <v>3420</v>
      </c>
      <c r="Z279" s="1735" t="s">
        <v>3420</v>
      </c>
      <c r="AA279" s="1735" t="s">
        <v>3420</v>
      </c>
      <c r="AB279" s="1690" t="s">
        <v>3420</v>
      </c>
      <c r="AC279" s="1734" t="s">
        <v>3420</v>
      </c>
      <c r="AD279" s="1735" t="s">
        <v>3420</v>
      </c>
      <c r="AE279" s="1735" t="s">
        <v>3818</v>
      </c>
      <c r="AF279" s="1690" t="s">
        <v>3420</v>
      </c>
      <c r="AG279" s="1734" t="s">
        <v>3420</v>
      </c>
      <c r="AH279" s="1735" t="s">
        <v>3420</v>
      </c>
      <c r="AI279" s="1735" t="s">
        <v>3420</v>
      </c>
      <c r="AJ279" s="1690" t="s">
        <v>3420</v>
      </c>
      <c r="AK279" s="1650"/>
      <c r="AL279" s="1649"/>
    </row>
    <row r="280" spans="2:38" ht="12" customHeight="1">
      <c r="B280" s="1649"/>
      <c r="C280" s="1649"/>
      <c r="D280" s="1649"/>
      <c r="E280" s="1655"/>
      <c r="F280" s="1655"/>
      <c r="G280" s="1655"/>
      <c r="H280" s="1655"/>
      <c r="I280" s="1655"/>
      <c r="J280" s="1655"/>
      <c r="K280" s="1655"/>
      <c r="L280" s="1655"/>
      <c r="M280" s="1655"/>
      <c r="N280" s="1655"/>
      <c r="O280" s="1655"/>
      <c r="P280" s="1655"/>
      <c r="Q280" s="1655"/>
      <c r="R280" s="1655"/>
      <c r="S280" s="1655"/>
      <c r="T280" s="1655"/>
      <c r="U280" s="1655"/>
      <c r="V280" s="1655"/>
      <c r="W280" s="1655"/>
      <c r="X280" s="1655"/>
      <c r="Y280" s="1655"/>
      <c r="Z280" s="1655"/>
      <c r="AA280" s="1655"/>
      <c r="AB280" s="1655"/>
      <c r="AC280" s="1655"/>
      <c r="AD280" s="1655"/>
      <c r="AE280" s="1655"/>
      <c r="AF280" s="1655"/>
      <c r="AG280" s="1655"/>
      <c r="AH280" s="1655"/>
      <c r="AI280" s="1655"/>
      <c r="AJ280" s="1655"/>
      <c r="AK280" s="1650"/>
      <c r="AL280" s="1649"/>
    </row>
    <row r="281" spans="2:38" ht="12" customHeight="1">
      <c r="B281" s="1649"/>
      <c r="C281" s="1649"/>
      <c r="D281" s="1649"/>
      <c r="E281" s="1649"/>
      <c r="F281" s="1655"/>
      <c r="G281" s="1655"/>
      <c r="H281" s="1655"/>
      <c r="I281" s="1655"/>
      <c r="J281" s="1655"/>
      <c r="K281" s="1655"/>
      <c r="L281" s="1655"/>
      <c r="M281" s="1655"/>
      <c r="N281" s="1655"/>
      <c r="O281" s="1655"/>
      <c r="P281" s="1655"/>
      <c r="Q281" s="1655"/>
      <c r="R281" s="1655"/>
      <c r="S281" s="1649"/>
      <c r="T281" s="1655"/>
      <c r="U281" s="1655"/>
      <c r="V281" s="1655"/>
      <c r="W281" s="1655"/>
      <c r="X281" s="1655"/>
      <c r="Y281" s="1655"/>
      <c r="Z281" s="1655"/>
      <c r="AA281" s="1655"/>
      <c r="AB281" s="1655"/>
      <c r="AC281" s="1655"/>
      <c r="AD281" s="1655" t="s">
        <v>3819</v>
      </c>
      <c r="AE281" s="1655"/>
      <c r="AF281" s="1655"/>
      <c r="AG281" s="1649"/>
      <c r="AH281" s="1649"/>
      <c r="AI281" s="1649"/>
      <c r="AJ281" s="1649"/>
      <c r="AK281" s="1650"/>
      <c r="AL281" s="1649"/>
    </row>
    <row r="286" spans="2:38" ht="12" customHeight="1">
      <c r="B286" s="1649"/>
      <c r="C286" s="1649"/>
      <c r="D286" s="1649"/>
      <c r="E286" s="1649"/>
      <c r="F286" s="1649"/>
      <c r="G286" s="1649"/>
      <c r="H286" s="1649"/>
      <c r="I286" s="1649"/>
      <c r="J286" s="1649"/>
      <c r="K286" s="1649"/>
      <c r="L286" s="1649"/>
      <c r="M286" s="1649"/>
      <c r="N286" s="1649"/>
      <c r="O286" s="1649"/>
      <c r="P286" s="1649"/>
      <c r="Q286" s="1649"/>
      <c r="R286" s="1649"/>
      <c r="S286" s="1649"/>
      <c r="T286" s="1649"/>
      <c r="U286" s="1649"/>
      <c r="V286" s="1649"/>
      <c r="W286" s="1649"/>
      <c r="X286" s="1649"/>
      <c r="Y286" s="1649"/>
      <c r="Z286" s="1649"/>
      <c r="AA286" s="1649"/>
      <c r="AB286" s="1649"/>
      <c r="AC286" s="1649"/>
      <c r="AD286" s="1649"/>
      <c r="AE286" s="1649"/>
      <c r="AF286" s="1649"/>
      <c r="AG286" s="1649"/>
      <c r="AH286" s="1649"/>
      <c r="AI286" s="1649"/>
      <c r="AJ286" s="1649"/>
      <c r="AK286" s="1710"/>
      <c r="AL286" s="1649"/>
    </row>
    <row r="287" spans="2:38" ht="12" customHeight="1">
      <c r="B287" s="1656" t="str">
        <f>$B$2</f>
        <v>13</v>
      </c>
      <c r="C287" s="1657" t="s">
        <v>3820</v>
      </c>
      <c r="D287" s="1649"/>
      <c r="E287" s="1755" t="s">
        <v>3821</v>
      </c>
      <c r="F287" s="1655"/>
      <c r="G287" s="1655"/>
      <c r="H287" s="1655"/>
      <c r="I287" s="1655"/>
      <c r="J287" s="1655"/>
      <c r="K287" s="1655"/>
      <c r="L287" s="1655"/>
      <c r="M287" s="1655"/>
      <c r="N287" s="1655"/>
      <c r="O287" s="1655"/>
      <c r="P287" s="1655"/>
      <c r="Q287" s="1655"/>
      <c r="R287" s="1655"/>
      <c r="S287" s="1655"/>
      <c r="T287" s="1655"/>
      <c r="U287" s="1655"/>
      <c r="V287" s="1655"/>
      <c r="W287" s="1655"/>
      <c r="X287" s="1655"/>
      <c r="Y287" s="1655"/>
      <c r="Z287" s="1655"/>
      <c r="AA287" s="1655"/>
      <c r="AB287" s="1655"/>
      <c r="AC287" s="1655"/>
      <c r="AD287" s="1663"/>
      <c r="AE287" s="1663"/>
      <c r="AF287" s="1664" t="s">
        <v>3184</v>
      </c>
      <c r="AG287" s="1664"/>
      <c r="AH287" s="1664"/>
      <c r="AI287" s="1664"/>
      <c r="AJ287" s="1664"/>
      <c r="AK287" s="1650"/>
      <c r="AL287" s="1649"/>
    </row>
    <row r="288" spans="2:38" ht="12" customHeight="1">
      <c r="B288" s="1656" t="str">
        <f>$B$2</f>
        <v>13</v>
      </c>
      <c r="C288" s="1657" t="s">
        <v>3822</v>
      </c>
      <c r="D288" s="1649"/>
      <c r="E288" s="1658" t="s">
        <v>3823</v>
      </c>
      <c r="F288" s="1655"/>
      <c r="G288" s="1655"/>
      <c r="H288" s="1655"/>
      <c r="I288" s="1655"/>
      <c r="J288" s="1655"/>
      <c r="K288" s="1655"/>
      <c r="L288" s="1655"/>
      <c r="M288" s="1655"/>
      <c r="N288" s="1655"/>
      <c r="O288" s="1655"/>
      <c r="P288" s="1655"/>
      <c r="Q288" s="1655"/>
      <c r="R288" s="1655"/>
      <c r="S288" s="1655"/>
      <c r="T288" s="1655"/>
      <c r="U288" s="1655"/>
      <c r="V288" s="1655"/>
      <c r="W288" s="1655"/>
      <c r="X288" s="1655"/>
      <c r="Y288" s="1655"/>
      <c r="Z288" s="1655"/>
      <c r="AA288" s="1655"/>
      <c r="AB288" s="1655"/>
      <c r="AC288" s="1655"/>
      <c r="AD288" s="1663"/>
      <c r="AE288" s="1663"/>
      <c r="AF288" s="1664" t="s">
        <v>3184</v>
      </c>
      <c r="AG288" s="1664"/>
      <c r="AH288" s="1664"/>
      <c r="AI288" s="1664"/>
      <c r="AJ288" s="1664"/>
      <c r="AK288" s="1650"/>
      <c r="AL288" s="1649"/>
    </row>
    <row r="289" spans="3:58" ht="12" customHeight="1">
      <c r="C289" s="1649"/>
      <c r="D289" s="1649"/>
      <c r="E289" s="1649"/>
      <c r="F289" s="1649"/>
      <c r="G289" s="1649"/>
      <c r="H289" s="1649"/>
      <c r="I289" s="1649"/>
      <c r="J289" s="1649"/>
      <c r="K289" s="1649"/>
      <c r="L289" s="1649"/>
      <c r="M289" s="1649"/>
      <c r="N289" s="1649"/>
      <c r="O289" s="1649"/>
      <c r="P289" s="1649"/>
      <c r="Q289" s="1649"/>
      <c r="R289" s="1649"/>
      <c r="S289" s="1649"/>
      <c r="T289" s="1655"/>
      <c r="U289" s="1655"/>
      <c r="V289" s="1655"/>
      <c r="W289" s="1655"/>
      <c r="X289" s="1659"/>
      <c r="Y289" s="1655"/>
      <c r="Z289" s="1655"/>
      <c r="AA289" s="1659"/>
      <c r="AB289" s="1655"/>
      <c r="AC289" s="1655"/>
      <c r="AD289" s="1655"/>
      <c r="AE289" s="1655"/>
      <c r="AF289" s="1655"/>
      <c r="AG289" s="1655"/>
      <c r="AH289" s="1655"/>
      <c r="AI289" s="1655"/>
      <c r="AJ289" s="1655"/>
      <c r="AK289" s="1650"/>
      <c r="AL289" s="1649"/>
      <c r="AM289" s="1649"/>
      <c r="AN289" s="1649"/>
      <c r="AO289" s="1649"/>
      <c r="AP289" s="1649"/>
      <c r="AQ289" s="1649"/>
      <c r="AR289" s="1649"/>
      <c r="AS289" s="1649"/>
      <c r="AT289" s="1649"/>
      <c r="AU289" s="1649"/>
      <c r="AV289" s="1649"/>
      <c r="AW289" s="1649"/>
      <c r="AX289" s="1649"/>
      <c r="AY289" s="1649"/>
      <c r="AZ289" s="1649"/>
      <c r="BA289" s="1649"/>
      <c r="BB289" s="1649"/>
      <c r="BC289" s="1649"/>
      <c r="BD289" s="1649"/>
      <c r="BE289" s="1649"/>
      <c r="BF289" s="1649"/>
    </row>
    <row r="290" spans="3:58" ht="12" customHeight="1">
      <c r="C290" s="1649" t="s">
        <v>3393</v>
      </c>
      <c r="D290" s="1649"/>
      <c r="E290" s="1659"/>
      <c r="F290" s="1659"/>
      <c r="G290" s="1649" t="s">
        <v>3412</v>
      </c>
      <c r="H290" s="1659"/>
      <c r="I290" s="1659"/>
      <c r="J290" s="1655"/>
      <c r="K290" s="1655"/>
      <c r="L290" s="1655"/>
      <c r="M290" s="1660"/>
      <c r="N290" s="1660"/>
      <c r="O290" s="1660"/>
      <c r="P290" s="1660"/>
      <c r="Q290" s="1661"/>
      <c r="R290" s="1662"/>
      <c r="S290" s="1662"/>
      <c r="T290" s="1662"/>
      <c r="U290" s="1660"/>
      <c r="V290" s="1654"/>
      <c r="W290" s="1654"/>
      <c r="X290" s="1654"/>
      <c r="Y290" s="1660"/>
      <c r="Z290" s="1660"/>
      <c r="AA290" s="1660"/>
      <c r="AB290" s="1661"/>
      <c r="AC290" s="1660"/>
      <c r="AD290" s="1660"/>
      <c r="AE290" s="1660"/>
      <c r="AF290" s="1660"/>
      <c r="AG290" s="1660"/>
      <c r="AH290" s="1660"/>
      <c r="AI290" s="1660"/>
      <c r="AJ290" s="1660"/>
      <c r="AK290" s="1650"/>
      <c r="AL290" s="1649"/>
      <c r="AM290" s="1649"/>
      <c r="AN290" s="1649"/>
      <c r="AO290" s="1649"/>
      <c r="AP290" s="1649"/>
      <c r="AQ290" s="1649"/>
      <c r="AR290" s="1649"/>
      <c r="AS290" s="1649"/>
      <c r="AT290" s="1649"/>
      <c r="AU290" s="1649"/>
      <c r="AV290" s="1649"/>
      <c r="AW290" s="1649"/>
      <c r="AX290" s="1649"/>
      <c r="AY290" s="1649"/>
      <c r="AZ290" s="1649"/>
      <c r="BA290" s="1649"/>
      <c r="BB290" s="1649"/>
      <c r="BC290" s="1649"/>
      <c r="BD290" s="1649"/>
      <c r="BE290" s="1649"/>
      <c r="BF290" s="1649"/>
    </row>
    <row r="291" spans="3:58" ht="12" customHeight="1">
      <c r="C291" s="1649"/>
      <c r="D291" s="1649"/>
      <c r="E291" s="1649" t="s">
        <v>3413</v>
      </c>
      <c r="F291" s="1649"/>
      <c r="G291" s="1649"/>
      <c r="H291" s="1649"/>
      <c r="I291" s="1649"/>
      <c r="J291" s="1649"/>
      <c r="K291" s="1649"/>
      <c r="L291" s="1649"/>
      <c r="M291" s="1649"/>
      <c r="N291" s="1649"/>
      <c r="O291" s="1649"/>
      <c r="P291" s="1649"/>
      <c r="Q291" s="1649"/>
      <c r="R291" s="1649"/>
      <c r="S291" s="1649"/>
      <c r="T291" s="1649"/>
      <c r="U291" s="1649"/>
      <c r="V291" s="1649"/>
      <c r="W291" s="1649"/>
      <c r="X291" s="1649"/>
      <c r="Y291" s="1649"/>
      <c r="Z291" s="1649"/>
      <c r="AA291" s="1649"/>
      <c r="AB291" s="1649"/>
      <c r="AC291" s="1649"/>
      <c r="AD291" s="1649"/>
      <c r="AE291" s="1649"/>
      <c r="AF291" s="1649"/>
      <c r="AG291" s="1649"/>
      <c r="AH291" s="1649"/>
      <c r="AI291" s="1649"/>
      <c r="AJ291" s="1665" t="s">
        <v>3404</v>
      </c>
      <c r="AK291" s="1650"/>
      <c r="AL291" s="1649"/>
      <c r="AM291" s="1649"/>
      <c r="AN291" s="1649"/>
      <c r="AO291" s="1649"/>
      <c r="AP291" s="1649"/>
      <c r="AQ291" s="1649"/>
      <c r="AR291" s="1649"/>
      <c r="AS291" s="1649"/>
      <c r="AT291" s="1649"/>
      <c r="AU291" s="1649"/>
      <c r="AV291" s="1649"/>
      <c r="AW291" s="1649"/>
      <c r="AX291" s="1649"/>
      <c r="AY291" s="1649"/>
      <c r="AZ291" s="1649"/>
      <c r="BA291" s="1649"/>
      <c r="BB291" s="1649"/>
      <c r="BC291" s="1649"/>
      <c r="BD291" s="1649"/>
      <c r="BE291" s="1649"/>
      <c r="BF291" s="1649"/>
    </row>
    <row r="292" spans="3:58" ht="12" customHeight="1">
      <c r="C292" s="1649"/>
      <c r="D292" s="1649"/>
      <c r="E292" s="1666">
        <v>31</v>
      </c>
      <c r="F292" s="1666"/>
      <c r="G292" s="1666"/>
      <c r="H292" s="1666"/>
      <c r="I292" s="1666"/>
      <c r="J292" s="1666"/>
      <c r="K292" s="1666"/>
      <c r="L292" s="1666">
        <v>24</v>
      </c>
      <c r="M292" s="1666">
        <v>23</v>
      </c>
      <c r="N292" s="1666"/>
      <c r="O292" s="1666"/>
      <c r="P292" s="1666"/>
      <c r="Q292" s="1666"/>
      <c r="R292" s="1666"/>
      <c r="S292" s="1666"/>
      <c r="T292" s="1667">
        <v>16</v>
      </c>
      <c r="U292" s="1667">
        <v>15</v>
      </c>
      <c r="V292" s="1666"/>
      <c r="W292" s="1666"/>
      <c r="X292" s="1666"/>
      <c r="Y292" s="1666"/>
      <c r="Z292" s="1666"/>
      <c r="AA292" s="1666"/>
      <c r="AB292" s="1667">
        <v>8</v>
      </c>
      <c r="AC292" s="1667">
        <v>7</v>
      </c>
      <c r="AD292" s="1666"/>
      <c r="AE292" s="1666"/>
      <c r="AF292" s="1666"/>
      <c r="AG292" s="1666"/>
      <c r="AH292" s="1666"/>
      <c r="AI292" s="1666"/>
      <c r="AJ292" s="1667">
        <v>0</v>
      </c>
      <c r="AK292" s="1650"/>
      <c r="AL292" s="1649"/>
      <c r="AM292" s="1649"/>
      <c r="AN292" s="1649"/>
      <c r="AO292" s="1649"/>
      <c r="AP292" s="1649"/>
      <c r="AQ292" s="1649"/>
      <c r="AR292" s="1649"/>
      <c r="AS292" s="1649"/>
      <c r="AT292" s="1649"/>
      <c r="AU292" s="1649"/>
      <c r="AV292" s="1649"/>
      <c r="AW292" s="1649"/>
      <c r="AX292" s="1649"/>
      <c r="AY292" s="1649"/>
      <c r="AZ292" s="1649"/>
      <c r="BA292" s="1649"/>
      <c r="BB292" s="1649"/>
      <c r="BC292" s="1649"/>
      <c r="BD292" s="1649"/>
      <c r="BE292" s="1649"/>
      <c r="BF292" s="1649"/>
    </row>
    <row r="293" spans="3:58" s="1618" customFormat="1" ht="12" customHeight="1">
      <c r="E293" s="1619">
        <v>1</v>
      </c>
      <c r="F293" s="1620">
        <v>0</v>
      </c>
      <c r="G293" s="1620">
        <v>1</v>
      </c>
      <c r="H293" s="1621" t="s">
        <v>3105</v>
      </c>
      <c r="I293" s="1619">
        <v>0</v>
      </c>
      <c r="J293" s="1622">
        <v>0</v>
      </c>
      <c r="K293" s="1622">
        <v>0</v>
      </c>
      <c r="L293" s="1623">
        <v>0</v>
      </c>
      <c r="M293" s="1756">
        <v>1</v>
      </c>
      <c r="N293" s="1622">
        <v>0</v>
      </c>
      <c r="O293" s="1622">
        <v>0</v>
      </c>
      <c r="P293" s="1623">
        <v>0</v>
      </c>
      <c r="Q293" s="1619" t="str">
        <f>MID(Q295,1,1)</f>
        <v>0</v>
      </c>
      <c r="R293" s="1620" t="str">
        <f>MID(Q295,2,1)</f>
        <v>0</v>
      </c>
      <c r="S293" s="1669" t="str">
        <f>MID(Q295,3,1)</f>
        <v>0</v>
      </c>
      <c r="T293" s="1670" t="str">
        <f>MID(Q295,4,1)</f>
        <v>1</v>
      </c>
      <c r="U293" s="1619" t="str">
        <f>MID(U295,1,1)</f>
        <v>0</v>
      </c>
      <c r="V293" s="1620" t="str">
        <f>MID(U295,2,1)</f>
        <v>0</v>
      </c>
      <c r="W293" s="1620" t="str">
        <f>MID(U295,3,1)</f>
        <v>0</v>
      </c>
      <c r="X293" s="1621" t="str">
        <f>MID(U295,4,1)</f>
        <v>0</v>
      </c>
      <c r="Y293" s="1619" t="str">
        <f>MID(U295,5,1)</f>
        <v>0</v>
      </c>
      <c r="Z293" s="1620" t="str">
        <f>MID(U295,6,1)</f>
        <v>0</v>
      </c>
      <c r="AA293" s="1620" t="str">
        <f>MID(U295,7,1)</f>
        <v>1</v>
      </c>
      <c r="AB293" s="1621" t="s">
        <v>3414</v>
      </c>
      <c r="AC293" s="1671" t="str">
        <f>MID(AC295,1,1)</f>
        <v>0</v>
      </c>
      <c r="AD293" s="1669" t="str">
        <f>MID(AC295,2,1)</f>
        <v>0</v>
      </c>
      <c r="AE293" s="1669" t="str">
        <f>MID(AC295,3,1)</f>
        <v>0</v>
      </c>
      <c r="AF293" s="1672" t="str">
        <f>MID(AC295,4,1)</f>
        <v>0</v>
      </c>
      <c r="AG293" s="1671" t="str">
        <f>MID(AC295,5,1)</f>
        <v>0</v>
      </c>
      <c r="AH293" s="1669" t="str">
        <f>MID(AC295,6,1)</f>
        <v>1</v>
      </c>
      <c r="AI293" s="1669" t="str">
        <f>MID(AC295,7,1)</f>
        <v>0</v>
      </c>
      <c r="AJ293" s="1672" t="str">
        <f>MID(AC295,8,1)</f>
        <v>0</v>
      </c>
      <c r="AQ293" s="1673"/>
      <c r="AR293" s="1673"/>
      <c r="AS293" s="1673"/>
      <c r="AT293" s="1673"/>
      <c r="AU293" s="1673"/>
      <c r="AV293" s="1673"/>
      <c r="AW293" s="1673"/>
      <c r="AX293" s="1673"/>
      <c r="AY293" s="1673"/>
      <c r="AZ293" s="1673"/>
      <c r="BA293" s="1673"/>
      <c r="BB293" s="1673"/>
      <c r="BC293" s="1673"/>
      <c r="BD293" s="1673"/>
      <c r="BE293" s="1673"/>
      <c r="BF293" s="1673"/>
    </row>
    <row r="294" spans="3:58" s="1618" customFormat="1" ht="12" customHeight="1">
      <c r="AI294" s="1637"/>
      <c r="AJ294" s="1637"/>
      <c r="AQ294" s="1673"/>
      <c r="AR294" s="1673"/>
      <c r="AS294" s="1673"/>
      <c r="AT294" s="1673"/>
      <c r="AU294" s="1673"/>
      <c r="AV294" s="1673"/>
      <c r="AW294" s="1673"/>
      <c r="AX294" s="1673"/>
      <c r="AY294" s="1673"/>
      <c r="AZ294" s="1673"/>
      <c r="BA294" s="1673"/>
      <c r="BB294" s="1673"/>
      <c r="BC294" s="1673"/>
      <c r="BD294" s="1673"/>
      <c r="BE294" s="1673"/>
      <c r="BF294" s="1673"/>
    </row>
    <row r="295" spans="3:58" s="1618" customFormat="1" ht="12" hidden="1" customHeight="1">
      <c r="E295" s="1638"/>
      <c r="F295" s="1638"/>
      <c r="G295" s="1638"/>
      <c r="H295" s="1638"/>
      <c r="I295" s="1638"/>
      <c r="J295" s="1637"/>
      <c r="K295" s="1637"/>
      <c r="L295" s="1637"/>
      <c r="M295" s="1637"/>
      <c r="N295" s="1637"/>
      <c r="O295" s="1637"/>
      <c r="P295" s="1637"/>
      <c r="Q295" s="1639" t="str">
        <f>HEX2BIN(T296,4)</f>
        <v>0001</v>
      </c>
      <c r="R295" s="1639"/>
      <c r="S295" s="1639"/>
      <c r="T295" s="1639"/>
      <c r="U295" s="1639" t="str">
        <f>HEX2BIN(Y296,8)</f>
        <v>00000010</v>
      </c>
      <c r="V295" s="1639"/>
      <c r="W295" s="1639"/>
      <c r="X295" s="1639"/>
      <c r="Y295" s="1639"/>
      <c r="Z295" s="1639"/>
      <c r="AA295" s="1639"/>
      <c r="AB295" s="1639"/>
      <c r="AC295" s="1639" t="str">
        <f>HEX2BIN(AG296,8)</f>
        <v>00000100</v>
      </c>
      <c r="AD295" s="1639"/>
      <c r="AE295" s="1639"/>
      <c r="AF295" s="1639"/>
      <c r="AG295" s="1639"/>
      <c r="AH295" s="1639"/>
      <c r="AI295" s="1639"/>
      <c r="AJ295" s="1639"/>
      <c r="AQ295" s="1673"/>
      <c r="AR295" s="1673"/>
      <c r="AS295" s="1673"/>
      <c r="AT295" s="1673"/>
      <c r="AU295" s="1673"/>
      <c r="AV295" s="1673"/>
      <c r="AW295" s="1673"/>
      <c r="AX295" s="1673"/>
      <c r="AY295" s="1673"/>
      <c r="AZ295" s="1673"/>
      <c r="BA295" s="1673"/>
      <c r="BB295" s="1673"/>
      <c r="BC295" s="1673"/>
      <c r="BD295" s="1673"/>
      <c r="BE295" s="1673"/>
      <c r="BF295" s="1673"/>
    </row>
    <row r="296" spans="3:58" s="1618" customFormat="1" ht="12" customHeight="1">
      <c r="E296" s="1638"/>
      <c r="F296" s="1638"/>
      <c r="G296" s="1638"/>
      <c r="H296" s="1638"/>
      <c r="I296" s="1638"/>
      <c r="J296" s="1637"/>
      <c r="K296" s="1640"/>
      <c r="L296" s="1637"/>
      <c r="M296" s="1641"/>
      <c r="N296" s="1642"/>
      <c r="O296" s="1640" t="s">
        <v>3824</v>
      </c>
      <c r="P296" s="1642"/>
      <c r="Q296" s="1742" t="s">
        <v>3106</v>
      </c>
      <c r="R296" s="1743"/>
      <c r="S296" s="1743"/>
      <c r="T296" s="1744" t="s">
        <v>3825</v>
      </c>
      <c r="U296" s="1742" t="s">
        <v>3225</v>
      </c>
      <c r="V296" s="1743"/>
      <c r="W296" s="1743"/>
      <c r="X296" s="1743"/>
      <c r="Y296" s="1675" t="s">
        <v>3826</v>
      </c>
      <c r="Z296" s="1675"/>
      <c r="AA296" s="1675"/>
      <c r="AB296" s="1709"/>
      <c r="AC296" s="1742" t="s">
        <v>3827</v>
      </c>
      <c r="AD296" s="1743"/>
      <c r="AE296" s="1743"/>
      <c r="AF296" s="1743"/>
      <c r="AG296" s="1675" t="s">
        <v>3828</v>
      </c>
      <c r="AH296" s="1675"/>
      <c r="AI296" s="1675"/>
      <c r="AJ296" s="1709"/>
      <c r="AQ296" s="1673"/>
      <c r="AR296" s="1673"/>
      <c r="AS296" s="1673"/>
      <c r="AT296" s="1673"/>
      <c r="AU296" s="1673"/>
      <c r="AV296" s="1673"/>
      <c r="AW296" s="1673"/>
      <c r="AX296" s="1673"/>
      <c r="AY296" s="1673"/>
      <c r="AZ296" s="1673"/>
      <c r="BA296" s="1673"/>
      <c r="BB296" s="1673"/>
      <c r="BC296" s="1673"/>
      <c r="BD296" s="1673"/>
      <c r="BE296" s="1673"/>
      <c r="BF296" s="1673"/>
    </row>
    <row r="297" spans="3:58" ht="12" customHeight="1">
      <c r="C297" s="1649"/>
      <c r="D297" s="1649"/>
      <c r="E297" s="1638"/>
      <c r="F297" s="1638"/>
      <c r="G297" s="1638"/>
      <c r="H297" s="1638"/>
      <c r="I297" s="1638"/>
      <c r="J297" s="1637"/>
      <c r="K297" s="1640"/>
      <c r="L297" s="1637"/>
      <c r="M297" s="1713"/>
      <c r="N297" s="1642"/>
      <c r="O297" s="1640" t="s">
        <v>3829</v>
      </c>
      <c r="P297" s="1640"/>
      <c r="Q297" s="1644" t="s">
        <v>3106</v>
      </c>
      <c r="R297" s="1645"/>
      <c r="S297" s="1645"/>
      <c r="T297" s="1646" t="s">
        <v>3187</v>
      </c>
      <c r="U297" s="1644" t="s">
        <v>3830</v>
      </c>
      <c r="V297" s="1645"/>
      <c r="W297" s="1645"/>
      <c r="X297" s="1645"/>
      <c r="Y297" s="1647" t="s">
        <v>3831</v>
      </c>
      <c r="Z297" s="1647"/>
      <c r="AA297" s="1647"/>
      <c r="AB297" s="1648"/>
      <c r="AC297" s="1644" t="s">
        <v>3216</v>
      </c>
      <c r="AD297" s="1645"/>
      <c r="AE297" s="1645"/>
      <c r="AF297" s="1645"/>
      <c r="AG297" s="1647" t="s">
        <v>3808</v>
      </c>
      <c r="AH297" s="1647"/>
      <c r="AI297" s="1647"/>
      <c r="AJ297" s="1648"/>
      <c r="AK297" s="1650"/>
      <c r="AL297" s="1649"/>
      <c r="AM297" s="1649"/>
      <c r="AN297" s="1649"/>
      <c r="AO297" s="1649"/>
      <c r="AP297" s="1649"/>
      <c r="AQ297" s="1649"/>
      <c r="AR297" s="1649"/>
      <c r="AS297" s="1649"/>
      <c r="AT297" s="1649"/>
      <c r="AU297" s="1649"/>
      <c r="AV297" s="1649"/>
      <c r="AW297" s="1649"/>
      <c r="AX297" s="1649"/>
      <c r="AY297" s="1649"/>
      <c r="AZ297" s="1649"/>
      <c r="BA297" s="1649"/>
      <c r="BB297" s="1649"/>
      <c r="BC297" s="1649"/>
      <c r="BD297" s="1649"/>
      <c r="BE297" s="1649"/>
      <c r="BF297" s="1649"/>
    </row>
    <row r="298" spans="3:58" ht="12" customHeight="1">
      <c r="C298" s="1649"/>
      <c r="D298" s="1649"/>
      <c r="E298" s="1638"/>
      <c r="F298" s="1638"/>
      <c r="G298" s="1638"/>
      <c r="H298" s="1676"/>
      <c r="I298" s="1676"/>
      <c r="J298" s="1641"/>
      <c r="K298" s="1651"/>
      <c r="L298" s="1641"/>
      <c r="M298" s="1641"/>
      <c r="N298" s="1642"/>
      <c r="O298" s="1651"/>
      <c r="P298" s="1642"/>
      <c r="Q298" s="1651"/>
      <c r="R298" s="1651"/>
      <c r="S298" s="1651"/>
      <c r="T298" s="1652"/>
      <c r="U298" s="1651"/>
      <c r="V298" s="1651"/>
      <c r="W298" s="1651"/>
      <c r="X298" s="1651"/>
      <c r="Y298" s="1652"/>
      <c r="Z298" s="1652"/>
      <c r="AA298" s="1652"/>
      <c r="AB298" s="1652"/>
      <c r="AC298" s="1651"/>
      <c r="AD298" s="1651"/>
      <c r="AE298" s="1651"/>
      <c r="AF298" s="1651"/>
      <c r="AG298" s="1652"/>
      <c r="AH298" s="1652"/>
      <c r="AI298" s="1652"/>
      <c r="AJ298" s="1652"/>
      <c r="AK298" s="1653"/>
      <c r="AL298" s="1654"/>
      <c r="AM298" s="1649"/>
      <c r="AN298" s="1649"/>
      <c r="AO298" s="1649"/>
      <c r="AP298" s="1649"/>
      <c r="AQ298" s="1649"/>
      <c r="AR298" s="1649"/>
      <c r="AS298" s="1649"/>
      <c r="AT298" s="1649"/>
      <c r="AU298" s="1649"/>
      <c r="AV298" s="1649"/>
      <c r="AW298" s="1649"/>
      <c r="AX298" s="1649"/>
      <c r="AY298" s="1649"/>
      <c r="AZ298" s="1649"/>
      <c r="BA298" s="1649"/>
      <c r="BB298" s="1649"/>
      <c r="BC298" s="1649"/>
      <c r="BD298" s="1649"/>
      <c r="BE298" s="1649"/>
      <c r="BF298" s="1649"/>
    </row>
    <row r="299" spans="3:58" ht="12" customHeight="1">
      <c r="C299" s="1649" t="s">
        <v>3832</v>
      </c>
      <c r="D299" s="1679"/>
      <c r="E299" s="1649"/>
      <c r="F299" s="1649"/>
      <c r="G299" s="1649" t="s">
        <v>3833</v>
      </c>
      <c r="H299" s="1649"/>
      <c r="I299" s="1649"/>
      <c r="J299" s="1649"/>
      <c r="K299" s="1649"/>
      <c r="L299" s="1649"/>
      <c r="M299" s="1649"/>
      <c r="N299" s="1649"/>
      <c r="O299" s="1649"/>
      <c r="P299" s="1654"/>
      <c r="Q299" s="1649"/>
      <c r="R299" s="1649"/>
      <c r="S299" s="1649"/>
      <c r="T299" s="1649"/>
      <c r="U299" s="1649"/>
      <c r="V299" s="1649"/>
      <c r="W299" s="1649"/>
      <c r="X299" s="1649"/>
      <c r="Y299" s="1649"/>
      <c r="Z299" s="1649"/>
      <c r="AA299" s="1649"/>
      <c r="AB299" s="1649"/>
      <c r="AC299" s="1649"/>
      <c r="AD299" s="1649"/>
      <c r="AE299" s="1649"/>
      <c r="AF299" s="1649"/>
      <c r="AG299" s="1649"/>
      <c r="AH299" s="1649"/>
      <c r="AI299" s="1649"/>
      <c r="AJ299" s="1649"/>
      <c r="AK299" s="1650"/>
      <c r="AL299" s="1649"/>
      <c r="AM299" s="1649"/>
      <c r="AN299" s="1649"/>
      <c r="AO299" s="1649"/>
      <c r="AP299" s="1649"/>
      <c r="AQ299" s="1649"/>
      <c r="AR299" s="1649"/>
      <c r="AS299" s="1649"/>
      <c r="AT299" s="1649"/>
      <c r="AU299" s="1649"/>
      <c r="AV299" s="1649"/>
      <c r="AW299" s="1649"/>
      <c r="AX299" s="1649"/>
      <c r="AY299" s="1649"/>
      <c r="AZ299" s="1649"/>
      <c r="BA299" s="1649"/>
      <c r="BB299" s="1649"/>
      <c r="BC299" s="1649"/>
      <c r="BD299" s="1649"/>
      <c r="BE299" s="1649"/>
      <c r="BF299" s="1649"/>
    </row>
    <row r="300" spans="3:58" ht="12" customHeight="1">
      <c r="C300" s="1649"/>
      <c r="D300" s="1649"/>
      <c r="E300" s="1649" t="s">
        <v>3834</v>
      </c>
      <c r="F300" s="1649"/>
      <c r="G300" s="1649"/>
      <c r="H300" s="1649"/>
      <c r="I300" s="1649"/>
      <c r="J300" s="1649"/>
      <c r="K300" s="1649"/>
      <c r="L300" s="1649"/>
      <c r="M300" s="1649"/>
      <c r="N300" s="1649"/>
      <c r="O300" s="1649"/>
      <c r="P300" s="1649"/>
      <c r="Q300" s="1649"/>
      <c r="R300" s="1649"/>
      <c r="S300" s="1649"/>
      <c r="T300" s="1649"/>
      <c r="U300" s="1649"/>
      <c r="V300" s="1649"/>
      <c r="W300" s="1649"/>
      <c r="X300" s="1649"/>
      <c r="Y300" s="1649"/>
      <c r="Z300" s="1649"/>
      <c r="AA300" s="1649"/>
      <c r="AB300" s="1649"/>
      <c r="AC300" s="1649"/>
      <c r="AD300" s="1649"/>
      <c r="AE300" s="1649"/>
      <c r="AF300" s="1649"/>
      <c r="AG300" s="1649"/>
      <c r="AH300" s="1649"/>
      <c r="AI300" s="1649"/>
      <c r="AJ300" s="1665" t="s">
        <v>3699</v>
      </c>
      <c r="AK300" s="1650"/>
      <c r="AL300" s="1649"/>
      <c r="AM300" s="1649"/>
      <c r="AN300" s="1649"/>
      <c r="AO300" s="1649"/>
      <c r="AP300" s="1649"/>
      <c r="AQ300" s="1649"/>
      <c r="AR300" s="1649"/>
      <c r="AS300" s="1649"/>
      <c r="AT300" s="1649"/>
      <c r="AU300" s="1649"/>
      <c r="AV300" s="1649"/>
      <c r="AW300" s="1649"/>
      <c r="AX300" s="1649"/>
      <c r="AY300" s="1649"/>
      <c r="AZ300" s="1649"/>
      <c r="BA300" s="1649"/>
      <c r="BB300" s="1649"/>
      <c r="BC300" s="1649"/>
      <c r="BD300" s="1649"/>
      <c r="BE300" s="1649"/>
      <c r="BF300" s="1649"/>
    </row>
    <row r="301" spans="3:58" ht="12" customHeight="1">
      <c r="C301" s="1649"/>
      <c r="D301" s="1649"/>
      <c r="E301" s="1650">
        <v>31</v>
      </c>
      <c r="F301" s="1650"/>
      <c r="G301" s="1650"/>
      <c r="H301" s="1650"/>
      <c r="I301" s="1650"/>
      <c r="J301" s="1650"/>
      <c r="K301" s="1650"/>
      <c r="L301" s="1650">
        <v>24</v>
      </c>
      <c r="M301" s="1650">
        <v>23</v>
      </c>
      <c r="N301" s="1650"/>
      <c r="O301" s="1650"/>
      <c r="P301" s="1650"/>
      <c r="Q301" s="1650"/>
      <c r="R301" s="1650"/>
      <c r="S301" s="1650"/>
      <c r="T301" s="1680">
        <v>16</v>
      </c>
      <c r="U301" s="1680">
        <v>15</v>
      </c>
      <c r="V301" s="1650"/>
      <c r="W301" s="1650"/>
      <c r="X301" s="1650"/>
      <c r="Y301" s="1650"/>
      <c r="Z301" s="1650"/>
      <c r="AA301" s="1650"/>
      <c r="AB301" s="1680">
        <v>8</v>
      </c>
      <c r="AC301" s="1680">
        <v>7</v>
      </c>
      <c r="AD301" s="1650"/>
      <c r="AE301" s="1650"/>
      <c r="AF301" s="1650"/>
      <c r="AG301" s="1650"/>
      <c r="AH301" s="1650"/>
      <c r="AI301" s="1650"/>
      <c r="AJ301" s="1680">
        <v>0</v>
      </c>
      <c r="AK301" s="1650"/>
      <c r="AL301" s="1649"/>
      <c r="AM301" s="1649"/>
      <c r="AN301" s="1649"/>
      <c r="AO301" s="1649"/>
      <c r="AP301" s="1649"/>
      <c r="AQ301" s="1649"/>
      <c r="AR301" s="1649"/>
      <c r="AS301" s="1649"/>
      <c r="AT301" s="1649"/>
      <c r="AU301" s="1649"/>
      <c r="AV301" s="1649"/>
      <c r="AW301" s="1649"/>
      <c r="AX301" s="1649"/>
      <c r="AY301" s="1649"/>
      <c r="AZ301" s="1649"/>
      <c r="BA301" s="1649"/>
      <c r="BB301" s="1649"/>
      <c r="BC301" s="1649"/>
      <c r="BD301" s="1649"/>
      <c r="BE301" s="1649"/>
      <c r="BF301" s="1649"/>
    </row>
    <row r="302" spans="3:58" ht="12" customHeight="1">
      <c r="C302" s="1649"/>
      <c r="D302" s="1649"/>
      <c r="E302" s="1686" t="s">
        <v>3194</v>
      </c>
      <c r="F302" s="1687" t="s">
        <v>3835</v>
      </c>
      <c r="G302" s="1687" t="s">
        <v>3836</v>
      </c>
      <c r="H302" s="1688" t="s">
        <v>3837</v>
      </c>
      <c r="I302" s="1686" t="s">
        <v>3838</v>
      </c>
      <c r="J302" s="1687" t="s">
        <v>3125</v>
      </c>
      <c r="K302" s="1687" t="s">
        <v>3839</v>
      </c>
      <c r="L302" s="1688" t="s">
        <v>3194</v>
      </c>
      <c r="M302" s="1686" t="s">
        <v>3194</v>
      </c>
      <c r="N302" s="1687" t="s">
        <v>3194</v>
      </c>
      <c r="O302" s="1687" t="s">
        <v>3194</v>
      </c>
      <c r="P302" s="1688" t="s">
        <v>3194</v>
      </c>
      <c r="Q302" s="1686" t="s">
        <v>3194</v>
      </c>
      <c r="R302" s="1687" t="s">
        <v>3194</v>
      </c>
      <c r="S302" s="1687" t="s">
        <v>3835</v>
      </c>
      <c r="T302" s="1689" t="s">
        <v>3125</v>
      </c>
      <c r="U302" s="1686" t="s">
        <v>3125</v>
      </c>
      <c r="V302" s="1687" t="s">
        <v>3194</v>
      </c>
      <c r="W302" s="1687" t="s">
        <v>3125</v>
      </c>
      <c r="X302" s="1689" t="s">
        <v>3194</v>
      </c>
      <c r="Y302" s="1734" t="s">
        <v>3840</v>
      </c>
      <c r="Z302" s="1735" t="s">
        <v>3841</v>
      </c>
      <c r="AA302" s="1735" t="s">
        <v>3420</v>
      </c>
      <c r="AB302" s="1690" t="s">
        <v>3798</v>
      </c>
      <c r="AC302" s="1734" t="s">
        <v>3420</v>
      </c>
      <c r="AD302" s="1735" t="s">
        <v>3420</v>
      </c>
      <c r="AE302" s="1735" t="s">
        <v>3798</v>
      </c>
      <c r="AF302" s="1690" t="s">
        <v>3840</v>
      </c>
      <c r="AG302" s="1734" t="s">
        <v>3798</v>
      </c>
      <c r="AH302" s="1735" t="s">
        <v>3798</v>
      </c>
      <c r="AI302" s="1735" t="s">
        <v>3420</v>
      </c>
      <c r="AJ302" s="1690" t="s">
        <v>3842</v>
      </c>
      <c r="AK302" s="1650"/>
      <c r="AL302" s="1649"/>
      <c r="AM302" s="1649"/>
      <c r="AN302" s="1649"/>
      <c r="AO302" s="1649"/>
      <c r="AP302" s="1649"/>
      <c r="AQ302" s="1649"/>
      <c r="AR302" s="1649"/>
      <c r="AS302" s="1649"/>
      <c r="AT302" s="1649"/>
      <c r="AU302" s="1649"/>
      <c r="AV302" s="1649"/>
      <c r="AW302" s="1649"/>
      <c r="AX302" s="1649"/>
      <c r="AY302" s="1649"/>
      <c r="AZ302" s="1649"/>
      <c r="BA302" s="1649"/>
      <c r="BB302" s="1649"/>
      <c r="BC302" s="1649"/>
      <c r="BD302" s="1649"/>
      <c r="BE302" s="1649"/>
      <c r="BF302" s="1649"/>
    </row>
    <row r="303" spans="3:58" ht="12" customHeight="1">
      <c r="C303" s="1649"/>
      <c r="D303" s="1649"/>
      <c r="E303" s="1655"/>
      <c r="F303" s="1655"/>
      <c r="G303" s="1655"/>
      <c r="H303" s="1655"/>
      <c r="I303" s="1655"/>
      <c r="J303" s="1655"/>
      <c r="K303" s="1655"/>
      <c r="L303" s="1655"/>
      <c r="M303" s="1655"/>
      <c r="N303" s="1655"/>
      <c r="O303" s="1655"/>
      <c r="P303" s="1655"/>
      <c r="Q303" s="1655"/>
      <c r="R303" s="1655"/>
      <c r="S303" s="1655"/>
      <c r="T303" s="1655"/>
      <c r="U303" s="1655"/>
      <c r="V303" s="1655"/>
      <c r="W303" s="1655"/>
      <c r="X303" s="1655"/>
      <c r="Y303" s="1655"/>
      <c r="Z303" s="1655"/>
      <c r="AA303" s="1655"/>
      <c r="AB303" s="1655"/>
      <c r="AC303" s="1655"/>
      <c r="AD303" s="1655"/>
      <c r="AE303" s="1655"/>
      <c r="AF303" s="1655"/>
      <c r="AG303" s="1655"/>
      <c r="AH303" s="1655"/>
      <c r="AI303" s="1655"/>
      <c r="AJ303" s="1655"/>
      <c r="AK303" s="1650"/>
      <c r="AL303" s="1649"/>
      <c r="AM303" s="1649"/>
      <c r="AN303" s="1649"/>
      <c r="AO303" s="1649"/>
      <c r="AP303" s="1649"/>
      <c r="AQ303" s="1649"/>
      <c r="AR303" s="1649"/>
      <c r="AS303" s="1649"/>
      <c r="AT303" s="1649"/>
      <c r="AU303" s="1649"/>
      <c r="AV303" s="1649"/>
      <c r="AW303" s="1649"/>
      <c r="AX303" s="1649"/>
      <c r="AY303" s="1649"/>
      <c r="AZ303" s="1649"/>
      <c r="BA303" s="1649"/>
      <c r="BB303" s="1649"/>
      <c r="BC303" s="1649"/>
      <c r="BD303" s="1649"/>
      <c r="BE303" s="1649"/>
      <c r="BF303" s="1649"/>
    </row>
    <row r="304" spans="3:58" ht="12" customHeight="1">
      <c r="C304" s="1649"/>
      <c r="D304" s="1649"/>
      <c r="E304" s="1649"/>
      <c r="F304" s="1655"/>
      <c r="G304" s="1655"/>
      <c r="H304" s="1655"/>
      <c r="I304" s="1655"/>
      <c r="J304" s="1655"/>
      <c r="K304" s="1655"/>
      <c r="L304" s="1655"/>
      <c r="M304" s="1655"/>
      <c r="N304" s="1655"/>
      <c r="O304" s="1655"/>
      <c r="P304" s="1655"/>
      <c r="Q304" s="1655"/>
      <c r="R304" s="1655"/>
      <c r="S304" s="1649"/>
      <c r="T304" s="1655"/>
      <c r="U304" s="1655"/>
      <c r="V304" s="1655"/>
      <c r="W304" s="1655"/>
      <c r="X304" s="1655"/>
      <c r="Y304" s="1655"/>
      <c r="Z304" s="1655"/>
      <c r="AA304" s="1655"/>
      <c r="AB304" s="1655"/>
      <c r="AC304" s="1655"/>
      <c r="AD304" s="1655" t="s">
        <v>3819</v>
      </c>
      <c r="AE304" s="1655"/>
      <c r="AF304" s="1655"/>
      <c r="AG304" s="1649"/>
      <c r="AH304" s="1649"/>
      <c r="AI304" s="1649"/>
      <c r="AJ304" s="1649"/>
      <c r="AK304" s="1650"/>
      <c r="AL304" s="1649"/>
      <c r="AM304" s="1649"/>
      <c r="AN304" s="1649"/>
      <c r="AO304" s="1649"/>
      <c r="AP304" s="1649"/>
      <c r="AQ304" s="1649"/>
      <c r="AR304" s="1649"/>
      <c r="AS304" s="1649"/>
      <c r="AT304" s="1649"/>
      <c r="AU304" s="1649"/>
      <c r="AV304" s="1649"/>
      <c r="AW304" s="1649"/>
      <c r="AX304" s="1649"/>
      <c r="AY304" s="1649"/>
      <c r="AZ304" s="1649"/>
      <c r="BA304" s="1649"/>
      <c r="BB304" s="1649"/>
      <c r="BC304" s="1649"/>
      <c r="BD304" s="1649"/>
      <c r="BE304" s="1649"/>
      <c r="BF304" s="1649"/>
    </row>
    <row r="308" spans="2:58" ht="12" customHeight="1">
      <c r="B308" s="1649"/>
      <c r="C308" s="1649"/>
      <c r="D308" s="1649"/>
      <c r="E308" s="1649"/>
      <c r="F308" s="1655"/>
      <c r="G308" s="1655"/>
      <c r="H308" s="1655"/>
      <c r="I308" s="1655"/>
      <c r="J308" s="1655"/>
      <c r="K308" s="1655"/>
      <c r="L308" s="1655"/>
      <c r="M308" s="1655"/>
      <c r="N308" s="1655"/>
      <c r="O308" s="1655"/>
      <c r="P308" s="1655"/>
      <c r="Q308" s="1655"/>
      <c r="R308" s="1655"/>
      <c r="S308" s="1649"/>
      <c r="T308" s="1655"/>
      <c r="U308" s="1655"/>
      <c r="V308" s="1655"/>
      <c r="W308" s="1655"/>
      <c r="X308" s="1655"/>
      <c r="Y308" s="1655"/>
      <c r="Z308" s="1655"/>
      <c r="AA308" s="1655"/>
      <c r="AB308" s="1655"/>
      <c r="AC308" s="1655"/>
      <c r="AD308" s="1649"/>
      <c r="AE308" s="1649"/>
      <c r="AF308" s="1655"/>
      <c r="AG308" s="1649"/>
      <c r="AH308" s="1649"/>
      <c r="AI308" s="1649"/>
      <c r="AJ308" s="1649"/>
      <c r="AK308" s="1650"/>
      <c r="AL308" s="1649"/>
      <c r="AM308" s="1649"/>
      <c r="AN308" s="1649"/>
      <c r="AO308" s="1649"/>
      <c r="AP308" s="1649"/>
      <c r="AQ308" s="1649"/>
      <c r="AR308" s="1649"/>
      <c r="AS308" s="1649"/>
      <c r="AT308" s="1649"/>
      <c r="AU308" s="1649"/>
      <c r="AV308" s="1649"/>
      <c r="AW308" s="1649"/>
      <c r="AX308" s="1649"/>
      <c r="AY308" s="1649"/>
      <c r="AZ308" s="1649"/>
      <c r="BA308" s="1649"/>
      <c r="BB308" s="1649"/>
      <c r="BC308" s="1649"/>
      <c r="BD308" s="1649"/>
      <c r="BE308" s="1649"/>
      <c r="BF308" s="1649"/>
    </row>
    <row r="309" spans="2:58" ht="12" customHeight="1">
      <c r="B309" s="1656" t="str">
        <f>$B$2</f>
        <v>13</v>
      </c>
      <c r="C309" s="1657" t="s">
        <v>3843</v>
      </c>
      <c r="D309" s="1649"/>
      <c r="E309" s="1658" t="s">
        <v>3844</v>
      </c>
      <c r="F309" s="1655"/>
      <c r="G309" s="1655"/>
      <c r="H309" s="1655"/>
      <c r="I309" s="1655"/>
      <c r="J309" s="1655"/>
      <c r="K309" s="1655"/>
      <c r="L309" s="1655"/>
      <c r="M309" s="1655"/>
      <c r="N309" s="1655"/>
      <c r="O309" s="1655"/>
      <c r="P309" s="1655"/>
      <c r="Q309" s="1655"/>
      <c r="R309" s="1655"/>
      <c r="S309" s="1655"/>
      <c r="T309" s="1655"/>
      <c r="U309" s="1655"/>
      <c r="V309" s="1655"/>
      <c r="W309" s="1655"/>
      <c r="X309" s="1655"/>
      <c r="Y309" s="1655"/>
      <c r="Z309" s="1655"/>
      <c r="AA309" s="1655"/>
      <c r="AB309" s="1655"/>
      <c r="AC309" s="1655"/>
      <c r="AD309" s="1663"/>
      <c r="AE309" s="1663"/>
      <c r="AF309" s="1664" t="s">
        <v>3845</v>
      </c>
      <c r="AG309" s="1664"/>
      <c r="AH309" s="1664"/>
      <c r="AI309" s="1664"/>
      <c r="AJ309" s="1664"/>
      <c r="AK309" s="1650"/>
      <c r="AL309" s="1649"/>
      <c r="AM309" s="1649"/>
      <c r="AN309" s="1649"/>
      <c r="AO309" s="1649"/>
      <c r="AP309" s="1649"/>
      <c r="AQ309" s="1649"/>
      <c r="AR309" s="1649"/>
      <c r="AS309" s="1649"/>
      <c r="AT309" s="1649"/>
      <c r="AU309" s="1649"/>
      <c r="AV309" s="1649"/>
      <c r="AW309" s="1649"/>
      <c r="AX309" s="1649"/>
      <c r="AY309" s="1649"/>
      <c r="AZ309" s="1649"/>
      <c r="BA309" s="1649"/>
      <c r="BB309" s="1649"/>
      <c r="BC309" s="1649"/>
      <c r="BD309" s="1649"/>
      <c r="BE309" s="1649"/>
      <c r="BF309" s="1649"/>
    </row>
    <row r="310" spans="2:58" ht="12" customHeight="1">
      <c r="B310" s="1649"/>
      <c r="C310" s="1649"/>
      <c r="D310" s="1649"/>
      <c r="E310" s="1649"/>
      <c r="F310" s="1649"/>
      <c r="G310" s="1649"/>
      <c r="H310" s="1649"/>
      <c r="I310" s="1649"/>
      <c r="J310" s="1649"/>
      <c r="K310" s="1649"/>
      <c r="L310" s="1649"/>
      <c r="M310" s="1649"/>
      <c r="N310" s="1649"/>
      <c r="O310" s="1649"/>
      <c r="P310" s="1649"/>
      <c r="Q310" s="1649"/>
      <c r="R310" s="1649"/>
      <c r="S310" s="1649"/>
      <c r="T310" s="1655"/>
      <c r="U310" s="1655"/>
      <c r="V310" s="1655"/>
      <c r="W310" s="1655"/>
      <c r="X310" s="1659"/>
      <c r="Y310" s="1655"/>
      <c r="Z310" s="1655"/>
      <c r="AA310" s="1659"/>
      <c r="AB310" s="1655"/>
      <c r="AC310" s="1655"/>
      <c r="AD310" s="1655"/>
      <c r="AE310" s="1655"/>
      <c r="AF310" s="1655"/>
      <c r="AG310" s="1655"/>
      <c r="AH310" s="1655"/>
      <c r="AI310" s="1655"/>
      <c r="AJ310" s="1655"/>
      <c r="AK310" s="1650"/>
      <c r="AL310" s="1649"/>
      <c r="AM310" s="1649"/>
      <c r="AN310" s="1649"/>
      <c r="AO310" s="1649"/>
      <c r="AP310" s="1649"/>
      <c r="AQ310" s="1649"/>
      <c r="AR310" s="1649"/>
      <c r="AS310" s="1649"/>
      <c r="AT310" s="1649"/>
      <c r="AU310" s="1649"/>
      <c r="AV310" s="1649"/>
      <c r="AW310" s="1649"/>
      <c r="AX310" s="1649"/>
      <c r="AY310" s="1649"/>
      <c r="AZ310" s="1649"/>
      <c r="BA310" s="1649"/>
      <c r="BB310" s="1649"/>
      <c r="BC310" s="1649"/>
      <c r="BD310" s="1649"/>
      <c r="BE310" s="1649"/>
      <c r="BF310" s="1649"/>
    </row>
    <row r="311" spans="2:58" ht="12" customHeight="1">
      <c r="B311" s="1649"/>
      <c r="C311" s="1649" t="s">
        <v>3846</v>
      </c>
      <c r="D311" s="1649"/>
      <c r="E311" s="1659"/>
      <c r="F311" s="1659"/>
      <c r="G311" s="1649" t="s">
        <v>3847</v>
      </c>
      <c r="H311" s="1659"/>
      <c r="I311" s="1659"/>
      <c r="J311" s="1655"/>
      <c r="K311" s="1655"/>
      <c r="L311" s="1655"/>
      <c r="M311" s="1660"/>
      <c r="N311" s="1660"/>
      <c r="O311" s="1660"/>
      <c r="P311" s="1660"/>
      <c r="Q311" s="1661"/>
      <c r="R311" s="1662"/>
      <c r="S311" s="1662"/>
      <c r="T311" s="1662"/>
      <c r="U311" s="1660"/>
      <c r="V311" s="1654"/>
      <c r="W311" s="1654"/>
      <c r="X311" s="1654"/>
      <c r="Y311" s="1660"/>
      <c r="Z311" s="1660"/>
      <c r="AA311" s="1660"/>
      <c r="AB311" s="1661"/>
      <c r="AC311" s="1660"/>
      <c r="AD311" s="1660"/>
      <c r="AE311" s="1660"/>
      <c r="AF311" s="1660"/>
      <c r="AG311" s="1660"/>
      <c r="AH311" s="1660"/>
      <c r="AI311" s="1660"/>
      <c r="AJ311" s="1660"/>
      <c r="AK311" s="1650"/>
      <c r="AL311" s="1649"/>
      <c r="AM311" s="1649"/>
      <c r="AN311" s="1649"/>
      <c r="AO311" s="1649"/>
      <c r="AP311" s="1649"/>
      <c r="AQ311" s="1649"/>
      <c r="AR311" s="1649"/>
      <c r="AS311" s="1649"/>
      <c r="AT311" s="1649"/>
      <c r="AU311" s="1649"/>
      <c r="AV311" s="1649"/>
      <c r="AW311" s="1649"/>
      <c r="AX311" s="1649"/>
      <c r="AY311" s="1649"/>
      <c r="AZ311" s="1649"/>
      <c r="BA311" s="1649"/>
      <c r="BB311" s="1649"/>
      <c r="BC311" s="1649"/>
      <c r="BD311" s="1649"/>
      <c r="BE311" s="1649"/>
      <c r="BF311" s="1649"/>
    </row>
    <row r="312" spans="2:58" ht="12" customHeight="1">
      <c r="B312" s="1649"/>
      <c r="C312" s="1649"/>
      <c r="D312" s="1649"/>
      <c r="E312" s="1649" t="s">
        <v>3848</v>
      </c>
      <c r="F312" s="1649"/>
      <c r="G312" s="1649"/>
      <c r="H312" s="1649"/>
      <c r="I312" s="1649"/>
      <c r="J312" s="1649"/>
      <c r="K312" s="1649"/>
      <c r="L312" s="1649"/>
      <c r="M312" s="1649"/>
      <c r="N312" s="1649"/>
      <c r="O312" s="1649"/>
      <c r="P312" s="1649"/>
      <c r="Q312" s="1649"/>
      <c r="R312" s="1649"/>
      <c r="S312" s="1649"/>
      <c r="T312" s="1649"/>
      <c r="U312" s="1649"/>
      <c r="V312" s="1649"/>
      <c r="W312" s="1649"/>
      <c r="X312" s="1649"/>
      <c r="Y312" s="1649"/>
      <c r="Z312" s="1649"/>
      <c r="AA312" s="1649"/>
      <c r="AB312" s="1649"/>
      <c r="AC312" s="1649"/>
      <c r="AD312" s="1649"/>
      <c r="AE312" s="1649"/>
      <c r="AF312" s="1649"/>
      <c r="AG312" s="1649"/>
      <c r="AH312" s="1649"/>
      <c r="AI312" s="1649"/>
      <c r="AJ312" s="1665" t="s">
        <v>3699</v>
      </c>
      <c r="AK312" s="1650"/>
      <c r="AL312" s="1649"/>
      <c r="AM312" s="1649"/>
      <c r="AN312" s="1649"/>
      <c r="AO312" s="1649"/>
      <c r="AP312" s="1649"/>
      <c r="AQ312" s="1649"/>
      <c r="AR312" s="1649"/>
      <c r="AS312" s="1649"/>
      <c r="AT312" s="1649"/>
      <c r="AU312" s="1649"/>
      <c r="AV312" s="1649"/>
      <c r="AW312" s="1649"/>
      <c r="AX312" s="1649"/>
      <c r="AY312" s="1649"/>
      <c r="AZ312" s="1649"/>
      <c r="BA312" s="1649"/>
      <c r="BB312" s="1649"/>
      <c r="BC312" s="1649"/>
      <c r="BD312" s="1649"/>
      <c r="BE312" s="1649"/>
      <c r="BF312" s="1649"/>
    </row>
    <row r="313" spans="2:58" ht="12" customHeight="1">
      <c r="B313" s="1649"/>
      <c r="C313" s="1649"/>
      <c r="D313" s="1649"/>
      <c r="E313" s="1666">
        <v>31</v>
      </c>
      <c r="F313" s="1666"/>
      <c r="G313" s="1666"/>
      <c r="H313" s="1666"/>
      <c r="I313" s="1666"/>
      <c r="J313" s="1666"/>
      <c r="K313" s="1666"/>
      <c r="L313" s="1666">
        <v>24</v>
      </c>
      <c r="M313" s="1666">
        <v>23</v>
      </c>
      <c r="N313" s="1666"/>
      <c r="O313" s="1666"/>
      <c r="P313" s="1666"/>
      <c r="Q313" s="1666"/>
      <c r="R313" s="1666"/>
      <c r="S313" s="1666"/>
      <c r="T313" s="1667">
        <v>16</v>
      </c>
      <c r="U313" s="1667">
        <v>15</v>
      </c>
      <c r="V313" s="1666"/>
      <c r="W313" s="1666"/>
      <c r="X313" s="1666"/>
      <c r="Y313" s="1666"/>
      <c r="Z313" s="1666"/>
      <c r="AA313" s="1666"/>
      <c r="AB313" s="1667">
        <v>8</v>
      </c>
      <c r="AC313" s="1667">
        <v>7</v>
      </c>
      <c r="AD313" s="1666"/>
      <c r="AE313" s="1666"/>
      <c r="AF313" s="1666"/>
      <c r="AG313" s="1666"/>
      <c r="AH313" s="1666"/>
      <c r="AI313" s="1666"/>
      <c r="AJ313" s="1667">
        <v>0</v>
      </c>
      <c r="AK313" s="1650"/>
      <c r="AL313" s="1649"/>
      <c r="AM313" s="1649"/>
      <c r="AN313" s="1649"/>
      <c r="AO313" s="1649"/>
      <c r="AP313" s="1649"/>
      <c r="AQ313" s="1649"/>
      <c r="AR313" s="1649"/>
      <c r="AS313" s="1649"/>
      <c r="AT313" s="1649"/>
      <c r="AU313" s="1649"/>
      <c r="AV313" s="1649"/>
      <c r="AW313" s="1649"/>
      <c r="AX313" s="1649"/>
      <c r="AY313" s="1649"/>
      <c r="AZ313" s="1649"/>
      <c r="BA313" s="1649"/>
      <c r="BB313" s="1649"/>
      <c r="BC313" s="1649"/>
      <c r="BD313" s="1649"/>
      <c r="BE313" s="1649"/>
      <c r="BF313" s="1649"/>
    </row>
    <row r="314" spans="2:58" s="1618" customFormat="1" ht="12" customHeight="1">
      <c r="E314" s="1619">
        <v>1</v>
      </c>
      <c r="F314" s="1620">
        <v>0</v>
      </c>
      <c r="G314" s="1620">
        <v>1</v>
      </c>
      <c r="H314" s="1621">
        <v>1</v>
      </c>
      <c r="I314" s="1619">
        <v>0</v>
      </c>
      <c r="J314" s="1622">
        <v>0</v>
      </c>
      <c r="K314" s="1622">
        <v>0</v>
      </c>
      <c r="L314" s="1623">
        <v>0</v>
      </c>
      <c r="M314" s="1668">
        <v>0</v>
      </c>
      <c r="N314" s="1622">
        <v>0</v>
      </c>
      <c r="O314" s="1622">
        <v>0</v>
      </c>
      <c r="P314" s="1623">
        <v>0</v>
      </c>
      <c r="Q314" s="1619" t="str">
        <f>MID(Q316,1,1)</f>
        <v>0</v>
      </c>
      <c r="R314" s="1620" t="str">
        <f>MID(Q316,2,1)</f>
        <v>0</v>
      </c>
      <c r="S314" s="1669" t="str">
        <f>MID(Q316,3,1)</f>
        <v>0</v>
      </c>
      <c r="T314" s="1670" t="str">
        <f>MID(Q316,4,1)</f>
        <v>1</v>
      </c>
      <c r="U314" s="1619" t="str">
        <f>MID(U316,1,1)</f>
        <v>0</v>
      </c>
      <c r="V314" s="1620" t="str">
        <f>MID(U316,2,1)</f>
        <v>0</v>
      </c>
      <c r="W314" s="1620" t="str">
        <f>MID(U316,3,1)</f>
        <v>0</v>
      </c>
      <c r="X314" s="1621" t="str">
        <f>MID(U316,4,1)</f>
        <v>0</v>
      </c>
      <c r="Y314" s="1619" t="str">
        <f>MID(U316,5,1)</f>
        <v>0</v>
      </c>
      <c r="Z314" s="1620" t="str">
        <f>MID(U316,6,1)</f>
        <v>1</v>
      </c>
      <c r="AA314" s="1620" t="str">
        <f>MID(U316,7,1)</f>
        <v>0</v>
      </c>
      <c r="AB314" s="1621" t="str">
        <f>MID(U316,8,1)</f>
        <v>0</v>
      </c>
      <c r="AC314" s="1671" t="str">
        <f>MID(AC316,1,1)</f>
        <v>0</v>
      </c>
      <c r="AD314" s="1669" t="str">
        <f>MID(AC316,2,1)</f>
        <v>0</v>
      </c>
      <c r="AE314" s="1669" t="str">
        <f>MID(AC316,3,1)</f>
        <v>0</v>
      </c>
      <c r="AF314" s="1672" t="str">
        <f>MID(AC316,4,1)</f>
        <v>0</v>
      </c>
      <c r="AG314" s="1671" t="str">
        <f>MID(AC316,5,1)</f>
        <v>0</v>
      </c>
      <c r="AH314" s="1669" t="str">
        <f>MID(AC316,6,1)</f>
        <v>1</v>
      </c>
      <c r="AI314" s="1669" t="str">
        <f>MID(AC316,7,1)</f>
        <v>0</v>
      </c>
      <c r="AJ314" s="1672" t="str">
        <f>MID(AC316,8,1)</f>
        <v>0</v>
      </c>
      <c r="AQ314" s="1673"/>
      <c r="AR314" s="1673"/>
      <c r="AS314" s="1673"/>
      <c r="AT314" s="1673"/>
      <c r="AU314" s="1673"/>
      <c r="AV314" s="1673"/>
      <c r="AW314" s="1673"/>
      <c r="AX314" s="1673"/>
      <c r="AY314" s="1673"/>
      <c r="AZ314" s="1673"/>
      <c r="BA314" s="1673"/>
      <c r="BB314" s="1673"/>
      <c r="BC314" s="1673"/>
      <c r="BD314" s="1673"/>
      <c r="BE314" s="1673"/>
      <c r="BF314" s="1673"/>
    </row>
    <row r="315" spans="2:58" s="1618" customFormat="1" ht="12" customHeight="1">
      <c r="AI315" s="1637"/>
      <c r="AJ315" s="1637"/>
      <c r="AQ315" s="1673"/>
      <c r="AR315" s="1673"/>
      <c r="AS315" s="1673"/>
      <c r="AT315" s="1673"/>
      <c r="AU315" s="1673"/>
      <c r="AV315" s="1673"/>
      <c r="AW315" s="1673"/>
      <c r="AX315" s="1673"/>
      <c r="AY315" s="1673"/>
      <c r="AZ315" s="1673"/>
      <c r="BA315" s="1673"/>
      <c r="BB315" s="1673"/>
      <c r="BC315" s="1673"/>
      <c r="BD315" s="1673"/>
      <c r="BE315" s="1673"/>
      <c r="BF315" s="1673"/>
    </row>
    <row r="316" spans="2:58" s="1618" customFormat="1" ht="12" hidden="1" customHeight="1">
      <c r="E316" s="1638"/>
      <c r="F316" s="1638"/>
      <c r="G316" s="1638"/>
      <c r="H316" s="1638"/>
      <c r="I316" s="1638"/>
      <c r="J316" s="1637"/>
      <c r="K316" s="1637"/>
      <c r="L316" s="1637"/>
      <c r="M316" s="1637"/>
      <c r="N316" s="1637"/>
      <c r="O316" s="1637"/>
      <c r="P316" s="1637"/>
      <c r="Q316" s="1639" t="str">
        <f>HEX2BIN(T317,4)</f>
        <v>0001</v>
      </c>
      <c r="R316" s="1639"/>
      <c r="S316" s="1639"/>
      <c r="T316" s="1639"/>
      <c r="U316" s="1639" t="str">
        <f>HEX2BIN(Y317,8)</f>
        <v>00000100</v>
      </c>
      <c r="V316" s="1639"/>
      <c r="W316" s="1639"/>
      <c r="X316" s="1639"/>
      <c r="Y316" s="1639"/>
      <c r="Z316" s="1639"/>
      <c r="AA316" s="1639"/>
      <c r="AB316" s="1639"/>
      <c r="AC316" s="1639" t="str">
        <f>HEX2BIN(AG317,8)</f>
        <v>00000100</v>
      </c>
      <c r="AD316" s="1639"/>
      <c r="AE316" s="1639"/>
      <c r="AF316" s="1639"/>
      <c r="AG316" s="1639"/>
      <c r="AH316" s="1639"/>
      <c r="AI316" s="1639"/>
      <c r="AJ316" s="1639"/>
      <c r="AQ316" s="1673"/>
      <c r="AR316" s="1673"/>
      <c r="AS316" s="1673"/>
      <c r="AT316" s="1673"/>
      <c r="AU316" s="1673"/>
      <c r="AV316" s="1673"/>
      <c r="AW316" s="1673"/>
      <c r="AX316" s="1673"/>
      <c r="AY316" s="1673"/>
      <c r="AZ316" s="1673"/>
      <c r="BA316" s="1673"/>
      <c r="BB316" s="1673"/>
      <c r="BC316" s="1673"/>
      <c r="BD316" s="1673"/>
      <c r="BE316" s="1673"/>
      <c r="BF316" s="1673"/>
    </row>
    <row r="317" spans="2:58" s="1618" customFormat="1" ht="12" customHeight="1">
      <c r="E317" s="1638"/>
      <c r="F317" s="1638"/>
      <c r="G317" s="1638"/>
      <c r="H317" s="1638"/>
      <c r="I317" s="1638"/>
      <c r="J317" s="1637"/>
      <c r="K317" s="1640"/>
      <c r="L317" s="1637"/>
      <c r="M317" s="1641"/>
      <c r="N317" s="1642"/>
      <c r="O317" s="1640"/>
      <c r="P317" s="1642"/>
      <c r="Q317" s="1644" t="s">
        <v>3106</v>
      </c>
      <c r="R317" s="1645"/>
      <c r="S317" s="1645"/>
      <c r="T317" s="1646" t="s">
        <v>3849</v>
      </c>
      <c r="U317" s="1644" t="s">
        <v>3850</v>
      </c>
      <c r="V317" s="1645"/>
      <c r="W317" s="1645"/>
      <c r="X317" s="1645"/>
      <c r="Y317" s="1647" t="s">
        <v>3808</v>
      </c>
      <c r="Z317" s="1647"/>
      <c r="AA317" s="1647"/>
      <c r="AB317" s="1648"/>
      <c r="AC317" s="1644" t="s">
        <v>3139</v>
      </c>
      <c r="AD317" s="1645"/>
      <c r="AE317" s="1645"/>
      <c r="AF317" s="1645"/>
      <c r="AG317" s="1647" t="s">
        <v>3851</v>
      </c>
      <c r="AH317" s="1647"/>
      <c r="AI317" s="1647"/>
      <c r="AJ317" s="1648"/>
      <c r="AQ317" s="1673"/>
      <c r="AR317" s="1673"/>
      <c r="AS317" s="1673"/>
      <c r="AT317" s="1673"/>
      <c r="AU317" s="1673"/>
      <c r="AV317" s="1673"/>
      <c r="AW317" s="1673"/>
      <c r="AX317" s="1673"/>
      <c r="AY317" s="1673"/>
      <c r="AZ317" s="1673"/>
      <c r="BA317" s="1673"/>
      <c r="BB317" s="1673"/>
      <c r="BC317" s="1673"/>
      <c r="BD317" s="1673"/>
      <c r="BE317" s="1673"/>
      <c r="BF317" s="1673"/>
    </row>
    <row r="319" spans="2:58" ht="12" customHeight="1">
      <c r="B319" s="1649"/>
      <c r="C319" s="1649" t="s">
        <v>3832</v>
      </c>
      <c r="D319" s="1679"/>
      <c r="E319" s="1649"/>
      <c r="F319" s="1649"/>
      <c r="G319" s="1649" t="s">
        <v>3852</v>
      </c>
      <c r="H319" s="1649"/>
      <c r="I319" s="1649"/>
      <c r="J319" s="1649"/>
      <c r="K319" s="1649"/>
      <c r="L319" s="1649"/>
      <c r="M319" s="1649"/>
      <c r="N319" s="1649"/>
      <c r="O319" s="1649"/>
      <c r="P319" s="1654"/>
      <c r="Q319" s="1649"/>
      <c r="R319" s="1649"/>
      <c r="S319" s="1649"/>
      <c r="T319" s="1649"/>
      <c r="U319" s="1649"/>
      <c r="V319" s="1649"/>
      <c r="W319" s="1649"/>
      <c r="X319" s="1649"/>
      <c r="Y319" s="1649"/>
      <c r="Z319" s="1649"/>
      <c r="AA319" s="1649"/>
      <c r="AB319" s="1649"/>
      <c r="AC319" s="1649"/>
      <c r="AD319" s="1649"/>
      <c r="AE319" s="1649"/>
      <c r="AF319" s="1649"/>
      <c r="AG319" s="1649"/>
      <c r="AH319" s="1649"/>
      <c r="AI319" s="1649"/>
      <c r="AJ319" s="1649"/>
      <c r="AK319" s="1650"/>
      <c r="AL319" s="1649"/>
      <c r="AM319" s="1649"/>
      <c r="AN319" s="1649"/>
      <c r="AO319" s="1649"/>
      <c r="AP319" s="1649"/>
      <c r="AQ319" s="1649"/>
      <c r="AR319" s="1649"/>
      <c r="AS319" s="1649"/>
      <c r="AT319" s="1649"/>
      <c r="AU319" s="1649"/>
      <c r="AV319" s="1649"/>
      <c r="AW319" s="1649"/>
      <c r="AX319" s="1649"/>
      <c r="AY319" s="1649"/>
      <c r="AZ319" s="1649"/>
      <c r="BA319" s="1649"/>
      <c r="BB319" s="1649"/>
      <c r="BC319" s="1649"/>
      <c r="BD319" s="1649"/>
      <c r="BE319" s="1649"/>
      <c r="BF319" s="1649"/>
    </row>
    <row r="320" spans="2:58" ht="12" customHeight="1">
      <c r="B320" s="1649"/>
      <c r="C320" s="1649"/>
      <c r="D320" s="1649"/>
      <c r="E320" s="1649" t="s">
        <v>3853</v>
      </c>
      <c r="F320" s="1649"/>
      <c r="G320" s="1649"/>
      <c r="H320" s="1649"/>
      <c r="I320" s="1649"/>
      <c r="J320" s="1649"/>
      <c r="K320" s="1649"/>
      <c r="L320" s="1649"/>
      <c r="M320" s="1649"/>
      <c r="N320" s="1649"/>
      <c r="O320" s="1649"/>
      <c r="P320" s="1649"/>
      <c r="Q320" s="1649"/>
      <c r="R320" s="1649"/>
      <c r="S320" s="1649"/>
      <c r="T320" s="1649"/>
      <c r="U320" s="1649"/>
      <c r="V320" s="1649"/>
      <c r="W320" s="1649"/>
      <c r="X320" s="1649"/>
      <c r="Y320" s="1649"/>
      <c r="Z320" s="1649"/>
      <c r="AA320" s="1649"/>
      <c r="AB320" s="1649"/>
      <c r="AC320" s="1649"/>
      <c r="AD320" s="1649"/>
      <c r="AE320" s="1649"/>
      <c r="AF320" s="1649"/>
      <c r="AG320" s="1649"/>
      <c r="AH320" s="1649"/>
      <c r="AI320" s="1649"/>
      <c r="AJ320" s="1665" t="s">
        <v>3404</v>
      </c>
      <c r="AK320" s="1650"/>
      <c r="AL320" s="1649"/>
      <c r="AM320" s="1649"/>
      <c r="AN320" s="1649"/>
      <c r="AO320" s="1649"/>
      <c r="AP320" s="1649"/>
      <c r="AQ320" s="1649"/>
      <c r="AR320" s="1649"/>
      <c r="AS320" s="1649"/>
      <c r="AT320" s="1649"/>
      <c r="AU320" s="1649"/>
      <c r="AV320" s="1649"/>
      <c r="AW320" s="1649"/>
      <c r="AX320" s="1649"/>
      <c r="AY320" s="1649"/>
      <c r="AZ320" s="1649"/>
      <c r="BA320" s="1649"/>
      <c r="BB320" s="1649"/>
      <c r="BC320" s="1649"/>
      <c r="BD320" s="1649"/>
      <c r="BE320" s="1649"/>
      <c r="BF320" s="1649"/>
    </row>
    <row r="321" spans="2:58" ht="12" customHeight="1">
      <c r="B321" s="1649"/>
      <c r="C321" s="1649"/>
      <c r="D321" s="1649"/>
      <c r="E321" s="1650">
        <v>31</v>
      </c>
      <c r="F321" s="1650"/>
      <c r="G321" s="1650"/>
      <c r="H321" s="1650"/>
      <c r="I321" s="1650"/>
      <c r="J321" s="1650"/>
      <c r="K321" s="1650"/>
      <c r="L321" s="1650">
        <v>24</v>
      </c>
      <c r="M321" s="1650">
        <v>23</v>
      </c>
      <c r="N321" s="1650"/>
      <c r="O321" s="1650"/>
      <c r="P321" s="1650"/>
      <c r="Q321" s="1650"/>
      <c r="R321" s="1650"/>
      <c r="S321" s="1650"/>
      <c r="T321" s="1680">
        <v>16</v>
      </c>
      <c r="U321" s="1680">
        <v>15</v>
      </c>
      <c r="V321" s="1650"/>
      <c r="W321" s="1650"/>
      <c r="X321" s="1650"/>
      <c r="Y321" s="1650"/>
      <c r="Z321" s="1650"/>
      <c r="AA321" s="1650"/>
      <c r="AB321" s="1680">
        <v>8</v>
      </c>
      <c r="AC321" s="1680">
        <v>7</v>
      </c>
      <c r="AD321" s="1650"/>
      <c r="AE321" s="1650"/>
      <c r="AF321" s="1650"/>
      <c r="AG321" s="1650"/>
      <c r="AH321" s="1650"/>
      <c r="AI321" s="1650"/>
      <c r="AJ321" s="1680">
        <v>0</v>
      </c>
      <c r="AK321" s="1650"/>
      <c r="AL321" s="1649"/>
      <c r="AM321" s="1649"/>
      <c r="AN321" s="1649"/>
      <c r="AO321" s="1649"/>
      <c r="AP321" s="1649"/>
      <c r="AQ321" s="1649"/>
      <c r="AR321" s="1649"/>
      <c r="AS321" s="1649"/>
      <c r="AT321" s="1649"/>
      <c r="AU321" s="1649"/>
      <c r="AV321" s="1649"/>
      <c r="AW321" s="1649"/>
      <c r="AX321" s="1649"/>
      <c r="AY321" s="1649"/>
      <c r="AZ321" s="1649"/>
      <c r="BA321" s="1649"/>
      <c r="BB321" s="1649"/>
      <c r="BC321" s="1649"/>
      <c r="BD321" s="1649"/>
      <c r="BE321" s="1649"/>
      <c r="BF321" s="1649"/>
    </row>
    <row r="322" spans="2:58" ht="12" customHeight="1">
      <c r="B322" s="1649"/>
      <c r="C322" s="1649"/>
      <c r="D322" s="1649"/>
      <c r="E322" s="1686" t="s">
        <v>3125</v>
      </c>
      <c r="F322" s="1687" t="s">
        <v>3125</v>
      </c>
      <c r="G322" s="1687" t="s">
        <v>3125</v>
      </c>
      <c r="H322" s="1688" t="s">
        <v>3125</v>
      </c>
      <c r="I322" s="1686" t="s">
        <v>3837</v>
      </c>
      <c r="J322" s="1687" t="s">
        <v>3194</v>
      </c>
      <c r="K322" s="1687" t="s">
        <v>3125</v>
      </c>
      <c r="L322" s="1688" t="s">
        <v>3835</v>
      </c>
      <c r="M322" s="1686" t="s">
        <v>3125</v>
      </c>
      <c r="N322" s="1687" t="s">
        <v>3125</v>
      </c>
      <c r="O322" s="1687" t="s">
        <v>3125</v>
      </c>
      <c r="P322" s="1688" t="s">
        <v>3125</v>
      </c>
      <c r="Q322" s="1686" t="s">
        <v>3125</v>
      </c>
      <c r="R322" s="1687" t="s">
        <v>3125</v>
      </c>
      <c r="S322" s="1687" t="s">
        <v>3194</v>
      </c>
      <c r="T322" s="1689" t="s">
        <v>3125</v>
      </c>
      <c r="U322" s="1686" t="s">
        <v>3194</v>
      </c>
      <c r="V322" s="1687" t="s">
        <v>3125</v>
      </c>
      <c r="W322" s="1687" t="s">
        <v>3125</v>
      </c>
      <c r="X322" s="1689" t="s">
        <v>3125</v>
      </c>
      <c r="Y322" s="1734" t="s">
        <v>3420</v>
      </c>
      <c r="Z322" s="1735" t="s">
        <v>3420</v>
      </c>
      <c r="AA322" s="1735" t="s">
        <v>3854</v>
      </c>
      <c r="AB322" s="1690" t="s">
        <v>3420</v>
      </c>
      <c r="AC322" s="1734" t="s">
        <v>3420</v>
      </c>
      <c r="AD322" s="1735" t="s">
        <v>3420</v>
      </c>
      <c r="AE322" s="1735" t="s">
        <v>3420</v>
      </c>
      <c r="AF322" s="1690" t="s">
        <v>3420</v>
      </c>
      <c r="AG322" s="1734" t="s">
        <v>3420</v>
      </c>
      <c r="AH322" s="1735" t="s">
        <v>3420</v>
      </c>
      <c r="AI322" s="1735" t="s">
        <v>3420</v>
      </c>
      <c r="AJ322" s="1690" t="s">
        <v>3420</v>
      </c>
      <c r="AK322" s="1650"/>
      <c r="AL322" s="1649"/>
      <c r="AM322" s="1649"/>
      <c r="AN322" s="1649"/>
      <c r="AO322" s="1649"/>
      <c r="AP322" s="1649"/>
      <c r="AQ322" s="1649"/>
      <c r="AR322" s="1649"/>
      <c r="AS322" s="1649"/>
      <c r="AT322" s="1649"/>
      <c r="AU322" s="1649"/>
      <c r="AV322" s="1649"/>
      <c r="AW322" s="1649"/>
      <c r="AX322" s="1649"/>
      <c r="AY322" s="1649"/>
      <c r="AZ322" s="1649"/>
      <c r="BA322" s="1649"/>
      <c r="BB322" s="1649"/>
      <c r="BC322" s="1649"/>
      <c r="BD322" s="1649"/>
      <c r="BE322" s="1649"/>
      <c r="BF322" s="1649"/>
    </row>
    <row r="323" spans="2:58" ht="12" customHeight="1">
      <c r="B323" s="1649"/>
      <c r="C323" s="1649"/>
      <c r="D323" s="1649"/>
      <c r="E323" s="1655"/>
      <c r="F323" s="1655"/>
      <c r="G323" s="1655"/>
      <c r="H323" s="1655"/>
      <c r="I323" s="1655"/>
      <c r="J323" s="1655"/>
      <c r="K323" s="1655"/>
      <c r="L323" s="1655"/>
      <c r="M323" s="1655"/>
      <c r="N323" s="1655"/>
      <c r="O323" s="1655"/>
      <c r="P323" s="1655"/>
      <c r="Q323" s="1655"/>
      <c r="R323" s="1655"/>
      <c r="S323" s="1655"/>
      <c r="T323" s="1655"/>
      <c r="U323" s="1655"/>
      <c r="V323" s="1655"/>
      <c r="W323" s="1655"/>
      <c r="X323" s="1655"/>
      <c r="Y323" s="1655"/>
      <c r="Z323" s="1655"/>
      <c r="AA323" s="1655"/>
      <c r="AB323" s="1655"/>
      <c r="AC323" s="1655"/>
      <c r="AD323" s="1655"/>
      <c r="AE323" s="1655"/>
      <c r="AF323" s="1655"/>
      <c r="AG323" s="1655"/>
      <c r="AH323" s="1655"/>
      <c r="AI323" s="1655"/>
      <c r="AJ323" s="1655"/>
      <c r="AK323" s="1650"/>
      <c r="AL323" s="1649"/>
      <c r="AM323" s="1649"/>
      <c r="AN323" s="1649"/>
      <c r="AO323" s="1649"/>
      <c r="AP323" s="1649"/>
      <c r="AQ323" s="1649"/>
      <c r="AR323" s="1649"/>
      <c r="AS323" s="1649"/>
      <c r="AT323" s="1649"/>
      <c r="AU323" s="1649"/>
      <c r="AV323" s="1649"/>
      <c r="AW323" s="1649"/>
      <c r="AX323" s="1649"/>
      <c r="AY323" s="1649"/>
      <c r="AZ323" s="1649"/>
      <c r="BA323" s="1649"/>
      <c r="BB323" s="1649"/>
      <c r="BC323" s="1649"/>
      <c r="BD323" s="1649"/>
      <c r="BE323" s="1649"/>
      <c r="BF323" s="1649"/>
    </row>
    <row r="324" spans="2:58" ht="12" customHeight="1">
      <c r="B324" s="1649"/>
      <c r="C324" s="1649"/>
      <c r="D324" s="1649"/>
      <c r="E324" s="1649"/>
      <c r="F324" s="1655"/>
      <c r="G324" s="1655"/>
      <c r="H324" s="1655"/>
      <c r="I324" s="1655"/>
      <c r="J324" s="1655"/>
      <c r="K324" s="1655"/>
      <c r="L324" s="1655"/>
      <c r="M324" s="1655"/>
      <c r="N324" s="1655"/>
      <c r="O324" s="1655"/>
      <c r="P324" s="1655"/>
      <c r="Q324" s="1655"/>
      <c r="R324" s="1655"/>
      <c r="S324" s="1649"/>
      <c r="T324" s="1655"/>
      <c r="U324" s="1655"/>
      <c r="V324" s="1655"/>
      <c r="W324" s="1655"/>
      <c r="X324" s="1655"/>
      <c r="Y324" s="1655"/>
      <c r="Z324" s="1655"/>
      <c r="AA324" s="1655"/>
      <c r="AB324" s="1655"/>
      <c r="AC324" s="1655"/>
      <c r="AD324" s="1655" t="s">
        <v>3819</v>
      </c>
      <c r="AE324" s="1655"/>
      <c r="AF324" s="1655"/>
      <c r="AG324" s="1649"/>
      <c r="AH324" s="1649"/>
      <c r="AI324" s="1649"/>
      <c r="AJ324" s="1649"/>
      <c r="AK324" s="1650"/>
      <c r="AL324" s="1649"/>
      <c r="AM324" s="1649"/>
      <c r="AN324" s="1649"/>
      <c r="AO324" s="1649"/>
      <c r="AP324" s="1649"/>
      <c r="AQ324" s="1649"/>
      <c r="AR324" s="1649"/>
      <c r="AS324" s="1649"/>
      <c r="AT324" s="1649"/>
      <c r="AU324" s="1649"/>
      <c r="AV324" s="1649"/>
      <c r="AW324" s="1649"/>
      <c r="AX324" s="1649"/>
      <c r="AY324" s="1649"/>
      <c r="AZ324" s="1649"/>
      <c r="BA324" s="1649"/>
      <c r="BB324" s="1649"/>
      <c r="BC324" s="1649"/>
      <c r="BD324" s="1649"/>
      <c r="BE324" s="1649"/>
      <c r="BF324" s="1649"/>
    </row>
    <row r="330" spans="2:58" ht="12" customHeight="1">
      <c r="B330" s="1649"/>
      <c r="C330" s="1649"/>
      <c r="D330" s="1649"/>
      <c r="E330" s="1649"/>
      <c r="F330" s="1649"/>
      <c r="G330" s="1649"/>
      <c r="H330" s="1649"/>
      <c r="I330" s="1649"/>
      <c r="J330" s="1649"/>
      <c r="K330" s="1649"/>
      <c r="L330" s="1649"/>
      <c r="M330" s="1649"/>
      <c r="N330" s="1649"/>
      <c r="O330" s="1649"/>
      <c r="P330" s="1649"/>
      <c r="Q330" s="1649"/>
      <c r="R330" s="1649"/>
      <c r="S330" s="1649"/>
      <c r="T330" s="1649"/>
      <c r="U330" s="1649"/>
      <c r="V330" s="1649"/>
      <c r="W330" s="1649"/>
      <c r="X330" s="1649"/>
      <c r="Y330" s="1649"/>
      <c r="Z330" s="1649"/>
      <c r="AA330" s="1649"/>
      <c r="AB330" s="1649"/>
      <c r="AC330" s="1649"/>
      <c r="AD330" s="1649"/>
      <c r="AE330" s="1649"/>
      <c r="AF330" s="1649"/>
      <c r="AG330" s="1649"/>
      <c r="AH330" s="1649"/>
      <c r="AI330" s="1649"/>
      <c r="AJ330" s="1649"/>
      <c r="AK330" s="1710"/>
      <c r="AL330" s="1649"/>
      <c r="AM330" s="1649"/>
      <c r="AN330" s="1649"/>
      <c r="AO330" s="1649"/>
      <c r="AP330" s="1649"/>
      <c r="AQ330" s="1649"/>
      <c r="AR330" s="1649"/>
      <c r="AS330" s="1649"/>
      <c r="AT330" s="1649"/>
      <c r="AU330" s="1649"/>
      <c r="AV330" s="1649"/>
      <c r="AW330" s="1649"/>
      <c r="AX330" s="1649"/>
      <c r="AY330" s="1649"/>
      <c r="AZ330" s="1649"/>
      <c r="BA330" s="1649"/>
      <c r="BB330" s="1649"/>
      <c r="BC330" s="1649"/>
      <c r="BD330" s="1649"/>
      <c r="BE330" s="1649"/>
      <c r="BF330" s="1649"/>
    </row>
    <row r="331" spans="2:58" ht="12" customHeight="1">
      <c r="B331" s="1656" t="str">
        <f>$B$2</f>
        <v>13</v>
      </c>
      <c r="C331" s="1657" t="s">
        <v>3855</v>
      </c>
      <c r="D331" s="1649"/>
      <c r="E331" s="1658" t="s">
        <v>3856</v>
      </c>
      <c r="F331" s="1655"/>
      <c r="G331" s="1655"/>
      <c r="H331" s="1655"/>
      <c r="I331" s="1655"/>
      <c r="J331" s="1655"/>
      <c r="K331" s="1655"/>
      <c r="L331" s="1655"/>
      <c r="M331" s="1655"/>
      <c r="N331" s="1655"/>
      <c r="O331" s="1655"/>
      <c r="P331" s="1655"/>
      <c r="Q331" s="1655"/>
      <c r="R331" s="1655"/>
      <c r="S331" s="1655"/>
      <c r="T331" s="1655"/>
      <c r="U331" s="1655"/>
      <c r="V331" s="1655"/>
      <c r="W331" s="1655"/>
      <c r="X331" s="1655"/>
      <c r="Y331" s="1655"/>
      <c r="Z331" s="1655"/>
      <c r="AA331" s="1655"/>
      <c r="AB331" s="1655"/>
      <c r="AC331" s="1655"/>
      <c r="AD331" s="1663"/>
      <c r="AE331" s="1663"/>
      <c r="AF331" s="1664" t="s">
        <v>3857</v>
      </c>
      <c r="AG331" s="1664"/>
      <c r="AH331" s="1664"/>
      <c r="AI331" s="1664"/>
      <c r="AJ331" s="1664"/>
      <c r="AK331" s="1650"/>
      <c r="AL331" s="1649"/>
      <c r="AM331" s="1649"/>
      <c r="AN331" s="1649"/>
      <c r="AO331" s="1649"/>
      <c r="AP331" s="1649"/>
      <c r="AQ331" s="1649"/>
      <c r="AR331" s="1649"/>
      <c r="AS331" s="1649"/>
      <c r="AT331" s="1649"/>
      <c r="AU331" s="1649"/>
      <c r="AV331" s="1649"/>
      <c r="AW331" s="1649"/>
      <c r="AX331" s="1649"/>
      <c r="AY331" s="1649"/>
      <c r="AZ331" s="1649"/>
      <c r="BA331" s="1649"/>
      <c r="BB331" s="1649"/>
      <c r="BC331" s="1649"/>
      <c r="BD331" s="1649"/>
      <c r="BE331" s="1649"/>
      <c r="BF331" s="1649"/>
    </row>
    <row r="332" spans="2:58" ht="12" customHeight="1">
      <c r="B332" s="1649"/>
      <c r="C332" s="1649"/>
      <c r="D332" s="1649"/>
      <c r="E332" s="1649"/>
      <c r="F332" s="1649"/>
      <c r="G332" s="1649"/>
      <c r="H332" s="1649"/>
      <c r="I332" s="1649"/>
      <c r="J332" s="1649"/>
      <c r="K332" s="1649"/>
      <c r="L332" s="1649"/>
      <c r="M332" s="1649"/>
      <c r="N332" s="1649"/>
      <c r="O332" s="1649"/>
      <c r="P332" s="1649"/>
      <c r="Q332" s="1649"/>
      <c r="R332" s="1649"/>
      <c r="S332" s="1649"/>
      <c r="T332" s="1655"/>
      <c r="U332" s="1655"/>
      <c r="V332" s="1655"/>
      <c r="W332" s="1655"/>
      <c r="X332" s="1659"/>
      <c r="Y332" s="1655"/>
      <c r="Z332" s="1655"/>
      <c r="AA332" s="1659"/>
      <c r="AB332" s="1655"/>
      <c r="AC332" s="1655"/>
      <c r="AD332" s="1655"/>
      <c r="AE332" s="1655"/>
      <c r="AF332" s="1655"/>
      <c r="AG332" s="1655"/>
      <c r="AH332" s="1655"/>
      <c r="AI332" s="1655"/>
      <c r="AJ332" s="1655"/>
      <c r="AK332" s="1650"/>
      <c r="AL332" s="1649"/>
      <c r="AM332" s="1649"/>
      <c r="AN332" s="1649"/>
      <c r="AO332" s="1649"/>
      <c r="AP332" s="1649"/>
      <c r="AQ332" s="1649"/>
      <c r="AR332" s="1649"/>
      <c r="AS332" s="1649"/>
      <c r="AT332" s="1649"/>
      <c r="AU332" s="1649"/>
      <c r="AV332" s="1649"/>
      <c r="AW332" s="1649"/>
      <c r="AX332" s="1649"/>
      <c r="AY332" s="1649"/>
      <c r="AZ332" s="1649"/>
      <c r="BA332" s="1649"/>
      <c r="BB332" s="1649"/>
      <c r="BC332" s="1649"/>
      <c r="BD332" s="1649"/>
      <c r="BE332" s="1649"/>
      <c r="BF332" s="1649"/>
    </row>
    <row r="333" spans="2:58" ht="12" customHeight="1">
      <c r="B333" s="1649"/>
      <c r="C333" s="1649" t="s">
        <v>3393</v>
      </c>
      <c r="D333" s="1649"/>
      <c r="E333" s="1659"/>
      <c r="F333" s="1659"/>
      <c r="G333" s="1649" t="s">
        <v>3412</v>
      </c>
      <c r="H333" s="1659"/>
      <c r="I333" s="1659"/>
      <c r="J333" s="1655"/>
      <c r="K333" s="1655"/>
      <c r="L333" s="1655"/>
      <c r="M333" s="1660"/>
      <c r="N333" s="1660"/>
      <c r="O333" s="1660"/>
      <c r="P333" s="1660"/>
      <c r="Q333" s="1661"/>
      <c r="R333" s="1662"/>
      <c r="S333" s="1662"/>
      <c r="T333" s="1662"/>
      <c r="U333" s="1660"/>
      <c r="V333" s="1654"/>
      <c r="W333" s="1654"/>
      <c r="X333" s="1654"/>
      <c r="Y333" s="1660"/>
      <c r="Z333" s="1660"/>
      <c r="AA333" s="1660"/>
      <c r="AB333" s="1661"/>
      <c r="AC333" s="1660"/>
      <c r="AD333" s="1660"/>
      <c r="AE333" s="1660"/>
      <c r="AF333" s="1660"/>
      <c r="AG333" s="1660"/>
      <c r="AH333" s="1660"/>
      <c r="AI333" s="1660"/>
      <c r="AJ333" s="1660"/>
      <c r="AK333" s="1650"/>
      <c r="AL333" s="1649"/>
      <c r="AM333" s="1649"/>
      <c r="AN333" s="1649"/>
      <c r="AO333" s="1649"/>
      <c r="AP333" s="1649"/>
      <c r="AQ333" s="1649"/>
      <c r="AR333" s="1649"/>
      <c r="AS333" s="1649"/>
      <c r="AT333" s="1649"/>
      <c r="AU333" s="1649"/>
      <c r="AV333" s="1649"/>
      <c r="AW333" s="1649"/>
      <c r="AX333" s="1649"/>
      <c r="AY333" s="1649"/>
      <c r="AZ333" s="1649"/>
      <c r="BA333" s="1649"/>
      <c r="BB333" s="1649"/>
      <c r="BC333" s="1649"/>
      <c r="BD333" s="1649"/>
      <c r="BE333" s="1649"/>
      <c r="BF333" s="1649"/>
    </row>
    <row r="334" spans="2:58" ht="12" customHeight="1">
      <c r="B334" s="1649"/>
      <c r="C334" s="1649"/>
      <c r="D334" s="1649"/>
      <c r="E334" s="1649" t="s">
        <v>3413</v>
      </c>
      <c r="F334" s="1649"/>
      <c r="G334" s="1649"/>
      <c r="H334" s="1649"/>
      <c r="I334" s="1649"/>
      <c r="J334" s="1649"/>
      <c r="K334" s="1649"/>
      <c r="L334" s="1649"/>
      <c r="M334" s="1649"/>
      <c r="N334" s="1649"/>
      <c r="O334" s="1649"/>
      <c r="P334" s="1649"/>
      <c r="Q334" s="1649"/>
      <c r="R334" s="1649"/>
      <c r="S334" s="1649"/>
      <c r="T334" s="1649"/>
      <c r="U334" s="1649"/>
      <c r="V334" s="1649"/>
      <c r="W334" s="1649"/>
      <c r="X334" s="1649"/>
      <c r="Y334" s="1649"/>
      <c r="Z334" s="1649"/>
      <c r="AA334" s="1649"/>
      <c r="AB334" s="1649"/>
      <c r="AC334" s="1649"/>
      <c r="AD334" s="1649"/>
      <c r="AE334" s="1649"/>
      <c r="AF334" s="1649"/>
      <c r="AG334" s="1649"/>
      <c r="AH334" s="1649"/>
      <c r="AI334" s="1649"/>
      <c r="AJ334" s="1665" t="s">
        <v>3858</v>
      </c>
      <c r="AK334" s="1650"/>
      <c r="AL334" s="1649"/>
      <c r="AM334" s="1649"/>
      <c r="AN334" s="1649"/>
      <c r="AO334" s="1649"/>
      <c r="AP334" s="1649"/>
      <c r="AQ334" s="1649"/>
      <c r="AR334" s="1649"/>
      <c r="AS334" s="1649"/>
      <c r="AT334" s="1649"/>
      <c r="AU334" s="1649"/>
      <c r="AV334" s="1649"/>
      <c r="AW334" s="1649"/>
      <c r="AX334" s="1649"/>
      <c r="AY334" s="1649"/>
      <c r="AZ334" s="1649"/>
      <c r="BA334" s="1649"/>
      <c r="BB334" s="1649"/>
      <c r="BC334" s="1649"/>
      <c r="BD334" s="1649"/>
      <c r="BE334" s="1649"/>
      <c r="BF334" s="1649"/>
    </row>
    <row r="335" spans="2:58" ht="12" customHeight="1">
      <c r="B335" s="1649"/>
      <c r="C335" s="1649"/>
      <c r="D335" s="1649"/>
      <c r="E335" s="1666">
        <v>31</v>
      </c>
      <c r="F335" s="1666"/>
      <c r="G335" s="1666"/>
      <c r="H335" s="1666"/>
      <c r="I335" s="1666"/>
      <c r="J335" s="1666"/>
      <c r="K335" s="1666"/>
      <c r="L335" s="1666">
        <v>24</v>
      </c>
      <c r="M335" s="1666">
        <v>23</v>
      </c>
      <c r="N335" s="1666"/>
      <c r="O335" s="1666"/>
      <c r="P335" s="1666"/>
      <c r="Q335" s="1666"/>
      <c r="R335" s="1666"/>
      <c r="S335" s="1666"/>
      <c r="T335" s="1667">
        <v>16</v>
      </c>
      <c r="U335" s="1667">
        <v>15</v>
      </c>
      <c r="V335" s="1666"/>
      <c r="W335" s="1666"/>
      <c r="X335" s="1666"/>
      <c r="Y335" s="1666"/>
      <c r="Z335" s="1666"/>
      <c r="AA335" s="1666"/>
      <c r="AB335" s="1667">
        <v>8</v>
      </c>
      <c r="AC335" s="1667">
        <v>7</v>
      </c>
      <c r="AD335" s="1666"/>
      <c r="AE335" s="1666"/>
      <c r="AF335" s="1666"/>
      <c r="AG335" s="1666"/>
      <c r="AH335" s="1666"/>
      <c r="AI335" s="1666"/>
      <c r="AJ335" s="1667">
        <v>0</v>
      </c>
      <c r="AK335" s="1650"/>
      <c r="AL335" s="1649"/>
      <c r="AM335" s="1649"/>
      <c r="AN335" s="1649"/>
      <c r="AO335" s="1649"/>
      <c r="AP335" s="1649"/>
      <c r="AQ335" s="1649"/>
      <c r="AR335" s="1649"/>
      <c r="AS335" s="1649"/>
      <c r="AT335" s="1649"/>
      <c r="AU335" s="1649"/>
      <c r="AV335" s="1649"/>
      <c r="AW335" s="1649"/>
      <c r="AX335" s="1649"/>
      <c r="AY335" s="1649"/>
      <c r="AZ335" s="1649"/>
      <c r="BA335" s="1649"/>
      <c r="BB335" s="1649"/>
      <c r="BC335" s="1649"/>
      <c r="BD335" s="1649"/>
      <c r="BE335" s="1649"/>
      <c r="BF335" s="1649"/>
    </row>
    <row r="336" spans="2:58" s="1618" customFormat="1" ht="12" customHeight="1">
      <c r="E336" s="1619">
        <v>1</v>
      </c>
      <c r="F336" s="1620">
        <v>0</v>
      </c>
      <c r="G336" s="1620">
        <v>1</v>
      </c>
      <c r="H336" s="1621" t="s">
        <v>3414</v>
      </c>
      <c r="I336" s="1619">
        <v>0</v>
      </c>
      <c r="J336" s="1622">
        <v>0</v>
      </c>
      <c r="K336" s="1622">
        <v>0</v>
      </c>
      <c r="L336" s="1623">
        <v>0</v>
      </c>
      <c r="M336" s="1668">
        <v>0</v>
      </c>
      <c r="N336" s="1622">
        <v>0</v>
      </c>
      <c r="O336" s="1622">
        <v>0</v>
      </c>
      <c r="P336" s="1623">
        <v>0</v>
      </c>
      <c r="Q336" s="1619" t="str">
        <f>MID(Q338,1,1)</f>
        <v>0</v>
      </c>
      <c r="R336" s="1620" t="str">
        <f>MID(Q338,2,1)</f>
        <v>0</v>
      </c>
      <c r="S336" s="1669" t="str">
        <f>MID(Q338,3,1)</f>
        <v>0</v>
      </c>
      <c r="T336" s="1670" t="str">
        <f>MID(Q338,4,1)</f>
        <v>1</v>
      </c>
      <c r="U336" s="1619" t="str">
        <f>MID(U338,1,1)</f>
        <v>0</v>
      </c>
      <c r="V336" s="1620" t="str">
        <f>MID(U338,2,1)</f>
        <v>0</v>
      </c>
      <c r="W336" s="1620" t="str">
        <f>MID(U338,3,1)</f>
        <v>0</v>
      </c>
      <c r="X336" s="1621" t="str">
        <f>MID(U338,4,1)</f>
        <v>0</v>
      </c>
      <c r="Y336" s="1619" t="str">
        <f>MID(U338,5,1)</f>
        <v>0</v>
      </c>
      <c r="Z336" s="1620" t="str">
        <f>MID(U338,6,1)</f>
        <v>0</v>
      </c>
      <c r="AA336" s="1620" t="str">
        <f>MID(U338,7,1)</f>
        <v>0</v>
      </c>
      <c r="AB336" s="1621" t="str">
        <f>MID(U338,8,1)</f>
        <v>0</v>
      </c>
      <c r="AC336" s="1671" t="str">
        <f>MID(AC338,1,1)</f>
        <v>0</v>
      </c>
      <c r="AD336" s="1669" t="str">
        <f>MID(AC338,2,1)</f>
        <v>0</v>
      </c>
      <c r="AE336" s="1669" t="str">
        <f>MID(AC338,3,1)</f>
        <v>0</v>
      </c>
      <c r="AF336" s="1672" t="str">
        <f>MID(AC338,4,1)</f>
        <v>0</v>
      </c>
      <c r="AG336" s="1671" t="str">
        <f>MID(AC338,5,1)</f>
        <v>0</v>
      </c>
      <c r="AH336" s="1669" t="str">
        <f>MID(AC338,6,1)</f>
        <v>1</v>
      </c>
      <c r="AI336" s="1669" t="str">
        <f>MID(AC338,7,1)</f>
        <v>0</v>
      </c>
      <c r="AJ336" s="1672" t="str">
        <f>MID(AC338,8,1)</f>
        <v>1</v>
      </c>
      <c r="AQ336" s="1673"/>
      <c r="AR336" s="1673"/>
      <c r="AS336" s="1673"/>
      <c r="AT336" s="1673"/>
      <c r="AU336" s="1673"/>
      <c r="AV336" s="1673"/>
      <c r="AW336" s="1673"/>
      <c r="AX336" s="1673"/>
      <c r="AY336" s="1673"/>
      <c r="AZ336" s="1673"/>
      <c r="BA336" s="1673"/>
      <c r="BB336" s="1673"/>
      <c r="BC336" s="1673"/>
      <c r="BD336" s="1673"/>
      <c r="BE336" s="1673"/>
      <c r="BF336" s="1673"/>
    </row>
    <row r="337" spans="3:58" s="1618" customFormat="1" ht="12" customHeight="1">
      <c r="AI337" s="1637"/>
      <c r="AJ337" s="1637"/>
      <c r="AQ337" s="1673"/>
      <c r="AR337" s="1673"/>
      <c r="AS337" s="1673"/>
      <c r="AT337" s="1673"/>
      <c r="AU337" s="1673"/>
      <c r="AV337" s="1673"/>
      <c r="AW337" s="1673"/>
      <c r="AX337" s="1673"/>
      <c r="AY337" s="1673"/>
      <c r="AZ337" s="1673"/>
      <c r="BA337" s="1673"/>
      <c r="BB337" s="1673"/>
      <c r="BC337" s="1673"/>
      <c r="BD337" s="1673"/>
      <c r="BE337" s="1673"/>
      <c r="BF337" s="1673"/>
    </row>
    <row r="338" spans="3:58" s="1618" customFormat="1" ht="12" hidden="1" customHeight="1">
      <c r="E338" s="1638"/>
      <c r="F338" s="1638"/>
      <c r="G338" s="1638"/>
      <c r="H338" s="1638"/>
      <c r="I338" s="1638"/>
      <c r="J338" s="1637"/>
      <c r="K338" s="1637"/>
      <c r="L338" s="1637"/>
      <c r="M338" s="1637"/>
      <c r="N338" s="1637"/>
      <c r="O338" s="1637"/>
      <c r="P338" s="1637"/>
      <c r="Q338" s="1639" t="str">
        <f>HEX2BIN(T339,4)</f>
        <v>0001</v>
      </c>
      <c r="R338" s="1639"/>
      <c r="S338" s="1639"/>
      <c r="T338" s="1639"/>
      <c r="U338" s="1639" t="str">
        <f>HEX2BIN(Y339,8)</f>
        <v>00000000</v>
      </c>
      <c r="V338" s="1639"/>
      <c r="W338" s="1639"/>
      <c r="X338" s="1639"/>
      <c r="Y338" s="1639"/>
      <c r="Z338" s="1639"/>
      <c r="AA338" s="1639"/>
      <c r="AB338" s="1639"/>
      <c r="AC338" s="1639" t="str">
        <f>HEX2BIN(AG339,8)</f>
        <v>00000101</v>
      </c>
      <c r="AD338" s="1639"/>
      <c r="AE338" s="1639"/>
      <c r="AF338" s="1639"/>
      <c r="AG338" s="1639"/>
      <c r="AH338" s="1639"/>
      <c r="AI338" s="1639"/>
      <c r="AJ338" s="1639"/>
      <c r="AQ338" s="1673"/>
      <c r="AR338" s="1673"/>
      <c r="AS338" s="1673"/>
      <c r="AT338" s="1673"/>
      <c r="AU338" s="1673"/>
      <c r="AV338" s="1673"/>
      <c r="AW338" s="1673"/>
      <c r="AX338" s="1673"/>
      <c r="AY338" s="1673"/>
      <c r="AZ338" s="1673"/>
      <c r="BA338" s="1673"/>
      <c r="BB338" s="1673"/>
      <c r="BC338" s="1673"/>
      <c r="BD338" s="1673"/>
      <c r="BE338" s="1673"/>
      <c r="BF338" s="1673"/>
    </row>
    <row r="339" spans="3:58" s="1618" customFormat="1" ht="12" customHeight="1">
      <c r="E339" s="1638"/>
      <c r="F339" s="1638"/>
      <c r="G339" s="1638"/>
      <c r="H339" s="1638"/>
      <c r="I339" s="1638"/>
      <c r="J339" s="1637"/>
      <c r="K339" s="1640"/>
      <c r="L339" s="1637"/>
      <c r="M339" s="1641"/>
      <c r="N339" s="1642"/>
      <c r="O339" s="1640"/>
      <c r="P339" s="1642"/>
      <c r="Q339" s="1644" t="s">
        <v>3106</v>
      </c>
      <c r="R339" s="1645"/>
      <c r="S339" s="1645"/>
      <c r="T339" s="1646" t="s">
        <v>3187</v>
      </c>
      <c r="U339" s="1644" t="s">
        <v>3120</v>
      </c>
      <c r="V339" s="1645"/>
      <c r="W339" s="1645"/>
      <c r="X339" s="1645"/>
      <c r="Y339" s="1647" t="s">
        <v>3138</v>
      </c>
      <c r="Z339" s="1647"/>
      <c r="AA339" s="1647"/>
      <c r="AB339" s="1648"/>
      <c r="AC339" s="1644" t="s">
        <v>3216</v>
      </c>
      <c r="AD339" s="1645"/>
      <c r="AE339" s="1645"/>
      <c r="AF339" s="1645"/>
      <c r="AG339" s="1647" t="s">
        <v>3859</v>
      </c>
      <c r="AH339" s="1647"/>
      <c r="AI339" s="1647"/>
      <c r="AJ339" s="1648"/>
      <c r="AQ339" s="1673"/>
      <c r="AR339" s="1673"/>
      <c r="AS339" s="1673"/>
      <c r="AT339" s="1673"/>
      <c r="AU339" s="1673"/>
      <c r="AV339" s="1673"/>
      <c r="AW339" s="1673"/>
      <c r="AX339" s="1673"/>
      <c r="AY339" s="1673"/>
      <c r="AZ339" s="1673"/>
      <c r="BA339" s="1673"/>
      <c r="BB339" s="1673"/>
      <c r="BC339" s="1673"/>
      <c r="BD339" s="1673"/>
      <c r="BE339" s="1673"/>
      <c r="BF339" s="1673"/>
    </row>
    <row r="341" spans="3:58" ht="12" customHeight="1">
      <c r="C341" s="1649" t="s">
        <v>3402</v>
      </c>
      <c r="D341" s="1679"/>
      <c r="E341" s="1649"/>
      <c r="F341" s="1649"/>
      <c r="G341" s="1649" t="s">
        <v>3412</v>
      </c>
      <c r="H341" s="1649"/>
      <c r="I341" s="1649"/>
      <c r="J341" s="1649"/>
      <c r="K341" s="1649"/>
      <c r="L341" s="1649"/>
      <c r="M341" s="1649"/>
      <c r="N341" s="1649"/>
      <c r="O341" s="1649"/>
      <c r="P341" s="1654"/>
      <c r="Q341" s="1649"/>
      <c r="R341" s="1649"/>
      <c r="S341" s="1649"/>
      <c r="T341" s="1649"/>
      <c r="U341" s="1649"/>
      <c r="V341" s="1649"/>
      <c r="W341" s="1649"/>
      <c r="X341" s="1649"/>
      <c r="Y341" s="1649"/>
      <c r="Z341" s="1649"/>
      <c r="AA341" s="1649"/>
      <c r="AB341" s="1649"/>
      <c r="AC341" s="1649"/>
      <c r="AD341" s="1649"/>
      <c r="AE341" s="1649"/>
      <c r="AF341" s="1649"/>
      <c r="AG341" s="1649"/>
      <c r="AH341" s="1649"/>
      <c r="AI341" s="1649"/>
      <c r="AJ341" s="1649"/>
      <c r="AK341" s="1650"/>
      <c r="AL341" s="1649"/>
      <c r="AM341" s="1649"/>
      <c r="AN341" s="1649"/>
      <c r="AO341" s="1649"/>
      <c r="AP341" s="1649"/>
      <c r="AQ341" s="1649"/>
      <c r="AR341" s="1649"/>
      <c r="AS341" s="1649"/>
      <c r="AT341" s="1649"/>
      <c r="AU341" s="1649"/>
      <c r="AV341" s="1649"/>
      <c r="AW341" s="1649"/>
      <c r="AX341" s="1649"/>
      <c r="AY341" s="1649"/>
      <c r="AZ341" s="1649"/>
      <c r="BA341" s="1649"/>
      <c r="BB341" s="1649"/>
      <c r="BC341" s="1649"/>
      <c r="BD341" s="1649"/>
      <c r="BE341" s="1649"/>
      <c r="BF341" s="1649"/>
    </row>
    <row r="342" spans="3:58" ht="12" customHeight="1">
      <c r="C342" s="1649"/>
      <c r="D342" s="1649"/>
      <c r="E342" s="1649" t="s">
        <v>3413</v>
      </c>
      <c r="F342" s="1649"/>
      <c r="G342" s="1649"/>
      <c r="H342" s="1649"/>
      <c r="I342" s="1649"/>
      <c r="J342" s="1649"/>
      <c r="K342" s="1649"/>
      <c r="L342" s="1649"/>
      <c r="M342" s="1649"/>
      <c r="N342" s="1649"/>
      <c r="O342" s="1649"/>
      <c r="P342" s="1649"/>
      <c r="Q342" s="1649"/>
      <c r="R342" s="1649"/>
      <c r="S342" s="1649"/>
      <c r="T342" s="1649"/>
      <c r="U342" s="1649"/>
      <c r="V342" s="1649"/>
      <c r="W342" s="1649"/>
      <c r="X342" s="1649"/>
      <c r="Y342" s="1649"/>
      <c r="Z342" s="1649"/>
      <c r="AA342" s="1649"/>
      <c r="AB342" s="1649"/>
      <c r="AC342" s="1649"/>
      <c r="AD342" s="1649"/>
      <c r="AE342" s="1649"/>
      <c r="AF342" s="1649"/>
      <c r="AG342" s="1649"/>
      <c r="AH342" s="1649"/>
      <c r="AI342" s="1649"/>
      <c r="AJ342" s="1665" t="s">
        <v>3404</v>
      </c>
      <c r="AK342" s="1650"/>
      <c r="AL342" s="1649"/>
      <c r="AM342" s="1649"/>
      <c r="AN342" s="1649"/>
      <c r="AO342" s="1649"/>
      <c r="AP342" s="1649"/>
      <c r="AQ342" s="1649"/>
      <c r="AR342" s="1649"/>
      <c r="AS342" s="1649"/>
      <c r="AT342" s="1649"/>
      <c r="AU342" s="1649"/>
      <c r="AV342" s="1649"/>
      <c r="AW342" s="1649"/>
      <c r="AX342" s="1649"/>
      <c r="AY342" s="1649"/>
      <c r="AZ342" s="1649"/>
      <c r="BA342" s="1649"/>
      <c r="BB342" s="1649"/>
      <c r="BC342" s="1649"/>
      <c r="BD342" s="1649"/>
      <c r="BE342" s="1649"/>
      <c r="BF342" s="1649"/>
    </row>
    <row r="343" spans="3:58" ht="12" customHeight="1">
      <c r="C343" s="1649"/>
      <c r="D343" s="1649"/>
      <c r="E343" s="1650">
        <v>31</v>
      </c>
      <c r="F343" s="1650"/>
      <c r="G343" s="1650"/>
      <c r="H343" s="1650"/>
      <c r="I343" s="1650"/>
      <c r="J343" s="1650"/>
      <c r="K343" s="1650"/>
      <c r="L343" s="1650">
        <v>24</v>
      </c>
      <c r="M343" s="1650">
        <v>23</v>
      </c>
      <c r="N343" s="1650"/>
      <c r="O343" s="1650"/>
      <c r="P343" s="1650"/>
      <c r="Q343" s="1650"/>
      <c r="R343" s="1650"/>
      <c r="S343" s="1650"/>
      <c r="T343" s="1680">
        <v>16</v>
      </c>
      <c r="U343" s="1680">
        <v>15</v>
      </c>
      <c r="V343" s="1650"/>
      <c r="W343" s="1650"/>
      <c r="X343" s="1650"/>
      <c r="Y343" s="1650"/>
      <c r="Z343" s="1650"/>
      <c r="AA343" s="1650"/>
      <c r="AB343" s="1680">
        <v>8</v>
      </c>
      <c r="AC343" s="1680">
        <v>7</v>
      </c>
      <c r="AD343" s="1650"/>
      <c r="AE343" s="1650"/>
      <c r="AF343" s="1650"/>
      <c r="AG343" s="1650"/>
      <c r="AH343" s="1650"/>
      <c r="AI343" s="1650"/>
      <c r="AJ343" s="1680">
        <v>0</v>
      </c>
      <c r="AK343" s="1650"/>
      <c r="AL343" s="1649"/>
      <c r="AM343" s="1649"/>
      <c r="AN343" s="1649"/>
      <c r="AO343" s="1649"/>
      <c r="AP343" s="1649"/>
      <c r="AQ343" s="1649"/>
      <c r="AR343" s="1649"/>
      <c r="AS343" s="1649"/>
      <c r="AT343" s="1649"/>
      <c r="AU343" s="1649"/>
      <c r="AV343" s="1649"/>
      <c r="AW343" s="1649"/>
      <c r="AX343" s="1649"/>
      <c r="AY343" s="1649"/>
      <c r="AZ343" s="1649"/>
      <c r="BA343" s="1649"/>
      <c r="BB343" s="1649"/>
      <c r="BC343" s="1649"/>
      <c r="BD343" s="1649"/>
      <c r="BE343" s="1649"/>
      <c r="BF343" s="1649"/>
    </row>
    <row r="344" spans="3:58" ht="12" customHeight="1">
      <c r="C344" s="1649"/>
      <c r="D344" s="1649"/>
      <c r="E344" s="1686" t="s">
        <v>3125</v>
      </c>
      <c r="F344" s="1687" t="s">
        <v>3125</v>
      </c>
      <c r="G344" s="1687" t="s">
        <v>3125</v>
      </c>
      <c r="H344" s="1688" t="s">
        <v>3125</v>
      </c>
      <c r="I344" s="1686" t="s">
        <v>3125</v>
      </c>
      <c r="J344" s="1687" t="s">
        <v>3125</v>
      </c>
      <c r="K344" s="1687" t="s">
        <v>3125</v>
      </c>
      <c r="L344" s="1688" t="s">
        <v>3125</v>
      </c>
      <c r="M344" s="1686" t="s">
        <v>3125</v>
      </c>
      <c r="N344" s="1687" t="s">
        <v>3125</v>
      </c>
      <c r="O344" s="1687" t="s">
        <v>3125</v>
      </c>
      <c r="P344" s="1688" t="s">
        <v>3125</v>
      </c>
      <c r="Q344" s="1686" t="s">
        <v>3125</v>
      </c>
      <c r="R344" s="1687" t="s">
        <v>3125</v>
      </c>
      <c r="S344" s="1687" t="s">
        <v>3125</v>
      </c>
      <c r="T344" s="1689" t="s">
        <v>3125</v>
      </c>
      <c r="U344" s="1686" t="s">
        <v>3125</v>
      </c>
      <c r="V344" s="1687" t="s">
        <v>3125</v>
      </c>
      <c r="W344" s="1687" t="s">
        <v>3860</v>
      </c>
      <c r="X344" s="1689" t="s">
        <v>3125</v>
      </c>
      <c r="Y344" s="1686" t="s">
        <v>3125</v>
      </c>
      <c r="Z344" s="1687" t="s">
        <v>3125</v>
      </c>
      <c r="AA344" s="1687" t="s">
        <v>3125</v>
      </c>
      <c r="AB344" s="1688" t="s">
        <v>3125</v>
      </c>
      <c r="AC344" s="1686" t="s">
        <v>3125</v>
      </c>
      <c r="AD344" s="1687" t="s">
        <v>3125</v>
      </c>
      <c r="AE344" s="1687" t="s">
        <v>3125</v>
      </c>
      <c r="AF344" s="1689" t="s">
        <v>3125</v>
      </c>
      <c r="AG344" s="1686" t="s">
        <v>3125</v>
      </c>
      <c r="AH344" s="1687" t="s">
        <v>3125</v>
      </c>
      <c r="AI344" s="1687" t="s">
        <v>3125</v>
      </c>
      <c r="AJ344" s="1690" t="s">
        <v>3420</v>
      </c>
      <c r="AK344" s="1650"/>
      <c r="AL344" s="1649"/>
      <c r="AM344" s="1649"/>
      <c r="AN344" s="1649"/>
      <c r="AO344" s="1649"/>
      <c r="AP344" s="1649"/>
      <c r="AQ344" s="1649"/>
      <c r="AR344" s="1649"/>
      <c r="AS344" s="1649"/>
      <c r="AT344" s="1649"/>
      <c r="AU344" s="1649"/>
      <c r="AV344" s="1649"/>
      <c r="AW344" s="1649"/>
      <c r="AX344" s="1649"/>
      <c r="AY344" s="1649"/>
      <c r="AZ344" s="1649"/>
      <c r="BA344" s="1649"/>
      <c r="BB344" s="1649"/>
      <c r="BC344" s="1649"/>
      <c r="BD344" s="1649"/>
      <c r="BE344" s="1649"/>
      <c r="BF344" s="1649"/>
    </row>
    <row r="345" spans="3:58" ht="12" customHeight="1">
      <c r="C345" s="1649"/>
      <c r="D345" s="1649"/>
      <c r="E345" s="1655"/>
      <c r="F345" s="1655"/>
      <c r="G345" s="1655"/>
      <c r="H345" s="1655"/>
      <c r="I345" s="1655"/>
      <c r="J345" s="1655"/>
      <c r="K345" s="1655"/>
      <c r="L345" s="1655"/>
      <c r="M345" s="1655"/>
      <c r="N345" s="1655"/>
      <c r="O345" s="1655"/>
      <c r="P345" s="1655"/>
      <c r="Q345" s="1655"/>
      <c r="R345" s="1655"/>
      <c r="S345" s="1655"/>
      <c r="T345" s="1655"/>
      <c r="U345" s="1655"/>
      <c r="V345" s="1655"/>
      <c r="W345" s="1655"/>
      <c r="X345" s="1655"/>
      <c r="Y345" s="1655"/>
      <c r="Z345" s="1655"/>
      <c r="AA345" s="1655"/>
      <c r="AB345" s="1655"/>
      <c r="AC345" s="1655"/>
      <c r="AD345" s="1655"/>
      <c r="AE345" s="1655"/>
      <c r="AF345" s="1655"/>
      <c r="AG345" s="1655"/>
      <c r="AH345" s="1655"/>
      <c r="AI345" s="1655"/>
      <c r="AJ345" s="1655"/>
      <c r="AK345" s="1650"/>
      <c r="AL345" s="1649"/>
      <c r="AM345" s="1649"/>
      <c r="AN345" s="1649"/>
      <c r="AO345" s="1649"/>
      <c r="AP345" s="1649"/>
      <c r="AQ345" s="1649"/>
      <c r="AR345" s="1649"/>
      <c r="AS345" s="1649"/>
      <c r="AT345" s="1649"/>
      <c r="AU345" s="1649"/>
      <c r="AV345" s="1649"/>
      <c r="AW345" s="1649"/>
      <c r="AX345" s="1649"/>
      <c r="AY345" s="1649"/>
      <c r="AZ345" s="1649"/>
      <c r="BA345" s="1649"/>
      <c r="BB345" s="1649"/>
      <c r="BC345" s="1649"/>
      <c r="BD345" s="1649"/>
      <c r="BE345" s="1649"/>
      <c r="BF345" s="1649"/>
    </row>
    <row r="346" spans="3:58" ht="12" customHeight="1">
      <c r="C346" s="1649"/>
      <c r="D346" s="1649"/>
      <c r="E346" s="1649"/>
      <c r="F346" s="1655"/>
      <c r="G346" s="1655"/>
      <c r="H346" s="1655"/>
      <c r="I346" s="1655"/>
      <c r="J346" s="1655"/>
      <c r="K346" s="1655"/>
      <c r="L346" s="1655"/>
      <c r="M346" s="1655"/>
      <c r="N346" s="1655"/>
      <c r="O346" s="1655"/>
      <c r="P346" s="1655"/>
      <c r="Q346" s="1655"/>
      <c r="R346" s="1655"/>
      <c r="S346" s="1649"/>
      <c r="T346" s="1655"/>
      <c r="U346" s="1655"/>
      <c r="V346" s="1655"/>
      <c r="W346" s="1655"/>
      <c r="X346" s="1655"/>
      <c r="Y346" s="1655"/>
      <c r="Z346" s="1655"/>
      <c r="AA346" s="1655"/>
      <c r="AB346" s="1655"/>
      <c r="AC346" s="1655"/>
      <c r="AD346" s="1649"/>
      <c r="AE346" s="1649"/>
      <c r="AF346" s="1655"/>
      <c r="AG346" s="1649"/>
      <c r="AH346" s="1649"/>
      <c r="AI346" s="1649"/>
      <c r="AJ346" s="1649"/>
      <c r="AK346" s="1650"/>
      <c r="AL346" s="1649"/>
      <c r="AM346" s="1649"/>
      <c r="AN346" s="1649"/>
      <c r="AO346" s="1649"/>
      <c r="AP346" s="1649"/>
      <c r="AQ346" s="1649"/>
      <c r="AR346" s="1649"/>
      <c r="AS346" s="1649"/>
      <c r="AT346" s="1649"/>
      <c r="AU346" s="1649"/>
      <c r="AV346" s="1649"/>
      <c r="AW346" s="1649"/>
      <c r="AX346" s="1649"/>
      <c r="AY346" s="1649"/>
      <c r="AZ346" s="1649"/>
      <c r="BA346" s="1649"/>
      <c r="BB346" s="1649"/>
      <c r="BC346" s="1649"/>
      <c r="BD346" s="1649"/>
      <c r="BE346" s="1649"/>
      <c r="BF346" s="1649"/>
    </row>
    <row r="347" spans="3:58" ht="12" customHeight="1">
      <c r="C347" s="1649"/>
      <c r="D347" s="1649"/>
      <c r="E347" s="1649"/>
      <c r="F347" s="1649"/>
      <c r="G347" s="1649"/>
      <c r="H347" s="1649"/>
      <c r="I347" s="1649"/>
      <c r="J347" s="1649"/>
      <c r="K347" s="1649"/>
      <c r="L347" s="1649"/>
      <c r="M347" s="1649"/>
      <c r="N347" s="1649"/>
      <c r="O347" s="1649"/>
      <c r="P347" s="1649"/>
      <c r="Q347" s="1649"/>
      <c r="R347" s="1649"/>
      <c r="S347" s="1649"/>
      <c r="T347" s="1649"/>
      <c r="U347" s="1649"/>
      <c r="V347" s="1649"/>
      <c r="W347" s="1649"/>
      <c r="X347" s="1649"/>
      <c r="Y347" s="1649"/>
      <c r="Z347" s="1649"/>
      <c r="AA347" s="1649"/>
      <c r="AB347" s="1649"/>
      <c r="AC347" s="1649"/>
      <c r="AD347" s="1649"/>
      <c r="AE347" s="1665"/>
      <c r="AF347" s="1649"/>
      <c r="AG347" s="1649"/>
      <c r="AH347" s="1649"/>
      <c r="AI347" s="1649"/>
      <c r="AJ347" s="1649"/>
      <c r="AK347" s="1650"/>
      <c r="AL347" s="1649"/>
      <c r="AM347" s="1649"/>
      <c r="AN347" s="1649"/>
      <c r="AO347" s="1649"/>
      <c r="AP347" s="1649"/>
      <c r="AQ347" s="1649"/>
      <c r="AR347" s="1649"/>
      <c r="AS347" s="1649"/>
      <c r="AT347" s="1649"/>
      <c r="AU347" s="1649"/>
      <c r="AV347" s="1649"/>
      <c r="AW347" s="1649"/>
      <c r="AX347" s="1649"/>
      <c r="AY347" s="1649"/>
      <c r="AZ347" s="1649"/>
      <c r="BA347" s="1649"/>
      <c r="BB347" s="1649"/>
      <c r="BC347" s="1649"/>
      <c r="BD347" s="1649"/>
      <c r="BE347" s="1649"/>
      <c r="BF347" s="1649"/>
    </row>
    <row r="348" spans="3:58" ht="12" customHeight="1">
      <c r="C348" s="1649"/>
      <c r="D348" s="1649"/>
      <c r="E348" s="1649"/>
      <c r="F348" s="1649"/>
      <c r="G348" s="1649"/>
      <c r="H348" s="1649"/>
      <c r="I348" s="1649"/>
      <c r="J348" s="1649"/>
      <c r="K348" s="1649"/>
      <c r="L348" s="1649"/>
      <c r="M348" s="1649"/>
      <c r="N348" s="1649"/>
      <c r="O348" s="1649"/>
      <c r="P348" s="1649"/>
      <c r="Q348" s="1649"/>
      <c r="R348" s="1649"/>
      <c r="S348" s="1649"/>
      <c r="T348" s="1649"/>
      <c r="U348" s="1649"/>
      <c r="V348" s="1649"/>
      <c r="W348" s="1649"/>
      <c r="X348" s="1649"/>
      <c r="Y348" s="1649"/>
      <c r="Z348" s="1649"/>
      <c r="AA348" s="1649"/>
      <c r="AB348" s="1649"/>
      <c r="AC348" s="1649"/>
      <c r="AD348" s="1649"/>
      <c r="AE348" s="1665"/>
      <c r="AF348" s="1649"/>
      <c r="AG348" s="1649"/>
      <c r="AH348" s="1665" t="s">
        <v>3861</v>
      </c>
      <c r="AI348" s="1649"/>
      <c r="AJ348" s="1691">
        <v>1</v>
      </c>
      <c r="AK348" s="1693" t="s">
        <v>3862</v>
      </c>
      <c r="AL348" s="1649"/>
      <c r="AM348" s="1649"/>
      <c r="AN348" s="1649"/>
      <c r="AO348" s="1649"/>
      <c r="AP348" s="1649"/>
      <c r="AQ348" s="1649"/>
      <c r="AR348" s="1649"/>
      <c r="AS348" s="1649"/>
      <c r="AT348" s="1649"/>
      <c r="AU348" s="1649"/>
      <c r="AV348" s="1649"/>
      <c r="AW348" s="1649"/>
      <c r="AX348" s="1649"/>
      <c r="AY348" s="1649"/>
      <c r="AZ348" s="1649"/>
      <c r="BA348" s="1649"/>
      <c r="BB348" s="1649"/>
      <c r="BC348" s="1649"/>
      <c r="BD348" s="1649"/>
      <c r="BE348" s="1649"/>
      <c r="BF348" s="1649"/>
    </row>
    <row r="349" spans="3:58" ht="12" customHeight="1">
      <c r="C349" s="1649"/>
      <c r="D349" s="1649"/>
      <c r="E349" s="1649"/>
      <c r="F349" s="1649"/>
      <c r="G349" s="1649"/>
      <c r="H349" s="1649"/>
      <c r="I349" s="1649"/>
      <c r="J349" s="1649"/>
      <c r="K349" s="1649"/>
      <c r="L349" s="1649"/>
      <c r="M349" s="1649"/>
      <c r="N349" s="1649"/>
      <c r="O349" s="1649"/>
      <c r="P349" s="1649"/>
      <c r="Q349" s="1649"/>
      <c r="R349" s="1649"/>
      <c r="S349" s="1649"/>
      <c r="T349" s="1649"/>
      <c r="U349" s="1649"/>
      <c r="V349" s="1649"/>
      <c r="W349" s="1649"/>
      <c r="X349" s="1649"/>
      <c r="Y349" s="1649"/>
      <c r="Z349" s="1649"/>
      <c r="AA349" s="1649"/>
      <c r="AB349" s="1649"/>
      <c r="AC349" s="1649"/>
      <c r="AD349" s="1649"/>
      <c r="AE349" s="1649"/>
      <c r="AF349" s="1649"/>
      <c r="AG349" s="1649"/>
      <c r="AH349" s="1665" t="s">
        <v>3863</v>
      </c>
      <c r="AI349" s="1649"/>
      <c r="AJ349" s="1692">
        <v>0</v>
      </c>
      <c r="AK349" s="1650"/>
      <c r="AL349" s="1649"/>
      <c r="AM349" s="1649"/>
      <c r="AN349" s="1649"/>
      <c r="AO349" s="1649"/>
      <c r="AP349" s="1649"/>
      <c r="AQ349" s="1649"/>
      <c r="AR349" s="1649"/>
      <c r="AS349" s="1649"/>
      <c r="AT349" s="1649"/>
      <c r="AU349" s="1649"/>
      <c r="AV349" s="1649"/>
      <c r="AW349" s="1649"/>
      <c r="AX349" s="1649"/>
      <c r="AY349" s="1649"/>
      <c r="AZ349" s="1649"/>
      <c r="BA349" s="1649"/>
      <c r="BB349" s="1649"/>
      <c r="BC349" s="1649"/>
      <c r="BD349" s="1649"/>
      <c r="BE349" s="1649"/>
      <c r="BF349" s="1649"/>
    </row>
    <row r="355" spans="1:58" ht="12" customHeight="1">
      <c r="A355" s="1649"/>
      <c r="B355" s="1649"/>
      <c r="C355" s="1649"/>
      <c r="D355" s="1649"/>
      <c r="E355" s="1649"/>
      <c r="F355" s="1649"/>
      <c r="G355" s="1649"/>
      <c r="H355" s="1649"/>
      <c r="I355" s="1649"/>
      <c r="J355" s="1649"/>
      <c r="K355" s="1649"/>
      <c r="L355" s="1649"/>
      <c r="M355" s="1649"/>
      <c r="N355" s="1649"/>
      <c r="O355" s="1649"/>
      <c r="P355" s="1649"/>
      <c r="Q355" s="1649"/>
      <c r="R355" s="1649"/>
      <c r="S355" s="1649"/>
      <c r="T355" s="1649"/>
      <c r="U355" s="1649"/>
      <c r="V355" s="1649"/>
      <c r="W355" s="1649"/>
      <c r="X355" s="1649"/>
      <c r="Y355" s="1649"/>
      <c r="Z355" s="1649"/>
      <c r="AA355" s="1649"/>
      <c r="AB355" s="1649"/>
      <c r="AC355" s="1649"/>
      <c r="AD355" s="1649"/>
      <c r="AE355" s="1649"/>
      <c r="AF355" s="1649"/>
      <c r="AG355" s="1649"/>
      <c r="AH355" s="1649"/>
      <c r="AI355" s="1649"/>
      <c r="AJ355" s="1649"/>
      <c r="AK355" s="1710"/>
      <c r="AL355" s="1649"/>
      <c r="AM355" s="1649"/>
      <c r="AN355" s="1649"/>
      <c r="AO355" s="1649"/>
      <c r="AP355" s="1649"/>
      <c r="AQ355" s="1649"/>
      <c r="AR355" s="1649"/>
      <c r="AS355" s="1649"/>
      <c r="AT355" s="1649"/>
      <c r="AU355" s="1649"/>
      <c r="AV355" s="1649"/>
      <c r="AW355" s="1649"/>
      <c r="AX355" s="1649"/>
      <c r="AY355" s="1649"/>
      <c r="AZ355" s="1649"/>
      <c r="BA355" s="1649"/>
      <c r="BB355" s="1649"/>
      <c r="BC355" s="1649"/>
      <c r="BD355" s="1649"/>
      <c r="BE355" s="1649"/>
      <c r="BF355" s="1649"/>
    </row>
    <row r="356" spans="1:58" ht="12" customHeight="1">
      <c r="A356" s="1649"/>
      <c r="B356" s="1656" t="str">
        <f>$B$2</f>
        <v>13</v>
      </c>
      <c r="C356" s="1657" t="s">
        <v>3864</v>
      </c>
      <c r="D356" s="1649"/>
      <c r="E356" s="1658" t="s">
        <v>3865</v>
      </c>
      <c r="F356" s="1655"/>
      <c r="G356" s="1655"/>
      <c r="H356" s="1655"/>
      <c r="I356" s="1655"/>
      <c r="J356" s="1655"/>
      <c r="K356" s="1655"/>
      <c r="L356" s="1655"/>
      <c r="M356" s="1655"/>
      <c r="N356" s="1655"/>
      <c r="O356" s="1655"/>
      <c r="P356" s="1655"/>
      <c r="Q356" s="1655"/>
      <c r="R356" s="1655"/>
      <c r="S356" s="1655"/>
      <c r="T356" s="1655"/>
      <c r="U356" s="1655"/>
      <c r="V356" s="1655"/>
      <c r="W356" s="1655"/>
      <c r="X356" s="1655"/>
      <c r="Y356" s="1655"/>
      <c r="Z356" s="1655"/>
      <c r="AA356" s="1655"/>
      <c r="AB356" s="1655"/>
      <c r="AC356" s="1655"/>
      <c r="AD356" s="1663"/>
      <c r="AE356" s="1663"/>
      <c r="AF356" s="1664" t="s">
        <v>3184</v>
      </c>
      <c r="AG356" s="1664"/>
      <c r="AH356" s="1664"/>
      <c r="AI356" s="1664"/>
      <c r="AJ356" s="1664"/>
      <c r="AK356" s="1650"/>
      <c r="AL356" s="1649"/>
      <c r="AM356" s="1649"/>
      <c r="AN356" s="1649"/>
      <c r="AO356" s="1649"/>
      <c r="AP356" s="1649"/>
      <c r="AQ356" s="1649"/>
      <c r="AR356" s="1649"/>
      <c r="AS356" s="1649"/>
      <c r="AT356" s="1649"/>
      <c r="AU356" s="1649"/>
      <c r="AV356" s="1649"/>
      <c r="AW356" s="1649"/>
      <c r="AX356" s="1649"/>
      <c r="AY356" s="1649"/>
      <c r="AZ356" s="1649"/>
      <c r="BA356" s="1649"/>
      <c r="BB356" s="1649"/>
      <c r="BC356" s="1649"/>
      <c r="BD356" s="1649"/>
      <c r="BE356" s="1649"/>
      <c r="BF356" s="1649"/>
    </row>
    <row r="357" spans="1:58" ht="12" customHeight="1">
      <c r="A357" s="1649"/>
      <c r="B357" s="1649"/>
      <c r="C357" s="1649"/>
      <c r="D357" s="1649"/>
      <c r="E357" s="1649"/>
      <c r="F357" s="1649"/>
      <c r="G357" s="1649"/>
      <c r="H357" s="1649"/>
      <c r="I357" s="1649"/>
      <c r="J357" s="1649"/>
      <c r="K357" s="1649"/>
      <c r="L357" s="1649"/>
      <c r="M357" s="1649"/>
      <c r="N357" s="1649"/>
      <c r="O357" s="1649"/>
      <c r="P357" s="1649"/>
      <c r="Q357" s="1649"/>
      <c r="R357" s="1649"/>
      <c r="S357" s="1649"/>
      <c r="T357" s="1655"/>
      <c r="U357" s="1655"/>
      <c r="V357" s="1655"/>
      <c r="W357" s="1655"/>
      <c r="X357" s="1659"/>
      <c r="Y357" s="1655"/>
      <c r="Z357" s="1655"/>
      <c r="AA357" s="1659"/>
      <c r="AB357" s="1655"/>
      <c r="AC357" s="1655"/>
      <c r="AD357" s="1655"/>
      <c r="AE357" s="1655"/>
      <c r="AF357" s="1655"/>
      <c r="AG357" s="1655"/>
      <c r="AH357" s="1655"/>
      <c r="AI357" s="1655"/>
      <c r="AJ357" s="1655"/>
      <c r="AK357" s="1650"/>
      <c r="AL357" s="1649"/>
      <c r="AM357" s="1649"/>
      <c r="AN357" s="1649"/>
      <c r="AO357" s="1649"/>
      <c r="AP357" s="1649"/>
      <c r="AQ357" s="1649"/>
      <c r="AR357" s="1649"/>
      <c r="AS357" s="1649"/>
      <c r="AT357" s="1649"/>
      <c r="AU357" s="1649"/>
      <c r="AV357" s="1649"/>
      <c r="AW357" s="1649"/>
      <c r="AX357" s="1649"/>
      <c r="AY357" s="1649"/>
      <c r="AZ357" s="1649"/>
      <c r="BA357" s="1649"/>
      <c r="BB357" s="1649"/>
      <c r="BC357" s="1649"/>
      <c r="BD357" s="1649"/>
      <c r="BE357" s="1649"/>
      <c r="BF357" s="1649"/>
    </row>
    <row r="358" spans="1:58" ht="12" customHeight="1">
      <c r="A358" s="1649"/>
      <c r="B358" s="1649"/>
      <c r="C358" s="1649" t="s">
        <v>3393</v>
      </c>
      <c r="D358" s="1649"/>
      <c r="E358" s="1659"/>
      <c r="F358" s="1659"/>
      <c r="G358" s="1649" t="s">
        <v>3412</v>
      </c>
      <c r="H358" s="1659"/>
      <c r="I358" s="1659"/>
      <c r="J358" s="1655"/>
      <c r="K358" s="1655"/>
      <c r="L358" s="1655"/>
      <c r="M358" s="1660"/>
      <c r="N358" s="1660"/>
      <c r="O358" s="1660"/>
      <c r="P358" s="1660"/>
      <c r="Q358" s="1661"/>
      <c r="R358" s="1662"/>
      <c r="S358" s="1662"/>
      <c r="T358" s="1662"/>
      <c r="U358" s="1660"/>
      <c r="V358" s="1654"/>
      <c r="W358" s="1654"/>
      <c r="X358" s="1654"/>
      <c r="Y358" s="1660"/>
      <c r="Z358" s="1660"/>
      <c r="AA358" s="1660"/>
      <c r="AB358" s="1661"/>
      <c r="AC358" s="1660"/>
      <c r="AD358" s="1660"/>
      <c r="AE358" s="1660"/>
      <c r="AF358" s="1660"/>
      <c r="AG358" s="1660"/>
      <c r="AH358" s="1660"/>
      <c r="AI358" s="1660"/>
      <c r="AJ358" s="1660"/>
      <c r="AK358" s="1650"/>
      <c r="AL358" s="1649"/>
      <c r="AM358" s="1649"/>
      <c r="AN358" s="1649"/>
      <c r="AO358" s="1649"/>
      <c r="AP358" s="1649"/>
      <c r="AQ358" s="1649"/>
      <c r="AR358" s="1649"/>
      <c r="AS358" s="1649"/>
      <c r="AT358" s="1649"/>
      <c r="AU358" s="1649"/>
      <c r="AV358" s="1649"/>
      <c r="AW358" s="1649"/>
      <c r="AX358" s="1649"/>
      <c r="AY358" s="1649"/>
      <c r="AZ358" s="1649"/>
      <c r="BA358" s="1649"/>
      <c r="BB358" s="1649"/>
      <c r="BC358" s="1649"/>
      <c r="BD358" s="1649"/>
      <c r="BE358" s="1649"/>
      <c r="BF358" s="1649"/>
    </row>
    <row r="359" spans="1:58" ht="12" customHeight="1">
      <c r="A359" s="1649"/>
      <c r="B359" s="1649"/>
      <c r="C359" s="1649"/>
      <c r="D359" s="1649"/>
      <c r="E359" s="1649" t="s">
        <v>3413</v>
      </c>
      <c r="F359" s="1649"/>
      <c r="G359" s="1649"/>
      <c r="H359" s="1649"/>
      <c r="I359" s="1649"/>
      <c r="J359" s="1649"/>
      <c r="K359" s="1649"/>
      <c r="L359" s="1649"/>
      <c r="M359" s="1649"/>
      <c r="N359" s="1649"/>
      <c r="O359" s="1649"/>
      <c r="P359" s="1649"/>
      <c r="Q359" s="1649"/>
      <c r="R359" s="1649"/>
      <c r="S359" s="1649"/>
      <c r="T359" s="1649"/>
      <c r="U359" s="1649"/>
      <c r="V359" s="1649"/>
      <c r="W359" s="1649"/>
      <c r="X359" s="1649"/>
      <c r="Y359" s="1649"/>
      <c r="Z359" s="1649"/>
      <c r="AA359" s="1649"/>
      <c r="AB359" s="1649"/>
      <c r="AC359" s="1649"/>
      <c r="AD359" s="1649"/>
      <c r="AE359" s="1649"/>
      <c r="AF359" s="1649"/>
      <c r="AG359" s="1649"/>
      <c r="AH359" s="1649"/>
      <c r="AI359" s="1649"/>
      <c r="AJ359" s="1665" t="s">
        <v>3404</v>
      </c>
      <c r="AK359" s="1650"/>
      <c r="AL359" s="1649"/>
      <c r="AM359" s="1649"/>
      <c r="AN359" s="1649"/>
      <c r="AO359" s="1649"/>
      <c r="AP359" s="1649"/>
      <c r="AQ359" s="1649"/>
      <c r="AR359" s="1649"/>
      <c r="AS359" s="1649"/>
      <c r="AT359" s="1649"/>
      <c r="AU359" s="1649"/>
      <c r="AV359" s="1649"/>
      <c r="AW359" s="1649"/>
      <c r="AX359" s="1649"/>
      <c r="AY359" s="1649"/>
      <c r="AZ359" s="1649"/>
      <c r="BA359" s="1649"/>
      <c r="BB359" s="1649"/>
      <c r="BC359" s="1649"/>
      <c r="BD359" s="1649"/>
      <c r="BE359" s="1649"/>
      <c r="BF359" s="1649"/>
    </row>
    <row r="360" spans="1:58" ht="12" customHeight="1">
      <c r="A360" s="1649"/>
      <c r="B360" s="1649"/>
      <c r="C360" s="1649"/>
      <c r="D360" s="1649"/>
      <c r="E360" s="1666">
        <v>31</v>
      </c>
      <c r="F360" s="1666"/>
      <c r="G360" s="1666"/>
      <c r="H360" s="1666"/>
      <c r="I360" s="1666"/>
      <c r="J360" s="1666"/>
      <c r="K360" s="1666"/>
      <c r="L360" s="1666">
        <v>24</v>
      </c>
      <c r="M360" s="1666">
        <v>23</v>
      </c>
      <c r="N360" s="1666"/>
      <c r="O360" s="1666"/>
      <c r="P360" s="1666"/>
      <c r="Q360" s="1666"/>
      <c r="R360" s="1666"/>
      <c r="S360" s="1666"/>
      <c r="T360" s="1667">
        <v>16</v>
      </c>
      <c r="U360" s="1667">
        <v>15</v>
      </c>
      <c r="V360" s="1666"/>
      <c r="W360" s="1666"/>
      <c r="X360" s="1666"/>
      <c r="Y360" s="1666"/>
      <c r="Z360" s="1666"/>
      <c r="AA360" s="1666"/>
      <c r="AB360" s="1667">
        <v>8</v>
      </c>
      <c r="AC360" s="1667">
        <v>7</v>
      </c>
      <c r="AD360" s="1666"/>
      <c r="AE360" s="1666"/>
      <c r="AF360" s="1666"/>
      <c r="AG360" s="1666"/>
      <c r="AH360" s="1666"/>
      <c r="AI360" s="1666"/>
      <c r="AJ360" s="1667">
        <v>0</v>
      </c>
      <c r="AK360" s="1650"/>
      <c r="AL360" s="1649"/>
      <c r="AM360" s="1649"/>
      <c r="AN360" s="1649"/>
      <c r="AO360" s="1649"/>
      <c r="AP360" s="1649"/>
      <c r="AQ360" s="1649"/>
      <c r="AR360" s="1649"/>
      <c r="AS360" s="1649"/>
      <c r="AT360" s="1649"/>
      <c r="AU360" s="1649"/>
      <c r="AV360" s="1649"/>
      <c r="AW360" s="1649"/>
      <c r="AX360" s="1649"/>
      <c r="AY360" s="1649"/>
      <c r="AZ360" s="1649"/>
      <c r="BA360" s="1649"/>
      <c r="BB360" s="1649"/>
      <c r="BC360" s="1649"/>
      <c r="BD360" s="1649"/>
      <c r="BE360" s="1649"/>
      <c r="BF360" s="1649"/>
    </row>
    <row r="361" spans="1:58" s="1618" customFormat="1" ht="12" customHeight="1">
      <c r="E361" s="1619">
        <v>1</v>
      </c>
      <c r="F361" s="1620">
        <v>0</v>
      </c>
      <c r="G361" s="1620">
        <v>1</v>
      </c>
      <c r="H361" s="1621" t="s">
        <v>3414</v>
      </c>
      <c r="I361" s="1619">
        <v>0</v>
      </c>
      <c r="J361" s="1622">
        <v>0</v>
      </c>
      <c r="K361" s="1622">
        <v>0</v>
      </c>
      <c r="L361" s="1623">
        <v>0</v>
      </c>
      <c r="M361" s="1756">
        <v>1</v>
      </c>
      <c r="N361" s="1622">
        <v>0</v>
      </c>
      <c r="O361" s="1622">
        <v>0</v>
      </c>
      <c r="P361" s="1623">
        <v>0</v>
      </c>
      <c r="Q361" s="1619" t="str">
        <f>MID(Q363,1,1)</f>
        <v>0</v>
      </c>
      <c r="R361" s="1620" t="str">
        <f>MID(Q363,2,1)</f>
        <v>0</v>
      </c>
      <c r="S361" s="1669" t="str">
        <f>MID(Q363,3,1)</f>
        <v>0</v>
      </c>
      <c r="T361" s="1670" t="str">
        <f>MID(Q363,4,1)</f>
        <v>1</v>
      </c>
      <c r="U361" s="1619" t="str">
        <f>MID(U363,1,1)</f>
        <v>0</v>
      </c>
      <c r="V361" s="1620" t="str">
        <f>MID(U363,2,1)</f>
        <v>0</v>
      </c>
      <c r="W361" s="1620" t="str">
        <f>MID(U363,3,1)</f>
        <v>0</v>
      </c>
      <c r="X361" s="1621" t="str">
        <f>MID(U363,4,1)</f>
        <v>0</v>
      </c>
      <c r="Y361" s="1619" t="str">
        <f>MID(U363,5,1)</f>
        <v>0</v>
      </c>
      <c r="Z361" s="1620" t="str">
        <f>MID(U363,6,1)</f>
        <v>0</v>
      </c>
      <c r="AA361" s="1620" t="str">
        <f>MID(U363,7,1)</f>
        <v>0</v>
      </c>
      <c r="AB361" s="1621" t="str">
        <f>MID(U363,8,1)</f>
        <v>1</v>
      </c>
      <c r="AC361" s="1671" t="str">
        <f>MID(AC363,1,1)</f>
        <v>0</v>
      </c>
      <c r="AD361" s="1669" t="str">
        <f>MID(AC363,2,1)</f>
        <v>0</v>
      </c>
      <c r="AE361" s="1669" t="str">
        <f>MID(AC363,3,1)</f>
        <v>0</v>
      </c>
      <c r="AF361" s="1672" t="str">
        <f>MID(AC363,4,1)</f>
        <v>0</v>
      </c>
      <c r="AG361" s="1671" t="str">
        <f>MID(AC363,5,1)</f>
        <v>0</v>
      </c>
      <c r="AH361" s="1669" t="str">
        <f>MID(AC363,6,1)</f>
        <v>1</v>
      </c>
      <c r="AI361" s="1669" t="str">
        <f>MID(AC363,7,1)</f>
        <v>0</v>
      </c>
      <c r="AJ361" s="1672" t="str">
        <f>MID(AC363,8,1)</f>
        <v>1</v>
      </c>
      <c r="AQ361" s="1673"/>
      <c r="AR361" s="1673"/>
      <c r="AS361" s="1673"/>
      <c r="AT361" s="1673"/>
      <c r="AU361" s="1673"/>
      <c r="AV361" s="1673"/>
      <c r="AW361" s="1673"/>
      <c r="AX361" s="1673"/>
      <c r="AY361" s="1673"/>
      <c r="AZ361" s="1673"/>
      <c r="BA361" s="1673"/>
      <c r="BB361" s="1673"/>
      <c r="BC361" s="1673"/>
      <c r="BD361" s="1673"/>
      <c r="BE361" s="1673"/>
      <c r="BF361" s="1673"/>
    </row>
    <row r="362" spans="1:58" s="1618" customFormat="1" ht="12" customHeight="1">
      <c r="AI362" s="1637"/>
      <c r="AJ362" s="1637"/>
      <c r="AQ362" s="1673"/>
      <c r="AR362" s="1673"/>
      <c r="AS362" s="1673"/>
      <c r="AT362" s="1673"/>
      <c r="AU362" s="1673"/>
      <c r="AV362" s="1673"/>
      <c r="AW362" s="1673"/>
      <c r="AX362" s="1673"/>
      <c r="AY362" s="1673"/>
      <c r="AZ362" s="1673"/>
      <c r="BA362" s="1673"/>
      <c r="BB362" s="1673"/>
      <c r="BC362" s="1673"/>
      <c r="BD362" s="1673"/>
      <c r="BE362" s="1673"/>
      <c r="BF362" s="1673"/>
    </row>
    <row r="363" spans="1:58" s="1618" customFormat="1" ht="12" hidden="1" customHeight="1">
      <c r="E363" s="1638"/>
      <c r="F363" s="1638"/>
      <c r="G363" s="1638"/>
      <c r="H363" s="1638"/>
      <c r="I363" s="1638"/>
      <c r="J363" s="1637"/>
      <c r="K363" s="1637"/>
      <c r="L363" s="1637"/>
      <c r="M363" s="1637"/>
      <c r="N363" s="1637"/>
      <c r="O363" s="1637"/>
      <c r="P363" s="1637"/>
      <c r="Q363" s="1639" t="str">
        <f>HEX2BIN(T364,4)</f>
        <v>0001</v>
      </c>
      <c r="R363" s="1639"/>
      <c r="S363" s="1639"/>
      <c r="T363" s="1639"/>
      <c r="U363" s="1639" t="str">
        <f>HEX2BIN(Y364,8)</f>
        <v>00000001</v>
      </c>
      <c r="V363" s="1639"/>
      <c r="W363" s="1639"/>
      <c r="X363" s="1639"/>
      <c r="Y363" s="1639"/>
      <c r="Z363" s="1639"/>
      <c r="AA363" s="1639"/>
      <c r="AB363" s="1639"/>
      <c r="AC363" s="1639" t="str">
        <f>HEX2BIN(AG364,8)</f>
        <v>00000101</v>
      </c>
      <c r="AD363" s="1639"/>
      <c r="AE363" s="1639"/>
      <c r="AF363" s="1639"/>
      <c r="AG363" s="1639"/>
      <c r="AH363" s="1639"/>
      <c r="AI363" s="1639"/>
      <c r="AJ363" s="1639"/>
      <c r="AQ363" s="1673"/>
      <c r="AR363" s="1673"/>
      <c r="AS363" s="1673"/>
      <c r="AT363" s="1673"/>
      <c r="AU363" s="1673"/>
      <c r="AV363" s="1673"/>
      <c r="AW363" s="1673"/>
      <c r="AX363" s="1673"/>
      <c r="AY363" s="1673"/>
      <c r="AZ363" s="1673"/>
      <c r="BA363" s="1673"/>
      <c r="BB363" s="1673"/>
      <c r="BC363" s="1673"/>
      <c r="BD363" s="1673"/>
      <c r="BE363" s="1673"/>
      <c r="BF363" s="1673"/>
    </row>
    <row r="364" spans="1:58" s="1618" customFormat="1" ht="12" customHeight="1">
      <c r="E364" s="1638"/>
      <c r="F364" s="1638"/>
      <c r="G364" s="1638"/>
      <c r="H364" s="1638"/>
      <c r="I364" s="1638"/>
      <c r="J364" s="1637"/>
      <c r="K364" s="1640"/>
      <c r="L364" s="1637"/>
      <c r="M364" s="1641"/>
      <c r="N364" s="1642"/>
      <c r="O364" s="1640"/>
      <c r="P364" s="1642"/>
      <c r="Q364" s="1644" t="s">
        <v>3106</v>
      </c>
      <c r="R364" s="1645"/>
      <c r="S364" s="1645"/>
      <c r="T364" s="1646" t="s">
        <v>3866</v>
      </c>
      <c r="U364" s="1644" t="s">
        <v>3225</v>
      </c>
      <c r="V364" s="1645"/>
      <c r="W364" s="1645"/>
      <c r="X364" s="1645"/>
      <c r="Y364" s="1647" t="s">
        <v>3867</v>
      </c>
      <c r="Z364" s="1647"/>
      <c r="AA364" s="1647"/>
      <c r="AB364" s="1648"/>
      <c r="AC364" s="1644" t="s">
        <v>3868</v>
      </c>
      <c r="AD364" s="1645"/>
      <c r="AE364" s="1645"/>
      <c r="AF364" s="1645"/>
      <c r="AG364" s="1647" t="s">
        <v>3869</v>
      </c>
      <c r="AH364" s="1647"/>
      <c r="AI364" s="1647"/>
      <c r="AJ364" s="1648"/>
      <c r="AQ364" s="1673"/>
      <c r="AR364" s="1673"/>
      <c r="AS364" s="1673"/>
      <c r="AT364" s="1673"/>
      <c r="AU364" s="1673"/>
      <c r="AV364" s="1673"/>
      <c r="AW364" s="1673"/>
      <c r="AX364" s="1673"/>
      <c r="AY364" s="1673"/>
      <c r="AZ364" s="1673"/>
      <c r="BA364" s="1673"/>
      <c r="BB364" s="1673"/>
      <c r="BC364" s="1673"/>
      <c r="BD364" s="1673"/>
      <c r="BE364" s="1673"/>
      <c r="BF364" s="1673"/>
    </row>
    <row r="366" spans="1:58" s="1650" customFormat="1" ht="12" customHeight="1">
      <c r="A366" s="1649"/>
      <c r="B366" s="1649"/>
      <c r="C366" s="1649" t="s">
        <v>3832</v>
      </c>
      <c r="D366" s="1679"/>
      <c r="E366" s="1649"/>
      <c r="F366" s="1649"/>
      <c r="G366" s="1649" t="s">
        <v>3870</v>
      </c>
      <c r="H366" s="1649"/>
      <c r="I366" s="1649"/>
      <c r="J366" s="1649"/>
      <c r="K366" s="1649"/>
      <c r="L366" s="1649"/>
      <c r="M366" s="1649"/>
      <c r="N366" s="1649"/>
      <c r="O366" s="1649"/>
      <c r="P366" s="1654"/>
      <c r="Q366" s="1649"/>
      <c r="R366" s="1649"/>
      <c r="S366" s="1649"/>
      <c r="T366" s="1649"/>
      <c r="U366" s="1649"/>
      <c r="V366" s="1649"/>
      <c r="W366" s="1649"/>
      <c r="X366" s="1649"/>
      <c r="Y366" s="1649"/>
      <c r="Z366" s="1649"/>
      <c r="AA366" s="1649"/>
      <c r="AB366" s="1649"/>
      <c r="AC366" s="1649"/>
      <c r="AD366" s="1649"/>
      <c r="AE366" s="1649"/>
      <c r="AF366" s="1649"/>
      <c r="AG366" s="1649"/>
      <c r="AH366" s="1649"/>
      <c r="AI366" s="1649"/>
      <c r="AJ366" s="1649"/>
      <c r="AL366" s="1649"/>
      <c r="AM366" s="1649"/>
      <c r="AN366" s="1649"/>
      <c r="AO366" s="1649"/>
      <c r="AP366" s="1649"/>
      <c r="AQ366" s="1649"/>
      <c r="AR366" s="1649"/>
      <c r="AS366" s="1649"/>
      <c r="AT366" s="1649"/>
      <c r="AU366" s="1649"/>
      <c r="AV366" s="1649"/>
      <c r="AW366" s="1649"/>
      <c r="AX366" s="1649"/>
      <c r="AY366" s="1649"/>
      <c r="AZ366" s="1649"/>
      <c r="BA366" s="1649"/>
      <c r="BB366" s="1649"/>
      <c r="BC366" s="1649"/>
      <c r="BD366" s="1649"/>
      <c r="BE366" s="1649"/>
      <c r="BF366" s="1649"/>
    </row>
    <row r="367" spans="1:58" s="1650" customFormat="1" ht="12" customHeight="1">
      <c r="A367" s="1649"/>
      <c r="B367" s="1649"/>
      <c r="C367" s="1649"/>
      <c r="D367" s="1649"/>
      <c r="E367" s="1649" t="s">
        <v>3698</v>
      </c>
      <c r="F367" s="1649"/>
      <c r="G367" s="1649"/>
      <c r="H367" s="1649"/>
      <c r="I367" s="1649"/>
      <c r="J367" s="1649"/>
      <c r="K367" s="1649"/>
      <c r="L367" s="1649"/>
      <c r="M367" s="1649"/>
      <c r="N367" s="1649"/>
      <c r="O367" s="1649"/>
      <c r="P367" s="1649"/>
      <c r="Q367" s="1649"/>
      <c r="R367" s="1649"/>
      <c r="S367" s="1649"/>
      <c r="T367" s="1649"/>
      <c r="U367" s="1649"/>
      <c r="V367" s="1649"/>
      <c r="W367" s="1649"/>
      <c r="X367" s="1649"/>
      <c r="Y367" s="1649"/>
      <c r="Z367" s="1649"/>
      <c r="AA367" s="1649"/>
      <c r="AB367" s="1649"/>
      <c r="AC367" s="1649"/>
      <c r="AD367" s="1649"/>
      <c r="AE367" s="1649"/>
      <c r="AF367" s="1649"/>
      <c r="AG367" s="1649"/>
      <c r="AH367" s="1649"/>
      <c r="AI367" s="1649"/>
      <c r="AJ367" s="1665" t="s">
        <v>3699</v>
      </c>
      <c r="AL367" s="1649"/>
      <c r="AM367" s="1649"/>
      <c r="AN367" s="1649"/>
      <c r="AO367" s="1649"/>
      <c r="AP367" s="1649"/>
      <c r="AQ367" s="1649"/>
      <c r="AR367" s="1649"/>
      <c r="AS367" s="1649"/>
      <c r="AT367" s="1649"/>
      <c r="AU367" s="1649"/>
      <c r="AV367" s="1649"/>
      <c r="AW367" s="1649"/>
      <c r="AX367" s="1649"/>
      <c r="AY367" s="1649"/>
      <c r="AZ367" s="1649"/>
      <c r="BA367" s="1649"/>
      <c r="BB367" s="1649"/>
      <c r="BC367" s="1649"/>
      <c r="BD367" s="1649"/>
      <c r="BE367" s="1649"/>
      <c r="BF367" s="1649"/>
    </row>
    <row r="368" spans="1:58" s="1650" customFormat="1" ht="12" customHeight="1">
      <c r="A368" s="1649"/>
      <c r="B368" s="1649"/>
      <c r="C368" s="1649"/>
      <c r="D368" s="1649"/>
      <c r="E368" s="1650">
        <v>31</v>
      </c>
      <c r="L368" s="1650">
        <v>24</v>
      </c>
      <c r="M368" s="1650">
        <v>23</v>
      </c>
      <c r="T368" s="1680">
        <v>16</v>
      </c>
      <c r="U368" s="1680">
        <v>15</v>
      </c>
      <c r="AB368" s="1680">
        <v>8</v>
      </c>
      <c r="AC368" s="1680">
        <v>7</v>
      </c>
      <c r="AJ368" s="1680">
        <v>0</v>
      </c>
      <c r="AL368" s="1649"/>
      <c r="AM368" s="1649"/>
      <c r="AN368" s="1649"/>
      <c r="AO368" s="1649"/>
      <c r="AP368" s="1649"/>
      <c r="AQ368" s="1649"/>
      <c r="AR368" s="1649"/>
      <c r="AS368" s="1649"/>
      <c r="AT368" s="1649"/>
      <c r="AU368" s="1649"/>
      <c r="AV368" s="1649"/>
      <c r="AW368" s="1649"/>
      <c r="AX368" s="1649"/>
      <c r="AY368" s="1649"/>
      <c r="AZ368" s="1649"/>
      <c r="BA368" s="1649"/>
      <c r="BB368" s="1649"/>
      <c r="BC368" s="1649"/>
      <c r="BD368" s="1649"/>
      <c r="BE368" s="1649"/>
      <c r="BF368" s="1649"/>
    </row>
    <row r="369" spans="1:58" s="1650" customFormat="1" ht="12" customHeight="1">
      <c r="A369" s="1649"/>
      <c r="B369" s="1649"/>
      <c r="C369" s="1649"/>
      <c r="D369" s="1649"/>
      <c r="E369" s="1686" t="s">
        <v>3860</v>
      </c>
      <c r="F369" s="1687" t="s">
        <v>3860</v>
      </c>
      <c r="G369" s="1687" t="s">
        <v>3871</v>
      </c>
      <c r="H369" s="1688" t="s">
        <v>3860</v>
      </c>
      <c r="I369" s="1686" t="s">
        <v>3860</v>
      </c>
      <c r="J369" s="1687" t="s">
        <v>3194</v>
      </c>
      <c r="K369" s="1687" t="s">
        <v>3194</v>
      </c>
      <c r="L369" s="1688" t="s">
        <v>3125</v>
      </c>
      <c r="M369" s="1686" t="s">
        <v>3860</v>
      </c>
      <c r="N369" s="1687" t="s">
        <v>3194</v>
      </c>
      <c r="O369" s="1687" t="s">
        <v>3194</v>
      </c>
      <c r="P369" s="1688" t="s">
        <v>3860</v>
      </c>
      <c r="Q369" s="1686" t="s">
        <v>3194</v>
      </c>
      <c r="R369" s="1687" t="s">
        <v>3194</v>
      </c>
      <c r="S369" s="1687" t="s">
        <v>3125</v>
      </c>
      <c r="T369" s="1689" t="s">
        <v>3194</v>
      </c>
      <c r="U369" s="1734" t="s">
        <v>3872</v>
      </c>
      <c r="V369" s="1735" t="s">
        <v>3873</v>
      </c>
      <c r="W369" s="1735" t="s">
        <v>3798</v>
      </c>
      <c r="X369" s="1690" t="s">
        <v>3874</v>
      </c>
      <c r="Y369" s="1734" t="s">
        <v>3798</v>
      </c>
      <c r="Z369" s="1735" t="s">
        <v>3420</v>
      </c>
      <c r="AA369" s="1735" t="s">
        <v>3420</v>
      </c>
      <c r="AB369" s="1690" t="s">
        <v>3798</v>
      </c>
      <c r="AC369" s="1734" t="s">
        <v>3798</v>
      </c>
      <c r="AD369" s="1735" t="s">
        <v>3420</v>
      </c>
      <c r="AE369" s="1735" t="s">
        <v>3874</v>
      </c>
      <c r="AF369" s="1690" t="s">
        <v>3798</v>
      </c>
      <c r="AG369" s="1734" t="s">
        <v>3798</v>
      </c>
      <c r="AH369" s="1735" t="s">
        <v>3420</v>
      </c>
      <c r="AI369" s="1735" t="s">
        <v>3798</v>
      </c>
      <c r="AJ369" s="1690" t="s">
        <v>3798</v>
      </c>
      <c r="AL369" s="1649"/>
      <c r="AM369" s="1649"/>
      <c r="AN369" s="1649"/>
      <c r="AO369" s="1649"/>
      <c r="AP369" s="1649"/>
      <c r="AQ369" s="1649"/>
      <c r="AR369" s="1649"/>
      <c r="AS369" s="1649"/>
      <c r="AT369" s="1649"/>
      <c r="AU369" s="1649"/>
      <c r="AV369" s="1649"/>
      <c r="AW369" s="1649"/>
      <c r="AX369" s="1649"/>
      <c r="AY369" s="1649"/>
      <c r="AZ369" s="1649"/>
      <c r="BA369" s="1649"/>
      <c r="BB369" s="1649"/>
      <c r="BC369" s="1649"/>
      <c r="BD369" s="1649"/>
      <c r="BE369" s="1649"/>
      <c r="BF369" s="1649"/>
    </row>
    <row r="370" spans="1:58" s="1650" customFormat="1" ht="12" customHeight="1">
      <c r="A370" s="1649"/>
      <c r="B370" s="1649"/>
      <c r="C370" s="1649"/>
      <c r="D370" s="1649"/>
      <c r="E370" s="1655"/>
      <c r="F370" s="1655"/>
      <c r="G370" s="1655"/>
      <c r="H370" s="1655"/>
      <c r="I370" s="1655"/>
      <c r="J370" s="1655"/>
      <c r="K370" s="1655"/>
      <c r="L370" s="1655"/>
      <c r="M370" s="1655"/>
      <c r="N370" s="1655"/>
      <c r="O370" s="1655"/>
      <c r="P370" s="1655"/>
      <c r="Q370" s="1655"/>
      <c r="R370" s="1655"/>
      <c r="S370" s="1655"/>
      <c r="T370" s="1655"/>
      <c r="U370" s="1655"/>
      <c r="V370" s="1655"/>
      <c r="W370" s="1655"/>
      <c r="X370" s="1655"/>
      <c r="Y370" s="1655"/>
      <c r="Z370" s="1655"/>
      <c r="AA370" s="1655"/>
      <c r="AB370" s="1655"/>
      <c r="AC370" s="1655"/>
      <c r="AD370" s="1655"/>
      <c r="AE370" s="1655"/>
      <c r="AF370" s="1655"/>
      <c r="AG370" s="1655"/>
      <c r="AH370" s="1655"/>
      <c r="AI370" s="1655"/>
      <c r="AJ370" s="1655"/>
      <c r="AL370" s="1649"/>
      <c r="AM370" s="1649"/>
      <c r="AN370" s="1649"/>
      <c r="AO370" s="1649"/>
      <c r="AP370" s="1649"/>
      <c r="AQ370" s="1649"/>
      <c r="AR370" s="1649"/>
      <c r="AS370" s="1649"/>
      <c r="AT370" s="1649"/>
      <c r="AU370" s="1649"/>
      <c r="AV370" s="1649"/>
      <c r="AW370" s="1649"/>
      <c r="AX370" s="1649"/>
      <c r="AY370" s="1649"/>
      <c r="AZ370" s="1649"/>
      <c r="BA370" s="1649"/>
      <c r="BB370" s="1649"/>
      <c r="BC370" s="1649"/>
      <c r="BD370" s="1649"/>
      <c r="BE370" s="1649"/>
      <c r="BF370" s="1649"/>
    </row>
    <row r="371" spans="1:58" s="1650" customFormat="1" ht="12" customHeight="1">
      <c r="A371" s="1649"/>
      <c r="B371" s="1649"/>
      <c r="C371" s="1649"/>
      <c r="D371" s="1649"/>
      <c r="E371" s="1649"/>
      <c r="F371" s="1655"/>
      <c r="G371" s="1655"/>
      <c r="H371" s="1655"/>
      <c r="I371" s="1655"/>
      <c r="J371" s="1655"/>
      <c r="K371" s="1655"/>
      <c r="L371" s="1655"/>
      <c r="M371" s="1655"/>
      <c r="N371" s="1655"/>
      <c r="O371" s="1655"/>
      <c r="P371" s="1655"/>
      <c r="Q371" s="1655"/>
      <c r="R371" s="1655"/>
      <c r="S371" s="1649"/>
      <c r="T371" s="1655"/>
      <c r="U371" s="1655"/>
      <c r="V371" s="1655"/>
      <c r="W371" s="1655"/>
      <c r="X371" s="1655"/>
      <c r="Y371" s="1655"/>
      <c r="Z371" s="1655"/>
      <c r="AA371" s="1655"/>
      <c r="AB371" s="1655"/>
      <c r="AC371" s="1649"/>
      <c r="AD371" s="1649"/>
      <c r="AE371" s="1649"/>
      <c r="AF371" s="1649"/>
      <c r="AG371" s="1655"/>
      <c r="AH371" s="1649"/>
      <c r="AI371" s="1649"/>
      <c r="AJ371" s="1649"/>
      <c r="AL371" s="1649"/>
      <c r="AM371" s="1649"/>
      <c r="AN371" s="1649"/>
      <c r="AO371" s="1649"/>
      <c r="AP371" s="1649"/>
      <c r="AQ371" s="1649"/>
      <c r="AR371" s="1649"/>
      <c r="AS371" s="1649"/>
      <c r="AT371" s="1649"/>
      <c r="AU371" s="1649"/>
      <c r="AV371" s="1649"/>
      <c r="AW371" s="1649"/>
      <c r="AX371" s="1649"/>
      <c r="AY371" s="1649"/>
      <c r="AZ371" s="1649"/>
      <c r="BA371" s="1649"/>
      <c r="BB371" s="1649"/>
      <c r="BC371" s="1649"/>
      <c r="BD371" s="1649"/>
      <c r="BE371" s="1649"/>
      <c r="BF371" s="1649"/>
    </row>
    <row r="372" spans="1:58" s="1650" customFormat="1" ht="12" customHeight="1">
      <c r="A372" s="1649"/>
      <c r="B372" s="1649"/>
      <c r="C372" s="1649"/>
      <c r="D372" s="1649"/>
      <c r="E372" s="1649"/>
      <c r="F372" s="1649"/>
      <c r="G372" s="1649"/>
      <c r="H372" s="1649"/>
      <c r="I372" s="1649"/>
      <c r="J372" s="1649"/>
      <c r="K372" s="1649"/>
      <c r="L372" s="1649"/>
      <c r="M372" s="1649"/>
      <c r="N372" s="1649"/>
      <c r="O372" s="1649"/>
      <c r="P372" s="1649"/>
      <c r="Q372" s="1649"/>
      <c r="R372" s="1649"/>
      <c r="S372" s="1665"/>
      <c r="T372" s="1649"/>
      <c r="U372" s="1649"/>
      <c r="V372" s="1649"/>
      <c r="W372" s="1649"/>
      <c r="X372" s="1649"/>
      <c r="Y372" s="1649"/>
      <c r="Z372" s="1649"/>
      <c r="AA372" s="1649"/>
      <c r="AB372" s="1649"/>
      <c r="AC372" s="1649"/>
      <c r="AD372" s="1649"/>
      <c r="AE372" s="1665"/>
      <c r="AF372" s="1649"/>
      <c r="AG372" s="1649"/>
      <c r="AH372" s="1649"/>
      <c r="AI372" s="1649"/>
      <c r="AJ372" s="1649"/>
      <c r="AL372" s="1649"/>
      <c r="AM372" s="1649"/>
      <c r="AN372" s="1649"/>
      <c r="AO372" s="1649"/>
      <c r="AP372" s="1649"/>
      <c r="AQ372" s="1649"/>
      <c r="AR372" s="1649"/>
      <c r="AS372" s="1649"/>
      <c r="AT372" s="1649"/>
      <c r="AU372" s="1649"/>
      <c r="AV372" s="1649"/>
      <c r="AW372" s="1649"/>
      <c r="AX372" s="1649"/>
      <c r="AY372" s="1649"/>
      <c r="AZ372" s="1649"/>
      <c r="BA372" s="1649"/>
      <c r="BB372" s="1649"/>
      <c r="BC372" s="1649"/>
      <c r="BD372" s="1649"/>
      <c r="BE372" s="1649"/>
      <c r="BF372" s="1649"/>
    </row>
    <row r="373" spans="1:58" s="1650" customFormat="1" ht="12" customHeight="1">
      <c r="A373" s="1649"/>
      <c r="B373" s="1649"/>
      <c r="C373" s="1649"/>
      <c r="D373" s="1649"/>
      <c r="E373" s="1649"/>
      <c r="F373" s="1649"/>
      <c r="G373" s="1649"/>
      <c r="H373" s="1649"/>
      <c r="I373" s="1649"/>
      <c r="J373" s="1649"/>
      <c r="K373" s="1649"/>
      <c r="L373" s="1649"/>
      <c r="M373" s="1649"/>
      <c r="N373" s="1649"/>
      <c r="O373" s="1649"/>
      <c r="P373" s="1649"/>
      <c r="Q373" s="1649"/>
      <c r="R373" s="1649"/>
      <c r="S373" s="1665" t="s">
        <v>3875</v>
      </c>
      <c r="T373" s="1649"/>
      <c r="U373" s="1649"/>
      <c r="V373" s="1649"/>
      <c r="W373" s="1649"/>
      <c r="X373" s="1649"/>
      <c r="Y373" s="1649"/>
      <c r="Z373" s="1665"/>
      <c r="AA373" s="1649"/>
      <c r="AB373" s="1649"/>
      <c r="AC373" s="1649"/>
      <c r="AD373" s="1649"/>
      <c r="AE373" s="1665"/>
      <c r="AF373" s="1649"/>
      <c r="AG373" s="1649"/>
      <c r="AH373" s="1649"/>
      <c r="AI373" s="1649"/>
      <c r="AJ373" s="1649"/>
      <c r="AL373" s="1649"/>
      <c r="AM373" s="1649"/>
      <c r="AN373" s="1649"/>
      <c r="AO373" s="1649"/>
      <c r="AP373" s="1649"/>
      <c r="AQ373" s="1649"/>
      <c r="AR373" s="1649"/>
      <c r="AS373" s="1649"/>
      <c r="AT373" s="1649"/>
      <c r="AU373" s="1649"/>
      <c r="AV373" s="1649"/>
      <c r="AW373" s="1649"/>
      <c r="AX373" s="1649"/>
      <c r="AY373" s="1649"/>
      <c r="AZ373" s="1649"/>
      <c r="BA373" s="1649"/>
      <c r="BB373" s="1649"/>
      <c r="BC373" s="1649"/>
      <c r="BD373" s="1649"/>
      <c r="BE373" s="1649"/>
      <c r="BF373" s="1649"/>
    </row>
    <row r="374" spans="1:58" s="1650" customFormat="1" ht="12" customHeight="1">
      <c r="A374" s="1649"/>
      <c r="B374" s="1649"/>
      <c r="C374" s="1649"/>
      <c r="D374" s="1649"/>
      <c r="E374" s="1649"/>
      <c r="F374" s="1649"/>
      <c r="G374" s="1649"/>
      <c r="H374" s="1649"/>
      <c r="I374" s="1649"/>
      <c r="J374" s="1649"/>
      <c r="K374" s="1649"/>
      <c r="L374" s="1649"/>
      <c r="M374" s="1649"/>
      <c r="N374" s="1649"/>
      <c r="O374" s="1649"/>
      <c r="P374" s="1649"/>
      <c r="Q374" s="1649"/>
      <c r="R374" s="1649"/>
      <c r="S374" s="1665" t="s">
        <v>3876</v>
      </c>
      <c r="T374" s="1649"/>
      <c r="U374" s="1649"/>
      <c r="V374" s="1649"/>
      <c r="W374" s="1649"/>
      <c r="X374" s="1649"/>
      <c r="Y374" s="1649"/>
      <c r="Z374" s="1665"/>
      <c r="AA374" s="1649"/>
      <c r="AB374" s="1649"/>
      <c r="AC374" s="1649"/>
      <c r="AD374" s="1649"/>
      <c r="AE374" s="1665"/>
      <c r="AF374" s="1649"/>
      <c r="AG374" s="1649"/>
      <c r="AH374" s="1649"/>
      <c r="AI374" s="1649"/>
      <c r="AJ374" s="1649"/>
      <c r="AL374" s="1649"/>
      <c r="AM374" s="1649"/>
      <c r="AN374" s="1649"/>
      <c r="AO374" s="1649"/>
      <c r="AP374" s="1649"/>
      <c r="AQ374" s="1649"/>
      <c r="AR374" s="1649"/>
      <c r="AS374" s="1649"/>
      <c r="AT374" s="1649"/>
      <c r="AU374" s="1649"/>
      <c r="AV374" s="1649"/>
      <c r="AW374" s="1649"/>
      <c r="AX374" s="1649"/>
      <c r="AY374" s="1649"/>
      <c r="AZ374" s="1649"/>
      <c r="BA374" s="1649"/>
      <c r="BB374" s="1649"/>
      <c r="BC374" s="1649"/>
      <c r="BD374" s="1649"/>
      <c r="BE374" s="1649"/>
      <c r="BF374" s="1649"/>
    </row>
    <row r="375" spans="1:58" s="1650" customFormat="1" ht="12" customHeight="1">
      <c r="A375" s="1649"/>
      <c r="B375" s="1649"/>
      <c r="C375" s="1649"/>
      <c r="D375" s="1649"/>
      <c r="E375" s="1649"/>
      <c r="F375" s="1649"/>
      <c r="G375" s="1649"/>
      <c r="H375" s="1649"/>
      <c r="I375" s="1649"/>
      <c r="J375" s="1649"/>
      <c r="K375" s="1649"/>
      <c r="L375" s="1649"/>
      <c r="M375" s="1649"/>
      <c r="N375" s="1649"/>
      <c r="O375" s="1649"/>
      <c r="P375" s="1649"/>
      <c r="Q375" s="1649"/>
      <c r="R375" s="1649"/>
      <c r="S375" s="1665" t="s">
        <v>3877</v>
      </c>
      <c r="T375" s="1649"/>
      <c r="U375" s="1649"/>
      <c r="V375" s="1649"/>
      <c r="W375" s="1649"/>
      <c r="X375" s="1649"/>
      <c r="Y375" s="1649"/>
      <c r="Z375" s="1649"/>
      <c r="AA375" s="1649"/>
      <c r="AB375" s="1649"/>
      <c r="AC375" s="1649"/>
      <c r="AD375" s="1649"/>
      <c r="AE375" s="1665"/>
      <c r="AF375" s="1649"/>
      <c r="AG375" s="1649"/>
      <c r="AH375" s="1649"/>
      <c r="AI375" s="1649"/>
      <c r="AJ375" s="1649"/>
      <c r="AL375" s="1649"/>
      <c r="AM375" s="1649"/>
      <c r="AN375" s="1649"/>
      <c r="AO375" s="1649"/>
      <c r="AP375" s="1649"/>
      <c r="AQ375" s="1649"/>
      <c r="AR375" s="1649"/>
      <c r="AS375" s="1649"/>
      <c r="AT375" s="1649"/>
      <c r="AU375" s="1649"/>
      <c r="AV375" s="1649"/>
      <c r="AW375" s="1649"/>
      <c r="AX375" s="1649"/>
      <c r="AY375" s="1649"/>
      <c r="AZ375" s="1649"/>
      <c r="BA375" s="1649"/>
      <c r="BB375" s="1649"/>
      <c r="BC375" s="1649"/>
      <c r="BD375" s="1649"/>
      <c r="BE375" s="1649"/>
      <c r="BF375" s="1649"/>
    </row>
    <row r="376" spans="1:58" s="1650" customFormat="1" ht="12" customHeight="1">
      <c r="A376" s="1649"/>
      <c r="B376" s="1649"/>
      <c r="C376" s="1649"/>
      <c r="D376" s="1649"/>
      <c r="E376" s="1649"/>
      <c r="F376" s="1649"/>
      <c r="G376" s="1649"/>
      <c r="H376" s="1649"/>
      <c r="I376" s="1649"/>
      <c r="J376" s="1649"/>
      <c r="K376" s="1649"/>
      <c r="L376" s="1649"/>
      <c r="M376" s="1649"/>
      <c r="N376" s="1649"/>
      <c r="O376" s="1649"/>
      <c r="P376" s="1649"/>
      <c r="Q376" s="1649"/>
      <c r="R376" s="1649"/>
      <c r="S376" s="1665" t="s">
        <v>3878</v>
      </c>
      <c r="T376" s="1649"/>
      <c r="U376" s="1649"/>
      <c r="V376" s="1649"/>
      <c r="W376" s="1649"/>
      <c r="X376" s="1649"/>
      <c r="Y376" s="1649"/>
      <c r="Z376" s="1649"/>
      <c r="AA376" s="1649"/>
      <c r="AB376" s="1649"/>
      <c r="AC376" s="1649"/>
      <c r="AD376" s="1649"/>
      <c r="AE376" s="1665"/>
      <c r="AF376" s="1649"/>
      <c r="AG376" s="1649"/>
      <c r="AH376" s="1649"/>
      <c r="AI376" s="1649"/>
      <c r="AJ376" s="1649"/>
      <c r="AL376" s="1649"/>
      <c r="AM376" s="1649"/>
      <c r="AN376" s="1649"/>
      <c r="AO376" s="1649"/>
      <c r="AP376" s="1649"/>
      <c r="AQ376" s="1649"/>
      <c r="AR376" s="1649"/>
      <c r="AS376" s="1649"/>
      <c r="AT376" s="1649"/>
      <c r="AU376" s="1649"/>
      <c r="AV376" s="1649"/>
      <c r="AW376" s="1649"/>
      <c r="AX376" s="1649"/>
      <c r="AY376" s="1649"/>
      <c r="AZ376" s="1649"/>
      <c r="BA376" s="1649"/>
      <c r="BB376" s="1649"/>
      <c r="BC376" s="1649"/>
      <c r="BD376" s="1649"/>
      <c r="BE376" s="1649"/>
      <c r="BF376" s="1649"/>
    </row>
    <row r="377" spans="1:58" s="1650" customFormat="1" ht="12" customHeight="1">
      <c r="A377" s="1649"/>
      <c r="B377" s="1649"/>
      <c r="C377" s="1649"/>
      <c r="D377" s="1649"/>
      <c r="E377" s="1649"/>
      <c r="F377" s="1649"/>
      <c r="G377" s="1649"/>
      <c r="H377" s="1649"/>
      <c r="I377" s="1649"/>
      <c r="J377" s="1649"/>
      <c r="K377" s="1649"/>
      <c r="L377" s="1649"/>
      <c r="M377" s="1649"/>
      <c r="N377" s="1649"/>
      <c r="O377" s="1649"/>
      <c r="P377" s="1649"/>
      <c r="Q377" s="1649"/>
      <c r="R377" s="1649"/>
      <c r="S377" s="1665" t="s">
        <v>3879</v>
      </c>
      <c r="T377" s="1649"/>
      <c r="U377" s="1649"/>
      <c r="V377" s="1649"/>
      <c r="W377" s="1649"/>
      <c r="X377" s="1649"/>
      <c r="Y377" s="1649"/>
      <c r="Z377" s="1649"/>
      <c r="AA377" s="1649"/>
      <c r="AB377" s="1649"/>
      <c r="AC377" s="1649"/>
      <c r="AD377" s="1649"/>
      <c r="AE377" s="1665"/>
      <c r="AF377" s="1649"/>
      <c r="AG377" s="1649"/>
      <c r="AH377" s="1649"/>
      <c r="AI377" s="1649"/>
      <c r="AJ377" s="1649"/>
      <c r="AL377" s="1649"/>
      <c r="AM377" s="1649"/>
      <c r="AN377" s="1649"/>
      <c r="AO377" s="1649"/>
      <c r="AP377" s="1649"/>
      <c r="AQ377" s="1649"/>
      <c r="AR377" s="1649"/>
      <c r="AS377" s="1649"/>
      <c r="AT377" s="1649"/>
      <c r="AU377" s="1649"/>
      <c r="AV377" s="1649"/>
      <c r="AW377" s="1649"/>
      <c r="AX377" s="1649"/>
      <c r="AY377" s="1649"/>
      <c r="AZ377" s="1649"/>
      <c r="BA377" s="1649"/>
      <c r="BB377" s="1649"/>
      <c r="BC377" s="1649"/>
      <c r="BD377" s="1649"/>
      <c r="BE377" s="1649"/>
      <c r="BF377" s="1649"/>
    </row>
    <row r="378" spans="1:58" s="1650" customFormat="1" ht="12" customHeight="1">
      <c r="A378" s="1649"/>
      <c r="B378" s="1649"/>
      <c r="C378" s="1649"/>
      <c r="D378" s="1649"/>
      <c r="E378" s="1649"/>
      <c r="F378" s="1649"/>
      <c r="G378" s="1649"/>
      <c r="H378" s="1649"/>
      <c r="I378" s="1649"/>
      <c r="J378" s="1649"/>
      <c r="K378" s="1649"/>
      <c r="L378" s="1649"/>
      <c r="M378" s="1649"/>
      <c r="N378" s="1649"/>
      <c r="O378" s="1649"/>
      <c r="P378" s="1649"/>
      <c r="Q378" s="1649"/>
      <c r="R378" s="1649"/>
      <c r="S378" s="1665" t="s">
        <v>3880</v>
      </c>
      <c r="T378" s="1649"/>
      <c r="U378" s="1649"/>
      <c r="V378" s="1649"/>
      <c r="W378" s="1649"/>
      <c r="X378" s="1649"/>
      <c r="Y378" s="1649"/>
      <c r="Z378" s="1649"/>
      <c r="AA378" s="1649"/>
      <c r="AB378" s="1649"/>
      <c r="AC378" s="1649"/>
      <c r="AD378" s="1649"/>
      <c r="AE378" s="1665"/>
      <c r="AF378" s="1649"/>
      <c r="AG378" s="1649"/>
      <c r="AH378" s="1649"/>
      <c r="AI378" s="1649"/>
      <c r="AJ378" s="1649"/>
      <c r="AL378" s="1649"/>
      <c r="AM378" s="1649"/>
      <c r="AN378" s="1649"/>
      <c r="AO378" s="1649"/>
      <c r="AP378" s="1649"/>
      <c r="AQ378" s="1649"/>
      <c r="AR378" s="1649"/>
      <c r="AS378" s="1649"/>
      <c r="AT378" s="1649"/>
      <c r="AU378" s="1649"/>
      <c r="AV378" s="1649"/>
      <c r="AW378" s="1649"/>
      <c r="AX378" s="1649"/>
      <c r="AY378" s="1649"/>
      <c r="AZ378" s="1649"/>
      <c r="BA378" s="1649"/>
      <c r="BB378" s="1649"/>
      <c r="BC378" s="1649"/>
      <c r="BD378" s="1649"/>
      <c r="BE378" s="1649"/>
      <c r="BF378" s="1649"/>
    </row>
    <row r="379" spans="1:58" s="1650" customFormat="1" ht="12" customHeight="1">
      <c r="A379" s="1649"/>
      <c r="B379" s="1649"/>
      <c r="C379" s="1649"/>
      <c r="D379" s="1649"/>
      <c r="E379" s="1649"/>
      <c r="F379" s="1649"/>
      <c r="G379" s="1649"/>
      <c r="H379" s="1649"/>
      <c r="I379" s="1649"/>
      <c r="J379" s="1649"/>
      <c r="K379" s="1649"/>
      <c r="L379" s="1649"/>
      <c r="M379" s="1649"/>
      <c r="N379" s="1649"/>
      <c r="O379" s="1649"/>
      <c r="P379" s="1649"/>
      <c r="Q379" s="1649"/>
      <c r="R379" s="1649"/>
      <c r="S379" s="1665" t="s">
        <v>3881</v>
      </c>
      <c r="T379" s="1649"/>
      <c r="U379" s="1649"/>
      <c r="V379" s="1649"/>
      <c r="W379" s="1649"/>
      <c r="X379" s="1649"/>
      <c r="Y379" s="1649"/>
      <c r="Z379" s="1649"/>
      <c r="AA379" s="1649"/>
      <c r="AB379" s="1649"/>
      <c r="AC379" s="1649"/>
      <c r="AD379" s="1649"/>
      <c r="AE379" s="1665"/>
      <c r="AF379" s="1649"/>
      <c r="AG379" s="1649"/>
      <c r="AH379" s="1649"/>
      <c r="AI379" s="1649"/>
      <c r="AJ379" s="1649"/>
      <c r="AL379" s="1649"/>
      <c r="AM379" s="1649"/>
      <c r="AN379" s="1649"/>
      <c r="AO379" s="1649"/>
      <c r="AP379" s="1649"/>
      <c r="AQ379" s="1649"/>
      <c r="AR379" s="1649"/>
      <c r="AS379" s="1649"/>
      <c r="AT379" s="1649"/>
      <c r="AU379" s="1649"/>
      <c r="AV379" s="1649"/>
      <c r="AW379" s="1649"/>
      <c r="AX379" s="1649"/>
      <c r="AY379" s="1649"/>
      <c r="AZ379" s="1649"/>
      <c r="BA379" s="1649"/>
      <c r="BB379" s="1649"/>
      <c r="BC379" s="1649"/>
      <c r="BD379" s="1649"/>
      <c r="BE379" s="1649"/>
      <c r="BF379" s="1649"/>
    </row>
    <row r="380" spans="1:58" s="1650" customFormat="1" ht="12" customHeight="1">
      <c r="A380" s="1649"/>
      <c r="B380" s="1649"/>
      <c r="C380" s="1649"/>
      <c r="D380" s="1649"/>
      <c r="E380" s="1649"/>
      <c r="F380" s="1649"/>
      <c r="G380" s="1649"/>
      <c r="H380" s="1649"/>
      <c r="I380" s="1649"/>
      <c r="J380" s="1649"/>
      <c r="K380" s="1649"/>
      <c r="L380" s="1649"/>
      <c r="M380" s="1665" t="s">
        <v>3882</v>
      </c>
      <c r="N380" s="1649"/>
      <c r="O380" s="1649"/>
      <c r="P380" s="1649"/>
      <c r="Q380" s="1649"/>
      <c r="R380" s="1649"/>
      <c r="S380" s="1665" t="s">
        <v>3883</v>
      </c>
      <c r="T380" s="1649"/>
      <c r="U380" s="1649"/>
      <c r="V380" s="1649"/>
      <c r="W380" s="1649"/>
      <c r="X380" s="1649"/>
      <c r="Y380" s="1649"/>
      <c r="Z380" s="1649"/>
      <c r="AA380" s="1649"/>
      <c r="AB380" s="1649"/>
      <c r="AC380" s="1649"/>
      <c r="AD380" s="1649"/>
      <c r="AE380" s="1665"/>
      <c r="AF380" s="1649"/>
      <c r="AG380" s="1649"/>
      <c r="AH380" s="1649"/>
      <c r="AI380" s="1649"/>
      <c r="AJ380" s="1649"/>
      <c r="AL380" s="1649"/>
      <c r="AM380" s="1649"/>
      <c r="AN380" s="1649"/>
      <c r="AO380" s="1649"/>
      <c r="AP380" s="1649"/>
      <c r="AQ380" s="1649"/>
      <c r="AR380" s="1649"/>
      <c r="AS380" s="1649"/>
      <c r="AT380" s="1649"/>
      <c r="AU380" s="1649"/>
      <c r="AV380" s="1649"/>
      <c r="AW380" s="1649"/>
      <c r="AX380" s="1649"/>
      <c r="AY380" s="1649"/>
      <c r="AZ380" s="1649"/>
      <c r="BA380" s="1649"/>
      <c r="BB380" s="1649"/>
      <c r="BC380" s="1649"/>
      <c r="BD380" s="1649"/>
      <c r="BE380" s="1649"/>
      <c r="BF380" s="1649"/>
    </row>
    <row r="381" spans="1:58" ht="12" customHeight="1">
      <c r="A381" s="1649"/>
      <c r="B381" s="1649"/>
      <c r="C381" s="1649"/>
      <c r="D381" s="1649"/>
      <c r="E381" s="1649"/>
      <c r="F381" s="1649"/>
      <c r="G381" s="1649"/>
      <c r="H381" s="1649"/>
      <c r="I381" s="1649"/>
      <c r="J381" s="1649"/>
      <c r="K381" s="1649"/>
      <c r="L381" s="1649"/>
      <c r="M381" s="1665" t="s">
        <v>3884</v>
      </c>
      <c r="N381" s="1649"/>
      <c r="O381" s="1649"/>
      <c r="P381" s="1649"/>
      <c r="Q381" s="1649"/>
      <c r="R381" s="1649"/>
      <c r="S381" s="1665" t="s">
        <v>3885</v>
      </c>
      <c r="T381" s="1649"/>
      <c r="U381" s="1649"/>
      <c r="V381" s="1649"/>
      <c r="W381" s="1649"/>
      <c r="X381" s="1649"/>
      <c r="Y381" s="1649"/>
      <c r="Z381" s="1649"/>
      <c r="AA381" s="1649"/>
      <c r="AB381" s="1649"/>
      <c r="AC381" s="1649"/>
      <c r="AD381" s="1649"/>
      <c r="AE381" s="1665"/>
      <c r="AF381" s="1649"/>
      <c r="AG381" s="1649"/>
      <c r="AH381" s="1649"/>
      <c r="AI381" s="1649"/>
      <c r="AJ381" s="1649"/>
      <c r="AK381" s="1650"/>
      <c r="AL381" s="1649"/>
      <c r="AM381" s="1649"/>
      <c r="AN381" s="1649"/>
      <c r="AO381" s="1649"/>
      <c r="AP381" s="1649"/>
      <c r="AQ381" s="1649"/>
      <c r="AR381" s="1649"/>
      <c r="AS381" s="1649"/>
      <c r="AT381" s="1649"/>
      <c r="AU381" s="1649"/>
      <c r="AV381" s="1649"/>
      <c r="AW381" s="1649"/>
      <c r="AX381" s="1649"/>
      <c r="AY381" s="1649"/>
      <c r="AZ381" s="1649"/>
      <c r="BA381" s="1649"/>
      <c r="BB381" s="1649"/>
      <c r="BC381" s="1649"/>
      <c r="BD381" s="1649"/>
      <c r="BE381" s="1649"/>
      <c r="BF381" s="1649"/>
    </row>
    <row r="382" spans="1:58" ht="12" customHeight="1">
      <c r="A382" s="1649"/>
      <c r="B382" s="1649"/>
      <c r="C382" s="1649"/>
      <c r="D382" s="1649"/>
      <c r="E382" s="1649"/>
      <c r="F382" s="1649"/>
      <c r="G382" s="1649"/>
      <c r="H382" s="1649"/>
      <c r="I382" s="1649"/>
      <c r="J382" s="1649"/>
      <c r="K382" s="1649"/>
      <c r="L382" s="1649"/>
      <c r="M382" s="1649"/>
      <c r="N382" s="1649"/>
      <c r="O382" s="1649"/>
      <c r="P382" s="1649"/>
      <c r="Q382" s="1649"/>
      <c r="R382" s="1649"/>
      <c r="S382" s="1665" t="s">
        <v>3886</v>
      </c>
      <c r="T382" s="1649"/>
      <c r="U382" s="1649"/>
      <c r="V382" s="1649"/>
      <c r="W382" s="1649"/>
      <c r="X382" s="1649"/>
      <c r="Y382" s="1649"/>
      <c r="Z382" s="1649"/>
      <c r="AA382" s="1649"/>
      <c r="AB382" s="1649"/>
      <c r="AC382" s="1649"/>
      <c r="AD382" s="1649"/>
      <c r="AE382" s="1665"/>
      <c r="AF382" s="1649"/>
      <c r="AG382" s="1649"/>
      <c r="AH382" s="1649"/>
      <c r="AI382" s="1649"/>
      <c r="AJ382" s="1649"/>
      <c r="AK382" s="1650"/>
      <c r="AL382" s="1649"/>
      <c r="AM382" s="1649"/>
      <c r="AN382" s="1649"/>
      <c r="AO382" s="1649"/>
      <c r="AP382" s="1649"/>
      <c r="AQ382" s="1649"/>
      <c r="AR382" s="1649"/>
      <c r="AS382" s="1649"/>
      <c r="AT382" s="1649"/>
      <c r="AU382" s="1649"/>
      <c r="AV382" s="1649"/>
      <c r="AW382" s="1649"/>
      <c r="AX382" s="1649"/>
      <c r="AY382" s="1649"/>
      <c r="AZ382" s="1649"/>
      <c r="BA382" s="1649"/>
      <c r="BB382" s="1649"/>
      <c r="BC382" s="1649"/>
      <c r="BD382" s="1649"/>
      <c r="BE382" s="1649"/>
      <c r="BF382" s="1649"/>
    </row>
    <row r="383" spans="1:58" ht="12" customHeight="1">
      <c r="A383" s="1649"/>
      <c r="B383" s="1649"/>
      <c r="C383" s="1649"/>
      <c r="D383" s="1649"/>
      <c r="E383" s="1649"/>
      <c r="F383" s="1649"/>
      <c r="G383" s="1649"/>
      <c r="H383" s="1649"/>
      <c r="I383" s="1649"/>
      <c r="J383" s="1649"/>
      <c r="K383" s="1649"/>
      <c r="L383" s="1649"/>
      <c r="M383" s="1649"/>
      <c r="N383" s="1649"/>
      <c r="O383" s="1649"/>
      <c r="P383" s="1649"/>
      <c r="Q383" s="1649"/>
      <c r="R383" s="1649"/>
      <c r="S383" s="1665" t="s">
        <v>3887</v>
      </c>
      <c r="T383" s="1649"/>
      <c r="U383" s="1649"/>
      <c r="V383" s="1649"/>
      <c r="W383" s="1649"/>
      <c r="X383" s="1649"/>
      <c r="Y383" s="1649"/>
      <c r="Z383" s="1649"/>
      <c r="AA383" s="1649"/>
      <c r="AB383" s="1649"/>
      <c r="AC383" s="1649"/>
      <c r="AD383" s="1649"/>
      <c r="AE383" s="1665"/>
      <c r="AF383" s="1649"/>
      <c r="AG383" s="1649"/>
      <c r="AH383" s="1649"/>
      <c r="AI383" s="1649"/>
      <c r="AJ383" s="1649"/>
      <c r="AK383" s="1650"/>
      <c r="AL383" s="1649"/>
      <c r="AM383" s="1649"/>
      <c r="AN383" s="1649"/>
      <c r="AO383" s="1649"/>
      <c r="AP383" s="1649"/>
      <c r="AQ383" s="1649"/>
      <c r="AR383" s="1649"/>
      <c r="AS383" s="1649"/>
      <c r="AT383" s="1649"/>
      <c r="AU383" s="1649"/>
      <c r="AV383" s="1649"/>
      <c r="AW383" s="1649"/>
      <c r="AX383" s="1649"/>
      <c r="AY383" s="1649"/>
      <c r="AZ383" s="1649"/>
      <c r="BA383" s="1649"/>
      <c r="BB383" s="1649"/>
      <c r="BC383" s="1649"/>
      <c r="BD383" s="1649"/>
      <c r="BE383" s="1649"/>
      <c r="BF383" s="1649"/>
    </row>
    <row r="384" spans="1:58" ht="12" customHeight="1">
      <c r="A384" s="1649"/>
      <c r="B384" s="1649"/>
      <c r="C384" s="1649"/>
      <c r="D384" s="1649"/>
      <c r="E384" s="1649"/>
      <c r="F384" s="1649"/>
      <c r="G384" s="1649"/>
      <c r="H384" s="1649"/>
      <c r="I384" s="1649"/>
      <c r="J384" s="1649"/>
      <c r="K384" s="1649"/>
      <c r="L384" s="1649"/>
      <c r="M384" s="1649"/>
      <c r="N384" s="1649"/>
      <c r="O384" s="1649"/>
      <c r="P384" s="1649"/>
      <c r="Q384" s="1649"/>
      <c r="R384" s="1649"/>
      <c r="S384" s="1665" t="s">
        <v>3888</v>
      </c>
      <c r="T384" s="1649"/>
      <c r="U384" s="1649"/>
      <c r="V384" s="1649"/>
      <c r="W384" s="1649"/>
      <c r="X384" s="1649"/>
      <c r="Y384" s="1649"/>
      <c r="Z384" s="1649"/>
      <c r="AA384" s="1649"/>
      <c r="AB384" s="1649"/>
      <c r="AC384" s="1649"/>
      <c r="AD384" s="1649"/>
      <c r="AE384" s="1665"/>
      <c r="AF384" s="1649"/>
      <c r="AG384" s="1649"/>
      <c r="AH384" s="1649"/>
      <c r="AI384" s="1649"/>
      <c r="AJ384" s="1649"/>
      <c r="AK384" s="1650"/>
      <c r="AL384" s="1649"/>
      <c r="AM384" s="1649"/>
      <c r="AN384" s="1649"/>
      <c r="AO384" s="1649"/>
      <c r="AP384" s="1649"/>
      <c r="AQ384" s="1649"/>
      <c r="AR384" s="1649"/>
      <c r="AS384" s="1649"/>
      <c r="AT384" s="1649"/>
      <c r="AU384" s="1649"/>
      <c r="AV384" s="1649"/>
      <c r="AW384" s="1649"/>
      <c r="AX384" s="1649"/>
      <c r="AY384" s="1649"/>
      <c r="AZ384" s="1649"/>
      <c r="BA384" s="1649"/>
      <c r="BB384" s="1649"/>
      <c r="BC384" s="1649"/>
      <c r="BD384" s="1649"/>
      <c r="BE384" s="1649"/>
      <c r="BF384" s="1649"/>
    </row>
    <row r="385" spans="2:58" ht="12" customHeight="1">
      <c r="B385" s="1649"/>
      <c r="C385" s="1649"/>
      <c r="D385" s="1649"/>
      <c r="E385" s="1649"/>
      <c r="F385" s="1649"/>
      <c r="G385" s="1649"/>
      <c r="H385" s="1649"/>
      <c r="I385" s="1649"/>
      <c r="J385" s="1649"/>
      <c r="K385" s="1649"/>
      <c r="L385" s="1649"/>
      <c r="M385" s="1649"/>
      <c r="N385" s="1649"/>
      <c r="O385" s="1649"/>
      <c r="P385" s="1649"/>
      <c r="Q385" s="1649"/>
      <c r="R385" s="1649"/>
      <c r="S385" s="1665" t="s">
        <v>3889</v>
      </c>
      <c r="T385" s="1649"/>
      <c r="U385" s="1649"/>
      <c r="V385" s="1649"/>
      <c r="W385" s="1649"/>
      <c r="X385" s="1649"/>
      <c r="Y385" s="1649"/>
      <c r="Z385" s="1649"/>
      <c r="AA385" s="1649"/>
      <c r="AB385" s="1649"/>
      <c r="AC385" s="1649"/>
      <c r="AD385" s="1649"/>
      <c r="AE385" s="1665"/>
      <c r="AF385" s="1649"/>
      <c r="AG385" s="1649"/>
      <c r="AH385" s="1649"/>
      <c r="AI385" s="1649"/>
      <c r="AJ385" s="1649"/>
      <c r="AK385" s="1650"/>
      <c r="AL385" s="1649"/>
      <c r="AM385" s="1649"/>
      <c r="AN385" s="1649"/>
      <c r="AO385" s="1649"/>
      <c r="AP385" s="1649"/>
      <c r="AQ385" s="1649"/>
      <c r="AR385" s="1649"/>
      <c r="AS385" s="1649"/>
      <c r="AT385" s="1649"/>
      <c r="AU385" s="1649"/>
      <c r="AV385" s="1649"/>
      <c r="AW385" s="1649"/>
      <c r="AX385" s="1649"/>
      <c r="AY385" s="1649"/>
      <c r="AZ385" s="1649"/>
      <c r="BA385" s="1649"/>
      <c r="BB385" s="1649"/>
      <c r="BC385" s="1649"/>
      <c r="BD385" s="1649"/>
      <c r="BE385" s="1649"/>
      <c r="BF385" s="1649"/>
    </row>
    <row r="386" spans="2:58" ht="12" customHeight="1">
      <c r="B386" s="1649"/>
      <c r="C386" s="1649"/>
      <c r="D386" s="1649"/>
      <c r="E386" s="1649"/>
      <c r="F386" s="1649"/>
      <c r="G386" s="1649"/>
      <c r="H386" s="1649"/>
      <c r="I386" s="1649"/>
      <c r="J386" s="1649"/>
      <c r="K386" s="1649"/>
      <c r="L386" s="1649"/>
      <c r="M386" s="1649"/>
      <c r="N386" s="1649"/>
      <c r="O386" s="1649"/>
      <c r="P386" s="1649"/>
      <c r="Q386" s="1649"/>
      <c r="R386" s="1649"/>
      <c r="S386" s="1665" t="s">
        <v>3890</v>
      </c>
      <c r="T386" s="1649"/>
      <c r="U386" s="1649"/>
      <c r="V386" s="1649"/>
      <c r="W386" s="1649"/>
      <c r="X386" s="1649"/>
      <c r="Y386" s="1649"/>
      <c r="Z386" s="1649"/>
      <c r="AA386" s="1649"/>
      <c r="AB386" s="1649"/>
      <c r="AC386" s="1649"/>
      <c r="AD386" s="1649"/>
      <c r="AE386" s="1665"/>
      <c r="AF386" s="1649"/>
      <c r="AG386" s="1649"/>
      <c r="AH386" s="1649"/>
      <c r="AI386" s="1649"/>
      <c r="AJ386" s="1649"/>
      <c r="AK386" s="1650"/>
      <c r="AL386" s="1649"/>
      <c r="AM386" s="1649"/>
      <c r="AN386" s="1649"/>
      <c r="AO386" s="1649"/>
      <c r="AP386" s="1649"/>
      <c r="AQ386" s="1649"/>
      <c r="AR386" s="1649"/>
      <c r="AS386" s="1649"/>
      <c r="AT386" s="1649"/>
      <c r="AU386" s="1649"/>
      <c r="AV386" s="1649"/>
      <c r="AW386" s="1649"/>
      <c r="AX386" s="1649"/>
      <c r="AY386" s="1649"/>
      <c r="AZ386" s="1649"/>
      <c r="BA386" s="1649"/>
      <c r="BB386" s="1649"/>
      <c r="BC386" s="1649"/>
      <c r="BD386" s="1649"/>
      <c r="BE386" s="1649"/>
      <c r="BF386" s="1649"/>
    </row>
    <row r="387" spans="2:58" ht="12" customHeight="1">
      <c r="B387" s="1649"/>
      <c r="C387" s="1649"/>
      <c r="D387" s="1649"/>
      <c r="E387" s="1649"/>
      <c r="F387" s="1649"/>
      <c r="G387" s="1649"/>
      <c r="H387" s="1649"/>
      <c r="I387" s="1649"/>
      <c r="J387" s="1649"/>
      <c r="K387" s="1649"/>
      <c r="L387" s="1649"/>
      <c r="M387" s="1649"/>
      <c r="N387" s="1649"/>
      <c r="O387" s="1649"/>
      <c r="P387" s="1649"/>
      <c r="Q387" s="1649"/>
      <c r="R387" s="1649"/>
      <c r="S387" s="1665" t="s">
        <v>3891</v>
      </c>
      <c r="T387" s="1649"/>
      <c r="U387" s="1649"/>
      <c r="V387" s="1649"/>
      <c r="W387" s="1649"/>
      <c r="X387" s="1649"/>
      <c r="Y387" s="1649"/>
      <c r="Z387" s="1649"/>
      <c r="AA387" s="1649"/>
      <c r="AB387" s="1649"/>
      <c r="AC387" s="1649"/>
      <c r="AD387" s="1649"/>
      <c r="AE387" s="1665"/>
      <c r="AF387" s="1649"/>
      <c r="AG387" s="1649"/>
      <c r="AH387" s="1649"/>
      <c r="AI387" s="1649"/>
      <c r="AJ387" s="1649"/>
      <c r="AK387" s="1650"/>
      <c r="AL387" s="1649"/>
      <c r="AM387" s="1649"/>
      <c r="AN387" s="1649"/>
      <c r="AO387" s="1649"/>
      <c r="AP387" s="1649"/>
      <c r="AQ387" s="1649"/>
      <c r="AR387" s="1649"/>
      <c r="AS387" s="1649"/>
      <c r="AT387" s="1649"/>
      <c r="AU387" s="1649"/>
      <c r="AV387" s="1649"/>
      <c r="AW387" s="1649"/>
      <c r="AX387" s="1649"/>
      <c r="AY387" s="1649"/>
      <c r="AZ387" s="1649"/>
      <c r="BA387" s="1649"/>
      <c r="BB387" s="1649"/>
      <c r="BC387" s="1649"/>
      <c r="BD387" s="1649"/>
      <c r="BE387" s="1649"/>
      <c r="BF387" s="1649"/>
    </row>
    <row r="388" spans="2:58" ht="12" customHeight="1">
      <c r="B388" s="1649"/>
      <c r="C388" s="1649"/>
      <c r="D388" s="1649"/>
      <c r="E388" s="1649"/>
      <c r="F388" s="1649"/>
      <c r="G388" s="1649"/>
      <c r="H388" s="1649"/>
      <c r="I388" s="1649"/>
      <c r="J388" s="1649"/>
      <c r="K388" s="1649"/>
      <c r="L388" s="1649"/>
      <c r="M388" s="1649"/>
      <c r="N388" s="1649"/>
      <c r="O388" s="1649"/>
      <c r="P388" s="1649"/>
      <c r="Q388" s="1649"/>
      <c r="R388" s="1649"/>
      <c r="S388" s="1665" t="s">
        <v>3892</v>
      </c>
      <c r="T388" s="1649"/>
      <c r="U388" s="1649"/>
      <c r="V388" s="1649"/>
      <c r="W388" s="1649"/>
      <c r="X388" s="1649"/>
      <c r="Y388" s="1649"/>
      <c r="Z388" s="1649"/>
      <c r="AA388" s="1649"/>
      <c r="AB388" s="1649"/>
      <c r="AC388" s="1649"/>
      <c r="AD388" s="1649"/>
      <c r="AE388" s="1665"/>
      <c r="AF388" s="1649"/>
      <c r="AG388" s="1649"/>
      <c r="AH388" s="1649"/>
      <c r="AI388" s="1649"/>
      <c r="AJ388" s="1649"/>
      <c r="AK388" s="1650"/>
      <c r="AL388" s="1649"/>
      <c r="AM388" s="1649"/>
      <c r="AN388" s="1649"/>
      <c r="AO388" s="1649"/>
      <c r="AP388" s="1649"/>
      <c r="AQ388" s="1649"/>
      <c r="AR388" s="1649"/>
      <c r="AS388" s="1649"/>
      <c r="AT388" s="1649"/>
      <c r="AU388" s="1649"/>
      <c r="AV388" s="1649"/>
      <c r="AW388" s="1649"/>
      <c r="AX388" s="1649"/>
      <c r="AY388" s="1649"/>
      <c r="AZ388" s="1649"/>
      <c r="BA388" s="1649"/>
      <c r="BB388" s="1649"/>
      <c r="BC388" s="1649"/>
      <c r="BD388" s="1649"/>
      <c r="BE388" s="1649"/>
      <c r="BF388" s="1649"/>
    </row>
    <row r="389" spans="2:58" ht="12" customHeight="1">
      <c r="B389" s="1649"/>
      <c r="C389" s="1649"/>
      <c r="D389" s="1649"/>
      <c r="E389" s="1649"/>
      <c r="F389" s="1649"/>
      <c r="G389" s="1649"/>
      <c r="H389" s="1649"/>
      <c r="I389" s="1649"/>
      <c r="J389" s="1649"/>
      <c r="K389" s="1649"/>
      <c r="L389" s="1649"/>
      <c r="M389" s="1649"/>
      <c r="N389" s="1649"/>
      <c r="O389" s="1649"/>
      <c r="P389" s="1649"/>
      <c r="Q389" s="1649"/>
      <c r="R389" s="1649"/>
      <c r="S389" s="1649"/>
      <c r="T389" s="1649"/>
      <c r="U389" s="1649"/>
      <c r="V389" s="1649"/>
      <c r="W389" s="1649"/>
      <c r="X389" s="1649"/>
      <c r="Y389" s="1649"/>
      <c r="Z389" s="1649"/>
      <c r="AA389" s="1649"/>
      <c r="AB389" s="1649"/>
      <c r="AC389" s="1649"/>
      <c r="AD389" s="1649"/>
      <c r="AE389" s="1665"/>
      <c r="AF389" s="1649"/>
      <c r="AG389" s="1649"/>
      <c r="AH389" s="1649"/>
      <c r="AI389" s="1649"/>
      <c r="AJ389" s="1649"/>
      <c r="AK389" s="1650"/>
      <c r="AL389" s="1649"/>
      <c r="AM389" s="1649"/>
      <c r="AN389" s="1649"/>
      <c r="AO389" s="1649"/>
      <c r="AP389" s="1649"/>
      <c r="AQ389" s="1649"/>
      <c r="AR389" s="1649"/>
      <c r="AS389" s="1649"/>
      <c r="AT389" s="1649"/>
      <c r="AU389" s="1649"/>
      <c r="AV389" s="1649"/>
      <c r="AW389" s="1649"/>
      <c r="AX389" s="1649"/>
      <c r="AY389" s="1649"/>
      <c r="AZ389" s="1649"/>
      <c r="BA389" s="1649"/>
      <c r="BB389" s="1649"/>
      <c r="BC389" s="1649"/>
      <c r="BD389" s="1649"/>
      <c r="BE389" s="1649"/>
      <c r="BF389" s="1649"/>
    </row>
    <row r="390" spans="2:58" ht="12" customHeight="1">
      <c r="B390" s="1649"/>
      <c r="C390" s="1649"/>
      <c r="D390" s="1649"/>
      <c r="E390" s="1649"/>
      <c r="F390" s="1649"/>
      <c r="G390" s="1649"/>
      <c r="H390" s="1649"/>
      <c r="I390" s="1649"/>
      <c r="J390" s="1649"/>
      <c r="K390" s="1649"/>
      <c r="L390" s="1649"/>
      <c r="M390" s="1649"/>
      <c r="N390" s="1649"/>
      <c r="O390" s="1649"/>
      <c r="P390" s="1649"/>
      <c r="Q390" s="1649"/>
      <c r="R390" s="1649"/>
      <c r="S390" s="1649"/>
      <c r="T390" s="1649"/>
      <c r="U390" s="1649"/>
      <c r="V390" s="1649"/>
      <c r="W390" s="1649"/>
      <c r="X390" s="1649"/>
      <c r="Y390" s="1649"/>
      <c r="Z390" s="1649"/>
      <c r="AA390" s="1649"/>
      <c r="AB390" s="1649"/>
      <c r="AC390" s="1649"/>
      <c r="AD390" s="1649"/>
      <c r="AE390" s="1665"/>
      <c r="AF390" s="1649"/>
      <c r="AG390" s="1649"/>
      <c r="AH390" s="1649"/>
      <c r="AI390" s="1649"/>
      <c r="AJ390" s="1649"/>
      <c r="AK390" s="1650"/>
      <c r="AL390" s="1649"/>
      <c r="AM390" s="1649"/>
      <c r="AN390" s="1649"/>
      <c r="AO390" s="1649"/>
      <c r="AP390" s="1649"/>
      <c r="AQ390" s="1649"/>
      <c r="AR390" s="1649"/>
      <c r="AS390" s="1649"/>
      <c r="AT390" s="1649"/>
      <c r="AU390" s="1649"/>
      <c r="AV390" s="1649"/>
      <c r="AW390" s="1649"/>
      <c r="AX390" s="1649"/>
      <c r="AY390" s="1649"/>
      <c r="AZ390" s="1649"/>
      <c r="BA390" s="1649"/>
      <c r="BB390" s="1649"/>
      <c r="BC390" s="1649"/>
      <c r="BD390" s="1649"/>
      <c r="BE390" s="1649"/>
      <c r="BF390" s="1649"/>
    </row>
    <row r="391" spans="2:58" ht="12" customHeight="1">
      <c r="B391" s="1649"/>
      <c r="C391" s="1649"/>
      <c r="D391" s="1649"/>
      <c r="E391" s="1649"/>
      <c r="F391" s="1649"/>
      <c r="G391" s="1649"/>
      <c r="H391" s="1649"/>
      <c r="I391" s="1649"/>
      <c r="J391" s="1649"/>
      <c r="K391" s="1649"/>
      <c r="L391" s="1649"/>
      <c r="M391" s="1649"/>
      <c r="N391" s="1649"/>
      <c r="O391" s="1649"/>
      <c r="P391" s="1649"/>
      <c r="Q391" s="1649"/>
      <c r="R391" s="1649"/>
      <c r="S391" s="1649"/>
      <c r="T391" s="1649"/>
      <c r="U391" s="1649"/>
      <c r="V391" s="1649"/>
      <c r="W391" s="1649"/>
      <c r="X391" s="1649"/>
      <c r="Y391" s="1649"/>
      <c r="Z391" s="1649"/>
      <c r="AA391" s="1649"/>
      <c r="AB391" s="1649"/>
      <c r="AC391" s="1649"/>
      <c r="AD391" s="1649"/>
      <c r="AE391" s="1665"/>
      <c r="AF391" s="1649"/>
      <c r="AG391" s="1649"/>
      <c r="AH391" s="1649"/>
      <c r="AI391" s="1649"/>
      <c r="AJ391" s="1649"/>
      <c r="AK391" s="1650"/>
      <c r="AL391" s="1649"/>
      <c r="AM391" s="1649"/>
      <c r="AN391" s="1649"/>
      <c r="AO391" s="1649"/>
      <c r="AP391" s="1649"/>
      <c r="AQ391" s="1649"/>
      <c r="AR391" s="1649"/>
      <c r="AS391" s="1649"/>
      <c r="AT391" s="1649"/>
      <c r="AU391" s="1649"/>
      <c r="AV391" s="1649"/>
      <c r="AW391" s="1649"/>
      <c r="AX391" s="1649"/>
      <c r="AY391" s="1649"/>
      <c r="AZ391" s="1649"/>
      <c r="BA391" s="1649"/>
      <c r="BB391" s="1649"/>
      <c r="BC391" s="1649"/>
      <c r="BD391" s="1649"/>
      <c r="BE391" s="1649"/>
      <c r="BF391" s="1649"/>
    </row>
    <row r="392" spans="2:58" ht="12" customHeight="1">
      <c r="B392" s="1649"/>
      <c r="C392" s="1649"/>
      <c r="D392" s="1649"/>
      <c r="E392" s="1649"/>
      <c r="F392" s="1649"/>
      <c r="G392" s="1649"/>
      <c r="H392" s="1649"/>
      <c r="I392" s="1649"/>
      <c r="J392" s="1649"/>
      <c r="K392" s="1649"/>
      <c r="L392" s="1649"/>
      <c r="M392" s="1649"/>
      <c r="N392" s="1649"/>
      <c r="O392" s="1649"/>
      <c r="P392" s="1649"/>
      <c r="Q392" s="1649"/>
      <c r="R392" s="1649"/>
      <c r="S392" s="1649"/>
      <c r="T392" s="1649"/>
      <c r="U392" s="1649"/>
      <c r="V392" s="1649"/>
      <c r="W392" s="1649"/>
      <c r="X392" s="1649"/>
      <c r="Y392" s="1649"/>
      <c r="Z392" s="1649"/>
      <c r="AA392" s="1649"/>
      <c r="AB392" s="1649"/>
      <c r="AC392" s="1649"/>
      <c r="AD392" s="1649"/>
      <c r="AE392" s="1665"/>
      <c r="AF392" s="1649"/>
      <c r="AG392" s="1649"/>
      <c r="AH392" s="1649"/>
      <c r="AI392" s="1649"/>
      <c r="AJ392" s="1649"/>
      <c r="AK392" s="1650"/>
      <c r="AL392" s="1649"/>
      <c r="AM392" s="1649"/>
      <c r="AN392" s="1649"/>
      <c r="AO392" s="1649"/>
      <c r="AP392" s="1649"/>
      <c r="AQ392" s="1649"/>
      <c r="AR392" s="1649"/>
      <c r="AS392" s="1649"/>
      <c r="AT392" s="1649"/>
      <c r="AU392" s="1649"/>
      <c r="AV392" s="1649"/>
      <c r="AW392" s="1649"/>
      <c r="AX392" s="1649"/>
      <c r="AY392" s="1649"/>
      <c r="AZ392" s="1649"/>
      <c r="BA392" s="1649"/>
      <c r="BB392" s="1649"/>
      <c r="BC392" s="1649"/>
      <c r="BD392" s="1649"/>
      <c r="BE392" s="1649"/>
      <c r="BF392" s="1649"/>
    </row>
    <row r="393" spans="2:58" ht="12" customHeight="1">
      <c r="B393" s="1649"/>
      <c r="C393" s="1649"/>
      <c r="D393" s="1649"/>
      <c r="E393" s="1649"/>
      <c r="F393" s="1649"/>
      <c r="G393" s="1649"/>
      <c r="H393" s="1649"/>
      <c r="I393" s="1649"/>
      <c r="J393" s="1649"/>
      <c r="K393" s="1649"/>
      <c r="L393" s="1649"/>
      <c r="M393" s="1649"/>
      <c r="N393" s="1649"/>
      <c r="O393" s="1649"/>
      <c r="P393" s="1649"/>
      <c r="Q393" s="1649"/>
      <c r="R393" s="1649"/>
      <c r="S393" s="1649"/>
      <c r="T393" s="1649"/>
      <c r="U393" s="1649"/>
      <c r="V393" s="1649"/>
      <c r="W393" s="1649"/>
      <c r="X393" s="1649"/>
      <c r="Y393" s="1649"/>
      <c r="Z393" s="1649"/>
      <c r="AA393" s="1649"/>
      <c r="AB393" s="1649"/>
      <c r="AC393" s="1649"/>
      <c r="AD393" s="1649"/>
      <c r="AE393" s="1649"/>
      <c r="AF393" s="1649"/>
      <c r="AG393" s="1649"/>
      <c r="AH393" s="1649"/>
      <c r="AI393" s="1649"/>
      <c r="AJ393" s="1649"/>
      <c r="AK393" s="1710"/>
      <c r="AL393" s="1649"/>
      <c r="AM393" s="1649"/>
      <c r="AN393" s="1649"/>
      <c r="AO393" s="1649"/>
      <c r="AP393" s="1649"/>
      <c r="AQ393" s="1649"/>
      <c r="AR393" s="1649"/>
      <c r="AS393" s="1649"/>
      <c r="AT393" s="1649"/>
      <c r="AU393" s="1649"/>
      <c r="AV393" s="1649"/>
      <c r="AW393" s="1649"/>
      <c r="AX393" s="1649"/>
      <c r="AY393" s="1649"/>
      <c r="AZ393" s="1649"/>
      <c r="BA393" s="1649"/>
      <c r="BB393" s="1649"/>
      <c r="BC393" s="1649"/>
      <c r="BD393" s="1649"/>
      <c r="BE393" s="1649"/>
      <c r="BF393" s="1649"/>
    </row>
    <row r="394" spans="2:58" ht="12" customHeight="1">
      <c r="B394" s="1656" t="str">
        <f>$B$2</f>
        <v>13</v>
      </c>
      <c r="C394" s="1657" t="s">
        <v>3893</v>
      </c>
      <c r="D394" s="1649"/>
      <c r="E394" s="1658" t="s">
        <v>3894</v>
      </c>
      <c r="F394" s="1655"/>
      <c r="G394" s="1655"/>
      <c r="H394" s="1655"/>
      <c r="I394" s="1655"/>
      <c r="J394" s="1655"/>
      <c r="K394" s="1655"/>
      <c r="L394" s="1655"/>
      <c r="M394" s="1655"/>
      <c r="N394" s="1655"/>
      <c r="O394" s="1655"/>
      <c r="P394" s="1655"/>
      <c r="Q394" s="1655"/>
      <c r="R394" s="1655"/>
      <c r="S394" s="1655"/>
      <c r="T394" s="1655"/>
      <c r="U394" s="1655"/>
      <c r="V394" s="1655"/>
      <c r="W394" s="1655"/>
      <c r="X394" s="1655"/>
      <c r="Y394" s="1655"/>
      <c r="Z394" s="1655"/>
      <c r="AA394" s="1655"/>
      <c r="AB394" s="1655"/>
      <c r="AC394" s="1655"/>
      <c r="AD394" s="1663"/>
      <c r="AE394" s="1663"/>
      <c r="AF394" s="1664" t="s">
        <v>3694</v>
      </c>
      <c r="AG394" s="1664"/>
      <c r="AH394" s="1664"/>
      <c r="AI394" s="1664"/>
      <c r="AJ394" s="1664"/>
      <c r="AK394" s="1650"/>
      <c r="AL394" s="1649"/>
      <c r="AM394" s="1649"/>
      <c r="AN394" s="1649"/>
      <c r="AO394" s="1649"/>
      <c r="AP394" s="1649"/>
      <c r="AQ394" s="1649"/>
      <c r="AR394" s="1649"/>
      <c r="AS394" s="1649"/>
      <c r="AT394" s="1649"/>
      <c r="AU394" s="1649"/>
      <c r="AV394" s="1649"/>
      <c r="AW394" s="1649"/>
      <c r="AX394" s="1649"/>
      <c r="AY394" s="1649"/>
      <c r="AZ394" s="1649"/>
      <c r="BA394" s="1649"/>
      <c r="BB394" s="1649"/>
      <c r="BC394" s="1649"/>
      <c r="BD394" s="1649"/>
      <c r="BE394" s="1649"/>
      <c r="BF394" s="1649"/>
    </row>
    <row r="395" spans="2:58" ht="12" customHeight="1">
      <c r="B395" s="1649"/>
      <c r="C395" s="1649"/>
      <c r="D395" s="1649"/>
      <c r="E395" s="1649"/>
      <c r="F395" s="1649"/>
      <c r="G395" s="1649"/>
      <c r="H395" s="1649"/>
      <c r="I395" s="1649"/>
      <c r="J395" s="1649"/>
      <c r="K395" s="1649"/>
      <c r="L395" s="1649"/>
      <c r="M395" s="1649"/>
      <c r="N395" s="1649"/>
      <c r="O395" s="1649"/>
      <c r="P395" s="1649"/>
      <c r="Q395" s="1649"/>
      <c r="R395" s="1649"/>
      <c r="S395" s="1649"/>
      <c r="T395" s="1655"/>
      <c r="U395" s="1655"/>
      <c r="V395" s="1655"/>
      <c r="W395" s="1655"/>
      <c r="X395" s="1659"/>
      <c r="Y395" s="1655"/>
      <c r="Z395" s="1655"/>
      <c r="AA395" s="1659"/>
      <c r="AB395" s="1655"/>
      <c r="AC395" s="1655"/>
      <c r="AD395" s="1655"/>
      <c r="AE395" s="1655"/>
      <c r="AF395" s="1655"/>
      <c r="AG395" s="1655"/>
      <c r="AH395" s="1655"/>
      <c r="AI395" s="1655"/>
      <c r="AJ395" s="1655"/>
      <c r="AK395" s="1650"/>
      <c r="AL395" s="1649"/>
      <c r="AM395" s="1649"/>
      <c r="AN395" s="1649"/>
      <c r="AO395" s="1649"/>
      <c r="AP395" s="1649"/>
      <c r="AQ395" s="1649"/>
      <c r="AR395" s="1649"/>
      <c r="AS395" s="1649"/>
      <c r="AT395" s="1649"/>
      <c r="AU395" s="1649"/>
      <c r="AV395" s="1649"/>
      <c r="AW395" s="1649"/>
      <c r="AX395" s="1649"/>
      <c r="AY395" s="1649"/>
      <c r="AZ395" s="1649"/>
      <c r="BA395" s="1649"/>
      <c r="BB395" s="1649"/>
      <c r="BC395" s="1649"/>
      <c r="BD395" s="1649"/>
      <c r="BE395" s="1649"/>
      <c r="BF395" s="1649"/>
    </row>
    <row r="396" spans="2:58" ht="12" customHeight="1">
      <c r="B396" s="1649"/>
      <c r="C396" s="1649" t="s">
        <v>3393</v>
      </c>
      <c r="D396" s="1649"/>
      <c r="E396" s="1659"/>
      <c r="F396" s="1659"/>
      <c r="G396" s="1649" t="s">
        <v>3412</v>
      </c>
      <c r="H396" s="1659"/>
      <c r="I396" s="1659"/>
      <c r="J396" s="1655"/>
      <c r="K396" s="1655"/>
      <c r="L396" s="1655"/>
      <c r="M396" s="1660"/>
      <c r="N396" s="1660"/>
      <c r="O396" s="1660"/>
      <c r="P396" s="1660"/>
      <c r="Q396" s="1661"/>
      <c r="R396" s="1662"/>
      <c r="S396" s="1662"/>
      <c r="T396" s="1662"/>
      <c r="U396" s="1660"/>
      <c r="V396" s="1654"/>
      <c r="W396" s="1654"/>
      <c r="X396" s="1654"/>
      <c r="Y396" s="1660"/>
      <c r="Z396" s="1660"/>
      <c r="AA396" s="1660"/>
      <c r="AB396" s="1661"/>
      <c r="AC396" s="1660"/>
      <c r="AD396" s="1660"/>
      <c r="AE396" s="1660"/>
      <c r="AF396" s="1660"/>
      <c r="AG396" s="1660"/>
      <c r="AH396" s="1660"/>
      <c r="AI396" s="1660"/>
      <c r="AJ396" s="1660"/>
      <c r="AK396" s="1665"/>
      <c r="AL396" s="1649"/>
      <c r="AM396" s="1649"/>
      <c r="AN396" s="1649"/>
      <c r="AO396" s="1649"/>
      <c r="AP396" s="1649"/>
      <c r="AQ396" s="1649"/>
      <c r="AR396" s="1649"/>
      <c r="AS396" s="1649"/>
      <c r="AT396" s="1649"/>
      <c r="AU396" s="1649"/>
      <c r="AV396" s="1649"/>
      <c r="AW396" s="1649"/>
      <c r="AX396" s="1649"/>
      <c r="AY396" s="1649"/>
      <c r="AZ396" s="1649"/>
      <c r="BA396" s="1649"/>
      <c r="BB396" s="1649"/>
      <c r="BC396" s="1649"/>
      <c r="BD396" s="1649"/>
      <c r="BE396" s="1649"/>
      <c r="BF396" s="1649"/>
    </row>
    <row r="397" spans="2:58" ht="12" customHeight="1">
      <c r="B397" s="1649"/>
      <c r="C397" s="1649"/>
      <c r="D397" s="1649"/>
      <c r="E397" s="1649" t="s">
        <v>3413</v>
      </c>
      <c r="F397" s="1649"/>
      <c r="G397" s="1649"/>
      <c r="H397" s="1649"/>
      <c r="I397" s="1649"/>
      <c r="J397" s="1649"/>
      <c r="K397" s="1649"/>
      <c r="L397" s="1649"/>
      <c r="M397" s="1649"/>
      <c r="N397" s="1649"/>
      <c r="O397" s="1649"/>
      <c r="P397" s="1649"/>
      <c r="Q397" s="1649"/>
      <c r="R397" s="1649"/>
      <c r="S397" s="1649"/>
      <c r="T397" s="1649"/>
      <c r="U397" s="1649"/>
      <c r="V397" s="1649"/>
      <c r="W397" s="1649"/>
      <c r="X397" s="1649"/>
      <c r="Y397" s="1649"/>
      <c r="Z397" s="1649"/>
      <c r="AA397" s="1649"/>
      <c r="AB397" s="1649"/>
      <c r="AC397" s="1649"/>
      <c r="AD397" s="1649"/>
      <c r="AE397" s="1649"/>
      <c r="AF397" s="1649"/>
      <c r="AG397" s="1649"/>
      <c r="AH397" s="1649"/>
      <c r="AI397" s="1649"/>
      <c r="AJ397" s="1665" t="s">
        <v>3404</v>
      </c>
      <c r="AK397" s="1650"/>
      <c r="AL397" s="1649"/>
      <c r="AM397" s="1649"/>
      <c r="AN397" s="1649"/>
      <c r="AO397" s="1649"/>
      <c r="AP397" s="1649"/>
      <c r="AQ397" s="1649"/>
      <c r="AR397" s="1649"/>
      <c r="AS397" s="1649"/>
      <c r="AT397" s="1649"/>
      <c r="AU397" s="1649"/>
      <c r="AV397" s="1649"/>
      <c r="AW397" s="1649"/>
      <c r="AX397" s="1649"/>
      <c r="AY397" s="1649"/>
      <c r="AZ397" s="1649"/>
      <c r="BA397" s="1649"/>
      <c r="BB397" s="1649"/>
      <c r="BC397" s="1649"/>
      <c r="BD397" s="1649"/>
      <c r="BE397" s="1649"/>
      <c r="BF397" s="1649"/>
    </row>
    <row r="398" spans="2:58" ht="12" customHeight="1">
      <c r="B398" s="1649"/>
      <c r="C398" s="1649"/>
      <c r="D398" s="1649"/>
      <c r="E398" s="1666">
        <v>31</v>
      </c>
      <c r="F398" s="1666"/>
      <c r="G398" s="1666"/>
      <c r="H398" s="1666"/>
      <c r="I398" s="1666"/>
      <c r="J398" s="1666"/>
      <c r="K398" s="1666"/>
      <c r="L398" s="1666">
        <v>24</v>
      </c>
      <c r="M398" s="1666">
        <v>23</v>
      </c>
      <c r="N398" s="1666"/>
      <c r="O398" s="1666"/>
      <c r="P398" s="1666"/>
      <c r="Q398" s="1666"/>
      <c r="R398" s="1666"/>
      <c r="S398" s="1666"/>
      <c r="T398" s="1667">
        <v>16</v>
      </c>
      <c r="U398" s="1667">
        <v>15</v>
      </c>
      <c r="V398" s="1666"/>
      <c r="W398" s="1666"/>
      <c r="X398" s="1666"/>
      <c r="Y398" s="1666"/>
      <c r="Z398" s="1666"/>
      <c r="AA398" s="1666"/>
      <c r="AB398" s="1667">
        <v>8</v>
      </c>
      <c r="AC398" s="1667">
        <v>7</v>
      </c>
      <c r="AD398" s="1666"/>
      <c r="AE398" s="1666"/>
      <c r="AF398" s="1666"/>
      <c r="AG398" s="1666"/>
      <c r="AH398" s="1666"/>
      <c r="AI398" s="1666"/>
      <c r="AJ398" s="1667">
        <v>0</v>
      </c>
      <c r="AK398" s="1650"/>
      <c r="AL398" s="1649"/>
      <c r="AM398" s="1649"/>
      <c r="AN398" s="1649"/>
      <c r="AO398" s="1649"/>
      <c r="AP398" s="1649"/>
      <c r="AQ398" s="1649"/>
      <c r="AR398" s="1649"/>
      <c r="AS398" s="1649"/>
      <c r="AT398" s="1649"/>
      <c r="AU398" s="1649"/>
      <c r="AV398" s="1649"/>
      <c r="AW398" s="1649"/>
      <c r="AX398" s="1649"/>
      <c r="AY398" s="1649"/>
      <c r="AZ398" s="1649"/>
      <c r="BA398" s="1649"/>
      <c r="BB398" s="1649"/>
      <c r="BC398" s="1649"/>
      <c r="BD398" s="1649"/>
      <c r="BE398" s="1649"/>
      <c r="BF398" s="1649"/>
    </row>
    <row r="399" spans="2:58" s="1618" customFormat="1" ht="12" customHeight="1">
      <c r="E399" s="1619">
        <v>1</v>
      </c>
      <c r="F399" s="1620">
        <v>0</v>
      </c>
      <c r="G399" s="1620">
        <v>1</v>
      </c>
      <c r="H399" s="1621" t="s">
        <v>3414</v>
      </c>
      <c r="I399" s="1619">
        <v>0</v>
      </c>
      <c r="J399" s="1622">
        <v>0</v>
      </c>
      <c r="K399" s="1622">
        <v>0</v>
      </c>
      <c r="L399" s="1623">
        <v>0</v>
      </c>
      <c r="M399" s="1668">
        <v>0</v>
      </c>
      <c r="N399" s="1622">
        <v>0</v>
      </c>
      <c r="O399" s="1622">
        <v>0</v>
      </c>
      <c r="P399" s="1623">
        <v>0</v>
      </c>
      <c r="Q399" s="1619" t="str">
        <f>MID(Q401,1,1)</f>
        <v>0</v>
      </c>
      <c r="R399" s="1620" t="str">
        <f>MID(Q401,2,1)</f>
        <v>0</v>
      </c>
      <c r="S399" s="1669" t="str">
        <f>MID(Q401,3,1)</f>
        <v>0</v>
      </c>
      <c r="T399" s="1670" t="str">
        <f>MID(Q401,4,1)</f>
        <v>1</v>
      </c>
      <c r="U399" s="1619" t="str">
        <f>MID(U401,1,1)</f>
        <v>0</v>
      </c>
      <c r="V399" s="1620" t="str">
        <f>MID(U401,2,1)</f>
        <v>0</v>
      </c>
      <c r="W399" s="1620" t="str">
        <f>MID(U401,3,1)</f>
        <v>0</v>
      </c>
      <c r="X399" s="1621" t="str">
        <f>MID(U401,4,1)</f>
        <v>0</v>
      </c>
      <c r="Y399" s="1619" t="str">
        <f>MID(U401,5,1)</f>
        <v>0</v>
      </c>
      <c r="Z399" s="1620" t="str">
        <f>MID(U401,6,1)</f>
        <v>0</v>
      </c>
      <c r="AA399" s="1620" t="str">
        <f>MID(U401,7,1)</f>
        <v>0</v>
      </c>
      <c r="AB399" s="1621" t="str">
        <f>MID(U401,8,1)</f>
        <v>0</v>
      </c>
      <c r="AC399" s="1671" t="str">
        <f>MID(AC401,1,1)</f>
        <v>0</v>
      </c>
      <c r="AD399" s="1669" t="str">
        <f>MID(AC401,2,1)</f>
        <v>0</v>
      </c>
      <c r="AE399" s="1669" t="str">
        <f>MID(AC401,3,1)</f>
        <v>0</v>
      </c>
      <c r="AF399" s="1672" t="str">
        <f>MID(AC401,4,1)</f>
        <v>0</v>
      </c>
      <c r="AG399" s="1671" t="str">
        <f>MID(AC401,5,1)</f>
        <v>0</v>
      </c>
      <c r="AH399" s="1669" t="str">
        <f>MID(AC401,6,1)</f>
        <v>1</v>
      </c>
      <c r="AI399" s="1669" t="str">
        <f>MID(AC401,7,1)</f>
        <v>1</v>
      </c>
      <c r="AJ399" s="1672" t="str">
        <f>MID(AC401,8,1)</f>
        <v>0</v>
      </c>
      <c r="AQ399" s="1673"/>
      <c r="AR399" s="1673"/>
      <c r="AS399" s="1673"/>
      <c r="AT399" s="1673"/>
      <c r="AU399" s="1673"/>
      <c r="AV399" s="1673"/>
      <c r="AW399" s="1673"/>
      <c r="AX399" s="1673"/>
      <c r="AY399" s="1673"/>
      <c r="AZ399" s="1673"/>
      <c r="BA399" s="1673"/>
      <c r="BB399" s="1673"/>
      <c r="BC399" s="1673"/>
      <c r="BD399" s="1673"/>
      <c r="BE399" s="1673"/>
      <c r="BF399" s="1673"/>
    </row>
    <row r="400" spans="2:58" s="1618" customFormat="1" ht="12" customHeight="1">
      <c r="AI400" s="1637"/>
      <c r="AJ400" s="1637"/>
      <c r="AQ400" s="1673"/>
      <c r="AR400" s="1673"/>
      <c r="AS400" s="1673"/>
      <c r="AT400" s="1673"/>
      <c r="AU400" s="1673"/>
      <c r="AV400" s="1673"/>
      <c r="AW400" s="1673"/>
      <c r="AX400" s="1673"/>
      <c r="AY400" s="1673"/>
      <c r="AZ400" s="1673"/>
      <c r="BA400" s="1673"/>
      <c r="BB400" s="1673"/>
      <c r="BC400" s="1673"/>
      <c r="BD400" s="1673"/>
      <c r="BE400" s="1673"/>
      <c r="BF400" s="1673"/>
    </row>
    <row r="401" spans="1:58" s="1618" customFormat="1" ht="12" hidden="1" customHeight="1">
      <c r="E401" s="1638"/>
      <c r="F401" s="1638"/>
      <c r="G401" s="1638"/>
      <c r="H401" s="1638"/>
      <c r="I401" s="1638"/>
      <c r="J401" s="1637"/>
      <c r="K401" s="1637"/>
      <c r="L401" s="1637"/>
      <c r="M401" s="1637"/>
      <c r="N401" s="1637"/>
      <c r="O401" s="1637"/>
      <c r="P401" s="1637"/>
      <c r="Q401" s="1639" t="str">
        <f>HEX2BIN(T402,4)</f>
        <v>0001</v>
      </c>
      <c r="R401" s="1639"/>
      <c r="S401" s="1639"/>
      <c r="T401" s="1639"/>
      <c r="U401" s="1639" t="str">
        <f>HEX2BIN(Y402,8)</f>
        <v>00000000</v>
      </c>
      <c r="V401" s="1639"/>
      <c r="W401" s="1639"/>
      <c r="X401" s="1639"/>
      <c r="Y401" s="1639"/>
      <c r="Z401" s="1639"/>
      <c r="AA401" s="1639"/>
      <c r="AB401" s="1639"/>
      <c r="AC401" s="1639" t="str">
        <f>HEX2BIN(AG402,8)</f>
        <v>00000110</v>
      </c>
      <c r="AD401" s="1639"/>
      <c r="AE401" s="1639"/>
      <c r="AF401" s="1639"/>
      <c r="AG401" s="1639"/>
      <c r="AH401" s="1639"/>
      <c r="AI401" s="1639"/>
      <c r="AJ401" s="1639"/>
      <c r="AQ401" s="1673"/>
      <c r="AR401" s="1673"/>
      <c r="AS401" s="1673"/>
      <c r="AT401" s="1673"/>
      <c r="AU401" s="1673"/>
      <c r="AV401" s="1673"/>
      <c r="AW401" s="1673"/>
      <c r="AX401" s="1673"/>
      <c r="AY401" s="1673"/>
      <c r="AZ401" s="1673"/>
      <c r="BA401" s="1673"/>
      <c r="BB401" s="1673"/>
      <c r="BC401" s="1673"/>
      <c r="BD401" s="1673"/>
      <c r="BE401" s="1673"/>
      <c r="BF401" s="1673"/>
    </row>
    <row r="402" spans="1:58" s="1618" customFormat="1" ht="12" customHeight="1">
      <c r="E402" s="1638"/>
      <c r="F402" s="1638"/>
      <c r="G402" s="1638"/>
      <c r="H402" s="1638"/>
      <c r="I402" s="1638"/>
      <c r="J402" s="1637"/>
      <c r="K402" s="1640"/>
      <c r="L402" s="1637"/>
      <c r="M402" s="1641"/>
      <c r="N402" s="1642"/>
      <c r="O402" s="1665" t="s">
        <v>3895</v>
      </c>
      <c r="P402" s="1642"/>
      <c r="Q402" s="1644" t="s">
        <v>3106</v>
      </c>
      <c r="R402" s="1645"/>
      <c r="S402" s="1645"/>
      <c r="T402" s="1646" t="s">
        <v>3187</v>
      </c>
      <c r="U402" s="1644" t="s">
        <v>3120</v>
      </c>
      <c r="V402" s="1645"/>
      <c r="W402" s="1645"/>
      <c r="X402" s="1645"/>
      <c r="Y402" s="1647" t="s">
        <v>3339</v>
      </c>
      <c r="Z402" s="1647"/>
      <c r="AA402" s="1647"/>
      <c r="AB402" s="1648"/>
      <c r="AC402" s="1644" t="s">
        <v>3139</v>
      </c>
      <c r="AD402" s="1645"/>
      <c r="AE402" s="1645"/>
      <c r="AF402" s="1645"/>
      <c r="AG402" s="1647" t="s">
        <v>3896</v>
      </c>
      <c r="AH402" s="1647"/>
      <c r="AI402" s="1647"/>
      <c r="AJ402" s="1648"/>
      <c r="AQ402" s="1673"/>
      <c r="AR402" s="1673"/>
      <c r="AS402" s="1673"/>
      <c r="AT402" s="1673"/>
      <c r="AU402" s="1673"/>
      <c r="AV402" s="1673"/>
      <c r="AW402" s="1673"/>
      <c r="AX402" s="1673"/>
      <c r="AY402" s="1673"/>
      <c r="AZ402" s="1673"/>
      <c r="BA402" s="1673"/>
      <c r="BB402" s="1673"/>
      <c r="BC402" s="1673"/>
      <c r="BD402" s="1673"/>
      <c r="BE402" s="1673"/>
      <c r="BF402" s="1673"/>
    </row>
    <row r="403" spans="1:58" ht="12" customHeight="1">
      <c r="A403" s="1649"/>
      <c r="B403" s="1649"/>
      <c r="C403" s="1649"/>
      <c r="D403" s="1649"/>
      <c r="E403" s="1649"/>
      <c r="F403" s="1649"/>
      <c r="G403" s="1649"/>
      <c r="H403" s="1649"/>
      <c r="I403" s="1649"/>
      <c r="J403" s="1649"/>
      <c r="K403" s="1649"/>
      <c r="L403" s="1649"/>
      <c r="M403" s="1649"/>
      <c r="N403" s="1649"/>
      <c r="O403" s="1665" t="s">
        <v>3897</v>
      </c>
      <c r="P403" s="1649"/>
      <c r="Q403" s="1697" t="s">
        <v>3432</v>
      </c>
      <c r="R403" s="1698"/>
      <c r="S403" s="1698"/>
      <c r="T403" s="1699" t="s">
        <v>3898</v>
      </c>
      <c r="U403" s="1697" t="s">
        <v>3434</v>
      </c>
      <c r="V403" s="1698"/>
      <c r="W403" s="1698"/>
      <c r="X403" s="1698"/>
      <c r="Y403" s="1700" t="s">
        <v>3435</v>
      </c>
      <c r="Z403" s="1700"/>
      <c r="AA403" s="1700"/>
      <c r="AB403" s="1701"/>
      <c r="AC403" s="1697" t="s">
        <v>3436</v>
      </c>
      <c r="AD403" s="1698"/>
      <c r="AE403" s="1698"/>
      <c r="AF403" s="1698"/>
      <c r="AG403" s="1702" t="s">
        <v>3899</v>
      </c>
      <c r="AH403" s="1702"/>
      <c r="AI403" s="1702"/>
      <c r="AJ403" s="1703"/>
      <c r="AK403" s="1650"/>
      <c r="AL403" s="1649"/>
      <c r="AM403" s="1649"/>
      <c r="AN403" s="1649"/>
      <c r="AO403" s="1649"/>
      <c r="AP403" s="1649"/>
      <c r="AQ403" s="1649"/>
      <c r="AR403" s="1649"/>
      <c r="AS403" s="1649"/>
      <c r="AT403" s="1649"/>
      <c r="AU403" s="1649"/>
      <c r="AV403" s="1649"/>
      <c r="AW403" s="1649"/>
      <c r="AX403" s="1649"/>
      <c r="AY403" s="1649"/>
      <c r="AZ403" s="1649"/>
      <c r="BA403" s="1649"/>
      <c r="BB403" s="1649"/>
      <c r="BC403" s="1649"/>
      <c r="BD403" s="1649"/>
      <c r="BE403" s="1649"/>
      <c r="BF403" s="1649"/>
    </row>
    <row r="404" spans="1:58" ht="12" customHeight="1">
      <c r="A404" s="1649"/>
      <c r="B404" s="1649"/>
      <c r="C404" s="1649"/>
      <c r="D404" s="1649"/>
      <c r="E404" s="1649"/>
      <c r="F404" s="1649"/>
      <c r="G404" s="1649"/>
      <c r="H404" s="1649"/>
      <c r="I404" s="1649"/>
      <c r="J404" s="1649"/>
      <c r="K404" s="1649"/>
      <c r="L404" s="1649"/>
      <c r="M404" s="1649"/>
      <c r="N404" s="1649"/>
      <c r="O404" s="1665" t="s">
        <v>3900</v>
      </c>
      <c r="P404" s="1649"/>
      <c r="Q404" s="1697" t="s">
        <v>3707</v>
      </c>
      <c r="R404" s="1698"/>
      <c r="S404" s="1698"/>
      <c r="T404" s="1699" t="s">
        <v>3440</v>
      </c>
      <c r="U404" s="1697" t="s">
        <v>3434</v>
      </c>
      <c r="V404" s="1698"/>
      <c r="W404" s="1698"/>
      <c r="X404" s="1698"/>
      <c r="Y404" s="1700" t="s">
        <v>3441</v>
      </c>
      <c r="Z404" s="1700"/>
      <c r="AA404" s="1700"/>
      <c r="AB404" s="1701"/>
      <c r="AC404" s="1697" t="s">
        <v>3436</v>
      </c>
      <c r="AD404" s="1698"/>
      <c r="AE404" s="1698"/>
      <c r="AF404" s="1698"/>
      <c r="AG404" s="1702" t="s">
        <v>3899</v>
      </c>
      <c r="AH404" s="1702"/>
      <c r="AI404" s="1702"/>
      <c r="AJ404" s="1703"/>
      <c r="AK404" s="1650"/>
      <c r="AL404" s="1649"/>
      <c r="AM404" s="1649"/>
      <c r="AN404" s="1649"/>
      <c r="AO404" s="1649"/>
      <c r="AP404" s="1649"/>
      <c r="AQ404" s="1649"/>
      <c r="AR404" s="1649"/>
      <c r="AS404" s="1649"/>
      <c r="AT404" s="1649"/>
      <c r="AU404" s="1649"/>
      <c r="AV404" s="1649"/>
      <c r="AW404" s="1649"/>
      <c r="AX404" s="1649"/>
      <c r="AY404" s="1649"/>
      <c r="AZ404" s="1649"/>
      <c r="BA404" s="1649"/>
      <c r="BB404" s="1649"/>
      <c r="BC404" s="1649"/>
      <c r="BD404" s="1649"/>
      <c r="BE404" s="1649"/>
      <c r="BF404" s="1649"/>
    </row>
    <row r="405" spans="1:58" ht="12" customHeight="1">
      <c r="A405" s="1649"/>
      <c r="B405" s="1649"/>
      <c r="C405" s="1649"/>
      <c r="D405" s="1649"/>
      <c r="E405" s="1649"/>
      <c r="F405" s="1649"/>
      <c r="G405" s="1649"/>
      <c r="H405" s="1649"/>
      <c r="I405" s="1649"/>
      <c r="J405" s="1649"/>
      <c r="K405" s="1649"/>
      <c r="L405" s="1649"/>
      <c r="M405" s="1649"/>
      <c r="N405" s="1649"/>
      <c r="O405" s="1665" t="s">
        <v>3901</v>
      </c>
      <c r="P405" s="1649"/>
      <c r="Q405" s="1697" t="s">
        <v>3432</v>
      </c>
      <c r="R405" s="1698"/>
      <c r="S405" s="1698"/>
      <c r="T405" s="1699" t="s">
        <v>3710</v>
      </c>
      <c r="U405" s="1697" t="s">
        <v>3434</v>
      </c>
      <c r="V405" s="1698"/>
      <c r="W405" s="1698"/>
      <c r="X405" s="1698"/>
      <c r="Y405" s="1700" t="s">
        <v>3444</v>
      </c>
      <c r="Z405" s="1700"/>
      <c r="AA405" s="1700"/>
      <c r="AB405" s="1701"/>
      <c r="AC405" s="1697" t="s">
        <v>3436</v>
      </c>
      <c r="AD405" s="1698"/>
      <c r="AE405" s="1698"/>
      <c r="AF405" s="1698"/>
      <c r="AG405" s="1702" t="s">
        <v>3899</v>
      </c>
      <c r="AH405" s="1702"/>
      <c r="AI405" s="1702"/>
      <c r="AJ405" s="1703"/>
      <c r="AK405" s="1650"/>
      <c r="AL405" s="1649"/>
      <c r="AM405" s="1649"/>
      <c r="AN405" s="1649"/>
      <c r="AO405" s="1649"/>
      <c r="AP405" s="1649"/>
      <c r="AQ405" s="1649"/>
      <c r="AR405" s="1649"/>
      <c r="AS405" s="1649"/>
      <c r="AT405" s="1649"/>
      <c r="AU405" s="1649"/>
      <c r="AV405" s="1649"/>
      <c r="AW405" s="1649"/>
      <c r="AX405" s="1649"/>
      <c r="AY405" s="1649"/>
      <c r="AZ405" s="1649"/>
      <c r="BA405" s="1649"/>
      <c r="BB405" s="1649"/>
      <c r="BC405" s="1649"/>
      <c r="BD405" s="1649"/>
      <c r="BE405" s="1649"/>
      <c r="BF405" s="1649"/>
    </row>
    <row r="407" spans="1:58" ht="12" customHeight="1">
      <c r="A407" s="1649"/>
      <c r="B407" s="1649"/>
      <c r="C407" s="1649" t="s">
        <v>3832</v>
      </c>
      <c r="D407" s="1679"/>
      <c r="E407" s="1649"/>
      <c r="F407" s="1649"/>
      <c r="G407" s="1649" t="s">
        <v>3412</v>
      </c>
      <c r="H407" s="1649"/>
      <c r="I407" s="1649"/>
      <c r="J407" s="1649"/>
      <c r="K407" s="1649"/>
      <c r="L407" s="1649"/>
      <c r="M407" s="1649"/>
      <c r="N407" s="1649"/>
      <c r="O407" s="1649"/>
      <c r="P407" s="1654"/>
      <c r="Q407" s="1649"/>
      <c r="R407" s="1649"/>
      <c r="S407" s="1649"/>
      <c r="T407" s="1649"/>
      <c r="U407" s="1649"/>
      <c r="V407" s="1649"/>
      <c r="W407" s="1649"/>
      <c r="X407" s="1649"/>
      <c r="Y407" s="1649"/>
      <c r="Z407" s="1649"/>
      <c r="AA407" s="1649"/>
      <c r="AB407" s="1649"/>
      <c r="AC407" s="1649"/>
      <c r="AD407" s="1649"/>
      <c r="AE407" s="1649"/>
      <c r="AF407" s="1649"/>
      <c r="AG407" s="1649"/>
      <c r="AH407" s="1649"/>
      <c r="AI407" s="1649"/>
      <c r="AJ407" s="1649"/>
      <c r="AK407" s="1650"/>
      <c r="AL407" s="1649"/>
      <c r="AM407" s="1649"/>
      <c r="AN407" s="1649"/>
      <c r="AO407" s="1649"/>
      <c r="AP407" s="1649"/>
      <c r="AQ407" s="1649"/>
      <c r="AR407" s="1649"/>
      <c r="AS407" s="1649"/>
      <c r="AT407" s="1649"/>
      <c r="AU407" s="1649"/>
      <c r="AV407" s="1649"/>
      <c r="AW407" s="1649"/>
      <c r="AX407" s="1649"/>
      <c r="AY407" s="1649"/>
      <c r="AZ407" s="1649"/>
      <c r="BA407" s="1649"/>
      <c r="BB407" s="1649"/>
      <c r="BC407" s="1649"/>
      <c r="BD407" s="1649"/>
      <c r="BE407" s="1649"/>
      <c r="BF407" s="1649"/>
    </row>
    <row r="408" spans="1:58" ht="12" customHeight="1">
      <c r="A408" s="1649"/>
      <c r="B408" s="1649"/>
      <c r="C408" s="1649"/>
      <c r="D408" s="1649"/>
      <c r="E408" s="1649" t="s">
        <v>3698</v>
      </c>
      <c r="F408" s="1649"/>
      <c r="G408" s="1649"/>
      <c r="H408" s="1649"/>
      <c r="I408" s="1649"/>
      <c r="J408" s="1649"/>
      <c r="K408" s="1649"/>
      <c r="L408" s="1649"/>
      <c r="M408" s="1649"/>
      <c r="N408" s="1649"/>
      <c r="O408" s="1649"/>
      <c r="P408" s="1649"/>
      <c r="Q408" s="1649"/>
      <c r="R408" s="1649"/>
      <c r="S408" s="1649"/>
      <c r="T408" s="1649"/>
      <c r="U408" s="1649"/>
      <c r="V408" s="1649"/>
      <c r="W408" s="1649"/>
      <c r="X408" s="1649"/>
      <c r="Y408" s="1649"/>
      <c r="Z408" s="1649"/>
      <c r="AA408" s="1649"/>
      <c r="AB408" s="1649"/>
      <c r="AC408" s="1649"/>
      <c r="AD408" s="1649"/>
      <c r="AE408" s="1649"/>
      <c r="AF408" s="1649"/>
      <c r="AG408" s="1649"/>
      <c r="AH408" s="1649"/>
      <c r="AI408" s="1649"/>
      <c r="AJ408" s="1665" t="s">
        <v>3404</v>
      </c>
      <c r="AK408" s="1650"/>
      <c r="AL408" s="1649"/>
      <c r="AM408" s="1649"/>
      <c r="AN408" s="1649"/>
      <c r="AO408" s="1649"/>
      <c r="AP408" s="1649"/>
      <c r="AQ408" s="1649"/>
      <c r="AR408" s="1649"/>
      <c r="AS408" s="1649"/>
      <c r="AT408" s="1649"/>
      <c r="AU408" s="1649"/>
      <c r="AV408" s="1649"/>
      <c r="AW408" s="1649"/>
      <c r="AX408" s="1649"/>
      <c r="AY408" s="1649"/>
      <c r="AZ408" s="1649"/>
      <c r="BA408" s="1649"/>
      <c r="BB408" s="1649"/>
      <c r="BC408" s="1649"/>
      <c r="BD408" s="1649"/>
      <c r="BE408" s="1649"/>
      <c r="BF408" s="1649"/>
    </row>
    <row r="409" spans="1:58" s="1650" customFormat="1" ht="12" customHeight="1">
      <c r="A409" s="1649"/>
      <c r="B409" s="1649"/>
      <c r="C409" s="1649"/>
      <c r="D409" s="1649"/>
      <c r="E409" s="1650">
        <v>31</v>
      </c>
      <c r="L409" s="1650">
        <v>24</v>
      </c>
      <c r="M409" s="1650">
        <v>23</v>
      </c>
      <c r="T409" s="1680">
        <v>16</v>
      </c>
      <c r="U409" s="1680">
        <v>15</v>
      </c>
      <c r="AB409" s="1680">
        <v>8</v>
      </c>
      <c r="AC409" s="1680">
        <v>7</v>
      </c>
      <c r="AJ409" s="1680">
        <v>0</v>
      </c>
      <c r="AL409" s="1649"/>
      <c r="AM409" s="1649"/>
      <c r="AN409" s="1649"/>
      <c r="AO409" s="1649"/>
      <c r="AP409" s="1649"/>
      <c r="AQ409" s="1649"/>
      <c r="AR409" s="1649"/>
      <c r="AS409" s="1649"/>
      <c r="AT409" s="1649"/>
      <c r="AU409" s="1649"/>
      <c r="AV409" s="1649"/>
      <c r="AW409" s="1649"/>
      <c r="AX409" s="1649"/>
      <c r="AY409" s="1649"/>
      <c r="AZ409" s="1649"/>
      <c r="BA409" s="1649"/>
      <c r="BB409" s="1649"/>
      <c r="BC409" s="1649"/>
      <c r="BD409" s="1649"/>
      <c r="BE409" s="1649"/>
      <c r="BF409" s="1649"/>
    </row>
    <row r="410" spans="1:58" s="1650" customFormat="1" ht="12" customHeight="1">
      <c r="A410" s="1649"/>
      <c r="B410" s="1649"/>
      <c r="C410" s="1649"/>
      <c r="D410" s="1649"/>
      <c r="E410" s="1757" t="s">
        <v>3860</v>
      </c>
      <c r="F410" s="1688" t="s">
        <v>3125</v>
      </c>
      <c r="G410" s="1688" t="s">
        <v>3839</v>
      </c>
      <c r="H410" s="1688" t="s">
        <v>3860</v>
      </c>
      <c r="I410" s="1735" t="s">
        <v>3420</v>
      </c>
      <c r="J410" s="1758" t="s">
        <v>3420</v>
      </c>
      <c r="K410" s="1759" t="s">
        <v>3874</v>
      </c>
      <c r="L410" s="1735" t="s">
        <v>3420</v>
      </c>
      <c r="M410" s="1758" t="s">
        <v>3420</v>
      </c>
      <c r="N410" s="1759" t="s">
        <v>3420</v>
      </c>
      <c r="O410" s="1734" t="s">
        <v>3420</v>
      </c>
      <c r="P410" s="1735" t="s">
        <v>3874</v>
      </c>
      <c r="Q410" s="1735" t="s">
        <v>3420</v>
      </c>
      <c r="R410" s="1758" t="s">
        <v>3798</v>
      </c>
      <c r="S410" s="1759" t="s">
        <v>3874</v>
      </c>
      <c r="T410" s="1734" t="s">
        <v>3798</v>
      </c>
      <c r="U410" s="1735" t="s">
        <v>3420</v>
      </c>
      <c r="V410" s="1735" t="s">
        <v>3798</v>
      </c>
      <c r="W410" s="1758" t="s">
        <v>3842</v>
      </c>
      <c r="X410" s="1759" t="s">
        <v>3798</v>
      </c>
      <c r="Y410" s="1734" t="s">
        <v>3874</v>
      </c>
      <c r="Z410" s="1735" t="s">
        <v>3420</v>
      </c>
      <c r="AA410" s="1758" t="s">
        <v>3420</v>
      </c>
      <c r="AB410" s="1759" t="s">
        <v>3420</v>
      </c>
      <c r="AC410" s="1734" t="s">
        <v>3420</v>
      </c>
      <c r="AD410" s="1735" t="s">
        <v>3420</v>
      </c>
      <c r="AE410" s="1735" t="s">
        <v>3420</v>
      </c>
      <c r="AF410" s="1736" t="s">
        <v>3420</v>
      </c>
      <c r="AG410" s="1760" t="s">
        <v>3420</v>
      </c>
      <c r="AH410" s="1758" t="s">
        <v>3420</v>
      </c>
      <c r="AI410" s="1758" t="s">
        <v>3420</v>
      </c>
      <c r="AJ410" s="1761" t="s">
        <v>3420</v>
      </c>
      <c r="AL410" s="1649"/>
      <c r="AM410" s="1649"/>
      <c r="AN410" s="1649"/>
      <c r="AO410" s="1649"/>
      <c r="AP410" s="1649"/>
      <c r="AQ410" s="1649"/>
      <c r="AR410" s="1649"/>
      <c r="AS410" s="1649"/>
      <c r="AT410" s="1649"/>
      <c r="AU410" s="1649"/>
      <c r="AV410" s="1649"/>
      <c r="AW410" s="1649"/>
      <c r="AX410" s="1649"/>
      <c r="AY410" s="1649"/>
      <c r="AZ410" s="1649"/>
      <c r="BA410" s="1649"/>
      <c r="BB410" s="1649"/>
      <c r="BC410" s="1649"/>
      <c r="BD410" s="1649"/>
      <c r="BE410" s="1649"/>
      <c r="BF410" s="1649"/>
    </row>
    <row r="411" spans="1:58" s="1650" customFormat="1" ht="12" customHeight="1">
      <c r="A411" s="1649"/>
      <c r="B411" s="1649"/>
      <c r="C411" s="1649"/>
      <c r="D411" s="1649"/>
      <c r="E411" s="1655"/>
      <c r="F411" s="1655"/>
      <c r="G411" s="1655"/>
      <c r="H411" s="1655"/>
      <c r="I411" s="1655"/>
      <c r="J411" s="1655"/>
      <c r="K411" s="1655"/>
      <c r="L411" s="1655"/>
      <c r="M411" s="1655"/>
      <c r="N411" s="1655"/>
      <c r="O411" s="1655"/>
      <c r="P411" s="1655"/>
      <c r="Q411" s="1655"/>
      <c r="R411" s="1655"/>
      <c r="S411" s="1655"/>
      <c r="T411" s="1655"/>
      <c r="U411" s="1655"/>
      <c r="V411" s="1655"/>
      <c r="W411" s="1655"/>
      <c r="X411" s="1655"/>
      <c r="Y411" s="1655"/>
      <c r="Z411" s="1655"/>
      <c r="AA411" s="1655"/>
      <c r="AB411" s="1655"/>
      <c r="AC411" s="1655"/>
      <c r="AD411" s="1655"/>
      <c r="AE411" s="1655"/>
      <c r="AF411" s="1655"/>
      <c r="AG411" s="1655"/>
      <c r="AH411" s="1655"/>
      <c r="AI411" s="1655"/>
      <c r="AJ411" s="1655"/>
      <c r="AL411" s="1649"/>
      <c r="AM411" s="1649"/>
      <c r="AN411" s="1649"/>
      <c r="AO411" s="1649"/>
      <c r="AP411" s="1649"/>
      <c r="AQ411" s="1649"/>
      <c r="AR411" s="1649"/>
      <c r="AS411" s="1649"/>
      <c r="AT411" s="1649"/>
      <c r="AU411" s="1649"/>
      <c r="AV411" s="1649"/>
      <c r="AW411" s="1649"/>
      <c r="AX411" s="1649"/>
      <c r="AY411" s="1649"/>
      <c r="AZ411" s="1649"/>
      <c r="BA411" s="1649"/>
      <c r="BB411" s="1649"/>
      <c r="BC411" s="1649"/>
      <c r="BD411" s="1649"/>
      <c r="BE411" s="1649"/>
      <c r="BF411" s="1649"/>
    </row>
    <row r="412" spans="1:58" s="1650" customFormat="1" ht="12" customHeight="1">
      <c r="A412" s="1649"/>
      <c r="B412" s="1649"/>
      <c r="C412" s="1649"/>
      <c r="D412" s="1649"/>
      <c r="E412" s="1655"/>
      <c r="F412" s="1655"/>
      <c r="G412" s="1655"/>
      <c r="H412" s="1655"/>
      <c r="I412" s="1655"/>
      <c r="J412" s="1655"/>
      <c r="K412" s="1655"/>
      <c r="L412" s="1655"/>
      <c r="M412" s="1655"/>
      <c r="N412" s="1655"/>
      <c r="O412" s="1655"/>
      <c r="P412" s="1655"/>
      <c r="Q412" s="1655"/>
      <c r="R412" s="1655"/>
      <c r="S412" s="1649"/>
      <c r="T412" s="1655"/>
      <c r="U412" s="1655" t="s">
        <v>3902</v>
      </c>
      <c r="V412" s="1655"/>
      <c r="W412" s="1655"/>
      <c r="X412" s="1655"/>
      <c r="Y412" s="1655"/>
      <c r="Z412" s="1655"/>
      <c r="AA412" s="1655"/>
      <c r="AB412" s="1655"/>
      <c r="AC412" s="1655"/>
      <c r="AD412" s="1655"/>
      <c r="AE412" s="1649"/>
      <c r="AF412" s="1649"/>
      <c r="AG412" s="1649"/>
      <c r="AH412" s="1649"/>
      <c r="AI412" s="1649"/>
      <c r="AJ412" s="1649"/>
      <c r="AL412" s="1649"/>
      <c r="AM412" s="1649"/>
      <c r="AN412" s="1649"/>
      <c r="AO412" s="1649"/>
      <c r="AP412" s="1649"/>
      <c r="AQ412" s="1649"/>
      <c r="AR412" s="1649"/>
      <c r="AS412" s="1649"/>
      <c r="AT412" s="1649"/>
      <c r="AU412" s="1649"/>
      <c r="AV412" s="1649"/>
      <c r="AW412" s="1649"/>
      <c r="AX412" s="1649"/>
      <c r="AY412" s="1649"/>
      <c r="AZ412" s="1649"/>
      <c r="BA412" s="1649"/>
      <c r="BB412" s="1649"/>
      <c r="BC412" s="1649"/>
      <c r="BD412" s="1649"/>
      <c r="BE412" s="1649"/>
      <c r="BF412" s="1649"/>
    </row>
    <row r="413" spans="1:58" s="1650" customFormat="1" ht="12" customHeight="1">
      <c r="E413" s="1649"/>
      <c r="F413" s="1649"/>
      <c r="G413" s="1649"/>
      <c r="H413" s="1665" t="s">
        <v>3903</v>
      </c>
      <c r="I413" s="1649"/>
      <c r="J413" s="1649"/>
      <c r="K413" s="1649"/>
      <c r="L413" s="1649"/>
      <c r="M413" s="1649"/>
      <c r="N413" s="1649"/>
      <c r="O413" s="1649"/>
      <c r="P413" s="1649"/>
      <c r="Q413" s="1655"/>
      <c r="R413" s="1655"/>
      <c r="S413" s="1655"/>
      <c r="T413" s="1733"/>
      <c r="U413" s="1655"/>
      <c r="V413" s="1655"/>
      <c r="W413" s="1655"/>
      <c r="X413" s="1655"/>
      <c r="Y413" s="1655"/>
      <c r="Z413" s="1649"/>
      <c r="AA413" s="1649"/>
      <c r="AB413" s="1649"/>
      <c r="AC413" s="1649"/>
      <c r="AE413" s="1649"/>
      <c r="AF413" s="1649"/>
      <c r="AG413" s="1649"/>
      <c r="AH413" s="1649"/>
      <c r="AI413" s="1649"/>
      <c r="AJ413" s="1649"/>
      <c r="AL413" s="1649"/>
      <c r="AM413" s="1649"/>
      <c r="AN413" s="1649"/>
      <c r="AO413" s="1649"/>
      <c r="AP413" s="1649"/>
      <c r="AQ413" s="1649"/>
      <c r="AR413" s="1649"/>
      <c r="AS413" s="1649"/>
      <c r="AT413" s="1649"/>
      <c r="AU413" s="1649"/>
      <c r="AV413" s="1649"/>
      <c r="AW413" s="1649"/>
      <c r="AX413" s="1649"/>
      <c r="AY413" s="1649"/>
      <c r="AZ413" s="1649"/>
      <c r="BA413" s="1649"/>
      <c r="BB413" s="1649"/>
      <c r="BC413" s="1649"/>
      <c r="BD413" s="1649"/>
      <c r="BE413" s="1649"/>
      <c r="BF413" s="1649"/>
    </row>
    <row r="414" spans="1:58" s="1650" customFormat="1" ht="12" customHeight="1">
      <c r="E414" s="1649"/>
      <c r="F414" s="1649"/>
      <c r="G414" s="1649"/>
      <c r="H414" s="1665" t="s">
        <v>3904</v>
      </c>
      <c r="I414" s="1762">
        <v>0</v>
      </c>
      <c r="J414" s="1763">
        <v>0</v>
      </c>
      <c r="K414" s="1764">
        <v>0</v>
      </c>
      <c r="L414" s="1649"/>
      <c r="M414" s="1649"/>
      <c r="N414" s="1649"/>
      <c r="O414" s="1649"/>
      <c r="P414" s="1649"/>
      <c r="Q414" s="1655"/>
      <c r="R414" s="1655"/>
      <c r="S414" s="1655"/>
      <c r="T414" s="1733"/>
      <c r="U414" s="1655"/>
      <c r="V414" s="1694"/>
      <c r="W414" s="1694"/>
      <c r="X414" s="1694"/>
      <c r="Y414" s="1655"/>
      <c r="Z414" s="1649"/>
      <c r="AA414" s="1649"/>
      <c r="AB414" s="1649"/>
      <c r="AC414" s="1649"/>
      <c r="AD414" s="1649"/>
      <c r="AE414" s="1649"/>
      <c r="AF414" s="1649"/>
      <c r="AG414" s="1649"/>
      <c r="AH414" s="1649"/>
      <c r="AI414" s="1649"/>
      <c r="AJ414" s="1649"/>
      <c r="AL414" s="1649"/>
      <c r="AM414" s="1649"/>
      <c r="AN414" s="1649"/>
      <c r="AO414" s="1649"/>
      <c r="AP414" s="1649"/>
      <c r="AQ414" s="1649"/>
      <c r="AR414" s="1649"/>
      <c r="AS414" s="1649"/>
      <c r="AT414" s="1649"/>
      <c r="AU414" s="1649"/>
      <c r="AV414" s="1649"/>
      <c r="AW414" s="1649"/>
      <c r="AX414" s="1649"/>
      <c r="AY414" s="1649"/>
      <c r="AZ414" s="1649"/>
      <c r="BA414" s="1649"/>
      <c r="BB414" s="1649"/>
      <c r="BC414" s="1649"/>
      <c r="BD414" s="1649"/>
      <c r="BE414" s="1649"/>
      <c r="BF414" s="1649"/>
    </row>
    <row r="415" spans="1:58" s="1650" customFormat="1" ht="12" customHeight="1">
      <c r="E415" s="1649"/>
      <c r="F415" s="1649"/>
      <c r="G415" s="1649"/>
      <c r="H415" s="1665" t="s">
        <v>3905</v>
      </c>
      <c r="I415" s="1765">
        <v>0</v>
      </c>
      <c r="J415" s="1766">
        <v>0</v>
      </c>
      <c r="K415" s="1767">
        <v>1</v>
      </c>
      <c r="L415" s="1649"/>
      <c r="M415" s="1649"/>
      <c r="N415" s="1649"/>
      <c r="O415" s="1649"/>
      <c r="P415" s="1649"/>
      <c r="Q415" s="1655"/>
      <c r="R415" s="1655"/>
      <c r="S415" s="1655"/>
      <c r="T415" s="1733"/>
      <c r="U415" s="1655"/>
      <c r="V415" s="1694"/>
      <c r="W415" s="1694"/>
      <c r="X415" s="1694"/>
      <c r="Y415" s="1655"/>
      <c r="Z415" s="1649"/>
      <c r="AA415" s="1649"/>
      <c r="AB415" s="1649"/>
      <c r="AC415" s="1649"/>
      <c r="AD415" s="1649"/>
      <c r="AE415" s="1649"/>
      <c r="AF415" s="1649"/>
      <c r="AG415" s="1649"/>
      <c r="AH415" s="1649"/>
      <c r="AI415" s="1649"/>
      <c r="AJ415" s="1649"/>
      <c r="AL415" s="1649"/>
      <c r="AM415" s="1649"/>
      <c r="AN415" s="1649"/>
      <c r="AO415" s="1649"/>
      <c r="AP415" s="1649"/>
      <c r="AQ415" s="1649"/>
      <c r="AR415" s="1649"/>
      <c r="AS415" s="1649"/>
      <c r="AT415" s="1649"/>
      <c r="AU415" s="1649"/>
      <c r="AV415" s="1649"/>
      <c r="AW415" s="1649"/>
      <c r="AX415" s="1649"/>
      <c r="AY415" s="1649"/>
      <c r="AZ415" s="1649"/>
      <c r="BA415" s="1649"/>
      <c r="BB415" s="1649"/>
      <c r="BC415" s="1649"/>
      <c r="BD415" s="1649"/>
      <c r="BE415" s="1649"/>
      <c r="BF415" s="1649"/>
    </row>
    <row r="416" spans="1:58" s="1650" customFormat="1" ht="12" customHeight="1">
      <c r="E416" s="1649"/>
      <c r="F416" s="1649"/>
      <c r="G416" s="1649"/>
      <c r="H416" s="1665" t="s">
        <v>3906</v>
      </c>
      <c r="I416" s="1765">
        <v>0</v>
      </c>
      <c r="J416" s="1766">
        <v>1</v>
      </c>
      <c r="K416" s="1767">
        <v>0</v>
      </c>
      <c r="L416" s="1649"/>
      <c r="M416" s="1649"/>
      <c r="N416" s="1649"/>
      <c r="O416" s="1649"/>
      <c r="P416" s="1649"/>
      <c r="Q416" s="1655"/>
      <c r="R416" s="1655"/>
      <c r="S416" s="1655"/>
      <c r="T416" s="1733"/>
      <c r="U416" s="1655"/>
      <c r="V416" s="1694"/>
      <c r="W416" s="1694"/>
      <c r="X416" s="1694"/>
      <c r="Y416" s="1655"/>
      <c r="Z416" s="1649"/>
      <c r="AA416" s="1649"/>
      <c r="AB416" s="1649"/>
      <c r="AC416" s="1649"/>
      <c r="AD416" s="1649"/>
      <c r="AE416" s="1649"/>
      <c r="AF416" s="1649"/>
      <c r="AG416" s="1649"/>
      <c r="AH416" s="1649"/>
      <c r="AI416" s="1649"/>
      <c r="AJ416" s="1649"/>
      <c r="AL416" s="1649"/>
      <c r="AM416" s="1649"/>
      <c r="AN416" s="1649"/>
      <c r="AO416" s="1649"/>
      <c r="AP416" s="1649"/>
      <c r="AQ416" s="1649"/>
      <c r="AR416" s="1649"/>
      <c r="AS416" s="1649"/>
      <c r="AT416" s="1649"/>
      <c r="AU416" s="1649"/>
      <c r="AV416" s="1649"/>
      <c r="AW416" s="1649"/>
      <c r="AX416" s="1649"/>
      <c r="AY416" s="1649"/>
      <c r="AZ416" s="1649"/>
      <c r="BA416" s="1649"/>
      <c r="BB416" s="1649"/>
      <c r="BC416" s="1649"/>
      <c r="BD416" s="1649"/>
      <c r="BE416" s="1649"/>
      <c r="BF416" s="1649"/>
    </row>
    <row r="417" spans="2:58" s="1650" customFormat="1" ht="12" customHeight="1">
      <c r="E417" s="1649"/>
      <c r="F417" s="1649"/>
      <c r="G417" s="1649"/>
      <c r="H417" s="1665" t="s">
        <v>3907</v>
      </c>
      <c r="I417" s="1765">
        <v>0</v>
      </c>
      <c r="J417" s="1766">
        <v>1</v>
      </c>
      <c r="K417" s="1767">
        <v>1</v>
      </c>
      <c r="L417" s="1649"/>
      <c r="M417" s="1649"/>
      <c r="N417" s="1649"/>
      <c r="O417" s="1649"/>
      <c r="P417" s="1649"/>
      <c r="Q417" s="1655"/>
      <c r="R417" s="1655"/>
      <c r="S417" s="1655"/>
      <c r="T417" s="1733"/>
      <c r="U417" s="1655"/>
      <c r="V417" s="1694"/>
      <c r="W417" s="1694"/>
      <c r="X417" s="1694"/>
      <c r="Y417" s="1655"/>
      <c r="Z417" s="1649"/>
      <c r="AA417" s="1649"/>
      <c r="AB417" s="1649"/>
      <c r="AC417" s="1649"/>
      <c r="AD417" s="1649"/>
      <c r="AE417" s="1649"/>
      <c r="AF417" s="1649"/>
      <c r="AG417" s="1649"/>
      <c r="AH417" s="1649"/>
      <c r="AI417" s="1649"/>
      <c r="AJ417" s="1649"/>
      <c r="AL417" s="1649"/>
      <c r="AM417" s="1649"/>
      <c r="AN417" s="1649"/>
      <c r="AO417" s="1649"/>
      <c r="AP417" s="1649"/>
      <c r="AQ417" s="1649"/>
      <c r="AR417" s="1649"/>
      <c r="AS417" s="1649"/>
      <c r="AT417" s="1649"/>
      <c r="AU417" s="1649"/>
      <c r="AV417" s="1649"/>
      <c r="AW417" s="1649"/>
      <c r="AX417" s="1649"/>
      <c r="AY417" s="1649"/>
      <c r="AZ417" s="1649"/>
      <c r="BA417" s="1649"/>
      <c r="BB417" s="1649"/>
      <c r="BC417" s="1649"/>
      <c r="BD417" s="1649"/>
      <c r="BE417" s="1649"/>
      <c r="BF417" s="1649"/>
    </row>
    <row r="418" spans="2:58" s="1650" customFormat="1" ht="12" customHeight="1">
      <c r="E418" s="1649"/>
      <c r="F418" s="1649"/>
      <c r="G418" s="1649"/>
      <c r="H418" s="1665" t="s">
        <v>3908</v>
      </c>
      <c r="I418" s="1765">
        <v>1</v>
      </c>
      <c r="J418" s="1766">
        <v>0</v>
      </c>
      <c r="K418" s="1767">
        <v>0</v>
      </c>
      <c r="L418" s="1649"/>
      <c r="M418" s="1649"/>
      <c r="N418" s="1649"/>
      <c r="O418" s="1649"/>
      <c r="P418" s="1649"/>
      <c r="Q418" s="1655"/>
      <c r="R418" s="1655"/>
      <c r="S418" s="1655"/>
      <c r="T418" s="1733"/>
      <c r="U418" s="1655"/>
      <c r="V418" s="1694"/>
      <c r="W418" s="1694"/>
      <c r="X418" s="1694"/>
      <c r="Y418" s="1655"/>
      <c r="Z418" s="1649"/>
      <c r="AA418" s="1649"/>
      <c r="AB418" s="1649"/>
      <c r="AC418" s="1649"/>
      <c r="AD418" s="1649"/>
      <c r="AE418" s="1649"/>
      <c r="AF418" s="1649"/>
      <c r="AG418" s="1649"/>
      <c r="AH418" s="1649"/>
      <c r="AI418" s="1649"/>
      <c r="AJ418" s="1649"/>
      <c r="AL418" s="1649"/>
      <c r="AM418" s="1649"/>
      <c r="AN418" s="1649"/>
      <c r="AO418" s="1649"/>
      <c r="AP418" s="1649"/>
      <c r="AQ418" s="1649"/>
      <c r="AR418" s="1649"/>
      <c r="AS418" s="1649"/>
      <c r="AT418" s="1649"/>
      <c r="AU418" s="1649"/>
      <c r="AV418" s="1649"/>
      <c r="AW418" s="1649"/>
      <c r="AX418" s="1649"/>
      <c r="AY418" s="1649"/>
      <c r="AZ418" s="1649"/>
      <c r="BA418" s="1649"/>
      <c r="BB418" s="1649"/>
      <c r="BC418" s="1649"/>
      <c r="BD418" s="1649"/>
      <c r="BE418" s="1649"/>
      <c r="BF418" s="1649"/>
    </row>
    <row r="419" spans="2:58" s="1650" customFormat="1" ht="12" customHeight="1">
      <c r="E419" s="1649"/>
      <c r="F419" s="1649"/>
      <c r="G419" s="1649"/>
      <c r="H419" s="1665" t="s">
        <v>3909</v>
      </c>
      <c r="I419" s="1765">
        <v>1</v>
      </c>
      <c r="J419" s="1766">
        <v>0</v>
      </c>
      <c r="K419" s="1767">
        <v>1</v>
      </c>
      <c r="L419" s="1649"/>
      <c r="M419" s="1649"/>
      <c r="N419" s="1649"/>
      <c r="O419" s="1649"/>
      <c r="P419" s="1649"/>
      <c r="Q419" s="1655"/>
      <c r="R419" s="1655"/>
      <c r="S419" s="1655"/>
      <c r="T419" s="1733"/>
      <c r="U419" s="1655"/>
      <c r="V419" s="1694"/>
      <c r="W419" s="1694"/>
      <c r="X419" s="1694"/>
      <c r="Y419" s="1655"/>
      <c r="Z419" s="1649"/>
      <c r="AA419" s="1649"/>
      <c r="AB419" s="1649"/>
      <c r="AC419" s="1649"/>
      <c r="AD419" s="1649"/>
      <c r="AE419" s="1649"/>
      <c r="AF419" s="1649"/>
      <c r="AG419" s="1649"/>
      <c r="AH419" s="1649"/>
      <c r="AI419" s="1649"/>
      <c r="AJ419" s="1649"/>
      <c r="AL419" s="1649"/>
      <c r="AM419" s="1649"/>
      <c r="AN419" s="1649"/>
      <c r="AO419" s="1649"/>
      <c r="AP419" s="1649"/>
      <c r="AQ419" s="1649"/>
      <c r="AR419" s="1649"/>
      <c r="AS419" s="1649"/>
      <c r="AT419" s="1649"/>
      <c r="AU419" s="1649"/>
      <c r="AV419" s="1649"/>
      <c r="AW419" s="1649"/>
      <c r="AX419" s="1649"/>
      <c r="AY419" s="1649"/>
      <c r="AZ419" s="1649"/>
      <c r="BA419" s="1649"/>
      <c r="BB419" s="1649"/>
      <c r="BC419" s="1649"/>
      <c r="BD419" s="1649"/>
      <c r="BE419" s="1649"/>
      <c r="BF419" s="1649"/>
    </row>
    <row r="420" spans="2:58" s="1650" customFormat="1" ht="12" customHeight="1">
      <c r="E420" s="1649"/>
      <c r="F420" s="1649"/>
      <c r="G420" s="1649"/>
      <c r="H420" s="1665" t="s">
        <v>3910</v>
      </c>
      <c r="I420" s="1765">
        <v>1</v>
      </c>
      <c r="J420" s="1766">
        <v>1</v>
      </c>
      <c r="K420" s="1767">
        <v>0</v>
      </c>
      <c r="L420" s="1649"/>
      <c r="M420" s="1649"/>
      <c r="N420" s="1649"/>
      <c r="O420" s="1649"/>
      <c r="P420" s="1649"/>
      <c r="Q420" s="1655"/>
      <c r="R420" s="1655"/>
      <c r="S420" s="1655"/>
      <c r="T420" s="1733"/>
      <c r="U420" s="1655"/>
      <c r="V420" s="1694"/>
      <c r="W420" s="1694"/>
      <c r="X420" s="1694"/>
      <c r="Y420" s="1655"/>
      <c r="Z420" s="1649"/>
      <c r="AA420" s="1649"/>
      <c r="AB420" s="1649"/>
      <c r="AC420" s="1649"/>
      <c r="AD420" s="1649"/>
      <c r="AE420" s="1649"/>
      <c r="AF420" s="1649"/>
      <c r="AG420" s="1649"/>
      <c r="AH420" s="1649"/>
      <c r="AI420" s="1649"/>
      <c r="AJ420" s="1649"/>
      <c r="AL420" s="1649"/>
      <c r="AM420" s="1649"/>
      <c r="AN420" s="1649"/>
      <c r="AO420" s="1649"/>
      <c r="AP420" s="1649"/>
      <c r="AQ420" s="1649"/>
      <c r="AR420" s="1649"/>
      <c r="AS420" s="1649"/>
      <c r="AT420" s="1649"/>
      <c r="AU420" s="1649"/>
      <c r="AV420" s="1649"/>
      <c r="AW420" s="1649"/>
      <c r="AX420" s="1649"/>
      <c r="AY420" s="1649"/>
      <c r="AZ420" s="1649"/>
      <c r="BA420" s="1649"/>
      <c r="BB420" s="1649"/>
      <c r="BC420" s="1649"/>
      <c r="BD420" s="1649"/>
      <c r="BE420" s="1649"/>
      <c r="BF420" s="1649"/>
    </row>
    <row r="421" spans="2:58" s="1650" customFormat="1" ht="12" customHeight="1">
      <c r="E421" s="1649"/>
      <c r="F421" s="1649"/>
      <c r="G421" s="1649"/>
      <c r="H421" s="1665" t="s">
        <v>3911</v>
      </c>
      <c r="I421" s="1768">
        <v>1</v>
      </c>
      <c r="J421" s="1769">
        <v>1</v>
      </c>
      <c r="K421" s="1770">
        <v>1</v>
      </c>
      <c r="L421" s="1649"/>
      <c r="M421" s="1649"/>
      <c r="N421" s="1649"/>
      <c r="O421" s="1649"/>
      <c r="P421" s="1649"/>
      <c r="Q421" s="1655"/>
      <c r="R421" s="1655"/>
      <c r="S421" s="1655"/>
      <c r="T421" s="1733"/>
      <c r="U421" s="1655"/>
      <c r="V421" s="1694"/>
      <c r="W421" s="1694"/>
      <c r="X421" s="1694"/>
      <c r="Y421" s="1655"/>
      <c r="Z421" s="1649"/>
      <c r="AA421" s="1649"/>
      <c r="AB421" s="1649"/>
      <c r="AC421" s="1649"/>
      <c r="AD421" s="1649"/>
      <c r="AE421" s="1649"/>
      <c r="AF421" s="1649"/>
      <c r="AG421" s="1649"/>
      <c r="AH421" s="1649"/>
      <c r="AI421" s="1649"/>
      <c r="AJ421" s="1649"/>
      <c r="AL421" s="1649"/>
      <c r="AM421" s="1649"/>
      <c r="AN421" s="1649"/>
      <c r="AO421" s="1649"/>
      <c r="AP421" s="1649"/>
      <c r="AQ421" s="1649"/>
      <c r="AR421" s="1649"/>
      <c r="AS421" s="1649"/>
      <c r="AT421" s="1649"/>
      <c r="AU421" s="1649"/>
      <c r="AV421" s="1649"/>
      <c r="AW421" s="1649"/>
      <c r="AX421" s="1649"/>
      <c r="AY421" s="1649"/>
      <c r="AZ421" s="1649"/>
      <c r="BA421" s="1649"/>
      <c r="BB421" s="1649"/>
      <c r="BC421" s="1649"/>
      <c r="BD421" s="1649"/>
      <c r="BE421" s="1649"/>
      <c r="BF421" s="1649"/>
    </row>
    <row r="422" spans="2:58" ht="12" customHeight="1">
      <c r="B422" s="1649"/>
      <c r="C422" s="1649"/>
      <c r="D422" s="1649"/>
      <c r="E422" s="1649"/>
      <c r="F422" s="1649"/>
      <c r="G422" s="1649"/>
      <c r="H422" s="1649"/>
      <c r="I422" s="1649"/>
      <c r="J422" s="1649"/>
      <c r="K422" s="1649"/>
      <c r="L422" s="1649"/>
      <c r="M422" s="1649"/>
      <c r="N422" s="1649"/>
      <c r="O422" s="1649"/>
      <c r="P422" s="1649"/>
      <c r="Q422" s="1655"/>
      <c r="R422" s="1655"/>
      <c r="S422" s="1655"/>
      <c r="T422" s="1655"/>
      <c r="U422" s="1655"/>
      <c r="V422" s="1655"/>
      <c r="W422" s="1655"/>
      <c r="X422" s="1655"/>
      <c r="Y422" s="1655"/>
      <c r="Z422" s="1649"/>
      <c r="AA422" s="1649"/>
      <c r="AB422" s="1649"/>
      <c r="AC422" s="1649"/>
      <c r="AD422" s="1649"/>
      <c r="AE422" s="1649"/>
      <c r="AF422" s="1649"/>
      <c r="AG422" s="1649"/>
      <c r="AH422" s="1649"/>
      <c r="AI422" s="1649"/>
      <c r="AJ422" s="1649"/>
      <c r="AK422" s="1650"/>
      <c r="AL422" s="1649"/>
      <c r="AM422" s="1649"/>
      <c r="AN422" s="1649"/>
      <c r="AO422" s="1649"/>
      <c r="AP422" s="1649"/>
      <c r="AQ422" s="1649"/>
      <c r="AR422" s="1649"/>
      <c r="AS422" s="1649"/>
      <c r="AT422" s="1649"/>
      <c r="AU422" s="1649"/>
      <c r="AV422" s="1649"/>
      <c r="AW422" s="1649"/>
      <c r="AX422" s="1649"/>
      <c r="AY422" s="1649"/>
      <c r="AZ422" s="1649"/>
      <c r="BA422" s="1649"/>
      <c r="BB422" s="1649"/>
      <c r="BC422" s="1649"/>
      <c r="BD422" s="1649"/>
      <c r="BE422" s="1649"/>
      <c r="BF422" s="1649"/>
    </row>
    <row r="427" spans="2:58" ht="12" customHeight="1">
      <c r="B427" s="1656" t="str">
        <f>$B$2</f>
        <v>13</v>
      </c>
      <c r="C427" s="1657" t="s">
        <v>3912</v>
      </c>
      <c r="D427" s="1649"/>
      <c r="E427" s="1658" t="s">
        <v>3913</v>
      </c>
      <c r="F427" s="1655"/>
      <c r="G427" s="1655"/>
      <c r="H427" s="1655"/>
      <c r="I427" s="1655"/>
      <c r="J427" s="1655"/>
      <c r="K427" s="1655"/>
      <c r="L427" s="1655"/>
      <c r="M427" s="1655"/>
      <c r="N427" s="1655"/>
      <c r="O427" s="1655"/>
      <c r="P427" s="1655"/>
      <c r="Q427" s="1655"/>
      <c r="R427" s="1655"/>
      <c r="S427" s="1655"/>
      <c r="T427" s="1655"/>
      <c r="U427" s="1655"/>
      <c r="V427" s="1655"/>
      <c r="W427" s="1655"/>
      <c r="X427" s="1655"/>
      <c r="Y427" s="1655"/>
      <c r="Z427" s="1655"/>
      <c r="AA427" s="1655"/>
      <c r="AB427" s="1655"/>
      <c r="AC427" s="1655"/>
      <c r="AD427" s="1663"/>
      <c r="AE427" s="1663"/>
      <c r="AF427" s="1664" t="s">
        <v>3914</v>
      </c>
      <c r="AG427" s="1664"/>
      <c r="AH427" s="1664"/>
      <c r="AI427" s="1664"/>
      <c r="AJ427" s="1664"/>
      <c r="AK427" s="1650"/>
      <c r="AL427" s="1649"/>
      <c r="AM427" s="1649"/>
      <c r="AN427" s="1649"/>
      <c r="AO427" s="1649"/>
      <c r="AP427" s="1649"/>
      <c r="AQ427" s="1649"/>
      <c r="AR427" s="1649"/>
      <c r="AS427" s="1649"/>
      <c r="AT427" s="1649"/>
      <c r="AU427" s="1649"/>
      <c r="AV427" s="1649"/>
      <c r="AW427" s="1649"/>
      <c r="AX427" s="1649"/>
      <c r="AY427" s="1649"/>
      <c r="AZ427" s="1649"/>
      <c r="BA427" s="1649"/>
      <c r="BB427" s="1649"/>
      <c r="BC427" s="1649"/>
      <c r="BD427" s="1649"/>
      <c r="BE427" s="1649"/>
      <c r="BF427" s="1649"/>
    </row>
    <row r="428" spans="2:58" ht="12" customHeight="1">
      <c r="B428" s="1649"/>
      <c r="C428" s="1649"/>
      <c r="D428" s="1649"/>
      <c r="E428" s="1649"/>
      <c r="F428" s="1649"/>
      <c r="G428" s="1649"/>
      <c r="H428" s="1649"/>
      <c r="I428" s="1649"/>
      <c r="J428" s="1649"/>
      <c r="K428" s="1649"/>
      <c r="L428" s="1649"/>
      <c r="M428" s="1649"/>
      <c r="N428" s="1649"/>
      <c r="O428" s="1649"/>
      <c r="P428" s="1649"/>
      <c r="Q428" s="1649"/>
      <c r="R428" s="1649"/>
      <c r="S428" s="1649"/>
      <c r="T428" s="1655"/>
      <c r="U428" s="1655"/>
      <c r="V428" s="1655"/>
      <c r="W428" s="1655"/>
      <c r="X428" s="1659"/>
      <c r="Y428" s="1655"/>
      <c r="Z428" s="1655"/>
      <c r="AA428" s="1659"/>
      <c r="AB428" s="1655"/>
      <c r="AC428" s="1655"/>
      <c r="AD428" s="1655"/>
      <c r="AE428" s="1655"/>
      <c r="AF428" s="1655"/>
      <c r="AG428" s="1655"/>
      <c r="AH428" s="1655"/>
      <c r="AI428" s="1655"/>
      <c r="AJ428" s="1655"/>
      <c r="AK428" s="1650"/>
      <c r="AL428" s="1649"/>
      <c r="AM428" s="1649"/>
      <c r="AN428" s="1649"/>
      <c r="AO428" s="1649"/>
      <c r="AP428" s="1649"/>
      <c r="AQ428" s="1649"/>
      <c r="AR428" s="1649"/>
      <c r="AS428" s="1649"/>
      <c r="AT428" s="1649"/>
      <c r="AU428" s="1649"/>
      <c r="AV428" s="1649"/>
      <c r="AW428" s="1649"/>
      <c r="AX428" s="1649"/>
      <c r="AY428" s="1649"/>
      <c r="AZ428" s="1649"/>
      <c r="BA428" s="1649"/>
      <c r="BB428" s="1649"/>
      <c r="BC428" s="1649"/>
      <c r="BD428" s="1649"/>
      <c r="BE428" s="1649"/>
      <c r="BF428" s="1649"/>
    </row>
    <row r="429" spans="2:58" ht="12" customHeight="1">
      <c r="B429" s="1649"/>
      <c r="C429" s="1649" t="s">
        <v>3915</v>
      </c>
      <c r="D429" s="1649"/>
      <c r="E429" s="1659"/>
      <c r="F429" s="1659"/>
      <c r="G429" s="1649" t="s">
        <v>3916</v>
      </c>
      <c r="H429" s="1659"/>
      <c r="I429" s="1659"/>
      <c r="J429" s="1655"/>
      <c r="K429" s="1655"/>
      <c r="L429" s="1655"/>
      <c r="M429" s="1660"/>
      <c r="N429" s="1660"/>
      <c r="O429" s="1660"/>
      <c r="P429" s="1660"/>
      <c r="Q429" s="1661"/>
      <c r="R429" s="1662"/>
      <c r="S429" s="1662"/>
      <c r="T429" s="1662"/>
      <c r="U429" s="1660"/>
      <c r="V429" s="1654"/>
      <c r="W429" s="1654"/>
      <c r="X429" s="1654"/>
      <c r="Y429" s="1660"/>
      <c r="Z429" s="1660"/>
      <c r="AA429" s="1660"/>
      <c r="AB429" s="1661"/>
      <c r="AC429" s="1660"/>
      <c r="AD429" s="1660"/>
      <c r="AE429" s="1660"/>
      <c r="AF429" s="1660"/>
      <c r="AG429" s="1660"/>
      <c r="AH429" s="1660"/>
      <c r="AI429" s="1660"/>
      <c r="AJ429" s="1660"/>
      <c r="AK429" s="1650"/>
      <c r="AL429" s="1649"/>
      <c r="AM429" s="1649"/>
      <c r="AN429" s="1649"/>
      <c r="AO429" s="1649"/>
      <c r="AP429" s="1649"/>
      <c r="AQ429" s="1649"/>
      <c r="AR429" s="1649"/>
      <c r="AS429" s="1649"/>
      <c r="AT429" s="1649"/>
      <c r="AU429" s="1649"/>
      <c r="AV429" s="1649"/>
      <c r="AW429" s="1649"/>
      <c r="AX429" s="1649"/>
      <c r="AY429" s="1649"/>
      <c r="AZ429" s="1649"/>
      <c r="BA429" s="1649"/>
      <c r="BB429" s="1649"/>
      <c r="BC429" s="1649"/>
      <c r="BD429" s="1649"/>
      <c r="BE429" s="1649"/>
      <c r="BF429" s="1649"/>
    </row>
    <row r="430" spans="2:58" ht="12" customHeight="1">
      <c r="B430" s="1649"/>
      <c r="C430" s="1649"/>
      <c r="D430" s="1649"/>
      <c r="E430" s="1649" t="s">
        <v>3917</v>
      </c>
      <c r="F430" s="1649"/>
      <c r="G430" s="1649"/>
      <c r="H430" s="1649"/>
      <c r="I430" s="1649"/>
      <c r="J430" s="1649"/>
      <c r="K430" s="1649"/>
      <c r="L430" s="1649"/>
      <c r="M430" s="1649"/>
      <c r="N430" s="1649"/>
      <c r="O430" s="1649"/>
      <c r="P430" s="1649"/>
      <c r="Q430" s="1649"/>
      <c r="R430" s="1649"/>
      <c r="S430" s="1649"/>
      <c r="T430" s="1649"/>
      <c r="U430" s="1649"/>
      <c r="V430" s="1649"/>
      <c r="W430" s="1649"/>
      <c r="X430" s="1649"/>
      <c r="Y430" s="1649"/>
      <c r="Z430" s="1649"/>
      <c r="AA430" s="1649"/>
      <c r="AB430" s="1649"/>
      <c r="AC430" s="1649"/>
      <c r="AD430" s="1649"/>
      <c r="AE430" s="1649"/>
      <c r="AF430" s="1649"/>
      <c r="AG430" s="1649"/>
      <c r="AH430" s="1649"/>
      <c r="AI430" s="1649"/>
      <c r="AJ430" s="1665" t="s">
        <v>3918</v>
      </c>
      <c r="AK430" s="1650"/>
      <c r="AL430" s="1649"/>
      <c r="AM430" s="1649"/>
      <c r="AN430" s="1649"/>
      <c r="AO430" s="1649"/>
      <c r="AP430" s="1649"/>
      <c r="AQ430" s="1649"/>
      <c r="AR430" s="1649"/>
      <c r="AS430" s="1649"/>
      <c r="AT430" s="1649"/>
      <c r="AU430" s="1649"/>
      <c r="AV430" s="1649"/>
      <c r="AW430" s="1649"/>
      <c r="AX430" s="1649"/>
      <c r="AY430" s="1649"/>
      <c r="AZ430" s="1649"/>
      <c r="BA430" s="1649"/>
      <c r="BB430" s="1649"/>
      <c r="BC430" s="1649"/>
      <c r="BD430" s="1649"/>
      <c r="BE430" s="1649"/>
      <c r="BF430" s="1649"/>
    </row>
    <row r="431" spans="2:58" ht="12" customHeight="1">
      <c r="B431" s="1649"/>
      <c r="C431" s="1649"/>
      <c r="D431" s="1649"/>
      <c r="E431" s="1666">
        <v>31</v>
      </c>
      <c r="F431" s="1666"/>
      <c r="G431" s="1666"/>
      <c r="H431" s="1666"/>
      <c r="I431" s="1666"/>
      <c r="J431" s="1666"/>
      <c r="K431" s="1666"/>
      <c r="L431" s="1666">
        <v>24</v>
      </c>
      <c r="M431" s="1666">
        <v>23</v>
      </c>
      <c r="N431" s="1666"/>
      <c r="O431" s="1666"/>
      <c r="P431" s="1666"/>
      <c r="Q431" s="1666"/>
      <c r="R431" s="1666"/>
      <c r="S431" s="1666"/>
      <c r="T431" s="1667">
        <v>16</v>
      </c>
      <c r="U431" s="1667">
        <v>15</v>
      </c>
      <c r="V431" s="1666"/>
      <c r="W431" s="1666"/>
      <c r="X431" s="1666"/>
      <c r="Y431" s="1666"/>
      <c r="Z431" s="1666"/>
      <c r="AA431" s="1666"/>
      <c r="AB431" s="1667">
        <v>8</v>
      </c>
      <c r="AC431" s="1667">
        <v>7</v>
      </c>
      <c r="AD431" s="1666"/>
      <c r="AE431" s="1666"/>
      <c r="AF431" s="1666"/>
      <c r="AG431" s="1666"/>
      <c r="AH431" s="1666"/>
      <c r="AI431" s="1666"/>
      <c r="AJ431" s="1667">
        <v>0</v>
      </c>
      <c r="AK431" s="1650"/>
      <c r="AL431" s="1649"/>
      <c r="AM431" s="1649"/>
      <c r="AN431" s="1649"/>
      <c r="AO431" s="1649"/>
      <c r="AP431" s="1649"/>
      <c r="AQ431" s="1649"/>
      <c r="AR431" s="1649"/>
      <c r="AS431" s="1649"/>
      <c r="AT431" s="1649"/>
      <c r="AU431" s="1649"/>
      <c r="AV431" s="1649"/>
      <c r="AW431" s="1649"/>
      <c r="AX431" s="1649"/>
      <c r="AY431" s="1649"/>
      <c r="AZ431" s="1649"/>
      <c r="BA431" s="1649"/>
      <c r="BB431" s="1649"/>
      <c r="BC431" s="1649"/>
      <c r="BD431" s="1649"/>
      <c r="BE431" s="1649"/>
      <c r="BF431" s="1649"/>
    </row>
    <row r="432" spans="2:58" s="1618" customFormat="1" ht="12" customHeight="1">
      <c r="E432" s="1619">
        <v>1</v>
      </c>
      <c r="F432" s="1620">
        <v>0</v>
      </c>
      <c r="G432" s="1620">
        <v>1</v>
      </c>
      <c r="H432" s="1621">
        <v>1</v>
      </c>
      <c r="I432" s="1619">
        <v>0</v>
      </c>
      <c r="J432" s="1622">
        <v>0</v>
      </c>
      <c r="K432" s="1622">
        <v>0</v>
      </c>
      <c r="L432" s="1623">
        <v>0</v>
      </c>
      <c r="M432" s="1668">
        <v>0</v>
      </c>
      <c r="N432" s="1622">
        <v>0</v>
      </c>
      <c r="O432" s="1622">
        <v>0</v>
      </c>
      <c r="P432" s="1623">
        <v>0</v>
      </c>
      <c r="Q432" s="1619" t="str">
        <f>MID(Q434,1,1)</f>
        <v>0</v>
      </c>
      <c r="R432" s="1620" t="str">
        <f>MID(Q434,2,1)</f>
        <v>0</v>
      </c>
      <c r="S432" s="1669" t="str">
        <f>MID(Q434,3,1)</f>
        <v>0</v>
      </c>
      <c r="T432" s="1670" t="str">
        <f>MID(Q434,4,1)</f>
        <v>1</v>
      </c>
      <c r="U432" s="1619" t="str">
        <f>MID(U434,1,1)</f>
        <v>0</v>
      </c>
      <c r="V432" s="1620" t="str">
        <f>MID(U434,2,1)</f>
        <v>0</v>
      </c>
      <c r="W432" s="1620" t="str">
        <f>MID(U434,3,1)</f>
        <v>0</v>
      </c>
      <c r="X432" s="1621" t="str">
        <f>MID(U434,4,1)</f>
        <v>0</v>
      </c>
      <c r="Y432" s="1619" t="str">
        <f>MID(U434,5,1)</f>
        <v>0</v>
      </c>
      <c r="Z432" s="1620" t="str">
        <f>MID(U434,6,1)</f>
        <v>0</v>
      </c>
      <c r="AA432" s="1620" t="str">
        <f>MID(U434,7,1)</f>
        <v>0</v>
      </c>
      <c r="AB432" s="1621" t="str">
        <f>MID(U434,8,1)</f>
        <v>0</v>
      </c>
      <c r="AC432" s="1671" t="str">
        <f>MID(AC434,1,1)</f>
        <v>0</v>
      </c>
      <c r="AD432" s="1669" t="str">
        <f>MID(AC434,2,1)</f>
        <v>0</v>
      </c>
      <c r="AE432" s="1669" t="str">
        <f>MID(AC434,3,1)</f>
        <v>0</v>
      </c>
      <c r="AF432" s="1672" t="str">
        <f>MID(AC434,4,1)</f>
        <v>0</v>
      </c>
      <c r="AG432" s="1671" t="str">
        <f>MID(AC434,5,1)</f>
        <v>0</v>
      </c>
      <c r="AH432" s="1669" t="str">
        <f>MID(AC434,6,1)</f>
        <v>1</v>
      </c>
      <c r="AI432" s="1669" t="str">
        <f>MID(AC434,7,1)</f>
        <v>1</v>
      </c>
      <c r="AJ432" s="1672" t="str">
        <f>MID(AC434,8,1)</f>
        <v>1</v>
      </c>
      <c r="AQ432" s="1673"/>
      <c r="AR432" s="1673"/>
      <c r="AS432" s="1673"/>
      <c r="AT432" s="1673"/>
      <c r="AU432" s="1673"/>
      <c r="AV432" s="1673"/>
      <c r="AW432" s="1673"/>
      <c r="AX432" s="1673"/>
      <c r="AY432" s="1673"/>
      <c r="AZ432" s="1673"/>
      <c r="BA432" s="1673"/>
      <c r="BB432" s="1673"/>
      <c r="BC432" s="1673"/>
      <c r="BD432" s="1673"/>
      <c r="BE432" s="1673"/>
      <c r="BF432" s="1673"/>
    </row>
    <row r="433" spans="3:58" s="1618" customFormat="1" ht="12" customHeight="1">
      <c r="Q433" s="1771"/>
      <c r="R433" s="1771"/>
      <c r="S433" s="1771"/>
      <c r="T433" s="1771"/>
      <c r="U433" s="1771"/>
      <c r="V433" s="1771"/>
      <c r="W433" s="1771"/>
      <c r="X433" s="1771"/>
      <c r="Y433" s="1771"/>
      <c r="Z433" s="1771"/>
      <c r="AA433" s="1771"/>
      <c r="AB433" s="1771"/>
      <c r="AC433" s="1771"/>
      <c r="AD433" s="1771"/>
      <c r="AE433" s="1771"/>
      <c r="AF433" s="1771"/>
      <c r="AG433" s="1771"/>
      <c r="AH433" s="1771"/>
      <c r="AI433" s="1772"/>
      <c r="AJ433" s="1772"/>
      <c r="AQ433" s="1673"/>
      <c r="AR433" s="1673"/>
      <c r="AS433" s="1673"/>
      <c r="AT433" s="1673"/>
      <c r="AU433" s="1673"/>
      <c r="AV433" s="1673"/>
      <c r="AW433" s="1673"/>
      <c r="AX433" s="1673"/>
      <c r="AY433" s="1673"/>
      <c r="AZ433" s="1673"/>
      <c r="BA433" s="1673"/>
      <c r="BB433" s="1673"/>
      <c r="BC433" s="1673"/>
      <c r="BD433" s="1673"/>
      <c r="BE433" s="1673"/>
      <c r="BF433" s="1673"/>
    </row>
    <row r="434" spans="3:58" s="1618" customFormat="1" ht="12" hidden="1" customHeight="1">
      <c r="E434" s="1638"/>
      <c r="F434" s="1638"/>
      <c r="G434" s="1638"/>
      <c r="H434" s="1638"/>
      <c r="I434" s="1638"/>
      <c r="J434" s="1637"/>
      <c r="K434" s="1637"/>
      <c r="L434" s="1637"/>
      <c r="M434" s="1637"/>
      <c r="N434" s="1637"/>
      <c r="O434" s="1637"/>
      <c r="P434" s="1637"/>
      <c r="Q434" s="1773" t="str">
        <f>HEX2BIN(T435,4)</f>
        <v>0001</v>
      </c>
      <c r="R434" s="1773"/>
      <c r="S434" s="1773"/>
      <c r="T434" s="1773"/>
      <c r="U434" s="1773" t="str">
        <f>HEX2BIN(Y435,8)</f>
        <v>00000000</v>
      </c>
      <c r="V434" s="1773"/>
      <c r="W434" s="1773"/>
      <c r="X434" s="1773"/>
      <c r="Y434" s="1773"/>
      <c r="Z434" s="1773"/>
      <c r="AA434" s="1773"/>
      <c r="AB434" s="1773"/>
      <c r="AC434" s="1773" t="str">
        <f>HEX2BIN(AG435,8)</f>
        <v>00000111</v>
      </c>
      <c r="AD434" s="1773"/>
      <c r="AE434" s="1773"/>
      <c r="AF434" s="1773"/>
      <c r="AG434" s="1773"/>
      <c r="AH434" s="1773"/>
      <c r="AI434" s="1773"/>
      <c r="AJ434" s="1773"/>
      <c r="AQ434" s="1673"/>
      <c r="AR434" s="1673"/>
      <c r="AS434" s="1673"/>
      <c r="AT434" s="1673"/>
      <c r="AU434" s="1673"/>
      <c r="AV434" s="1673"/>
      <c r="AW434" s="1673"/>
      <c r="AX434" s="1673"/>
      <c r="AY434" s="1673"/>
      <c r="AZ434" s="1673"/>
      <c r="BA434" s="1673"/>
      <c r="BB434" s="1673"/>
      <c r="BC434" s="1673"/>
      <c r="BD434" s="1673"/>
      <c r="BE434" s="1673"/>
      <c r="BF434" s="1673"/>
    </row>
    <row r="435" spans="3:58" s="1618" customFormat="1" ht="12" customHeight="1">
      <c r="E435" s="1638"/>
      <c r="F435" s="1638"/>
      <c r="G435" s="1638"/>
      <c r="H435" s="1638"/>
      <c r="I435" s="1638"/>
      <c r="J435" s="1637"/>
      <c r="K435" s="1640"/>
      <c r="L435" s="1637"/>
      <c r="M435" s="1641"/>
      <c r="N435" s="1642"/>
      <c r="O435" s="1665"/>
      <c r="P435" s="1642"/>
      <c r="Q435" s="1742" t="s">
        <v>3106</v>
      </c>
      <c r="R435" s="1743"/>
      <c r="S435" s="1743"/>
      <c r="T435" s="1744" t="s">
        <v>3187</v>
      </c>
      <c r="U435" s="1742" t="s">
        <v>3919</v>
      </c>
      <c r="V435" s="1743"/>
      <c r="W435" s="1743"/>
      <c r="X435" s="1743"/>
      <c r="Y435" s="1675" t="s">
        <v>3920</v>
      </c>
      <c r="Z435" s="1675"/>
      <c r="AA435" s="1675"/>
      <c r="AB435" s="1709"/>
      <c r="AC435" s="1742" t="s">
        <v>3921</v>
      </c>
      <c r="AD435" s="1743"/>
      <c r="AE435" s="1743"/>
      <c r="AF435" s="1743"/>
      <c r="AG435" s="1675" t="s">
        <v>3922</v>
      </c>
      <c r="AH435" s="1675"/>
      <c r="AI435" s="1675"/>
      <c r="AJ435" s="1709"/>
      <c r="AQ435" s="1673"/>
      <c r="AR435" s="1673"/>
      <c r="AS435" s="1673"/>
      <c r="AT435" s="1673"/>
      <c r="AU435" s="1673"/>
      <c r="AV435" s="1673"/>
      <c r="AW435" s="1673"/>
      <c r="AX435" s="1673"/>
      <c r="AY435" s="1673"/>
      <c r="AZ435" s="1673"/>
      <c r="BA435" s="1673"/>
      <c r="BB435" s="1673"/>
      <c r="BC435" s="1673"/>
      <c r="BD435" s="1673"/>
      <c r="BE435" s="1673"/>
      <c r="BF435" s="1673"/>
    </row>
    <row r="437" spans="3:58" ht="12" customHeight="1">
      <c r="C437" s="1649" t="s">
        <v>3832</v>
      </c>
      <c r="D437" s="1679"/>
      <c r="E437" s="1649"/>
      <c r="F437" s="1649"/>
      <c r="G437" s="1649" t="s">
        <v>3923</v>
      </c>
      <c r="H437" s="1649"/>
      <c r="I437" s="1649"/>
      <c r="J437" s="1649"/>
      <c r="K437" s="1649"/>
      <c r="L437" s="1649"/>
      <c r="M437" s="1649"/>
      <c r="N437" s="1649"/>
      <c r="O437" s="1649"/>
      <c r="P437" s="1654"/>
      <c r="Q437" s="1649"/>
      <c r="R437" s="1649"/>
      <c r="S437" s="1649"/>
      <c r="T437" s="1649"/>
      <c r="U437" s="1649"/>
      <c r="V437" s="1649"/>
      <c r="W437" s="1649"/>
      <c r="X437" s="1649"/>
      <c r="Y437" s="1649"/>
      <c r="Z437" s="1649"/>
      <c r="AA437" s="1649"/>
      <c r="AB437" s="1649"/>
      <c r="AC437" s="1649"/>
      <c r="AD437" s="1649"/>
      <c r="AE437" s="1649"/>
      <c r="AF437" s="1649"/>
      <c r="AG437" s="1649"/>
      <c r="AH437" s="1649"/>
      <c r="AI437" s="1649"/>
      <c r="AJ437" s="1649"/>
      <c r="AK437" s="1710"/>
      <c r="AL437" s="1649"/>
      <c r="AM437" s="1649"/>
      <c r="AN437" s="1649"/>
      <c r="AO437" s="1649"/>
      <c r="AP437" s="1649"/>
      <c r="AQ437" s="1649"/>
      <c r="AR437" s="1649"/>
      <c r="AS437" s="1649"/>
      <c r="AT437" s="1649"/>
      <c r="AU437" s="1649"/>
      <c r="AV437" s="1649"/>
      <c r="AW437" s="1649"/>
      <c r="AX437" s="1649"/>
      <c r="AY437" s="1649"/>
      <c r="AZ437" s="1649"/>
      <c r="BA437" s="1649"/>
      <c r="BB437" s="1649"/>
      <c r="BC437" s="1649"/>
      <c r="BD437" s="1649"/>
      <c r="BE437" s="1649"/>
      <c r="BF437" s="1649"/>
    </row>
    <row r="438" spans="3:58" ht="12" customHeight="1">
      <c r="C438" s="1649"/>
      <c r="D438" s="1649"/>
      <c r="E438" s="1649" t="s">
        <v>3924</v>
      </c>
      <c r="F438" s="1649"/>
      <c r="G438" s="1649"/>
      <c r="H438" s="1649"/>
      <c r="I438" s="1649"/>
      <c r="J438" s="1649"/>
      <c r="K438" s="1649"/>
      <c r="L438" s="1649"/>
      <c r="M438" s="1649"/>
      <c r="N438" s="1649"/>
      <c r="O438" s="1649"/>
      <c r="P438" s="1649"/>
      <c r="Q438" s="1649"/>
      <c r="R438" s="1649"/>
      <c r="S438" s="1649"/>
      <c r="T438" s="1649"/>
      <c r="U438" s="1649"/>
      <c r="V438" s="1649"/>
      <c r="W438" s="1649"/>
      <c r="X438" s="1649"/>
      <c r="Y438" s="1649"/>
      <c r="Z438" s="1649"/>
      <c r="AA438" s="1649"/>
      <c r="AB438" s="1649"/>
      <c r="AC438" s="1649"/>
      <c r="AD438" s="1649"/>
      <c r="AE438" s="1649"/>
      <c r="AF438" s="1649"/>
      <c r="AG438" s="1649"/>
      <c r="AH438" s="1649"/>
      <c r="AI438" s="1649"/>
      <c r="AJ438" s="1665" t="s">
        <v>3699</v>
      </c>
      <c r="AK438" s="1650"/>
      <c r="AL438" s="1649"/>
      <c r="AM438" s="1649"/>
      <c r="AN438" s="1649"/>
      <c r="AO438" s="1649"/>
      <c r="AP438" s="1649"/>
      <c r="AQ438" s="1649"/>
      <c r="AR438" s="1649"/>
      <c r="AS438" s="1649"/>
      <c r="AT438" s="1649"/>
      <c r="AU438" s="1649"/>
      <c r="AV438" s="1649"/>
      <c r="AW438" s="1649"/>
      <c r="AX438" s="1649"/>
      <c r="AY438" s="1649"/>
      <c r="AZ438" s="1649"/>
      <c r="BA438" s="1649"/>
      <c r="BB438" s="1649"/>
      <c r="BC438" s="1649"/>
      <c r="BD438" s="1649"/>
      <c r="BE438" s="1649"/>
      <c r="BF438" s="1649"/>
    </row>
    <row r="439" spans="3:58" ht="12" customHeight="1">
      <c r="C439" s="1649"/>
      <c r="D439" s="1649"/>
      <c r="E439" s="1650">
        <v>31</v>
      </c>
      <c r="F439" s="1650"/>
      <c r="G439" s="1650"/>
      <c r="H439" s="1650"/>
      <c r="I439" s="1650"/>
      <c r="J439" s="1650"/>
      <c r="K439" s="1650"/>
      <c r="L439" s="1650">
        <v>24</v>
      </c>
      <c r="M439" s="1650">
        <v>23</v>
      </c>
      <c r="N439" s="1650"/>
      <c r="O439" s="1650"/>
      <c r="P439" s="1650"/>
      <c r="Q439" s="1650"/>
      <c r="R439" s="1650"/>
      <c r="S439" s="1650"/>
      <c r="T439" s="1680">
        <v>16</v>
      </c>
      <c r="U439" s="1680">
        <v>15</v>
      </c>
      <c r="V439" s="1650"/>
      <c r="W439" s="1650"/>
      <c r="X439" s="1650"/>
      <c r="Y439" s="1650"/>
      <c r="Z439" s="1650"/>
      <c r="AA439" s="1650"/>
      <c r="AB439" s="1680">
        <v>8</v>
      </c>
      <c r="AC439" s="1680">
        <v>7</v>
      </c>
      <c r="AD439" s="1650"/>
      <c r="AE439" s="1650"/>
      <c r="AF439" s="1650"/>
      <c r="AG439" s="1650"/>
      <c r="AH439" s="1650"/>
      <c r="AI439" s="1650"/>
      <c r="AJ439" s="1680">
        <v>0</v>
      </c>
      <c r="AK439" s="1650"/>
      <c r="AL439" s="1649"/>
      <c r="AM439" s="1649"/>
      <c r="AN439" s="1649"/>
      <c r="AO439" s="1649"/>
      <c r="AP439" s="1649"/>
      <c r="AQ439" s="1649"/>
      <c r="AR439" s="1649"/>
      <c r="AS439" s="1649"/>
      <c r="AT439" s="1649"/>
      <c r="AU439" s="1649"/>
      <c r="AV439" s="1649"/>
      <c r="AW439" s="1649"/>
      <c r="AX439" s="1649"/>
      <c r="AY439" s="1649"/>
      <c r="AZ439" s="1649"/>
      <c r="BA439" s="1649"/>
      <c r="BB439" s="1649"/>
      <c r="BC439" s="1649"/>
      <c r="BD439" s="1649"/>
      <c r="BE439" s="1649"/>
      <c r="BF439" s="1649"/>
    </row>
    <row r="440" spans="3:58" ht="12" customHeight="1">
      <c r="C440" s="1649"/>
      <c r="D440" s="1649"/>
      <c r="E440" s="1686" t="s">
        <v>3194</v>
      </c>
      <c r="F440" s="1687" t="s">
        <v>3194</v>
      </c>
      <c r="G440" s="1687" t="s">
        <v>3839</v>
      </c>
      <c r="H440" s="1688" t="s">
        <v>3925</v>
      </c>
      <c r="I440" s="1686" t="s">
        <v>3194</v>
      </c>
      <c r="J440" s="1687" t="s">
        <v>3839</v>
      </c>
      <c r="K440" s="1687" t="s">
        <v>3194</v>
      </c>
      <c r="L440" s="1688" t="s">
        <v>3860</v>
      </c>
      <c r="M440" s="1686" t="s">
        <v>3860</v>
      </c>
      <c r="N440" s="1687" t="s">
        <v>3837</v>
      </c>
      <c r="O440" s="1687" t="s">
        <v>3839</v>
      </c>
      <c r="P440" s="1688" t="s">
        <v>3860</v>
      </c>
      <c r="Q440" s="1686" t="s">
        <v>3194</v>
      </c>
      <c r="R440" s="1687" t="s">
        <v>3194</v>
      </c>
      <c r="S440" s="1687" t="s">
        <v>3194</v>
      </c>
      <c r="T440" s="1689" t="s">
        <v>3194</v>
      </c>
      <c r="U440" s="1774" t="s">
        <v>3194</v>
      </c>
      <c r="V440" s="1775" t="s">
        <v>3194</v>
      </c>
      <c r="W440" s="1775" t="s">
        <v>3194</v>
      </c>
      <c r="X440" s="1776" t="s">
        <v>3125</v>
      </c>
      <c r="Y440" s="1774" t="s">
        <v>3194</v>
      </c>
      <c r="Z440" s="1775" t="s">
        <v>3926</v>
      </c>
      <c r="AA440" s="1775" t="s">
        <v>3860</v>
      </c>
      <c r="AB440" s="1776" t="s">
        <v>3926</v>
      </c>
      <c r="AC440" s="1777" t="s">
        <v>3125</v>
      </c>
      <c r="AD440" s="1622" t="s">
        <v>3837</v>
      </c>
      <c r="AE440" s="1622" t="s">
        <v>3926</v>
      </c>
      <c r="AF440" s="1690" t="s">
        <v>3798</v>
      </c>
      <c r="AG440" s="1734" t="s">
        <v>3798</v>
      </c>
      <c r="AH440" s="1735" t="s">
        <v>3420</v>
      </c>
      <c r="AI440" s="1735" t="s">
        <v>3798</v>
      </c>
      <c r="AJ440" s="1690" t="s">
        <v>3420</v>
      </c>
      <c r="AK440" s="1650"/>
      <c r="AL440" s="1649"/>
      <c r="AM440" s="1649"/>
      <c r="AN440" s="1649"/>
      <c r="AO440" s="1649"/>
      <c r="AP440" s="1649"/>
      <c r="AQ440" s="1649"/>
      <c r="AR440" s="1649"/>
      <c r="AS440" s="1649"/>
      <c r="AT440" s="1649"/>
      <c r="AU440" s="1649"/>
      <c r="AV440" s="1649"/>
      <c r="AW440" s="1649"/>
      <c r="AX440" s="1649"/>
      <c r="AY440" s="1649"/>
      <c r="AZ440" s="1649"/>
      <c r="BA440" s="1649"/>
      <c r="BB440" s="1649"/>
      <c r="BC440" s="1649"/>
      <c r="BD440" s="1649"/>
      <c r="BE440" s="1649"/>
      <c r="BF440" s="1649"/>
    </row>
    <row r="441" spans="3:58" ht="12" customHeight="1">
      <c r="C441" s="1649"/>
      <c r="D441" s="1649"/>
      <c r="E441" s="1655"/>
      <c r="F441" s="1655"/>
      <c r="G441" s="1655"/>
      <c r="H441" s="1655"/>
      <c r="I441" s="1655"/>
      <c r="J441" s="1655"/>
      <c r="K441" s="1655"/>
      <c r="L441" s="1655"/>
      <c r="M441" s="1655"/>
      <c r="N441" s="1655"/>
      <c r="O441" s="1655"/>
      <c r="P441" s="1655"/>
      <c r="Q441" s="1655"/>
      <c r="R441" s="1655"/>
      <c r="S441" s="1655"/>
      <c r="T441" s="1655"/>
      <c r="U441" s="1655"/>
      <c r="V441" s="1655"/>
      <c r="W441" s="1655"/>
      <c r="X441" s="1655"/>
      <c r="Y441" s="1655"/>
      <c r="Z441" s="1655"/>
      <c r="AA441" s="1655"/>
      <c r="AB441" s="1655"/>
      <c r="AC441" s="1655"/>
      <c r="AD441" s="1655"/>
      <c r="AE441" s="1655"/>
      <c r="AF441" s="1655"/>
      <c r="AG441" s="1655"/>
      <c r="AH441" s="1655"/>
      <c r="AI441" s="1655"/>
      <c r="AJ441" s="1655"/>
      <c r="AK441" s="1650"/>
      <c r="AL441" s="1649"/>
      <c r="AM441" s="1649"/>
      <c r="AN441" s="1649"/>
      <c r="AO441" s="1649"/>
      <c r="AP441" s="1649"/>
      <c r="AQ441" s="1649"/>
      <c r="AR441" s="1649"/>
      <c r="AS441" s="1649"/>
      <c r="AT441" s="1649"/>
      <c r="AU441" s="1649"/>
      <c r="AV441" s="1649"/>
      <c r="AW441" s="1649"/>
      <c r="AX441" s="1649"/>
      <c r="AY441" s="1649"/>
      <c r="AZ441" s="1649"/>
      <c r="BA441" s="1649"/>
      <c r="BB441" s="1649"/>
      <c r="BC441" s="1649"/>
      <c r="BD441" s="1649"/>
      <c r="BE441" s="1649"/>
      <c r="BF441" s="1649"/>
    </row>
    <row r="442" spans="3:58" ht="12" customHeight="1">
      <c r="C442" s="1649"/>
      <c r="D442" s="1649"/>
      <c r="E442" s="1649"/>
      <c r="F442" s="1655"/>
      <c r="G442" s="1655"/>
      <c r="H442" s="1655"/>
      <c r="I442" s="1655"/>
      <c r="J442" s="1655"/>
      <c r="K442" s="1655"/>
      <c r="L442" s="1655"/>
      <c r="M442" s="1655"/>
      <c r="N442" s="1655"/>
      <c r="O442" s="1655"/>
      <c r="P442" s="1655"/>
      <c r="Q442" s="1655"/>
      <c r="R442" s="1655"/>
      <c r="S442" s="1649"/>
      <c r="T442" s="1655"/>
      <c r="U442" s="1655"/>
      <c r="V442" s="1655"/>
      <c r="W442" s="1655"/>
      <c r="X442" s="1655"/>
      <c r="Y442" s="1655"/>
      <c r="Z442" s="1655"/>
      <c r="AA442" s="1655"/>
      <c r="AB442" s="1655"/>
      <c r="AC442" s="1655"/>
      <c r="AD442" s="1649"/>
      <c r="AE442" s="1655"/>
      <c r="AF442" s="1655"/>
      <c r="AG442" s="1649"/>
      <c r="AH442" s="1649"/>
      <c r="AI442" s="1649"/>
      <c r="AJ442" s="1649"/>
      <c r="AK442" s="1650"/>
      <c r="AL442" s="1649"/>
      <c r="AM442" s="1649"/>
      <c r="AN442" s="1649"/>
      <c r="AO442" s="1649"/>
      <c r="AP442" s="1649"/>
      <c r="AQ442" s="1649"/>
      <c r="AR442" s="1649"/>
      <c r="AS442" s="1649"/>
      <c r="AT442" s="1649"/>
      <c r="AU442" s="1649"/>
      <c r="AV442" s="1649"/>
      <c r="AW442" s="1649"/>
      <c r="AX442" s="1649"/>
      <c r="AY442" s="1649"/>
      <c r="AZ442" s="1649"/>
      <c r="BA442" s="1649"/>
      <c r="BB442" s="1649"/>
      <c r="BC442" s="1649"/>
      <c r="BD442" s="1649"/>
      <c r="BE442" s="1649"/>
      <c r="BF442" s="1649"/>
    </row>
    <row r="443" spans="3:58" ht="12" customHeight="1">
      <c r="C443" s="1649"/>
      <c r="D443" s="1649"/>
      <c r="E443" s="1649"/>
      <c r="F443" s="1649"/>
      <c r="G443" s="1649"/>
      <c r="H443" s="1649"/>
      <c r="I443" s="1649"/>
      <c r="J443" s="1649"/>
      <c r="K443" s="1649"/>
      <c r="L443" s="1649"/>
      <c r="M443" s="1649"/>
      <c r="N443" s="1649"/>
      <c r="O443" s="1649"/>
      <c r="P443" s="1649"/>
      <c r="Q443" s="1649"/>
      <c r="R443" s="1665"/>
      <c r="S443" s="1649"/>
      <c r="T443" s="1649"/>
      <c r="U443" s="1649"/>
      <c r="V443" s="1649"/>
      <c r="W443" s="1649"/>
      <c r="X443" s="1649"/>
      <c r="Y443" s="1649"/>
      <c r="Z443" s="1649"/>
      <c r="AA443" s="1649"/>
      <c r="AB443" s="1649"/>
      <c r="AC443" s="1649"/>
      <c r="AD443" s="1649"/>
      <c r="AE443" s="1665"/>
      <c r="AF443" s="1649"/>
      <c r="AG443" s="1649"/>
      <c r="AH443" s="1649"/>
      <c r="AI443" s="1649"/>
      <c r="AJ443" s="1649"/>
      <c r="AK443" s="1650"/>
      <c r="AL443" s="1649"/>
      <c r="AM443" s="1649"/>
      <c r="AN443" s="1649"/>
      <c r="AO443" s="1649"/>
      <c r="AP443" s="1649"/>
      <c r="AQ443" s="1649"/>
      <c r="AR443" s="1649"/>
      <c r="AS443" s="1649"/>
      <c r="AT443" s="1649"/>
      <c r="AU443" s="1649"/>
      <c r="AV443" s="1649"/>
      <c r="AW443" s="1649"/>
      <c r="AX443" s="1649"/>
      <c r="AY443" s="1649"/>
      <c r="AZ443" s="1649"/>
      <c r="BA443" s="1649"/>
      <c r="BB443" s="1649"/>
      <c r="BC443" s="1649"/>
      <c r="BD443" s="1649"/>
      <c r="BE443" s="1649"/>
      <c r="BF443" s="1649"/>
    </row>
    <row r="444" spans="3:58" ht="12" customHeight="1">
      <c r="C444" s="1649"/>
      <c r="D444" s="1649"/>
      <c r="E444" s="1649"/>
      <c r="F444" s="1649"/>
      <c r="G444" s="1649"/>
      <c r="H444" s="1649"/>
      <c r="I444" s="1649"/>
      <c r="J444" s="1649"/>
      <c r="K444" s="1649"/>
      <c r="L444" s="1649"/>
      <c r="M444" s="1649"/>
      <c r="N444" s="1649"/>
      <c r="O444" s="1649"/>
      <c r="P444" s="1649"/>
      <c r="Q444" s="1649"/>
      <c r="R444" s="1665"/>
      <c r="S444" s="1649"/>
      <c r="T444" s="1649"/>
      <c r="U444" s="1649"/>
      <c r="V444" s="1649"/>
      <c r="W444" s="1649"/>
      <c r="X444" s="1649"/>
      <c r="Y444" s="1649"/>
      <c r="Z444" s="1649"/>
      <c r="AA444" s="1778"/>
      <c r="AB444" s="1649"/>
      <c r="AC444" s="1665" t="s">
        <v>3927</v>
      </c>
      <c r="AD444" s="1649"/>
      <c r="AE444" s="1649"/>
      <c r="AF444" s="1649"/>
      <c r="AG444" s="1649"/>
      <c r="AH444" s="1649"/>
      <c r="AI444" s="1649"/>
      <c r="AJ444" s="1649"/>
      <c r="AK444" s="1650"/>
      <c r="AL444" s="1649"/>
      <c r="AM444" s="1649"/>
      <c r="AN444" s="1649"/>
      <c r="AO444" s="1649"/>
      <c r="AP444" s="1649"/>
      <c r="AQ444" s="1649"/>
      <c r="AR444" s="1649"/>
      <c r="AS444" s="1649"/>
      <c r="AT444" s="1649"/>
      <c r="AU444" s="1649"/>
      <c r="AV444" s="1649"/>
      <c r="AW444" s="1649"/>
      <c r="AX444" s="1649"/>
      <c r="AY444" s="1649"/>
      <c r="AZ444" s="1649"/>
      <c r="BA444" s="1649"/>
      <c r="BB444" s="1649"/>
      <c r="BC444" s="1649"/>
      <c r="BD444" s="1649"/>
      <c r="BE444" s="1649"/>
      <c r="BF444" s="1649"/>
    </row>
    <row r="445" spans="3:58" ht="12" customHeight="1">
      <c r="C445" s="1649"/>
      <c r="D445" s="1649"/>
      <c r="E445" s="1649"/>
      <c r="F445" s="1649"/>
      <c r="G445" s="1649"/>
      <c r="H445" s="1649"/>
      <c r="I445" s="1649"/>
      <c r="J445" s="1649"/>
      <c r="K445" s="1649"/>
      <c r="L445" s="1649"/>
      <c r="M445" s="1649"/>
      <c r="N445" s="1649"/>
      <c r="O445" s="1649"/>
      <c r="P445" s="1649"/>
      <c r="Q445" s="1649"/>
      <c r="R445" s="1665"/>
      <c r="S445" s="1649"/>
      <c r="T445" s="1649"/>
      <c r="U445" s="1649"/>
      <c r="V445" s="1649"/>
      <c r="W445" s="1665" t="s">
        <v>3928</v>
      </c>
      <c r="X445" s="1649"/>
      <c r="Y445" s="1649"/>
      <c r="Z445" s="1649"/>
      <c r="AA445" s="1649"/>
      <c r="AB445" s="1649"/>
      <c r="AC445" s="1665" t="s">
        <v>3929</v>
      </c>
      <c r="AD445" s="1649"/>
      <c r="AE445" s="1649"/>
      <c r="AF445" s="1649"/>
      <c r="AG445" s="1649"/>
      <c r="AH445" s="1649"/>
      <c r="AI445" s="1649"/>
      <c r="AJ445" s="1649"/>
      <c r="AK445" s="1650"/>
      <c r="AL445" s="1649"/>
      <c r="AM445" s="1649"/>
      <c r="AN445" s="1649"/>
      <c r="AO445" s="1649"/>
      <c r="AP445" s="1649"/>
      <c r="AQ445" s="1649"/>
      <c r="AR445" s="1649"/>
      <c r="AS445" s="1649"/>
      <c r="AT445" s="1649"/>
      <c r="AU445" s="1649"/>
      <c r="AV445" s="1649"/>
      <c r="AW445" s="1649"/>
      <c r="AX445" s="1649"/>
      <c r="AY445" s="1649"/>
      <c r="AZ445" s="1649"/>
      <c r="BA445" s="1649"/>
      <c r="BB445" s="1649"/>
      <c r="BC445" s="1649"/>
      <c r="BD445" s="1649"/>
      <c r="BE445" s="1649"/>
      <c r="BF445" s="1649"/>
    </row>
    <row r="446" spans="3:58" ht="12" customHeight="1">
      <c r="C446" s="1649"/>
      <c r="D446" s="1649"/>
      <c r="E446" s="1649"/>
      <c r="F446" s="1649"/>
      <c r="G446" s="1649"/>
      <c r="H446" s="1649"/>
      <c r="I446" s="1649"/>
      <c r="J446" s="1649"/>
      <c r="K446" s="1649"/>
      <c r="L446" s="1649"/>
      <c r="M446" s="1649"/>
      <c r="N446" s="1649"/>
      <c r="O446" s="1649"/>
      <c r="P446" s="1649"/>
      <c r="Q446" s="1649"/>
      <c r="R446" s="1649"/>
      <c r="S446" s="1649"/>
      <c r="T446" s="1649"/>
      <c r="U446" s="1649"/>
      <c r="V446" s="1649"/>
      <c r="W446" s="1665" t="s">
        <v>3930</v>
      </c>
      <c r="X446" s="1649"/>
      <c r="Y446" s="1649"/>
      <c r="Z446" s="1649"/>
      <c r="AA446" s="1649"/>
      <c r="AB446" s="1649"/>
      <c r="AC446" s="1665" t="s">
        <v>3931</v>
      </c>
      <c r="AD446" s="1649"/>
      <c r="AE446" s="1649"/>
      <c r="AF446" s="1649"/>
      <c r="AG446" s="1649"/>
      <c r="AH446" s="1649"/>
      <c r="AI446" s="1649"/>
      <c r="AJ446" s="1649"/>
      <c r="AK446" s="1650"/>
      <c r="AL446" s="1649"/>
      <c r="AM446" s="1649"/>
      <c r="AN446" s="1649"/>
      <c r="AO446" s="1649"/>
      <c r="AP446" s="1649"/>
      <c r="AQ446" s="1649"/>
      <c r="AR446" s="1649"/>
      <c r="AS446" s="1649"/>
      <c r="AT446" s="1649"/>
      <c r="AU446" s="1649"/>
      <c r="AV446" s="1649"/>
      <c r="AW446" s="1649"/>
      <c r="AX446" s="1649"/>
      <c r="AY446" s="1649"/>
      <c r="AZ446" s="1649"/>
      <c r="BA446" s="1649"/>
      <c r="BB446" s="1649"/>
      <c r="BC446" s="1649"/>
      <c r="BD446" s="1649"/>
      <c r="BE446" s="1649"/>
      <c r="BF446" s="1649"/>
    </row>
    <row r="447" spans="3:58" ht="12" customHeight="1">
      <c r="C447" s="1649"/>
      <c r="D447" s="1649"/>
      <c r="E447" s="1649"/>
      <c r="F447" s="1649"/>
      <c r="G447" s="1649"/>
      <c r="H447" s="1649"/>
      <c r="I447" s="1649"/>
      <c r="J447" s="1649"/>
      <c r="K447" s="1649"/>
      <c r="L447" s="1649"/>
      <c r="M447" s="1649"/>
      <c r="N447" s="1649"/>
      <c r="O447" s="1649"/>
      <c r="P447" s="1649"/>
      <c r="Q447" s="1649"/>
      <c r="R447" s="1649"/>
      <c r="S447" s="1649"/>
      <c r="T447" s="1649"/>
      <c r="U447" s="1649"/>
      <c r="V447" s="1649"/>
      <c r="W447" s="1665"/>
      <c r="X447" s="1649"/>
      <c r="Y447" s="1649"/>
      <c r="Z447" s="1649"/>
      <c r="AA447" s="1649"/>
      <c r="AB447" s="1649"/>
      <c r="AC447" s="1779" t="s">
        <v>3932</v>
      </c>
      <c r="AD447" s="1649"/>
      <c r="AE447" s="1649"/>
      <c r="AF447" s="1649"/>
      <c r="AG447" s="1649"/>
      <c r="AH447" s="1649"/>
      <c r="AI447" s="1649"/>
      <c r="AJ447" s="1649"/>
      <c r="AK447" s="1650"/>
      <c r="AL447" s="1649"/>
      <c r="AM447" s="1649"/>
      <c r="AN447" s="1649"/>
      <c r="AO447" s="1649"/>
      <c r="AP447" s="1649"/>
      <c r="AQ447" s="1649"/>
      <c r="AR447" s="1649"/>
      <c r="AS447" s="1649"/>
      <c r="AT447" s="1649"/>
      <c r="AU447" s="1649"/>
      <c r="AV447" s="1649"/>
      <c r="AW447" s="1649"/>
      <c r="AX447" s="1649"/>
      <c r="AY447" s="1649"/>
      <c r="AZ447" s="1649"/>
      <c r="BA447" s="1649"/>
      <c r="BB447" s="1649"/>
      <c r="BC447" s="1649"/>
      <c r="BD447" s="1649"/>
      <c r="BE447" s="1649"/>
      <c r="BF447" s="1649"/>
    </row>
    <row r="448" spans="3:58" ht="12" customHeight="1">
      <c r="C448" s="1649"/>
      <c r="D448" s="1649"/>
      <c r="E448" s="1649"/>
      <c r="F448" s="1649"/>
      <c r="G448" s="1649"/>
      <c r="H448" s="1649"/>
      <c r="I448" s="1649"/>
      <c r="J448" s="1649"/>
      <c r="K448" s="1649"/>
      <c r="L448" s="1649"/>
      <c r="M448" s="1649"/>
      <c r="N448" s="1649"/>
      <c r="O448" s="1649"/>
      <c r="P448" s="1649"/>
      <c r="Q448" s="1649"/>
      <c r="R448" s="1649"/>
      <c r="S448" s="1649"/>
      <c r="T448" s="1649"/>
      <c r="U448" s="1649"/>
      <c r="V448" s="1649"/>
      <c r="W448" s="1665"/>
      <c r="X448" s="1649"/>
      <c r="Y448" s="1649"/>
      <c r="Z448" s="1649"/>
      <c r="AA448" s="1649"/>
      <c r="AB448" s="1649"/>
      <c r="AC448" s="1779" t="s">
        <v>3933</v>
      </c>
      <c r="AD448" s="1649"/>
      <c r="AE448" s="1649"/>
      <c r="AF448" s="1649"/>
      <c r="AG448" s="1649"/>
      <c r="AH448" s="1649"/>
      <c r="AI448" s="1649"/>
      <c r="AJ448" s="1649"/>
      <c r="AK448" s="1650"/>
      <c r="AL448" s="1649"/>
      <c r="AM448" s="1649"/>
      <c r="AN448" s="1649"/>
      <c r="AO448" s="1649"/>
      <c r="AP448" s="1649"/>
      <c r="AQ448" s="1649"/>
      <c r="AR448" s="1649"/>
      <c r="AS448" s="1649"/>
      <c r="AT448" s="1649"/>
      <c r="AU448" s="1649"/>
      <c r="AV448" s="1649"/>
      <c r="AW448" s="1649"/>
      <c r="AX448" s="1649"/>
      <c r="AY448" s="1649"/>
      <c r="AZ448" s="1649"/>
      <c r="BA448" s="1649"/>
      <c r="BB448" s="1649"/>
      <c r="BC448" s="1649"/>
      <c r="BD448" s="1649"/>
      <c r="BE448" s="1649"/>
      <c r="BF448" s="1649"/>
    </row>
    <row r="450" spans="2:58" ht="12" customHeight="1">
      <c r="B450" s="1649"/>
      <c r="C450" s="1649"/>
      <c r="D450" s="1649"/>
      <c r="E450" s="1649"/>
      <c r="F450" s="1649"/>
      <c r="G450" s="1649"/>
      <c r="H450" s="1649"/>
      <c r="I450" s="1649"/>
      <c r="J450" s="1649"/>
      <c r="K450" s="1649"/>
      <c r="L450" s="1649"/>
      <c r="M450" s="1649"/>
      <c r="N450" s="1649"/>
      <c r="O450" s="1649"/>
      <c r="P450" s="1649"/>
      <c r="Q450" s="1649"/>
      <c r="R450" s="1649"/>
      <c r="S450" s="1649"/>
      <c r="T450" s="1649"/>
      <c r="U450" s="1649"/>
      <c r="V450" s="1649"/>
      <c r="W450" s="1649"/>
      <c r="X450" s="1649"/>
      <c r="Y450" s="1649"/>
      <c r="Z450" s="1649"/>
      <c r="AA450" s="1649"/>
      <c r="AB450" s="1649"/>
      <c r="AC450" s="1649"/>
      <c r="AD450" s="1649"/>
      <c r="AE450" s="1649"/>
      <c r="AF450" s="1649"/>
      <c r="AG450" s="1649"/>
      <c r="AH450" s="1649"/>
      <c r="AI450" s="1650"/>
      <c r="AJ450" s="1649"/>
      <c r="AK450" s="1649"/>
      <c r="AL450" s="1649"/>
      <c r="AM450" s="1649"/>
      <c r="AN450" s="1649"/>
      <c r="AO450" s="1649"/>
      <c r="AP450" s="1649"/>
      <c r="AQ450" s="1649"/>
      <c r="AR450" s="1649"/>
      <c r="AS450" s="1649"/>
      <c r="AT450" s="1649"/>
      <c r="AU450" s="1649"/>
      <c r="AV450" s="1649"/>
      <c r="AW450" s="1649"/>
      <c r="AX450" s="1649"/>
      <c r="AY450" s="1649"/>
      <c r="AZ450" s="1649"/>
      <c r="BA450" s="1649"/>
      <c r="BB450" s="1649"/>
      <c r="BC450" s="1649"/>
      <c r="BD450" s="1649"/>
      <c r="BE450" s="1649"/>
      <c r="BF450" s="1649"/>
    </row>
    <row r="451" spans="2:58" ht="12" customHeight="1">
      <c r="B451" s="1649"/>
      <c r="C451" s="1649"/>
      <c r="D451" s="1649"/>
      <c r="E451" s="1649"/>
      <c r="F451" s="1649"/>
      <c r="G451" s="1649"/>
      <c r="H451" s="1649"/>
      <c r="I451" s="1649"/>
      <c r="J451" s="1649"/>
      <c r="K451" s="1649"/>
      <c r="L451" s="1649"/>
      <c r="M451" s="1649"/>
      <c r="N451" s="1649"/>
      <c r="O451" s="1649"/>
      <c r="P451" s="1649"/>
      <c r="Q451" s="1649"/>
      <c r="R451" s="1649"/>
      <c r="S451" s="1649"/>
      <c r="T451" s="1649"/>
      <c r="U451" s="1649"/>
      <c r="V451" s="1649"/>
      <c r="W451" s="1649"/>
      <c r="X451" s="1649"/>
      <c r="Y451" s="1649"/>
      <c r="Z451" s="1649"/>
      <c r="AA451" s="1649"/>
      <c r="AB451" s="1649"/>
      <c r="AC451" s="1649"/>
      <c r="AD451" s="1649"/>
      <c r="AE451" s="1649"/>
      <c r="AF451" s="1649"/>
      <c r="AG451" s="1649"/>
      <c r="AH451" s="1649"/>
      <c r="AI451" s="1650"/>
      <c r="AJ451" s="1649"/>
      <c r="AK451" s="1649"/>
      <c r="AL451" s="1649"/>
      <c r="AM451" s="1649"/>
      <c r="AN451" s="1649"/>
      <c r="AO451" s="1649"/>
      <c r="AP451" s="1649"/>
      <c r="AQ451" s="1649"/>
      <c r="AR451" s="1649"/>
      <c r="AS451" s="1649"/>
      <c r="AT451" s="1649"/>
      <c r="AU451" s="1649"/>
      <c r="AV451" s="1649"/>
      <c r="AW451" s="1649"/>
      <c r="AX451" s="1649"/>
      <c r="AY451" s="1649"/>
      <c r="AZ451" s="1649"/>
      <c r="BA451" s="1649"/>
      <c r="BB451" s="1649"/>
      <c r="BC451" s="1649"/>
      <c r="BD451" s="1649"/>
      <c r="BE451" s="1649"/>
      <c r="BF451" s="1649"/>
    </row>
    <row r="452" spans="2:58" ht="12" customHeight="1">
      <c r="B452" s="1649"/>
      <c r="C452" s="1649"/>
      <c r="D452" s="1649"/>
      <c r="E452" s="1649"/>
      <c r="F452" s="1649"/>
      <c r="G452" s="1649"/>
      <c r="H452" s="1649"/>
      <c r="I452" s="1649"/>
      <c r="J452" s="1649"/>
      <c r="K452" s="1649"/>
      <c r="L452" s="1649"/>
      <c r="M452" s="1649"/>
      <c r="N452" s="1649"/>
      <c r="O452" s="1649"/>
      <c r="P452" s="1649"/>
      <c r="Q452" s="1649"/>
      <c r="R452" s="1649"/>
      <c r="S452" s="1649"/>
      <c r="T452" s="1649"/>
      <c r="U452" s="1649"/>
      <c r="V452" s="1649"/>
      <c r="W452" s="1649"/>
      <c r="X452" s="1649"/>
      <c r="Y452" s="1649"/>
      <c r="Z452" s="1649"/>
      <c r="AA452" s="1649"/>
      <c r="AB452" s="1649"/>
      <c r="AC452" s="1649"/>
      <c r="AD452" s="1649"/>
      <c r="AE452" s="1649"/>
      <c r="AF452" s="1649"/>
      <c r="AG452" s="1649"/>
      <c r="AH452" s="1649"/>
      <c r="AI452" s="1650"/>
      <c r="AJ452" s="1649"/>
      <c r="AK452" s="1649"/>
      <c r="AL452" s="1649"/>
      <c r="AM452" s="1649"/>
      <c r="AN452" s="1649"/>
      <c r="AO452" s="1649"/>
      <c r="AP452" s="1649"/>
      <c r="AQ452" s="1649"/>
      <c r="AR452" s="1649"/>
      <c r="AS452" s="1649"/>
      <c r="AT452" s="1649"/>
      <c r="AU452" s="1649"/>
      <c r="AV452" s="1649"/>
      <c r="AW452" s="1649"/>
      <c r="AX452" s="1649"/>
      <c r="AY452" s="1649"/>
      <c r="AZ452" s="1649"/>
      <c r="BA452" s="1649"/>
      <c r="BB452" s="1649"/>
      <c r="BC452" s="1649"/>
      <c r="BD452" s="1649"/>
      <c r="BE452" s="1649"/>
      <c r="BF452" s="1649"/>
    </row>
    <row r="454" spans="2:58" ht="12" customHeight="1">
      <c r="B454" s="1656" t="str">
        <f>$B$2</f>
        <v>13</v>
      </c>
      <c r="C454" s="1657" t="s">
        <v>3934</v>
      </c>
      <c r="D454" s="1649"/>
      <c r="E454" s="1658" t="s">
        <v>3935</v>
      </c>
      <c r="F454" s="1655"/>
      <c r="G454" s="1655"/>
      <c r="H454" s="1655"/>
      <c r="I454" s="1655"/>
      <c r="J454" s="1655"/>
      <c r="K454" s="1655"/>
      <c r="L454" s="1655"/>
      <c r="M454" s="1655"/>
      <c r="N454" s="1655"/>
      <c r="O454" s="1655"/>
      <c r="P454" s="1655"/>
      <c r="Q454" s="1655"/>
      <c r="R454" s="1655"/>
      <c r="S454" s="1655"/>
      <c r="T454" s="1655"/>
      <c r="U454" s="1655"/>
      <c r="V454" s="1655"/>
      <c r="W454" s="1655"/>
      <c r="X454" s="1655"/>
      <c r="Y454" s="1655"/>
      <c r="Z454" s="1655"/>
      <c r="AA454" s="1655"/>
      <c r="AB454" s="1655"/>
      <c r="AC454" s="1655"/>
      <c r="AD454" s="1663"/>
      <c r="AE454" s="1663"/>
      <c r="AF454" s="1664" t="s">
        <v>3134</v>
      </c>
      <c r="AG454" s="1664"/>
      <c r="AH454" s="1664"/>
      <c r="AI454" s="1664"/>
      <c r="AJ454" s="1664"/>
      <c r="AK454" s="1650"/>
      <c r="AL454" s="1649"/>
      <c r="AM454" s="1649"/>
      <c r="AN454" s="1649"/>
      <c r="AO454" s="1649"/>
      <c r="AP454" s="1649"/>
      <c r="AQ454" s="1649"/>
      <c r="AR454" s="1649"/>
      <c r="AS454" s="1649"/>
      <c r="AT454" s="1649"/>
      <c r="AU454" s="1649"/>
      <c r="AV454" s="1649"/>
      <c r="AW454" s="1649"/>
      <c r="AX454" s="1649"/>
      <c r="AY454" s="1649"/>
      <c r="AZ454" s="1649"/>
      <c r="BA454" s="1649"/>
      <c r="BB454" s="1649"/>
      <c r="BC454" s="1649"/>
      <c r="BD454" s="1649"/>
      <c r="BE454" s="1649"/>
      <c r="BF454" s="1649"/>
    </row>
    <row r="455" spans="2:58" ht="12" customHeight="1">
      <c r="B455" s="1649"/>
      <c r="C455" s="1649"/>
      <c r="D455" s="1649"/>
      <c r="E455" s="1649"/>
      <c r="F455" s="1649"/>
      <c r="G455" s="1649"/>
      <c r="H455" s="1649"/>
      <c r="I455" s="1649"/>
      <c r="J455" s="1649"/>
      <c r="K455" s="1649"/>
      <c r="L455" s="1649"/>
      <c r="M455" s="1649"/>
      <c r="N455" s="1649"/>
      <c r="O455" s="1649"/>
      <c r="P455" s="1649"/>
      <c r="Q455" s="1649"/>
      <c r="R455" s="1649"/>
      <c r="S455" s="1649"/>
      <c r="T455" s="1655"/>
      <c r="U455" s="1655"/>
      <c r="V455" s="1655"/>
      <c r="W455" s="1655"/>
      <c r="X455" s="1659"/>
      <c r="Y455" s="1655"/>
      <c r="Z455" s="1655"/>
      <c r="AA455" s="1659"/>
      <c r="AB455" s="1655"/>
      <c r="AC455" s="1655"/>
      <c r="AD455" s="1655"/>
      <c r="AE455" s="1655"/>
      <c r="AF455" s="1655"/>
      <c r="AG455" s="1655"/>
      <c r="AH455" s="1655"/>
      <c r="AI455" s="1655"/>
      <c r="AJ455" s="1655"/>
      <c r="AK455" s="1650"/>
      <c r="AL455" s="1649"/>
      <c r="AM455" s="1649"/>
      <c r="AN455" s="1649"/>
      <c r="AO455" s="1649"/>
      <c r="AP455" s="1649"/>
      <c r="AQ455" s="1649"/>
      <c r="AR455" s="1649"/>
      <c r="AS455" s="1649"/>
      <c r="AT455" s="1649"/>
      <c r="AU455" s="1649"/>
      <c r="AV455" s="1649"/>
      <c r="AW455" s="1649"/>
      <c r="AX455" s="1649"/>
      <c r="AY455" s="1649"/>
      <c r="AZ455" s="1649"/>
      <c r="BA455" s="1649"/>
      <c r="BB455" s="1649"/>
      <c r="BC455" s="1649"/>
      <c r="BD455" s="1649"/>
      <c r="BE455" s="1649"/>
      <c r="BF455" s="1649"/>
    </row>
    <row r="456" spans="2:58" ht="12" customHeight="1">
      <c r="B456" s="1649"/>
      <c r="C456" s="1649" t="s">
        <v>3393</v>
      </c>
      <c r="D456" s="1649"/>
      <c r="E456" s="1659"/>
      <c r="F456" s="1659"/>
      <c r="G456" s="1649" t="s">
        <v>3403</v>
      </c>
      <c r="H456" s="1659"/>
      <c r="I456" s="1659"/>
      <c r="J456" s="1655"/>
      <c r="K456" s="1655"/>
      <c r="L456" s="1655"/>
      <c r="M456" s="1660"/>
      <c r="N456" s="1660"/>
      <c r="O456" s="1660"/>
      <c r="P456" s="1660"/>
      <c r="Q456" s="1661"/>
      <c r="R456" s="1662"/>
      <c r="S456" s="1662"/>
      <c r="T456" s="1662"/>
      <c r="U456" s="1660"/>
      <c r="V456" s="1654"/>
      <c r="W456" s="1654"/>
      <c r="X456" s="1654"/>
      <c r="Y456" s="1660"/>
      <c r="Z456" s="1660"/>
      <c r="AA456" s="1660"/>
      <c r="AB456" s="1661"/>
      <c r="AC456" s="1660"/>
      <c r="AD456" s="1660"/>
      <c r="AE456" s="1660"/>
      <c r="AF456" s="1660"/>
      <c r="AG456" s="1660"/>
      <c r="AH456" s="1660"/>
      <c r="AI456" s="1660"/>
      <c r="AJ456" s="1660"/>
      <c r="AK456" s="1650"/>
      <c r="AL456" s="1649"/>
      <c r="AM456" s="1649"/>
      <c r="AN456" s="1649"/>
      <c r="AO456" s="1649"/>
      <c r="AP456" s="1649"/>
      <c r="AQ456" s="1649"/>
      <c r="AR456" s="1649"/>
      <c r="AS456" s="1649"/>
      <c r="AT456" s="1649"/>
      <c r="AU456" s="1649"/>
      <c r="AV456" s="1649"/>
      <c r="AW456" s="1649"/>
      <c r="AX456" s="1649"/>
      <c r="AY456" s="1649"/>
      <c r="AZ456" s="1649"/>
      <c r="BA456" s="1649"/>
      <c r="BB456" s="1649"/>
      <c r="BC456" s="1649"/>
      <c r="BD456" s="1649"/>
      <c r="BE456" s="1649"/>
      <c r="BF456" s="1649"/>
    </row>
    <row r="457" spans="2:58" ht="12" customHeight="1">
      <c r="B457" s="1649"/>
      <c r="C457" s="1649"/>
      <c r="D457" s="1649"/>
      <c r="E457" s="1649" t="s">
        <v>3413</v>
      </c>
      <c r="F457" s="1649"/>
      <c r="G457" s="1649"/>
      <c r="H457" s="1649"/>
      <c r="I457" s="1649"/>
      <c r="J457" s="1649"/>
      <c r="K457" s="1649"/>
      <c r="L457" s="1649"/>
      <c r="M457" s="1649"/>
      <c r="N457" s="1649"/>
      <c r="O457" s="1649"/>
      <c r="P457" s="1649"/>
      <c r="Q457" s="1649"/>
      <c r="R457" s="1649"/>
      <c r="S457" s="1649"/>
      <c r="T457" s="1649"/>
      <c r="U457" s="1649"/>
      <c r="V457" s="1649"/>
      <c r="W457" s="1649"/>
      <c r="X457" s="1649"/>
      <c r="Y457" s="1649"/>
      <c r="Z457" s="1649"/>
      <c r="AA457" s="1649"/>
      <c r="AB457" s="1649"/>
      <c r="AC457" s="1649"/>
      <c r="AD457" s="1649"/>
      <c r="AE457" s="1649"/>
      <c r="AF457" s="1649"/>
      <c r="AG457" s="1649"/>
      <c r="AH457" s="1649"/>
      <c r="AI457" s="1649"/>
      <c r="AJ457" s="1665" t="s">
        <v>3404</v>
      </c>
      <c r="AK457" s="1650"/>
      <c r="AL457" s="1649"/>
      <c r="AM457" s="1649"/>
      <c r="AN457" s="1649"/>
      <c r="AO457" s="1649"/>
      <c r="AP457" s="1649"/>
      <c r="AQ457" s="1649"/>
      <c r="AR457" s="1649"/>
      <c r="AS457" s="1649"/>
      <c r="AT457" s="1649"/>
      <c r="AU457" s="1649"/>
      <c r="AV457" s="1649"/>
      <c r="AW457" s="1649"/>
      <c r="AX457" s="1649"/>
      <c r="AY457" s="1649"/>
      <c r="AZ457" s="1649"/>
      <c r="BA457" s="1649"/>
      <c r="BB457" s="1649"/>
      <c r="BC457" s="1649"/>
      <c r="BD457" s="1649"/>
      <c r="BE457" s="1649"/>
      <c r="BF457" s="1649"/>
    </row>
    <row r="458" spans="2:58" ht="12" customHeight="1">
      <c r="B458" s="1649"/>
      <c r="C458" s="1649"/>
      <c r="D458" s="1649"/>
      <c r="E458" s="1666">
        <v>31</v>
      </c>
      <c r="F458" s="1666"/>
      <c r="G458" s="1666"/>
      <c r="H458" s="1666"/>
      <c r="I458" s="1666"/>
      <c r="J458" s="1666"/>
      <c r="K458" s="1666"/>
      <c r="L458" s="1666">
        <v>24</v>
      </c>
      <c r="M458" s="1666">
        <v>23</v>
      </c>
      <c r="N458" s="1666"/>
      <c r="O458" s="1666"/>
      <c r="P458" s="1666"/>
      <c r="Q458" s="1666"/>
      <c r="R458" s="1666"/>
      <c r="S458" s="1666"/>
      <c r="T458" s="1667">
        <v>16</v>
      </c>
      <c r="U458" s="1667">
        <v>15</v>
      </c>
      <c r="V458" s="1666"/>
      <c r="W458" s="1666"/>
      <c r="X458" s="1666"/>
      <c r="Y458" s="1666"/>
      <c r="Z458" s="1666"/>
      <c r="AA458" s="1666"/>
      <c r="AB458" s="1667">
        <v>8</v>
      </c>
      <c r="AC458" s="1667">
        <v>7</v>
      </c>
      <c r="AD458" s="1666"/>
      <c r="AE458" s="1666"/>
      <c r="AF458" s="1666"/>
      <c r="AG458" s="1666"/>
      <c r="AH458" s="1666"/>
      <c r="AI458" s="1666"/>
      <c r="AJ458" s="1667">
        <v>0</v>
      </c>
      <c r="AK458" s="1650"/>
      <c r="AL458" s="1649"/>
      <c r="AM458" s="1649"/>
      <c r="AN458" s="1649"/>
      <c r="AO458" s="1649"/>
      <c r="AP458" s="1649"/>
      <c r="AQ458" s="1649"/>
      <c r="AR458" s="1649"/>
      <c r="AS458" s="1649"/>
      <c r="AT458" s="1649"/>
      <c r="AU458" s="1649"/>
      <c r="AV458" s="1649"/>
      <c r="AW458" s="1649"/>
      <c r="AX458" s="1649"/>
      <c r="AY458" s="1649"/>
      <c r="AZ458" s="1649"/>
      <c r="BA458" s="1649"/>
      <c r="BB458" s="1649"/>
      <c r="BC458" s="1649"/>
      <c r="BD458" s="1649"/>
      <c r="BE458" s="1649"/>
      <c r="BF458" s="1649"/>
    </row>
    <row r="459" spans="2:58" s="1618" customFormat="1" ht="12" customHeight="1">
      <c r="E459" s="1619">
        <v>1</v>
      </c>
      <c r="F459" s="1620">
        <v>0</v>
      </c>
      <c r="G459" s="1620">
        <v>1</v>
      </c>
      <c r="H459" s="1621">
        <v>0</v>
      </c>
      <c r="I459" s="1619">
        <v>0</v>
      </c>
      <c r="J459" s="1622">
        <v>0</v>
      </c>
      <c r="K459" s="1622">
        <v>0</v>
      </c>
      <c r="L459" s="1623">
        <v>0</v>
      </c>
      <c r="M459" s="1668">
        <v>0</v>
      </c>
      <c r="N459" s="1622">
        <v>0</v>
      </c>
      <c r="O459" s="1622">
        <v>0</v>
      </c>
      <c r="P459" s="1623">
        <v>0</v>
      </c>
      <c r="Q459" s="1619" t="str">
        <f>MID(Q461,1,1)</f>
        <v>0</v>
      </c>
      <c r="R459" s="1620" t="str">
        <f>MID(Q461,2,1)</f>
        <v>0</v>
      </c>
      <c r="S459" s="1669" t="str">
        <f>MID(Q461,3,1)</f>
        <v>0</v>
      </c>
      <c r="T459" s="1670" t="str">
        <f>MID(Q461,4,1)</f>
        <v>1</v>
      </c>
      <c r="U459" s="1619" t="str">
        <f>MID(U461,1,1)</f>
        <v>0</v>
      </c>
      <c r="V459" s="1620" t="str">
        <f>MID(U461,2,1)</f>
        <v>0</v>
      </c>
      <c r="W459" s="1620" t="str">
        <f>MID(U461,3,1)</f>
        <v>0</v>
      </c>
      <c r="X459" s="1621" t="str">
        <f>MID(U461,4,1)</f>
        <v>0</v>
      </c>
      <c r="Y459" s="1619" t="str">
        <f>MID(U461,5,1)</f>
        <v>0</v>
      </c>
      <c r="Z459" s="1620" t="str">
        <f>MID(U461,6,1)</f>
        <v>0</v>
      </c>
      <c r="AA459" s="1620" t="str">
        <f>MID(U461,7,1)</f>
        <v>0</v>
      </c>
      <c r="AB459" s="1621" t="str">
        <f>MID(U461,8,1)</f>
        <v>1</v>
      </c>
      <c r="AC459" s="1671" t="str">
        <f>MID(AC461,1,1)</f>
        <v>0</v>
      </c>
      <c r="AD459" s="1669" t="str">
        <f>MID(AC461,2,1)</f>
        <v>0</v>
      </c>
      <c r="AE459" s="1669" t="str">
        <f>MID(AC461,3,1)</f>
        <v>0</v>
      </c>
      <c r="AF459" s="1672" t="str">
        <f>MID(AC461,4,1)</f>
        <v>0</v>
      </c>
      <c r="AG459" s="1671" t="str">
        <f>MID(AC461,5,1)</f>
        <v>0</v>
      </c>
      <c r="AH459" s="1669" t="str">
        <f>MID(AC461,6,1)</f>
        <v>1</v>
      </c>
      <c r="AI459" s="1669" t="str">
        <f>MID(AC461,7,1)</f>
        <v>1</v>
      </c>
      <c r="AJ459" s="1672" t="str">
        <f>MID(AC461,8,1)</f>
        <v>1</v>
      </c>
      <c r="AQ459" s="1673"/>
      <c r="AR459" s="1673"/>
      <c r="AS459" s="1673"/>
      <c r="AT459" s="1673"/>
      <c r="AU459" s="1673"/>
      <c r="AV459" s="1673"/>
      <c r="AW459" s="1673"/>
      <c r="AX459" s="1673"/>
      <c r="AY459" s="1673"/>
      <c r="AZ459" s="1673"/>
      <c r="BA459" s="1673"/>
      <c r="BB459" s="1673"/>
      <c r="BC459" s="1673"/>
      <c r="BD459" s="1673"/>
      <c r="BE459" s="1673"/>
      <c r="BF459" s="1673"/>
    </row>
    <row r="460" spans="2:58" s="1618" customFormat="1" ht="12" customHeight="1">
      <c r="AI460" s="1637"/>
      <c r="AJ460" s="1637"/>
      <c r="AQ460" s="1673"/>
      <c r="AR460" s="1673"/>
      <c r="AS460" s="1673"/>
      <c r="AT460" s="1673"/>
      <c r="AU460" s="1673"/>
      <c r="AV460" s="1673"/>
      <c r="AW460" s="1673"/>
      <c r="AX460" s="1673"/>
      <c r="AY460" s="1673"/>
      <c r="AZ460" s="1673"/>
      <c r="BA460" s="1673"/>
      <c r="BB460" s="1673"/>
      <c r="BC460" s="1673"/>
      <c r="BD460" s="1673"/>
      <c r="BE460" s="1673"/>
      <c r="BF460" s="1673"/>
    </row>
    <row r="461" spans="2:58" s="1618" customFormat="1" ht="12" hidden="1" customHeight="1">
      <c r="E461" s="1638"/>
      <c r="F461" s="1638"/>
      <c r="G461" s="1638"/>
      <c r="H461" s="1638"/>
      <c r="I461" s="1638"/>
      <c r="J461" s="1637"/>
      <c r="K461" s="1637"/>
      <c r="L461" s="1637"/>
      <c r="M461" s="1637"/>
      <c r="N461" s="1637"/>
      <c r="O461" s="1637"/>
      <c r="P461" s="1637"/>
      <c r="Q461" s="1639" t="str">
        <f>HEX2BIN(T462,4)</f>
        <v>0001</v>
      </c>
      <c r="R461" s="1639"/>
      <c r="S461" s="1639"/>
      <c r="T461" s="1639"/>
      <c r="U461" s="1639" t="str">
        <f>HEX2BIN(Y462,8)</f>
        <v>00000001</v>
      </c>
      <c r="V461" s="1639"/>
      <c r="W461" s="1639"/>
      <c r="X461" s="1639"/>
      <c r="Y461" s="1639"/>
      <c r="Z461" s="1639"/>
      <c r="AA461" s="1639"/>
      <c r="AB461" s="1639"/>
      <c r="AC461" s="1639" t="str">
        <f>HEX2BIN(AG462,8)</f>
        <v>00000111</v>
      </c>
      <c r="AD461" s="1639"/>
      <c r="AE461" s="1639"/>
      <c r="AF461" s="1639"/>
      <c r="AG461" s="1639"/>
      <c r="AH461" s="1639"/>
      <c r="AI461" s="1639"/>
      <c r="AJ461" s="1639"/>
      <c r="AQ461" s="1673"/>
      <c r="AR461" s="1673"/>
      <c r="AS461" s="1673"/>
      <c r="AT461" s="1673"/>
      <c r="AU461" s="1673"/>
      <c r="AV461" s="1673"/>
      <c r="AW461" s="1673"/>
      <c r="AX461" s="1673"/>
      <c r="AY461" s="1673"/>
      <c r="AZ461" s="1673"/>
      <c r="BA461" s="1673"/>
      <c r="BB461" s="1673"/>
      <c r="BC461" s="1673"/>
      <c r="BD461" s="1673"/>
      <c r="BE461" s="1673"/>
      <c r="BF461" s="1673"/>
    </row>
    <row r="462" spans="2:58" s="1618" customFormat="1" ht="12" customHeight="1">
      <c r="E462" s="1638"/>
      <c r="F462" s="1638"/>
      <c r="G462" s="1638"/>
      <c r="H462" s="1638"/>
      <c r="I462" s="1638"/>
      <c r="J462" s="1637"/>
      <c r="K462" s="1640"/>
      <c r="L462" s="1637"/>
      <c r="M462" s="1641"/>
      <c r="N462" s="1642"/>
      <c r="O462" s="1665"/>
      <c r="P462" s="1642"/>
      <c r="Q462" s="1644" t="s">
        <v>3106</v>
      </c>
      <c r="R462" s="1645"/>
      <c r="S462" s="1645"/>
      <c r="T462" s="1646" t="s">
        <v>3187</v>
      </c>
      <c r="U462" s="1644" t="s">
        <v>3225</v>
      </c>
      <c r="V462" s="1645"/>
      <c r="W462" s="1645"/>
      <c r="X462" s="1645"/>
      <c r="Y462" s="1647" t="s">
        <v>3936</v>
      </c>
      <c r="Z462" s="1647"/>
      <c r="AA462" s="1647"/>
      <c r="AB462" s="1648"/>
      <c r="AC462" s="1644" t="s">
        <v>3139</v>
      </c>
      <c r="AD462" s="1645"/>
      <c r="AE462" s="1645"/>
      <c r="AF462" s="1645"/>
      <c r="AG462" s="1647" t="s">
        <v>3922</v>
      </c>
      <c r="AH462" s="1647"/>
      <c r="AI462" s="1647"/>
      <c r="AJ462" s="1648"/>
      <c r="AQ462" s="1673"/>
      <c r="AR462" s="1673"/>
      <c r="AS462" s="1673"/>
      <c r="AT462" s="1673"/>
      <c r="AU462" s="1673"/>
      <c r="AV462" s="1673"/>
      <c r="AW462" s="1673"/>
      <c r="AX462" s="1673"/>
      <c r="AY462" s="1673"/>
      <c r="AZ462" s="1673"/>
      <c r="BA462" s="1673"/>
      <c r="BB462" s="1673"/>
      <c r="BC462" s="1673"/>
      <c r="BD462" s="1673"/>
      <c r="BE462" s="1673"/>
      <c r="BF462" s="1673"/>
    </row>
    <row r="465" spans="1:58" ht="12" customHeight="1">
      <c r="A465" s="1649"/>
      <c r="B465" s="1649"/>
      <c r="C465" s="1649" t="s">
        <v>3832</v>
      </c>
      <c r="D465" s="1679"/>
      <c r="E465" s="1649"/>
      <c r="F465" s="1649"/>
      <c r="G465" s="1649" t="s">
        <v>3403</v>
      </c>
      <c r="H465" s="1649"/>
      <c r="I465" s="1649"/>
      <c r="J465" s="1649"/>
      <c r="K465" s="1649"/>
      <c r="L465" s="1649"/>
      <c r="M465" s="1649"/>
      <c r="N465" s="1649"/>
      <c r="O465" s="1649"/>
      <c r="P465" s="1654"/>
      <c r="Q465" s="1649"/>
      <c r="R465" s="1649"/>
      <c r="S465" s="1649"/>
      <c r="T465" s="1649"/>
      <c r="U465" s="1649"/>
      <c r="V465" s="1649"/>
      <c r="W465" s="1649"/>
      <c r="X465" s="1649"/>
      <c r="Y465" s="1649"/>
      <c r="Z465" s="1649"/>
      <c r="AA465" s="1649"/>
      <c r="AB465" s="1649"/>
      <c r="AC465" s="1649"/>
      <c r="AD465" s="1649"/>
      <c r="AE465" s="1649"/>
      <c r="AF465" s="1649"/>
      <c r="AG465" s="1649"/>
      <c r="AH465" s="1649"/>
      <c r="AI465" s="1649"/>
      <c r="AJ465" s="1649"/>
      <c r="AK465" s="1710" t="s">
        <v>3937</v>
      </c>
      <c r="AL465" s="1649"/>
      <c r="AM465" s="1649"/>
      <c r="AN465" s="1649"/>
      <c r="AO465" s="1649"/>
      <c r="AP465" s="1649"/>
      <c r="AQ465" s="1649"/>
      <c r="AR465" s="1649"/>
      <c r="AS465" s="1649"/>
      <c r="AT465" s="1649"/>
      <c r="AU465" s="1649"/>
      <c r="AV465" s="1649"/>
      <c r="AW465" s="1649"/>
      <c r="AX465" s="1649"/>
      <c r="AY465" s="1649"/>
      <c r="AZ465" s="1649"/>
      <c r="BA465" s="1649"/>
      <c r="BB465" s="1649"/>
      <c r="BC465" s="1649"/>
      <c r="BD465" s="1649"/>
      <c r="BE465" s="1649"/>
      <c r="BF465" s="1649"/>
    </row>
    <row r="466" spans="1:58" ht="12" customHeight="1">
      <c r="A466" s="1649"/>
      <c r="B466" s="1649"/>
      <c r="C466" s="1649"/>
      <c r="D466" s="1649"/>
      <c r="E466" s="1649" t="s">
        <v>3698</v>
      </c>
      <c r="F466" s="1649"/>
      <c r="G466" s="1649"/>
      <c r="H466" s="1649"/>
      <c r="I466" s="1649"/>
      <c r="J466" s="1649"/>
      <c r="K466" s="1649"/>
      <c r="L466" s="1649"/>
      <c r="M466" s="1649"/>
      <c r="N466" s="1649"/>
      <c r="O466" s="1649"/>
      <c r="P466" s="1649"/>
      <c r="Q466" s="1649"/>
      <c r="R466" s="1649"/>
      <c r="S466" s="1649"/>
      <c r="T466" s="1649"/>
      <c r="U466" s="1649"/>
      <c r="V466" s="1649"/>
      <c r="W466" s="1649"/>
      <c r="X466" s="1649"/>
      <c r="Y466" s="1649"/>
      <c r="Z466" s="1649"/>
      <c r="AA466" s="1649"/>
      <c r="AB466" s="1649"/>
      <c r="AC466" s="1649"/>
      <c r="AD466" s="1649"/>
      <c r="AE466" s="1649"/>
      <c r="AF466" s="1649"/>
      <c r="AG466" s="1649"/>
      <c r="AH466" s="1649"/>
      <c r="AI466" s="1649"/>
      <c r="AJ466" s="1665" t="s">
        <v>3404</v>
      </c>
      <c r="AK466" s="1650"/>
      <c r="AL466" s="1649"/>
      <c r="AM466" s="1649"/>
      <c r="AN466" s="1649"/>
      <c r="AO466" s="1649"/>
      <c r="AP466" s="1649"/>
      <c r="AQ466" s="1649"/>
      <c r="AR466" s="1649"/>
      <c r="AS466" s="1649"/>
      <c r="AT466" s="1649"/>
      <c r="AU466" s="1649"/>
      <c r="AV466" s="1649"/>
      <c r="AW466" s="1649"/>
      <c r="AX466" s="1649"/>
      <c r="AY466" s="1649"/>
      <c r="AZ466" s="1649"/>
      <c r="BA466" s="1649"/>
      <c r="BB466" s="1649"/>
      <c r="BC466" s="1649"/>
      <c r="BD466" s="1649"/>
      <c r="BE466" s="1649"/>
      <c r="BF466" s="1649"/>
    </row>
    <row r="467" spans="1:58" s="1650" customFormat="1" ht="12" customHeight="1">
      <c r="A467" s="1649"/>
      <c r="B467" s="1649"/>
      <c r="C467" s="1649"/>
      <c r="D467" s="1649"/>
      <c r="E467" s="1650">
        <v>31</v>
      </c>
      <c r="L467" s="1650">
        <v>24</v>
      </c>
      <c r="M467" s="1650">
        <v>23</v>
      </c>
      <c r="T467" s="1680">
        <v>16</v>
      </c>
      <c r="U467" s="1680">
        <v>15</v>
      </c>
      <c r="AB467" s="1680">
        <v>8</v>
      </c>
      <c r="AC467" s="1680">
        <v>7</v>
      </c>
      <c r="AJ467" s="1680">
        <v>0</v>
      </c>
      <c r="AL467" s="1649"/>
      <c r="AM467" s="1649"/>
      <c r="AN467" s="1649"/>
      <c r="AO467" s="1649"/>
      <c r="AP467" s="1649"/>
      <c r="AQ467" s="1649"/>
      <c r="AR467" s="1649"/>
      <c r="AS467" s="1649"/>
      <c r="AT467" s="1649"/>
      <c r="AU467" s="1649"/>
      <c r="AV467" s="1649"/>
      <c r="AW467" s="1649"/>
      <c r="AX467" s="1649"/>
      <c r="AY467" s="1649"/>
      <c r="AZ467" s="1649"/>
      <c r="BA467" s="1649"/>
      <c r="BB467" s="1649"/>
      <c r="BC467" s="1649"/>
      <c r="BD467" s="1649"/>
      <c r="BE467" s="1649"/>
      <c r="BF467" s="1649"/>
    </row>
    <row r="468" spans="1:58" s="1650" customFormat="1" ht="12" customHeight="1">
      <c r="A468" s="1649"/>
      <c r="B468" s="1649"/>
      <c r="C468" s="1649"/>
      <c r="D468" s="1649"/>
      <c r="E468" s="1686" t="s">
        <v>3194</v>
      </c>
      <c r="F468" s="1687" t="s">
        <v>3194</v>
      </c>
      <c r="G468" s="1687" t="s">
        <v>3125</v>
      </c>
      <c r="H468" s="1688" t="s">
        <v>3125</v>
      </c>
      <c r="I468" s="1686" t="s">
        <v>3125</v>
      </c>
      <c r="J468" s="1687" t="s">
        <v>3194</v>
      </c>
      <c r="K468" s="1687" t="s">
        <v>3125</v>
      </c>
      <c r="L468" s="1688" t="s">
        <v>3938</v>
      </c>
      <c r="M468" s="1686" t="s">
        <v>3125</v>
      </c>
      <c r="N468" s="1687" t="s">
        <v>3125</v>
      </c>
      <c r="O468" s="1687" t="s">
        <v>3125</v>
      </c>
      <c r="P468" s="1688" t="s">
        <v>3125</v>
      </c>
      <c r="Q468" s="1686" t="s">
        <v>3194</v>
      </c>
      <c r="R468" s="1687" t="s">
        <v>3125</v>
      </c>
      <c r="S468" s="1687" t="s">
        <v>3125</v>
      </c>
      <c r="T468" s="1689" t="s">
        <v>3125</v>
      </c>
      <c r="U468" s="1686" t="s">
        <v>3925</v>
      </c>
      <c r="V468" s="1687" t="s">
        <v>3125</v>
      </c>
      <c r="W468" s="1687" t="s">
        <v>3125</v>
      </c>
      <c r="X468" s="1688" t="s">
        <v>3125</v>
      </c>
      <c r="Y468" s="1686" t="s">
        <v>3125</v>
      </c>
      <c r="Z468" s="1687" t="s">
        <v>3938</v>
      </c>
      <c r="AA468" s="1687" t="s">
        <v>3125</v>
      </c>
      <c r="AB468" s="1780" t="s">
        <v>3125</v>
      </c>
      <c r="AC468" s="1777" t="s">
        <v>3125</v>
      </c>
      <c r="AD468" s="1622" t="s">
        <v>3125</v>
      </c>
      <c r="AE468" s="1622" t="s">
        <v>3125</v>
      </c>
      <c r="AF468" s="1690" t="s">
        <v>3420</v>
      </c>
      <c r="AG468" s="1619" t="s">
        <v>3105</v>
      </c>
      <c r="AH468" s="1735" t="s">
        <v>3420</v>
      </c>
      <c r="AI468" s="1735" t="s">
        <v>3420</v>
      </c>
      <c r="AJ468" s="1690" t="s">
        <v>3420</v>
      </c>
      <c r="AL468" s="1649"/>
      <c r="AM468" s="1649"/>
      <c r="AN468" s="1649"/>
      <c r="AO468" s="1649"/>
      <c r="AP468" s="1649"/>
      <c r="AQ468" s="1649"/>
      <c r="AR468" s="1649"/>
      <c r="AS468" s="1649"/>
      <c r="AT468" s="1649"/>
      <c r="AU468" s="1649"/>
      <c r="AV468" s="1649"/>
      <c r="AW468" s="1649"/>
      <c r="AX468" s="1649"/>
      <c r="AY468" s="1649"/>
      <c r="AZ468" s="1649"/>
      <c r="BA468" s="1649"/>
      <c r="BB468" s="1649"/>
      <c r="BC468" s="1649"/>
      <c r="BD468" s="1649"/>
      <c r="BE468" s="1649"/>
      <c r="BF468" s="1649"/>
    </row>
    <row r="469" spans="1:58" s="1650" customFormat="1" ht="12" customHeight="1">
      <c r="A469" s="1649"/>
      <c r="B469" s="1649"/>
      <c r="C469" s="1649"/>
      <c r="D469" s="1649"/>
      <c r="E469" s="1655"/>
      <c r="F469" s="1655"/>
      <c r="G469" s="1655"/>
      <c r="H469" s="1655"/>
      <c r="I469" s="1655"/>
      <c r="J469" s="1655"/>
      <c r="K469" s="1655"/>
      <c r="L469" s="1655"/>
      <c r="M469" s="1655"/>
      <c r="N469" s="1655"/>
      <c r="O469" s="1655"/>
      <c r="P469" s="1655"/>
      <c r="Q469" s="1655"/>
      <c r="R469" s="1655"/>
      <c r="S469" s="1655"/>
      <c r="T469" s="1655"/>
      <c r="U469" s="1655"/>
      <c r="V469" s="1655"/>
      <c r="W469" s="1655"/>
      <c r="X469" s="1655"/>
      <c r="Y469" s="1655"/>
      <c r="Z469" s="1655"/>
      <c r="AA469" s="1655"/>
      <c r="AB469" s="1655"/>
      <c r="AC469" s="1655"/>
      <c r="AD469" s="1655"/>
      <c r="AE469" s="1655"/>
      <c r="AF469" s="1655"/>
      <c r="AG469" s="1655"/>
      <c r="AH469" s="1655"/>
      <c r="AI469" s="1655"/>
      <c r="AJ469" s="1655"/>
      <c r="AL469" s="1649"/>
      <c r="AM469" s="1649"/>
      <c r="AN469" s="1649"/>
      <c r="AO469" s="1649"/>
      <c r="AP469" s="1649"/>
      <c r="AQ469" s="1649"/>
      <c r="AR469" s="1649"/>
      <c r="AS469" s="1649"/>
      <c r="AT469" s="1649"/>
      <c r="AU469" s="1649"/>
      <c r="AV469" s="1649"/>
      <c r="AW469" s="1649"/>
      <c r="AX469" s="1649"/>
      <c r="AY469" s="1649"/>
      <c r="AZ469" s="1649"/>
      <c r="BA469" s="1649"/>
      <c r="BB469" s="1649"/>
      <c r="BC469" s="1649"/>
      <c r="BD469" s="1649"/>
      <c r="BE469" s="1649"/>
      <c r="BF469" s="1649"/>
    </row>
    <row r="470" spans="1:58" s="1650" customFormat="1" ht="12" customHeight="1">
      <c r="A470" s="1649"/>
      <c r="B470" s="1649"/>
      <c r="C470" s="1649"/>
      <c r="D470" s="1649"/>
      <c r="E470" s="1649"/>
      <c r="F470" s="1655"/>
      <c r="G470" s="1655"/>
      <c r="H470" s="1655"/>
      <c r="I470" s="1655"/>
      <c r="J470" s="1655"/>
      <c r="K470" s="1655"/>
      <c r="L470" s="1655"/>
      <c r="M470" s="1655"/>
      <c r="N470" s="1655"/>
      <c r="O470" s="1655"/>
      <c r="P470" s="1655"/>
      <c r="Q470" s="1655"/>
      <c r="R470" s="1655"/>
      <c r="S470" s="1649"/>
      <c r="T470" s="1655"/>
      <c r="U470" s="1655"/>
      <c r="V470" s="1655"/>
      <c r="W470" s="1655"/>
      <c r="X470" s="1655"/>
      <c r="Y470" s="1655"/>
      <c r="Z470" s="1655"/>
      <c r="AA470" s="1655"/>
      <c r="AB470" s="1655"/>
      <c r="AC470" s="1655"/>
      <c r="AD470" s="1649"/>
      <c r="AE470" s="1655"/>
      <c r="AF470" s="1655"/>
      <c r="AG470" s="1649"/>
      <c r="AH470" s="1649"/>
      <c r="AI470" s="1649"/>
      <c r="AJ470" s="1649"/>
      <c r="AL470" s="1649"/>
      <c r="AM470" s="1649"/>
      <c r="AN470" s="1649"/>
      <c r="AO470" s="1649"/>
      <c r="AP470" s="1649"/>
      <c r="AQ470" s="1649"/>
      <c r="AR470" s="1649"/>
      <c r="AS470" s="1649"/>
      <c r="AT470" s="1649"/>
      <c r="AU470" s="1649"/>
      <c r="AV470" s="1649"/>
      <c r="AW470" s="1649"/>
      <c r="AX470" s="1649"/>
      <c r="AY470" s="1649"/>
      <c r="AZ470" s="1649"/>
      <c r="BA470" s="1649"/>
      <c r="BB470" s="1649"/>
      <c r="BC470" s="1649"/>
      <c r="BD470" s="1649"/>
      <c r="BE470" s="1649"/>
      <c r="BF470" s="1649"/>
    </row>
    <row r="471" spans="1:58" s="1650" customFormat="1" ht="12" customHeight="1">
      <c r="A471" s="1649"/>
      <c r="B471" s="1649"/>
      <c r="C471" s="1649"/>
      <c r="D471" s="1649"/>
      <c r="E471" s="1649"/>
      <c r="F471" s="1649"/>
      <c r="G471" s="1649"/>
      <c r="H471" s="1649"/>
      <c r="I471" s="1649"/>
      <c r="J471" s="1649"/>
      <c r="K471" s="1649"/>
      <c r="L471" s="1649"/>
      <c r="M471" s="1649"/>
      <c r="N471" s="1649"/>
      <c r="O471" s="1649"/>
      <c r="P471" s="1649"/>
      <c r="Q471" s="1649"/>
      <c r="R471" s="1649"/>
      <c r="S471" s="1649"/>
      <c r="T471" s="1649"/>
      <c r="U471" s="1649"/>
      <c r="V471" s="1649"/>
      <c r="W471" s="1649"/>
      <c r="X471" s="1649"/>
      <c r="Y471" s="1649"/>
      <c r="Z471" s="1649"/>
      <c r="AA471" s="1649"/>
      <c r="AB471" s="1649"/>
      <c r="AC471" s="1649"/>
      <c r="AD471" s="1649"/>
      <c r="AE471" s="1665"/>
      <c r="AF471" s="1649"/>
      <c r="AG471" s="1649"/>
      <c r="AH471" s="1649"/>
      <c r="AI471" s="1649"/>
      <c r="AJ471" s="1649"/>
      <c r="AL471" s="1649"/>
      <c r="AM471" s="1649"/>
      <c r="AN471" s="1649"/>
      <c r="AO471" s="1649"/>
      <c r="AP471" s="1649"/>
      <c r="AQ471" s="1649"/>
      <c r="AR471" s="1649"/>
      <c r="AS471" s="1649"/>
      <c r="AT471" s="1649"/>
      <c r="AU471" s="1649"/>
      <c r="AV471" s="1649"/>
      <c r="AW471" s="1649"/>
      <c r="AX471" s="1649"/>
      <c r="AY471" s="1649"/>
      <c r="AZ471" s="1649"/>
      <c r="BA471" s="1649"/>
      <c r="BB471" s="1649"/>
      <c r="BC471" s="1649"/>
      <c r="BD471" s="1649"/>
      <c r="BE471" s="1649"/>
      <c r="BF471" s="1649"/>
    </row>
    <row r="472" spans="1:58" s="1650" customFormat="1" ht="12" customHeight="1">
      <c r="A472" s="1649"/>
      <c r="B472" s="1649"/>
      <c r="C472" s="1649"/>
      <c r="D472" s="1649"/>
      <c r="E472" s="1649"/>
      <c r="F472" s="1649"/>
      <c r="G472" s="1649"/>
      <c r="H472" s="1649"/>
      <c r="I472" s="1649"/>
      <c r="J472" s="1649"/>
      <c r="K472" s="1649"/>
      <c r="L472" s="1649"/>
      <c r="M472" s="1649"/>
      <c r="N472" s="1665"/>
      <c r="O472" s="1649"/>
      <c r="P472" s="1649"/>
      <c r="Q472" s="1649"/>
      <c r="R472" s="1649"/>
      <c r="S472" s="1649"/>
      <c r="T472" s="1649"/>
      <c r="U472" s="1649"/>
      <c r="V472" s="1649"/>
      <c r="W472" s="1649"/>
      <c r="X472" s="1649"/>
      <c r="Y472" s="1649"/>
      <c r="Z472" s="1649"/>
      <c r="AA472" s="1649"/>
      <c r="AB472" s="1649"/>
      <c r="AC472" s="1665" t="s">
        <v>3939</v>
      </c>
      <c r="AD472" s="1649"/>
      <c r="AE472" s="1649"/>
      <c r="AF472" s="1649"/>
      <c r="AG472" s="1649"/>
      <c r="AH472" s="1649"/>
      <c r="AI472" s="1649"/>
      <c r="AJ472" s="1649"/>
      <c r="AL472" s="1649"/>
      <c r="AM472" s="1649"/>
      <c r="AN472" s="1649"/>
      <c r="AO472" s="1649"/>
      <c r="AP472" s="1649"/>
      <c r="AQ472" s="1649"/>
      <c r="AR472" s="1649"/>
      <c r="AS472" s="1649"/>
      <c r="AT472" s="1649"/>
      <c r="AU472" s="1649"/>
      <c r="AV472" s="1649"/>
      <c r="AW472" s="1649"/>
      <c r="AX472" s="1649"/>
      <c r="AY472" s="1649"/>
      <c r="AZ472" s="1649"/>
      <c r="BA472" s="1649"/>
      <c r="BB472" s="1649"/>
      <c r="BC472" s="1649"/>
      <c r="BD472" s="1649"/>
      <c r="BE472" s="1649"/>
      <c r="BF472" s="1649"/>
    </row>
    <row r="473" spans="1:58" s="1650" customFormat="1" ht="12" customHeight="1">
      <c r="A473" s="1649"/>
      <c r="B473" s="1649"/>
      <c r="C473" s="1649"/>
      <c r="D473" s="1649"/>
      <c r="E473" s="1649"/>
      <c r="F473" s="1649"/>
      <c r="G473" s="1649"/>
      <c r="H473" s="1649"/>
      <c r="I473" s="1649"/>
      <c r="J473" s="1649"/>
      <c r="K473" s="1649"/>
      <c r="L473" s="1649"/>
      <c r="M473" s="1649"/>
      <c r="N473" s="1665"/>
      <c r="O473" s="1649"/>
      <c r="P473" s="1649"/>
      <c r="Q473" s="1649"/>
      <c r="R473" s="1649"/>
      <c r="S473" s="1649"/>
      <c r="T473" s="1649"/>
      <c r="U473" s="1649"/>
      <c r="V473" s="1649"/>
      <c r="W473" s="1649"/>
      <c r="X473" s="1649"/>
      <c r="Y473" s="1649"/>
      <c r="Z473" s="1649"/>
      <c r="AA473" s="1649"/>
      <c r="AB473" s="1649"/>
      <c r="AC473" s="1665" t="s">
        <v>3929</v>
      </c>
      <c r="AD473" s="1649"/>
      <c r="AE473" s="1649"/>
      <c r="AF473" s="1649"/>
      <c r="AG473" s="1649"/>
      <c r="AH473" s="1649"/>
      <c r="AI473" s="1649"/>
      <c r="AJ473" s="1649"/>
      <c r="AL473" s="1649"/>
      <c r="AM473" s="1649"/>
      <c r="AN473" s="1649"/>
      <c r="AO473" s="1649"/>
      <c r="AP473" s="1649"/>
      <c r="AQ473" s="1649"/>
      <c r="AR473" s="1649"/>
      <c r="AS473" s="1649"/>
      <c r="AT473" s="1649"/>
      <c r="AU473" s="1649"/>
      <c r="AV473" s="1649"/>
      <c r="AW473" s="1649"/>
      <c r="AX473" s="1649"/>
      <c r="AY473" s="1649"/>
      <c r="AZ473" s="1649"/>
      <c r="BA473" s="1649"/>
      <c r="BB473" s="1649"/>
      <c r="BC473" s="1649"/>
      <c r="BD473" s="1649"/>
      <c r="BE473" s="1649"/>
      <c r="BF473" s="1649"/>
    </row>
    <row r="474" spans="1:58" s="1650" customFormat="1" ht="12" customHeight="1">
      <c r="A474" s="1649"/>
      <c r="B474" s="1649"/>
      <c r="C474" s="1649"/>
      <c r="D474" s="1649"/>
      <c r="E474" s="1649"/>
      <c r="F474" s="1649"/>
      <c r="G474" s="1649"/>
      <c r="H474" s="1649"/>
      <c r="I474" s="1649"/>
      <c r="J474" s="1649"/>
      <c r="K474" s="1649"/>
      <c r="L474" s="1649"/>
      <c r="M474" s="1649"/>
      <c r="N474" s="1649"/>
      <c r="O474" s="1649"/>
      <c r="P474" s="1649"/>
      <c r="Q474" s="1649"/>
      <c r="R474" s="1649"/>
      <c r="S474" s="1649"/>
      <c r="T474" s="1649"/>
      <c r="U474" s="1649"/>
      <c r="V474" s="1649"/>
      <c r="W474" s="1665" t="s">
        <v>3940</v>
      </c>
      <c r="X474" s="1649"/>
      <c r="Y474" s="1649"/>
      <c r="Z474" s="1649"/>
      <c r="AA474" s="1649"/>
      <c r="AB474" s="1649"/>
      <c r="AC474" s="1665" t="s">
        <v>3941</v>
      </c>
      <c r="AD474" s="1649"/>
      <c r="AE474" s="1649"/>
      <c r="AF474" s="1649"/>
      <c r="AG474" s="1649"/>
      <c r="AH474" s="1649"/>
      <c r="AI474" s="1649"/>
      <c r="AJ474" s="1649"/>
      <c r="AL474" s="1649"/>
      <c r="AM474" s="1649"/>
      <c r="AN474" s="1649"/>
      <c r="AO474" s="1649"/>
      <c r="AP474" s="1649"/>
      <c r="AQ474" s="1649"/>
      <c r="AR474" s="1649"/>
      <c r="AS474" s="1649"/>
      <c r="AT474" s="1649"/>
      <c r="AU474" s="1649"/>
      <c r="AV474" s="1649"/>
      <c r="AW474" s="1649"/>
      <c r="AX474" s="1649"/>
      <c r="AY474" s="1649"/>
      <c r="AZ474" s="1649"/>
      <c r="BA474" s="1649"/>
      <c r="BB474" s="1649"/>
      <c r="BC474" s="1649"/>
      <c r="BD474" s="1649"/>
      <c r="BE474" s="1649"/>
      <c r="BF474" s="1649"/>
    </row>
    <row r="475" spans="1:58" s="1650" customFormat="1" ht="12" customHeight="1">
      <c r="A475" s="1649"/>
      <c r="B475" s="1649"/>
      <c r="C475" s="1649"/>
      <c r="D475" s="1649"/>
      <c r="E475" s="1649"/>
      <c r="F475" s="1649"/>
      <c r="G475" s="1649"/>
      <c r="H475" s="1649"/>
      <c r="I475" s="1649"/>
      <c r="J475" s="1649"/>
      <c r="K475" s="1649"/>
      <c r="L475" s="1649"/>
      <c r="M475" s="1649"/>
      <c r="N475" s="1649"/>
      <c r="O475" s="1649"/>
      <c r="P475" s="1649"/>
      <c r="Q475" s="1649"/>
      <c r="R475" s="1649"/>
      <c r="S475" s="1649"/>
      <c r="T475" s="1649"/>
      <c r="U475" s="1649"/>
      <c r="V475" s="1649"/>
      <c r="W475" s="1665" t="s">
        <v>3942</v>
      </c>
      <c r="X475" s="1649"/>
      <c r="Y475" s="1649"/>
      <c r="Z475" s="1649"/>
      <c r="AA475" s="1649"/>
      <c r="AB475" s="1649"/>
      <c r="AC475" s="1665" t="s">
        <v>3943</v>
      </c>
      <c r="AD475" s="1649"/>
      <c r="AE475" s="1649"/>
      <c r="AF475" s="1649"/>
      <c r="AG475" s="1649"/>
      <c r="AH475" s="1649"/>
      <c r="AI475" s="1649"/>
      <c r="AJ475" s="1649"/>
      <c r="AL475" s="1649"/>
      <c r="AM475" s="1649"/>
      <c r="AN475" s="1649"/>
      <c r="AO475" s="1649"/>
      <c r="AP475" s="1649"/>
      <c r="AQ475" s="1649"/>
      <c r="AR475" s="1649"/>
      <c r="AS475" s="1649"/>
      <c r="AT475" s="1649"/>
      <c r="AU475" s="1649"/>
      <c r="AV475" s="1649"/>
      <c r="AW475" s="1649"/>
      <c r="AX475" s="1649"/>
      <c r="AY475" s="1649"/>
      <c r="AZ475" s="1649"/>
      <c r="BA475" s="1649"/>
      <c r="BB475" s="1649"/>
      <c r="BC475" s="1649"/>
      <c r="BD475" s="1649"/>
      <c r="BE475" s="1649"/>
      <c r="BF475" s="1649"/>
    </row>
    <row r="476" spans="1:58" s="1650" customFormat="1" ht="12" customHeight="1">
      <c r="A476" s="1649"/>
      <c r="B476" s="1649"/>
      <c r="C476" s="1649"/>
      <c r="D476" s="1649"/>
      <c r="E476" s="1649"/>
      <c r="F476" s="1649"/>
      <c r="G476" s="1649"/>
      <c r="H476" s="1649"/>
      <c r="I476" s="1649"/>
      <c r="J476" s="1649"/>
      <c r="K476" s="1649"/>
      <c r="L476" s="1649"/>
      <c r="M476" s="1649"/>
      <c r="N476" s="1649"/>
      <c r="O476" s="1649"/>
      <c r="P476" s="1649"/>
      <c r="Q476" s="1649"/>
      <c r="R476" s="1649"/>
      <c r="S476" s="1649"/>
      <c r="T476" s="1649"/>
      <c r="U476" s="1649"/>
      <c r="V476" s="1649"/>
      <c r="W476" s="1665"/>
      <c r="X476" s="1649"/>
      <c r="Y476" s="1649"/>
      <c r="Z476" s="1649"/>
      <c r="AA476" s="1649"/>
      <c r="AB476" s="1649"/>
      <c r="AC476" s="1665" t="s">
        <v>3944</v>
      </c>
      <c r="AD476" s="1649"/>
      <c r="AE476" s="1649"/>
      <c r="AF476" s="1649"/>
      <c r="AG476" s="1649"/>
      <c r="AH476" s="1649"/>
      <c r="AI476" s="1649"/>
      <c r="AJ476" s="1649"/>
      <c r="AL476" s="1649"/>
      <c r="AM476" s="1649"/>
      <c r="AN476" s="1649"/>
      <c r="AO476" s="1649"/>
      <c r="AP476" s="1649"/>
      <c r="AQ476" s="1649"/>
      <c r="AR476" s="1649"/>
      <c r="AS476" s="1649"/>
      <c r="AT476" s="1649"/>
      <c r="AU476" s="1649"/>
      <c r="AV476" s="1649"/>
      <c r="AW476" s="1649"/>
      <c r="AX476" s="1649"/>
      <c r="AY476" s="1649"/>
      <c r="AZ476" s="1649"/>
      <c r="BA476" s="1649"/>
      <c r="BB476" s="1649"/>
      <c r="BC476" s="1649"/>
      <c r="BD476" s="1649"/>
      <c r="BE476" s="1649"/>
      <c r="BF476" s="1649"/>
    </row>
    <row r="477" spans="1:58" s="1650" customFormat="1" ht="12" customHeight="1">
      <c r="A477" s="1649"/>
      <c r="B477" s="1649"/>
      <c r="C477" s="1649"/>
      <c r="D477" s="1649"/>
      <c r="E477" s="1649"/>
      <c r="F477" s="1649"/>
      <c r="G477" s="1649"/>
      <c r="H477" s="1649"/>
      <c r="I477" s="1649"/>
      <c r="J477" s="1649"/>
      <c r="K477" s="1649"/>
      <c r="L477" s="1649"/>
      <c r="M477" s="1649"/>
      <c r="N477" s="1649"/>
      <c r="O477" s="1649"/>
      <c r="P477" s="1649"/>
      <c r="Q477" s="1649"/>
      <c r="R477" s="1649"/>
      <c r="S477" s="1649"/>
      <c r="T477" s="1649"/>
      <c r="U477" s="1649"/>
      <c r="V477" s="1649"/>
      <c r="W477" s="1649"/>
      <c r="X477" s="1649"/>
      <c r="Y477" s="1649"/>
      <c r="Z477" s="1649"/>
      <c r="AA477" s="1649"/>
      <c r="AB477" s="1649"/>
      <c r="AC477" s="1665"/>
      <c r="AD477" s="1649"/>
      <c r="AE477" s="1649"/>
      <c r="AF477" s="1649"/>
      <c r="AG477" s="1649"/>
      <c r="AH477" s="1649"/>
      <c r="AI477" s="1649"/>
      <c r="AJ477" s="1649"/>
      <c r="AL477" s="1649"/>
      <c r="AM477" s="1649"/>
      <c r="AN477" s="1649"/>
      <c r="AO477" s="1649"/>
      <c r="AP477" s="1649"/>
      <c r="AQ477" s="1649"/>
      <c r="AR477" s="1649"/>
      <c r="AS477" s="1649"/>
      <c r="AT477" s="1649"/>
      <c r="AU477" s="1649"/>
      <c r="AV477" s="1649"/>
      <c r="AW477" s="1649"/>
      <c r="AX477" s="1649"/>
      <c r="AY477" s="1649"/>
      <c r="AZ477" s="1649"/>
      <c r="BA477" s="1649"/>
      <c r="BB477" s="1649"/>
      <c r="BC477" s="1649"/>
      <c r="BD477" s="1649"/>
      <c r="BE477" s="1649"/>
      <c r="BF477" s="1649"/>
    </row>
    <row r="478" spans="1:58" s="1650" customFormat="1" ht="12" customHeight="1">
      <c r="A478" s="1649"/>
      <c r="B478" s="1649"/>
      <c r="C478" s="1649"/>
      <c r="D478" s="1649"/>
      <c r="E478" s="1649"/>
      <c r="F478" s="1649"/>
      <c r="G478" s="1649"/>
      <c r="H478" s="1649"/>
      <c r="I478" s="1649"/>
      <c r="J478" s="1649"/>
      <c r="K478" s="1649"/>
      <c r="L478" s="1649"/>
      <c r="M478" s="1649"/>
      <c r="N478" s="1649"/>
      <c r="O478" s="1649"/>
      <c r="P478" s="1649"/>
      <c r="Q478" s="1649"/>
      <c r="R478" s="1649"/>
      <c r="S478" s="1649"/>
      <c r="T478" s="1649"/>
      <c r="U478" s="1649"/>
      <c r="V478" s="1649"/>
      <c r="W478" s="1649"/>
      <c r="X478" s="1649"/>
      <c r="Y478" s="1649"/>
      <c r="Z478" s="1649"/>
      <c r="AA478" s="1649"/>
      <c r="AB478" s="1649"/>
      <c r="AC478" s="1649"/>
      <c r="AD478" s="1649"/>
      <c r="AE478" s="1665"/>
      <c r="AF478" s="1649"/>
      <c r="AG478" s="1649"/>
      <c r="AH478" s="1649"/>
      <c r="AI478" s="1649"/>
      <c r="AJ478" s="1649"/>
      <c r="AL478" s="1649"/>
      <c r="AM478" s="1649"/>
      <c r="AN478" s="1649"/>
      <c r="AO478" s="1649"/>
      <c r="AP478" s="1649"/>
      <c r="AQ478" s="1649"/>
      <c r="AR478" s="1649"/>
      <c r="AS478" s="1649"/>
      <c r="AT478" s="1649"/>
      <c r="AU478" s="1649"/>
      <c r="AV478" s="1649"/>
      <c r="AW478" s="1649"/>
      <c r="AX478" s="1649"/>
      <c r="AY478" s="1649"/>
      <c r="AZ478" s="1649"/>
      <c r="BA478" s="1649"/>
      <c r="BB478" s="1649"/>
      <c r="BC478" s="1649"/>
      <c r="BD478" s="1649"/>
      <c r="BE478" s="1649"/>
      <c r="BF478" s="1649"/>
    </row>
    <row r="479" spans="1:58" s="1650" customFormat="1" ht="12" customHeight="1">
      <c r="A479" s="1649"/>
      <c r="B479" s="1649"/>
      <c r="C479" s="1649"/>
      <c r="D479" s="1649"/>
      <c r="E479" s="1649"/>
      <c r="F479" s="1649"/>
      <c r="G479" s="1649"/>
      <c r="H479" s="1649"/>
      <c r="I479" s="1649"/>
      <c r="J479" s="1649"/>
      <c r="K479" s="1649"/>
      <c r="L479" s="1649"/>
      <c r="M479" s="1649"/>
      <c r="N479" s="1649"/>
      <c r="O479" s="1649"/>
      <c r="P479" s="1649"/>
      <c r="Q479" s="1649"/>
      <c r="R479" s="1649"/>
      <c r="S479" s="1649"/>
      <c r="T479" s="1649"/>
      <c r="U479" s="1649"/>
      <c r="V479" s="1649"/>
      <c r="W479" s="1649"/>
      <c r="X479" s="1649"/>
      <c r="Y479" s="1649"/>
      <c r="Z479" s="1649"/>
      <c r="AA479" s="1649"/>
      <c r="AB479" s="1649"/>
      <c r="AC479" s="1649"/>
      <c r="AD479" s="1649"/>
      <c r="AE479" s="1665"/>
      <c r="AF479" s="1649"/>
      <c r="AG479" s="1649"/>
      <c r="AH479" s="1649"/>
      <c r="AI479" s="1649"/>
      <c r="AJ479" s="1649"/>
      <c r="AL479" s="1649"/>
      <c r="AM479" s="1649"/>
      <c r="AN479" s="1649"/>
      <c r="AO479" s="1649"/>
      <c r="AP479" s="1649"/>
      <c r="AQ479" s="1649"/>
      <c r="AR479" s="1649"/>
      <c r="AS479" s="1649"/>
      <c r="AT479" s="1649"/>
      <c r="AU479" s="1649"/>
      <c r="AV479" s="1649"/>
      <c r="AW479" s="1649"/>
      <c r="AX479" s="1649"/>
      <c r="AY479" s="1649"/>
      <c r="AZ479" s="1649"/>
      <c r="BA479" s="1649"/>
      <c r="BB479" s="1649"/>
      <c r="BC479" s="1649"/>
      <c r="BD479" s="1649"/>
      <c r="BE479" s="1649"/>
      <c r="BF479" s="1649"/>
    </row>
    <row r="480" spans="1:58" s="1650" customFormat="1" ht="12" customHeight="1">
      <c r="A480" s="1649"/>
      <c r="B480" s="1649"/>
      <c r="C480" s="1649"/>
      <c r="D480" s="1649"/>
      <c r="E480" s="1649"/>
      <c r="F480" s="1649"/>
      <c r="G480" s="1649"/>
      <c r="H480" s="1649"/>
      <c r="I480" s="1649"/>
      <c r="J480" s="1649"/>
      <c r="K480" s="1649"/>
      <c r="L480" s="1649"/>
      <c r="M480" s="1649"/>
      <c r="N480" s="1649"/>
      <c r="O480" s="1649"/>
      <c r="P480" s="1649"/>
      <c r="Q480" s="1649"/>
      <c r="R480" s="1649"/>
      <c r="S480" s="1649"/>
      <c r="T480" s="1649"/>
      <c r="U480" s="1649"/>
      <c r="V480" s="1649"/>
      <c r="W480" s="1649"/>
      <c r="X480" s="1649"/>
      <c r="Y480" s="1649"/>
      <c r="Z480" s="1649"/>
      <c r="AA480" s="1649"/>
      <c r="AB480" s="1649"/>
      <c r="AC480" s="1649"/>
      <c r="AD480" s="1649"/>
      <c r="AE480" s="1665"/>
      <c r="AF480" s="1649"/>
      <c r="AG480" s="1649"/>
      <c r="AH480" s="1649"/>
      <c r="AI480" s="1649"/>
      <c r="AJ480" s="1649"/>
      <c r="AL480" s="1649"/>
      <c r="AM480" s="1649"/>
      <c r="AN480" s="1649"/>
      <c r="AO480" s="1649"/>
      <c r="AP480" s="1649"/>
      <c r="AQ480" s="1649"/>
      <c r="AR480" s="1649"/>
      <c r="AS480" s="1649"/>
      <c r="AT480" s="1649"/>
      <c r="AU480" s="1649"/>
      <c r="AV480" s="1649"/>
      <c r="AW480" s="1649"/>
      <c r="AX480" s="1649"/>
      <c r="AY480" s="1649"/>
      <c r="AZ480" s="1649"/>
      <c r="BA480" s="1649"/>
      <c r="BB480" s="1649"/>
      <c r="BC480" s="1649"/>
      <c r="BD480" s="1649"/>
      <c r="BE480" s="1649"/>
      <c r="BF480" s="1649"/>
    </row>
    <row r="481" spans="1:58" s="1650" customFormat="1" ht="12" customHeight="1">
      <c r="A481" s="1649"/>
      <c r="B481" s="1649"/>
      <c r="C481" s="1649"/>
      <c r="D481" s="1649"/>
      <c r="E481" s="1649"/>
      <c r="F481" s="1655"/>
      <c r="G481" s="1655"/>
      <c r="H481" s="1655"/>
      <c r="I481" s="1655"/>
      <c r="J481" s="1655"/>
      <c r="K481" s="1655"/>
      <c r="L481" s="1655"/>
      <c r="M481" s="1655"/>
      <c r="N481" s="1655"/>
      <c r="O481" s="1655"/>
      <c r="P481" s="1655"/>
      <c r="Q481" s="1655"/>
      <c r="R481" s="1655"/>
      <c r="S481" s="1649"/>
      <c r="T481" s="1655"/>
      <c r="U481" s="1655"/>
      <c r="V481" s="1655"/>
      <c r="W481" s="1655"/>
      <c r="X481" s="1655"/>
      <c r="Y481" s="1655"/>
      <c r="Z481" s="1655"/>
      <c r="AA481" s="1655"/>
      <c r="AB481" s="1655"/>
      <c r="AC481" s="1655"/>
      <c r="AD481" s="1649"/>
      <c r="AE481" s="1649"/>
      <c r="AF481" s="1655"/>
      <c r="AG481" s="1649"/>
      <c r="AH481" s="1649"/>
      <c r="AI481" s="1649"/>
      <c r="AJ481" s="1649"/>
      <c r="AL481" s="1649"/>
      <c r="AM481" s="1649"/>
      <c r="AN481" s="1649"/>
      <c r="AO481" s="1649"/>
      <c r="AP481" s="1649"/>
      <c r="AQ481" s="1649"/>
      <c r="AR481" s="1649"/>
      <c r="AS481" s="1649"/>
      <c r="AT481" s="1649"/>
      <c r="AU481" s="1649"/>
      <c r="AV481" s="1649"/>
      <c r="AW481" s="1649"/>
      <c r="AX481" s="1649"/>
      <c r="AY481" s="1649"/>
      <c r="AZ481" s="1649"/>
      <c r="BA481" s="1649"/>
      <c r="BB481" s="1649"/>
      <c r="BC481" s="1649"/>
      <c r="BD481" s="1649"/>
      <c r="BE481" s="1649"/>
      <c r="BF481" s="1649"/>
    </row>
    <row r="482" spans="1:58" s="1650" customFormat="1" ht="12" customHeight="1">
      <c r="A482" s="1649"/>
      <c r="B482" s="1656" t="str">
        <f>$B$2</f>
        <v>13</v>
      </c>
      <c r="C482" s="1657" t="s">
        <v>3945</v>
      </c>
      <c r="D482" s="1649"/>
      <c r="E482" s="1658" t="s">
        <v>3946</v>
      </c>
      <c r="F482" s="1655"/>
      <c r="G482" s="1655"/>
      <c r="H482" s="1655"/>
      <c r="I482" s="1655"/>
      <c r="J482" s="1655"/>
      <c r="K482" s="1655"/>
      <c r="L482" s="1655"/>
      <c r="M482" s="1655"/>
      <c r="N482" s="1655"/>
      <c r="O482" s="1655"/>
      <c r="P482" s="1655"/>
      <c r="Q482" s="1655"/>
      <c r="R482" s="1655"/>
      <c r="S482" s="1655"/>
      <c r="T482" s="1655"/>
      <c r="U482" s="1655"/>
      <c r="V482" s="1655"/>
      <c r="W482" s="1655"/>
      <c r="X482" s="1655"/>
      <c r="Y482" s="1655"/>
      <c r="Z482" s="1655"/>
      <c r="AA482" s="1655"/>
      <c r="AB482" s="1655"/>
      <c r="AC482" s="1655"/>
      <c r="AD482" s="1663"/>
      <c r="AE482" s="1663"/>
      <c r="AF482" s="1664" t="s">
        <v>3184</v>
      </c>
      <c r="AG482" s="1664"/>
      <c r="AH482" s="1664"/>
      <c r="AI482" s="1664"/>
      <c r="AJ482" s="1664"/>
      <c r="AL482" s="1649"/>
      <c r="AM482" s="1649"/>
      <c r="AN482" s="1649"/>
      <c r="AO482" s="1649"/>
      <c r="AP482" s="1649"/>
      <c r="AQ482" s="1649"/>
      <c r="AR482" s="1649"/>
      <c r="AS482" s="1649"/>
      <c r="AT482" s="1649"/>
      <c r="AU482" s="1649"/>
      <c r="AV482" s="1649"/>
      <c r="AW482" s="1649"/>
      <c r="AX482" s="1649"/>
      <c r="AY482" s="1649"/>
      <c r="AZ482" s="1649"/>
      <c r="BA482" s="1649"/>
      <c r="BB482" s="1649"/>
      <c r="BC482" s="1649"/>
      <c r="BD482" s="1649"/>
      <c r="BE482" s="1649"/>
      <c r="BF482" s="1649"/>
    </row>
    <row r="483" spans="1:58" ht="12" customHeight="1">
      <c r="A483" s="1649"/>
      <c r="B483" s="1649"/>
      <c r="C483" s="1649"/>
      <c r="D483" s="1649"/>
      <c r="E483" s="1649"/>
      <c r="F483" s="1649"/>
      <c r="G483" s="1649"/>
      <c r="H483" s="1649"/>
      <c r="I483" s="1649"/>
      <c r="J483" s="1649"/>
      <c r="K483" s="1649"/>
      <c r="L483" s="1649"/>
      <c r="M483" s="1649"/>
      <c r="N483" s="1649"/>
      <c r="O483" s="1649"/>
      <c r="P483" s="1649"/>
      <c r="Q483" s="1649"/>
      <c r="R483" s="1649"/>
      <c r="S483" s="1649"/>
      <c r="T483" s="1655"/>
      <c r="U483" s="1655"/>
      <c r="V483" s="1655"/>
      <c r="W483" s="1655"/>
      <c r="X483" s="1659"/>
      <c r="Y483" s="1655"/>
      <c r="Z483" s="1655"/>
      <c r="AA483" s="1659"/>
      <c r="AB483" s="1655"/>
      <c r="AC483" s="1655"/>
      <c r="AD483" s="1655"/>
      <c r="AE483" s="1655"/>
      <c r="AF483" s="1655"/>
      <c r="AG483" s="1655"/>
      <c r="AH483" s="1655"/>
      <c r="AI483" s="1655"/>
      <c r="AJ483" s="1655"/>
      <c r="AK483" s="1650"/>
      <c r="AL483" s="1649"/>
      <c r="AM483" s="1649"/>
      <c r="AN483" s="1649"/>
      <c r="AO483" s="1649"/>
      <c r="AP483" s="1649"/>
      <c r="AQ483" s="1649"/>
      <c r="AR483" s="1649"/>
      <c r="AS483" s="1649"/>
      <c r="AT483" s="1649"/>
      <c r="AU483" s="1649"/>
      <c r="AV483" s="1649"/>
      <c r="AW483" s="1649"/>
      <c r="AX483" s="1649"/>
      <c r="AY483" s="1649"/>
      <c r="AZ483" s="1649"/>
      <c r="BA483" s="1649"/>
      <c r="BB483" s="1649"/>
      <c r="BC483" s="1649"/>
      <c r="BD483" s="1649"/>
      <c r="BE483" s="1649"/>
      <c r="BF483" s="1649"/>
    </row>
    <row r="484" spans="1:58" ht="12" customHeight="1">
      <c r="A484" s="1649"/>
      <c r="B484" s="1649"/>
      <c r="C484" s="1649" t="s">
        <v>3696</v>
      </c>
      <c r="D484" s="1649"/>
      <c r="E484" s="1659"/>
      <c r="F484" s="1659"/>
      <c r="G484" s="1649" t="s">
        <v>3412</v>
      </c>
      <c r="H484" s="1659"/>
      <c r="I484" s="1659"/>
      <c r="J484" s="1655"/>
      <c r="K484" s="1655"/>
      <c r="L484" s="1655"/>
      <c r="M484" s="1660"/>
      <c r="N484" s="1660"/>
      <c r="O484" s="1660"/>
      <c r="P484" s="1660"/>
      <c r="Q484" s="1661"/>
      <c r="R484" s="1662"/>
      <c r="S484" s="1662"/>
      <c r="T484" s="1662"/>
      <c r="U484" s="1660"/>
      <c r="V484" s="1654"/>
      <c r="W484" s="1654"/>
      <c r="X484" s="1654"/>
      <c r="Y484" s="1660"/>
      <c r="Z484" s="1660"/>
      <c r="AA484" s="1660"/>
      <c r="AB484" s="1661"/>
      <c r="AC484" s="1660"/>
      <c r="AD484" s="1660"/>
      <c r="AE484" s="1660"/>
      <c r="AF484" s="1660"/>
      <c r="AG484" s="1660"/>
      <c r="AH484" s="1660"/>
      <c r="AI484" s="1660"/>
      <c r="AJ484" s="1660"/>
      <c r="AK484" s="1650"/>
      <c r="AL484" s="1649"/>
      <c r="AM484" s="1649"/>
      <c r="AN484" s="1649"/>
      <c r="AO484" s="1649"/>
      <c r="AP484" s="1649"/>
      <c r="AQ484" s="1649"/>
      <c r="AR484" s="1649"/>
      <c r="AS484" s="1649"/>
      <c r="AT484" s="1649"/>
      <c r="AU484" s="1649"/>
      <c r="AV484" s="1649"/>
      <c r="AW484" s="1649"/>
      <c r="AX484" s="1649"/>
      <c r="AY484" s="1649"/>
      <c r="AZ484" s="1649"/>
      <c r="BA484" s="1649"/>
      <c r="BB484" s="1649"/>
      <c r="BC484" s="1649"/>
      <c r="BD484" s="1649"/>
      <c r="BE484" s="1649"/>
      <c r="BF484" s="1649"/>
    </row>
    <row r="485" spans="1:58" ht="12" customHeight="1">
      <c r="A485" s="1649"/>
      <c r="B485" s="1649"/>
      <c r="C485" s="1649"/>
      <c r="D485" s="1649"/>
      <c r="E485" s="1649" t="s">
        <v>3413</v>
      </c>
      <c r="F485" s="1649"/>
      <c r="G485" s="1649"/>
      <c r="H485" s="1649"/>
      <c r="I485" s="1649"/>
      <c r="J485" s="1649"/>
      <c r="K485" s="1649"/>
      <c r="L485" s="1649"/>
      <c r="M485" s="1649"/>
      <c r="N485" s="1649"/>
      <c r="O485" s="1649"/>
      <c r="P485" s="1649"/>
      <c r="Q485" s="1649"/>
      <c r="R485" s="1649"/>
      <c r="S485" s="1649"/>
      <c r="T485" s="1649"/>
      <c r="U485" s="1649"/>
      <c r="V485" s="1649"/>
      <c r="W485" s="1649"/>
      <c r="X485" s="1649"/>
      <c r="Y485" s="1649"/>
      <c r="Z485" s="1649"/>
      <c r="AA485" s="1649"/>
      <c r="AB485" s="1649"/>
      <c r="AC485" s="1649"/>
      <c r="AD485" s="1649"/>
      <c r="AE485" s="1649"/>
      <c r="AF485" s="1649"/>
      <c r="AG485" s="1649"/>
      <c r="AH485" s="1649"/>
      <c r="AI485" s="1649"/>
      <c r="AJ485" s="1665" t="s">
        <v>3404</v>
      </c>
      <c r="AK485" s="1650"/>
      <c r="AL485" s="1649"/>
      <c r="AM485" s="1649"/>
      <c r="AN485" s="1649"/>
      <c r="AO485" s="1649"/>
      <c r="AP485" s="1649"/>
      <c r="AQ485" s="1649"/>
      <c r="AR485" s="1649"/>
      <c r="AS485" s="1649"/>
      <c r="AT485" s="1649"/>
      <c r="AU485" s="1649"/>
      <c r="AV485" s="1649"/>
      <c r="AW485" s="1649"/>
      <c r="AX485" s="1649"/>
      <c r="AY485" s="1649"/>
      <c r="AZ485" s="1649"/>
      <c r="BA485" s="1649"/>
      <c r="BB485" s="1649"/>
      <c r="BC485" s="1649"/>
      <c r="BD485" s="1649"/>
      <c r="BE485" s="1649"/>
      <c r="BF485" s="1649"/>
    </row>
    <row r="486" spans="1:58" ht="12" customHeight="1">
      <c r="A486" s="1649"/>
      <c r="B486" s="1649"/>
      <c r="C486" s="1649"/>
      <c r="D486" s="1649"/>
      <c r="E486" s="1666">
        <v>31</v>
      </c>
      <c r="F486" s="1666"/>
      <c r="G486" s="1666"/>
      <c r="H486" s="1666"/>
      <c r="I486" s="1666"/>
      <c r="J486" s="1666"/>
      <c r="K486" s="1666"/>
      <c r="L486" s="1666">
        <v>24</v>
      </c>
      <c r="M486" s="1666">
        <v>23</v>
      </c>
      <c r="N486" s="1666"/>
      <c r="O486" s="1666"/>
      <c r="P486" s="1666"/>
      <c r="Q486" s="1666"/>
      <c r="R486" s="1666"/>
      <c r="S486" s="1666"/>
      <c r="T486" s="1667">
        <v>16</v>
      </c>
      <c r="U486" s="1667">
        <v>15</v>
      </c>
      <c r="V486" s="1666"/>
      <c r="W486" s="1666"/>
      <c r="X486" s="1666"/>
      <c r="Y486" s="1666"/>
      <c r="Z486" s="1666"/>
      <c r="AA486" s="1666"/>
      <c r="AB486" s="1667">
        <v>8</v>
      </c>
      <c r="AC486" s="1667">
        <v>7</v>
      </c>
      <c r="AD486" s="1666"/>
      <c r="AE486" s="1666"/>
      <c r="AF486" s="1666"/>
      <c r="AG486" s="1666"/>
      <c r="AH486" s="1666"/>
      <c r="AI486" s="1666"/>
      <c r="AJ486" s="1667">
        <v>0</v>
      </c>
      <c r="AK486" s="1650"/>
      <c r="AL486" s="1649"/>
      <c r="AM486" s="1649"/>
      <c r="AN486" s="1649"/>
      <c r="AO486" s="1649"/>
      <c r="AP486" s="1649"/>
      <c r="AQ486" s="1649"/>
      <c r="AR486" s="1649"/>
      <c r="AS486" s="1649"/>
      <c r="AT486" s="1649"/>
      <c r="AU486" s="1649"/>
      <c r="AV486" s="1649"/>
      <c r="AW486" s="1649"/>
      <c r="AX486" s="1649"/>
      <c r="AY486" s="1649"/>
      <c r="AZ486" s="1649"/>
      <c r="BA486" s="1649"/>
      <c r="BB486" s="1649"/>
      <c r="BC486" s="1649"/>
      <c r="BD486" s="1649"/>
      <c r="BE486" s="1649"/>
      <c r="BF486" s="1649"/>
    </row>
    <row r="487" spans="1:58" s="1618" customFormat="1" ht="12" customHeight="1">
      <c r="E487" s="1619">
        <v>1</v>
      </c>
      <c r="F487" s="1620">
        <v>0</v>
      </c>
      <c r="G487" s="1620">
        <v>1</v>
      </c>
      <c r="H487" s="1621" t="s">
        <v>3414</v>
      </c>
      <c r="I487" s="1619">
        <v>0</v>
      </c>
      <c r="J487" s="1622">
        <v>0</v>
      </c>
      <c r="K487" s="1622">
        <v>0</v>
      </c>
      <c r="L487" s="1623">
        <v>0</v>
      </c>
      <c r="M487" s="1668">
        <v>0</v>
      </c>
      <c r="N487" s="1622">
        <v>0</v>
      </c>
      <c r="O487" s="1622">
        <v>0</v>
      </c>
      <c r="P487" s="1623">
        <v>0</v>
      </c>
      <c r="Q487" s="1619" t="str">
        <f>MID(Q489,1,1)</f>
        <v>0</v>
      </c>
      <c r="R487" s="1620" t="str">
        <f>MID(Q489,2,1)</f>
        <v>0</v>
      </c>
      <c r="S487" s="1669" t="str">
        <f>MID(Q489,3,1)</f>
        <v>0</v>
      </c>
      <c r="T487" s="1670" t="str">
        <f>MID(Q489,4,1)</f>
        <v>1</v>
      </c>
      <c r="U487" s="1619" t="str">
        <f>MID(U489,1,1)</f>
        <v>0</v>
      </c>
      <c r="V487" s="1620" t="str">
        <f>MID(U489,2,1)</f>
        <v>0</v>
      </c>
      <c r="W487" s="1620" t="str">
        <f>MID(U489,3,1)</f>
        <v>0</v>
      </c>
      <c r="X487" s="1621" t="str">
        <f>MID(U489,4,1)</f>
        <v>0</v>
      </c>
      <c r="Y487" s="1619" t="str">
        <f>MID(U489,5,1)</f>
        <v>0</v>
      </c>
      <c r="Z487" s="1620" t="str">
        <f>MID(U489,6,1)</f>
        <v>0</v>
      </c>
      <c r="AA487" s="1620" t="str">
        <f>MID(U489,7,1)</f>
        <v>1</v>
      </c>
      <c r="AB487" s="1621" t="str">
        <f>MID(U489,8,1)</f>
        <v>0</v>
      </c>
      <c r="AC487" s="1671" t="str">
        <f>MID(AC489,1,1)</f>
        <v>0</v>
      </c>
      <c r="AD487" s="1669" t="str">
        <f>MID(AC489,2,1)</f>
        <v>0</v>
      </c>
      <c r="AE487" s="1669" t="str">
        <f>MID(AC489,3,1)</f>
        <v>0</v>
      </c>
      <c r="AF487" s="1672" t="str">
        <f>MID(AC489,4,1)</f>
        <v>0</v>
      </c>
      <c r="AG487" s="1671" t="str">
        <f>MID(AC489,5,1)</f>
        <v>0</v>
      </c>
      <c r="AH487" s="1669" t="str">
        <f>MID(AC489,6,1)</f>
        <v>1</v>
      </c>
      <c r="AI487" s="1669" t="str">
        <f>MID(AC489,7,1)</f>
        <v>1</v>
      </c>
      <c r="AJ487" s="1672" t="str">
        <f>MID(AC489,8,1)</f>
        <v>1</v>
      </c>
      <c r="AQ487" s="1673"/>
      <c r="AR487" s="1673"/>
      <c r="AS487" s="1673"/>
      <c r="AT487" s="1673"/>
      <c r="AU487" s="1673"/>
      <c r="AV487" s="1673"/>
      <c r="AW487" s="1673"/>
      <c r="AX487" s="1673"/>
      <c r="AY487" s="1673"/>
      <c r="AZ487" s="1673"/>
      <c r="BA487" s="1673"/>
      <c r="BB487" s="1673"/>
      <c r="BC487" s="1673"/>
      <c r="BD487" s="1673"/>
      <c r="BE487" s="1673"/>
      <c r="BF487" s="1673"/>
    </row>
    <row r="488" spans="1:58" s="1618" customFormat="1" ht="12" customHeight="1">
      <c r="AI488" s="1637"/>
      <c r="AJ488" s="1637"/>
      <c r="AQ488" s="1673"/>
      <c r="AR488" s="1673"/>
      <c r="AS488" s="1673"/>
      <c r="AT488" s="1673"/>
      <c r="AU488" s="1673"/>
      <c r="AV488" s="1673"/>
      <c r="AW488" s="1673"/>
      <c r="AX488" s="1673"/>
      <c r="AY488" s="1673"/>
      <c r="AZ488" s="1673"/>
      <c r="BA488" s="1673"/>
      <c r="BB488" s="1673"/>
      <c r="BC488" s="1673"/>
      <c r="BD488" s="1673"/>
      <c r="BE488" s="1673"/>
      <c r="BF488" s="1673"/>
    </row>
    <row r="489" spans="1:58" s="1618" customFormat="1" ht="12" hidden="1" customHeight="1">
      <c r="E489" s="1638"/>
      <c r="F489" s="1638"/>
      <c r="G489" s="1638"/>
      <c r="H489" s="1638"/>
      <c r="I489" s="1638"/>
      <c r="J489" s="1637"/>
      <c r="K489" s="1637"/>
      <c r="L489" s="1637"/>
      <c r="M489" s="1637"/>
      <c r="N489" s="1637"/>
      <c r="O489" s="1637"/>
      <c r="P489" s="1637"/>
      <c r="Q489" s="1639" t="str">
        <f>HEX2BIN(T490,4)</f>
        <v>0001</v>
      </c>
      <c r="R489" s="1639"/>
      <c r="S489" s="1639"/>
      <c r="T489" s="1639"/>
      <c r="U489" s="1639" t="str">
        <f>HEX2BIN(Y490,8)</f>
        <v>00000010</v>
      </c>
      <c r="V489" s="1639"/>
      <c r="W489" s="1639"/>
      <c r="X489" s="1639"/>
      <c r="Y489" s="1639"/>
      <c r="Z489" s="1639"/>
      <c r="AA489" s="1639"/>
      <c r="AB489" s="1639"/>
      <c r="AC489" s="1639" t="str">
        <f>HEX2BIN(AG490,8)</f>
        <v>00000111</v>
      </c>
      <c r="AD489" s="1639"/>
      <c r="AE489" s="1639"/>
      <c r="AF489" s="1639"/>
      <c r="AG489" s="1639"/>
      <c r="AH489" s="1639"/>
      <c r="AI489" s="1639"/>
      <c r="AJ489" s="1639"/>
      <c r="AQ489" s="1673"/>
      <c r="AR489" s="1673"/>
      <c r="AS489" s="1673"/>
      <c r="AT489" s="1673"/>
      <c r="AU489" s="1673"/>
      <c r="AV489" s="1673"/>
      <c r="AW489" s="1673"/>
      <c r="AX489" s="1673"/>
      <c r="AY489" s="1673"/>
      <c r="AZ489" s="1673"/>
      <c r="BA489" s="1673"/>
      <c r="BB489" s="1673"/>
      <c r="BC489" s="1673"/>
      <c r="BD489" s="1673"/>
      <c r="BE489" s="1673"/>
      <c r="BF489" s="1673"/>
    </row>
    <row r="490" spans="1:58" s="1618" customFormat="1" ht="12" customHeight="1">
      <c r="E490" s="1638"/>
      <c r="F490" s="1638"/>
      <c r="G490" s="1638"/>
      <c r="H490" s="1638"/>
      <c r="I490" s="1638"/>
      <c r="J490" s="1637"/>
      <c r="K490" s="1640"/>
      <c r="L490" s="1637"/>
      <c r="M490" s="1641"/>
      <c r="N490" s="1642"/>
      <c r="O490" s="1665"/>
      <c r="P490" s="1642"/>
      <c r="Q490" s="1644" t="s">
        <v>3106</v>
      </c>
      <c r="R490" s="1645"/>
      <c r="S490" s="1645"/>
      <c r="T490" s="1646" t="s">
        <v>3187</v>
      </c>
      <c r="U490" s="1644" t="s">
        <v>3120</v>
      </c>
      <c r="V490" s="1645"/>
      <c r="W490" s="1645"/>
      <c r="X490" s="1645"/>
      <c r="Y490" s="1647" t="s">
        <v>3582</v>
      </c>
      <c r="Z490" s="1647"/>
      <c r="AA490" s="1647"/>
      <c r="AB490" s="1648"/>
      <c r="AC490" s="1644" t="s">
        <v>3139</v>
      </c>
      <c r="AD490" s="1645"/>
      <c r="AE490" s="1645"/>
      <c r="AF490" s="1645"/>
      <c r="AG490" s="1647" t="s">
        <v>3947</v>
      </c>
      <c r="AH490" s="1647"/>
      <c r="AI490" s="1647"/>
      <c r="AJ490" s="1648"/>
      <c r="AQ490" s="1673"/>
      <c r="AR490" s="1673"/>
      <c r="AS490" s="1673"/>
      <c r="AT490" s="1673"/>
      <c r="AU490" s="1673"/>
      <c r="AV490" s="1673"/>
      <c r="AW490" s="1673"/>
      <c r="AX490" s="1673"/>
      <c r="AY490" s="1673"/>
      <c r="AZ490" s="1673"/>
      <c r="BA490" s="1673"/>
      <c r="BB490" s="1673"/>
      <c r="BC490" s="1673"/>
      <c r="BD490" s="1673"/>
      <c r="BE490" s="1673"/>
      <c r="BF490" s="1673"/>
    </row>
    <row r="492" spans="1:58" ht="12" customHeight="1">
      <c r="A492" s="1649"/>
      <c r="B492" s="1649"/>
      <c r="C492" s="1649" t="s">
        <v>3402</v>
      </c>
      <c r="D492" s="1679"/>
      <c r="E492" s="1649"/>
      <c r="F492" s="1649"/>
      <c r="G492" s="1649" t="s">
        <v>3412</v>
      </c>
      <c r="H492" s="1649"/>
      <c r="I492" s="1649"/>
      <c r="J492" s="1649"/>
      <c r="K492" s="1649"/>
      <c r="L492" s="1649"/>
      <c r="M492" s="1649"/>
      <c r="N492" s="1649"/>
      <c r="O492" s="1649"/>
      <c r="P492" s="1654"/>
      <c r="Q492" s="1649"/>
      <c r="R492" s="1649"/>
      <c r="S492" s="1649"/>
      <c r="T492" s="1649"/>
      <c r="U492" s="1649"/>
      <c r="V492" s="1649"/>
      <c r="W492" s="1649"/>
      <c r="X492" s="1649"/>
      <c r="Y492" s="1649"/>
      <c r="Z492" s="1649"/>
      <c r="AA492" s="1649"/>
      <c r="AB492" s="1649"/>
      <c r="AC492" s="1649"/>
      <c r="AD492" s="1649"/>
      <c r="AE492" s="1649"/>
      <c r="AF492" s="1649"/>
      <c r="AG492" s="1649"/>
      <c r="AH492" s="1649"/>
      <c r="AI492" s="1649"/>
      <c r="AJ492" s="1649"/>
      <c r="AK492" s="1650"/>
      <c r="AL492" s="1649"/>
      <c r="AM492" s="1649"/>
      <c r="AN492" s="1649"/>
      <c r="AO492" s="1649"/>
      <c r="AP492" s="1649"/>
      <c r="AQ492" s="1649"/>
      <c r="AR492" s="1649"/>
      <c r="AS492" s="1649"/>
      <c r="AT492" s="1649"/>
      <c r="AU492" s="1649"/>
      <c r="AV492" s="1649"/>
      <c r="AW492" s="1649"/>
      <c r="AX492" s="1649"/>
      <c r="AY492" s="1649"/>
      <c r="AZ492" s="1649"/>
      <c r="BA492" s="1649"/>
      <c r="BB492" s="1649"/>
      <c r="BC492" s="1649"/>
      <c r="BD492" s="1649"/>
      <c r="BE492" s="1649"/>
      <c r="BF492" s="1649"/>
    </row>
    <row r="493" spans="1:58" ht="12" customHeight="1">
      <c r="A493" s="1649"/>
      <c r="B493" s="1649"/>
      <c r="C493" s="1649"/>
      <c r="D493" s="1649"/>
      <c r="E493" s="1649" t="s">
        <v>3413</v>
      </c>
      <c r="F493" s="1649"/>
      <c r="G493" s="1649"/>
      <c r="H493" s="1649"/>
      <c r="I493" s="1649"/>
      <c r="J493" s="1649"/>
      <c r="K493" s="1649"/>
      <c r="L493" s="1649"/>
      <c r="M493" s="1649"/>
      <c r="N493" s="1649"/>
      <c r="O493" s="1649"/>
      <c r="P493" s="1649"/>
      <c r="Q493" s="1649"/>
      <c r="R493" s="1649"/>
      <c r="S493" s="1649"/>
      <c r="T493" s="1649"/>
      <c r="U493" s="1649"/>
      <c r="V493" s="1649"/>
      <c r="W493" s="1649"/>
      <c r="X493" s="1649"/>
      <c r="Y493" s="1649"/>
      <c r="Z493" s="1649"/>
      <c r="AA493" s="1649"/>
      <c r="AB493" s="1649"/>
      <c r="AC493" s="1649"/>
      <c r="AD493" s="1649"/>
      <c r="AE493" s="1649"/>
      <c r="AF493" s="1649"/>
      <c r="AG493" s="1649"/>
      <c r="AH493" s="1649"/>
      <c r="AI493" s="1649"/>
      <c r="AJ493" s="1665" t="s">
        <v>3404</v>
      </c>
      <c r="AK493" s="1650"/>
      <c r="AL493" s="1649"/>
      <c r="AM493" s="1649"/>
      <c r="AN493" s="1649"/>
      <c r="AO493" s="1649"/>
      <c r="AP493" s="1649"/>
      <c r="AQ493" s="1649"/>
      <c r="AR493" s="1649"/>
      <c r="AS493" s="1649"/>
      <c r="AT493" s="1649"/>
      <c r="AU493" s="1649"/>
      <c r="AV493" s="1649"/>
      <c r="AW493" s="1649"/>
      <c r="AX493" s="1649"/>
      <c r="AY493" s="1649"/>
      <c r="AZ493" s="1649"/>
      <c r="BA493" s="1649"/>
      <c r="BB493" s="1649"/>
      <c r="BC493" s="1649"/>
      <c r="BD493" s="1649"/>
      <c r="BE493" s="1649"/>
      <c r="BF493" s="1649"/>
    </row>
    <row r="494" spans="1:58" ht="12" customHeight="1">
      <c r="A494" s="1649"/>
      <c r="B494" s="1649"/>
      <c r="C494" s="1649"/>
      <c r="D494" s="1649"/>
      <c r="E494" s="1650">
        <v>31</v>
      </c>
      <c r="F494" s="1650"/>
      <c r="G494" s="1650"/>
      <c r="H494" s="1650"/>
      <c r="I494" s="1650"/>
      <c r="J494" s="1650"/>
      <c r="K494" s="1650"/>
      <c r="L494" s="1650">
        <v>24</v>
      </c>
      <c r="M494" s="1650">
        <v>23</v>
      </c>
      <c r="N494" s="1650"/>
      <c r="O494" s="1650"/>
      <c r="P494" s="1650"/>
      <c r="Q494" s="1650"/>
      <c r="R494" s="1650"/>
      <c r="S494" s="1650"/>
      <c r="T494" s="1680">
        <v>16</v>
      </c>
      <c r="U494" s="1680">
        <v>15</v>
      </c>
      <c r="V494" s="1650"/>
      <c r="W494" s="1650"/>
      <c r="X494" s="1650"/>
      <c r="Y494" s="1650"/>
      <c r="Z494" s="1650"/>
      <c r="AA494" s="1650"/>
      <c r="AB494" s="1680">
        <v>8</v>
      </c>
      <c r="AC494" s="1680">
        <v>7</v>
      </c>
      <c r="AD494" s="1650"/>
      <c r="AE494" s="1650"/>
      <c r="AF494" s="1650"/>
      <c r="AG494" s="1650"/>
      <c r="AH494" s="1650"/>
      <c r="AI494" s="1650"/>
      <c r="AJ494" s="1680">
        <v>0</v>
      </c>
      <c r="AK494" s="1650"/>
      <c r="AL494" s="1649"/>
      <c r="AM494" s="1649"/>
      <c r="AN494" s="1649"/>
      <c r="AO494" s="1649"/>
      <c r="AP494" s="1649"/>
      <c r="AQ494" s="1649"/>
      <c r="AR494" s="1649"/>
      <c r="AS494" s="1649"/>
      <c r="AT494" s="1649"/>
      <c r="AU494" s="1649"/>
      <c r="AV494" s="1649"/>
      <c r="AW494" s="1649"/>
      <c r="AX494" s="1649"/>
      <c r="AY494" s="1649"/>
      <c r="AZ494" s="1649"/>
      <c r="BA494" s="1649"/>
      <c r="BB494" s="1649"/>
      <c r="BC494" s="1649"/>
      <c r="BD494" s="1649"/>
      <c r="BE494" s="1649"/>
      <c r="BF494" s="1649"/>
    </row>
    <row r="495" spans="1:58" ht="12" customHeight="1">
      <c r="A495" s="1649"/>
      <c r="B495" s="1649"/>
      <c r="C495" s="1649"/>
      <c r="D495" s="1649"/>
      <c r="E495" s="1686" t="s">
        <v>3938</v>
      </c>
      <c r="F495" s="1687" t="s">
        <v>3194</v>
      </c>
      <c r="G495" s="1687" t="s">
        <v>3194</v>
      </c>
      <c r="H495" s="1688" t="s">
        <v>3194</v>
      </c>
      <c r="I495" s="1686" t="s">
        <v>3948</v>
      </c>
      <c r="J495" s="1687" t="s">
        <v>3194</v>
      </c>
      <c r="K495" s="1687" t="s">
        <v>3194</v>
      </c>
      <c r="L495" s="1688" t="s">
        <v>3194</v>
      </c>
      <c r="M495" s="1686" t="s">
        <v>3194</v>
      </c>
      <c r="N495" s="1687" t="s">
        <v>3837</v>
      </c>
      <c r="O495" s="1687" t="s">
        <v>3194</v>
      </c>
      <c r="P495" s="1688" t="s">
        <v>3871</v>
      </c>
      <c r="Q495" s="1686" t="s">
        <v>3194</v>
      </c>
      <c r="R495" s="1687" t="s">
        <v>3194</v>
      </c>
      <c r="S495" s="1687" t="s">
        <v>3948</v>
      </c>
      <c r="T495" s="1689" t="s">
        <v>3194</v>
      </c>
      <c r="U495" s="1686" t="s">
        <v>3948</v>
      </c>
      <c r="V495" s="1687" t="s">
        <v>3194</v>
      </c>
      <c r="W495" s="1687" t="s">
        <v>3194</v>
      </c>
      <c r="X495" s="1688" t="s">
        <v>3194</v>
      </c>
      <c r="Y495" s="1686" t="s">
        <v>3194</v>
      </c>
      <c r="Z495" s="1687" t="s">
        <v>3194</v>
      </c>
      <c r="AA495" s="1687" t="s">
        <v>3194</v>
      </c>
      <c r="AB495" s="1688" t="s">
        <v>3194</v>
      </c>
      <c r="AC495" s="1777" t="s">
        <v>3948</v>
      </c>
      <c r="AD495" s="1622" t="s">
        <v>3194</v>
      </c>
      <c r="AE495" s="1622" t="s">
        <v>3194</v>
      </c>
      <c r="AF495" s="1690" t="s">
        <v>3842</v>
      </c>
      <c r="AG495" s="1619" t="s">
        <v>3949</v>
      </c>
      <c r="AH495" s="1735" t="s">
        <v>3798</v>
      </c>
      <c r="AI495" s="1735" t="s">
        <v>3842</v>
      </c>
      <c r="AJ495" s="1690" t="s">
        <v>3798</v>
      </c>
      <c r="AK495" s="1650"/>
      <c r="AL495" s="1649"/>
      <c r="AM495" s="1649"/>
      <c r="AN495" s="1649"/>
      <c r="AO495" s="1649"/>
      <c r="AP495" s="1649"/>
      <c r="AQ495" s="1649"/>
      <c r="AR495" s="1649"/>
      <c r="AS495" s="1649"/>
      <c r="AT495" s="1649"/>
      <c r="AU495" s="1649"/>
      <c r="AV495" s="1649"/>
      <c r="AW495" s="1649"/>
      <c r="AX495" s="1649"/>
      <c r="AY495" s="1649"/>
      <c r="AZ495" s="1649"/>
      <c r="BA495" s="1649"/>
      <c r="BB495" s="1649"/>
      <c r="BC495" s="1649"/>
      <c r="BD495" s="1649"/>
      <c r="BE495" s="1649"/>
      <c r="BF495" s="1649"/>
    </row>
    <row r="496" spans="1:58" ht="12" customHeight="1">
      <c r="A496" s="1649"/>
      <c r="B496" s="1649"/>
      <c r="C496" s="1649"/>
      <c r="D496" s="1649"/>
      <c r="E496" s="1655"/>
      <c r="F496" s="1655"/>
      <c r="G496" s="1655"/>
      <c r="H496" s="1655"/>
      <c r="I496" s="1655"/>
      <c r="J496" s="1655"/>
      <c r="K496" s="1655"/>
      <c r="L496" s="1655"/>
      <c r="M496" s="1655"/>
      <c r="N496" s="1655"/>
      <c r="O496" s="1655"/>
      <c r="P496" s="1655"/>
      <c r="Q496" s="1655"/>
      <c r="R496" s="1655"/>
      <c r="S496" s="1655"/>
      <c r="T496" s="1655"/>
      <c r="U496" s="1655"/>
      <c r="V496" s="1655"/>
      <c r="W496" s="1655"/>
      <c r="X496" s="1655"/>
      <c r="Y496" s="1655"/>
      <c r="Z496" s="1655"/>
      <c r="AA496" s="1655"/>
      <c r="AB496" s="1655"/>
      <c r="AC496" s="1655"/>
      <c r="AD496" s="1655"/>
      <c r="AE496" s="1655"/>
      <c r="AF496" s="1655"/>
      <c r="AG496" s="1655"/>
      <c r="AH496" s="1655"/>
      <c r="AI496" s="1655"/>
      <c r="AJ496" s="1655"/>
      <c r="AK496" s="1650"/>
      <c r="AL496" s="1649"/>
      <c r="AM496" s="1649"/>
      <c r="AN496" s="1649"/>
      <c r="AO496" s="1649"/>
      <c r="AP496" s="1649"/>
      <c r="AQ496" s="1649"/>
      <c r="AR496" s="1649"/>
      <c r="AS496" s="1649"/>
      <c r="AT496" s="1649"/>
      <c r="AU496" s="1649"/>
      <c r="AV496" s="1649"/>
      <c r="AW496" s="1649"/>
      <c r="AX496" s="1649"/>
      <c r="AY496" s="1649"/>
      <c r="AZ496" s="1649"/>
      <c r="BA496" s="1649"/>
      <c r="BB496" s="1649"/>
      <c r="BC496" s="1649"/>
      <c r="BD496" s="1649"/>
      <c r="BE496" s="1649"/>
      <c r="BF496" s="1649"/>
    </row>
    <row r="497" spans="2:37" ht="12" customHeight="1">
      <c r="B497" s="1649"/>
      <c r="C497" s="1649"/>
      <c r="D497" s="1649"/>
      <c r="E497" s="1649"/>
      <c r="F497" s="1655"/>
      <c r="G497" s="1655"/>
      <c r="H497" s="1655"/>
      <c r="I497" s="1655"/>
      <c r="J497" s="1655"/>
      <c r="K497" s="1655"/>
      <c r="L497" s="1655"/>
      <c r="M497" s="1655"/>
      <c r="N497" s="1655"/>
      <c r="O497" s="1655"/>
      <c r="P497" s="1655"/>
      <c r="Q497" s="1655"/>
      <c r="R497" s="1655"/>
      <c r="S497" s="1649"/>
      <c r="T497" s="1655"/>
      <c r="U497" s="1655"/>
      <c r="V497" s="1655"/>
      <c r="W497" s="1655"/>
      <c r="X497" s="1655"/>
      <c r="Y497" s="1655"/>
      <c r="Z497" s="1655"/>
      <c r="AA497" s="1655"/>
      <c r="AB497" s="1655"/>
      <c r="AC497" s="1655"/>
      <c r="AD497" s="1649"/>
      <c r="AE497" s="1655"/>
      <c r="AF497" s="1655"/>
      <c r="AG497" s="1649"/>
      <c r="AH497" s="1649"/>
      <c r="AI497" s="1649"/>
      <c r="AJ497" s="1649"/>
      <c r="AK497" s="1650"/>
    </row>
    <row r="498" spans="2:37" ht="12" customHeight="1">
      <c r="B498" s="1649"/>
      <c r="C498" s="1649"/>
      <c r="D498" s="1649"/>
      <c r="E498" s="1649"/>
      <c r="F498" s="1655"/>
      <c r="G498" s="1655"/>
      <c r="H498" s="1655"/>
      <c r="I498" s="1655"/>
      <c r="J498" s="1655"/>
      <c r="K498" s="1655"/>
      <c r="L498" s="1655"/>
      <c r="M498" s="1655"/>
      <c r="N498" s="1655"/>
      <c r="O498" s="1655"/>
      <c r="P498" s="1655"/>
      <c r="Q498" s="1655"/>
      <c r="R498" s="1655"/>
      <c r="S498" s="1649"/>
      <c r="T498" s="1655"/>
      <c r="U498" s="1655"/>
      <c r="V498" s="1655"/>
      <c r="W498" s="1655"/>
      <c r="X498" s="1655"/>
      <c r="Y498" s="1655"/>
      <c r="Z498" s="1655"/>
      <c r="AA498" s="1655"/>
      <c r="AB498" s="1655"/>
      <c r="AC498" s="1655"/>
      <c r="AD498" s="1649"/>
      <c r="AE498" s="1655"/>
      <c r="AF498" s="1655"/>
      <c r="AG498" s="1649"/>
      <c r="AH498" s="1649"/>
      <c r="AI498" s="1649"/>
      <c r="AJ498" s="1649"/>
      <c r="AK498" s="1650"/>
    </row>
    <row r="499" spans="2:37" ht="12" customHeight="1">
      <c r="B499" s="1649"/>
      <c r="C499" s="1649"/>
      <c r="D499" s="1649"/>
      <c r="E499" s="1649"/>
      <c r="F499" s="1649"/>
      <c r="G499" s="1649"/>
      <c r="H499" s="1649"/>
      <c r="I499" s="1649"/>
      <c r="J499" s="1649"/>
      <c r="K499" s="1649"/>
      <c r="L499" s="1649"/>
      <c r="M499" s="1649"/>
      <c r="N499" s="1649"/>
      <c r="O499" s="1649"/>
      <c r="P499" s="1649"/>
      <c r="Q499" s="1649"/>
      <c r="R499" s="1649"/>
      <c r="S499" s="1649"/>
      <c r="T499" s="1649"/>
      <c r="U499" s="1649"/>
      <c r="V499" s="1649"/>
      <c r="W499" s="1649"/>
      <c r="X499" s="1649"/>
      <c r="Y499" s="1649"/>
      <c r="Z499" s="1649"/>
      <c r="AA499" s="1649"/>
      <c r="AB499" s="1649"/>
      <c r="AC499" s="1665" t="s">
        <v>3950</v>
      </c>
      <c r="AD499" s="1649"/>
      <c r="AE499" s="1649"/>
      <c r="AF499" s="1649"/>
      <c r="AG499" s="1649"/>
      <c r="AH499" s="1649"/>
      <c r="AI499" s="1649"/>
      <c r="AJ499" s="1649"/>
      <c r="AK499" s="1650"/>
    </row>
    <row r="500" spans="2:37" ht="12" customHeight="1">
      <c r="B500" s="1649"/>
      <c r="C500" s="1649"/>
      <c r="D500" s="1649"/>
      <c r="E500" s="1649"/>
      <c r="F500" s="1649"/>
      <c r="G500" s="1649"/>
      <c r="H500" s="1649"/>
      <c r="I500" s="1649"/>
      <c r="J500" s="1649"/>
      <c r="K500" s="1649"/>
      <c r="L500" s="1649"/>
      <c r="M500" s="1649"/>
      <c r="N500" s="1649"/>
      <c r="O500" s="1649"/>
      <c r="P500" s="1649"/>
      <c r="Q500" s="1649"/>
      <c r="R500" s="1649"/>
      <c r="S500" s="1649"/>
      <c r="T500" s="1649"/>
      <c r="U500" s="1649"/>
      <c r="V500" s="1649"/>
      <c r="W500" s="1649"/>
      <c r="X500" s="1649"/>
      <c r="Y500" s="1649"/>
      <c r="Z500" s="1649"/>
      <c r="AA500" s="1649"/>
      <c r="AB500" s="1649"/>
      <c r="AC500" s="1665" t="s">
        <v>3951</v>
      </c>
      <c r="AD500" s="1649"/>
      <c r="AE500" s="1649"/>
      <c r="AF500" s="1649"/>
      <c r="AG500" s="1649"/>
      <c r="AH500" s="1649"/>
      <c r="AI500" s="1649"/>
      <c r="AJ500" s="1649"/>
      <c r="AK500" s="1650"/>
    </row>
    <row r="501" spans="2:37" ht="12" customHeight="1">
      <c r="B501" s="1649"/>
      <c r="C501" s="1649"/>
      <c r="D501" s="1649"/>
      <c r="E501" s="1649"/>
      <c r="F501" s="1649"/>
      <c r="G501" s="1649"/>
      <c r="H501" s="1649"/>
      <c r="I501" s="1649"/>
      <c r="J501" s="1649"/>
      <c r="K501" s="1649"/>
      <c r="L501" s="1649"/>
      <c r="M501" s="1649"/>
      <c r="N501" s="1649"/>
      <c r="O501" s="1649"/>
      <c r="P501" s="1649"/>
      <c r="Q501" s="1649"/>
      <c r="R501" s="1649"/>
      <c r="S501" s="1649"/>
      <c r="T501" s="1649"/>
      <c r="U501" s="1665" t="s">
        <v>3952</v>
      </c>
      <c r="V501" s="1649"/>
      <c r="W501" s="1665"/>
      <c r="X501" s="1649"/>
      <c r="Y501" s="1649"/>
      <c r="Z501" s="1649"/>
      <c r="AA501" s="1649"/>
      <c r="AB501" s="1649"/>
      <c r="AC501" s="1665" t="s">
        <v>3953</v>
      </c>
      <c r="AD501" s="1649"/>
      <c r="AE501" s="1649"/>
      <c r="AF501" s="1649"/>
      <c r="AG501" s="1649"/>
      <c r="AH501" s="1649"/>
      <c r="AI501" s="1649"/>
      <c r="AJ501" s="1649"/>
      <c r="AK501" s="1650"/>
    </row>
    <row r="502" spans="2:37" ht="12" customHeight="1">
      <c r="B502" s="1649"/>
      <c r="C502" s="1649"/>
      <c r="D502" s="1649"/>
      <c r="E502" s="1649"/>
      <c r="F502" s="1649"/>
      <c r="G502" s="1649"/>
      <c r="H502" s="1649"/>
      <c r="I502" s="1649"/>
      <c r="J502" s="1649"/>
      <c r="K502" s="1649"/>
      <c r="L502" s="1649"/>
      <c r="M502" s="1649"/>
      <c r="N502" s="1649"/>
      <c r="O502" s="1649"/>
      <c r="P502" s="1649"/>
      <c r="Q502" s="1649"/>
      <c r="R502" s="1649"/>
      <c r="S502" s="1649"/>
      <c r="T502" s="1649"/>
      <c r="U502" s="1665" t="s">
        <v>3954</v>
      </c>
      <c r="V502" s="1649"/>
      <c r="W502" s="1665"/>
      <c r="X502" s="1649"/>
      <c r="Y502" s="1649"/>
      <c r="Z502" s="1649"/>
      <c r="AA502" s="1649"/>
      <c r="AB502" s="1649"/>
      <c r="AC502" s="1665" t="s">
        <v>3955</v>
      </c>
      <c r="AD502" s="1649"/>
      <c r="AE502" s="1649"/>
      <c r="AF502" s="1649"/>
      <c r="AG502" s="1649"/>
      <c r="AH502" s="1649"/>
      <c r="AI502" s="1649"/>
      <c r="AJ502" s="1649"/>
      <c r="AK502" s="1650"/>
    </row>
    <row r="503" spans="2:37" ht="12" customHeight="1">
      <c r="B503" s="1649"/>
      <c r="C503" s="1649"/>
      <c r="D503" s="1649"/>
      <c r="E503" s="1649"/>
      <c r="F503" s="1649"/>
      <c r="G503" s="1649"/>
      <c r="H503" s="1649"/>
      <c r="I503" s="1649"/>
      <c r="J503" s="1649"/>
      <c r="K503" s="1649"/>
      <c r="L503" s="1649"/>
      <c r="M503" s="1649"/>
      <c r="N503" s="1649"/>
      <c r="O503" s="1649"/>
      <c r="P503" s="1649"/>
      <c r="Q503" s="1649"/>
      <c r="R503" s="1649"/>
      <c r="S503" s="1649"/>
      <c r="T503" s="1649"/>
      <c r="U503" s="1649"/>
      <c r="V503" s="1649"/>
      <c r="W503" s="1665"/>
      <c r="X503" s="1649"/>
      <c r="Y503" s="1649"/>
      <c r="Z503" s="1649"/>
      <c r="AA503" s="1649"/>
      <c r="AB503" s="1649"/>
      <c r="AC503" s="1665" t="s">
        <v>3956</v>
      </c>
      <c r="AD503" s="1649"/>
      <c r="AE503" s="1649"/>
      <c r="AF503" s="1649"/>
      <c r="AG503" s="1649"/>
      <c r="AH503" s="1649"/>
      <c r="AI503" s="1649"/>
      <c r="AJ503" s="1649"/>
      <c r="AK503" s="1650"/>
    </row>
    <row r="504" spans="2:37" ht="12" customHeight="1">
      <c r="B504" s="1649"/>
      <c r="C504" s="1649"/>
      <c r="D504" s="1649"/>
      <c r="E504" s="1649"/>
      <c r="F504" s="1649"/>
      <c r="G504" s="1649"/>
      <c r="H504" s="1649"/>
      <c r="I504" s="1649"/>
      <c r="J504" s="1649"/>
      <c r="K504" s="1649"/>
      <c r="L504" s="1649"/>
      <c r="M504" s="1649"/>
      <c r="N504" s="1649"/>
      <c r="O504" s="1649"/>
      <c r="P504" s="1649"/>
      <c r="Q504" s="1649"/>
      <c r="R504" s="1649"/>
      <c r="S504" s="1649"/>
      <c r="T504" s="1649"/>
      <c r="U504" s="1649"/>
      <c r="V504" s="1649"/>
      <c r="W504" s="1649"/>
      <c r="X504" s="1649"/>
      <c r="Y504" s="1649"/>
      <c r="Z504" s="1649"/>
      <c r="AA504" s="1649"/>
      <c r="AB504" s="1649"/>
      <c r="AC504" s="1665"/>
      <c r="AD504" s="1649"/>
      <c r="AE504" s="1649"/>
      <c r="AF504" s="1649"/>
      <c r="AG504" s="1649"/>
      <c r="AH504" s="1649"/>
      <c r="AI504" s="1649"/>
      <c r="AJ504" s="1649"/>
      <c r="AK504" s="1650"/>
    </row>
    <row r="505" spans="2:37" ht="12" customHeight="1">
      <c r="B505" s="1649"/>
      <c r="C505" s="1649"/>
      <c r="D505" s="1649"/>
      <c r="E505" s="1649"/>
      <c r="F505" s="1649"/>
      <c r="G505" s="1649"/>
      <c r="H505" s="1649"/>
      <c r="I505" s="1649"/>
      <c r="J505" s="1649"/>
      <c r="K505" s="1649"/>
      <c r="L505" s="1649"/>
      <c r="M505" s="1649"/>
      <c r="N505" s="1649"/>
      <c r="O505" s="1649"/>
      <c r="P505" s="1649"/>
      <c r="Q505" s="1649"/>
      <c r="R505" s="1649"/>
      <c r="S505" s="1649"/>
      <c r="T505" s="1649"/>
      <c r="U505" s="1649"/>
      <c r="V505" s="1649"/>
      <c r="W505" s="1649"/>
      <c r="X505" s="1649"/>
      <c r="Y505" s="1649"/>
      <c r="Z505" s="1649"/>
      <c r="AA505" s="1649"/>
      <c r="AB505" s="1649"/>
      <c r="AC505" s="1665"/>
      <c r="AD505" s="1649"/>
      <c r="AE505" s="1649"/>
      <c r="AF505" s="1649"/>
      <c r="AG505" s="1649"/>
      <c r="AH505" s="1649"/>
      <c r="AI505" s="1650"/>
      <c r="AJ505" s="1649"/>
      <c r="AK505" s="1649"/>
    </row>
    <row r="506" spans="2:37" ht="12" customHeight="1">
      <c r="B506" s="1649"/>
      <c r="C506" s="1649"/>
      <c r="D506" s="1649"/>
      <c r="E506" s="1649"/>
      <c r="F506" s="1649"/>
      <c r="G506" s="1649"/>
      <c r="H506" s="1649"/>
      <c r="I506" s="1649"/>
      <c r="J506" s="1649"/>
      <c r="K506" s="1649"/>
      <c r="L506" s="1649"/>
      <c r="M506" s="1649"/>
      <c r="N506" s="1649"/>
      <c r="O506" s="1649"/>
      <c r="P506" s="1649"/>
      <c r="Q506" s="1649"/>
      <c r="R506" s="1649"/>
      <c r="S506" s="1649"/>
      <c r="T506" s="1649"/>
      <c r="U506" s="1649"/>
      <c r="V506" s="1649"/>
      <c r="W506" s="1649"/>
      <c r="X506" s="1649"/>
      <c r="Y506" s="1649"/>
      <c r="Z506" s="1649"/>
      <c r="AA506" s="1649"/>
      <c r="AB506" s="1649"/>
      <c r="AC506" s="1649"/>
      <c r="AD506" s="1649"/>
      <c r="AE506" s="1665"/>
      <c r="AF506" s="1649"/>
      <c r="AG506" s="1649"/>
      <c r="AH506" s="1649"/>
      <c r="AI506" s="1649"/>
      <c r="AJ506" s="1649"/>
      <c r="AK506" s="1650"/>
    </row>
    <row r="508" spans="2:37" ht="12" customHeight="1">
      <c r="B508" s="1781" t="str">
        <f>$B$2</f>
        <v>13</v>
      </c>
      <c r="C508" s="1782" t="s">
        <v>3957</v>
      </c>
      <c r="D508" s="1649"/>
      <c r="E508" s="1658" t="s">
        <v>3958</v>
      </c>
      <c r="F508" s="1655"/>
      <c r="G508" s="1655"/>
      <c r="H508" s="1655"/>
      <c r="I508" s="1655"/>
      <c r="J508" s="1655"/>
      <c r="K508" s="1655"/>
      <c r="L508" s="1655"/>
      <c r="M508" s="1655"/>
      <c r="N508" s="1655"/>
      <c r="O508" s="1655"/>
      <c r="P508" s="1655"/>
      <c r="Q508" s="1655"/>
      <c r="R508" s="1655"/>
      <c r="S508" s="1655"/>
      <c r="T508" s="1655"/>
      <c r="U508" s="1655"/>
      <c r="V508" s="1655"/>
      <c r="W508" s="1655"/>
      <c r="X508" s="1655"/>
      <c r="Y508" s="1649"/>
      <c r="Z508" s="1655"/>
      <c r="AA508" s="1655"/>
      <c r="AB508" s="1655"/>
      <c r="AC508" s="1655"/>
      <c r="AD508" s="1663"/>
      <c r="AE508" s="1663"/>
      <c r="AF508" s="1664" t="s">
        <v>3959</v>
      </c>
      <c r="AG508" s="1664"/>
      <c r="AH508" s="1664"/>
      <c r="AI508" s="1664"/>
      <c r="AJ508" s="1664"/>
      <c r="AK508" s="1650"/>
    </row>
    <row r="509" spans="2:37" ht="12" customHeight="1">
      <c r="B509" s="1781" t="str">
        <f>$B$2</f>
        <v>13</v>
      </c>
      <c r="C509" s="1782" t="s">
        <v>3960</v>
      </c>
      <c r="D509" s="1649"/>
      <c r="E509" s="1658" t="s">
        <v>3961</v>
      </c>
      <c r="F509" s="1655"/>
      <c r="G509" s="1655"/>
      <c r="H509" s="1655"/>
      <c r="I509" s="1655"/>
      <c r="J509" s="1655"/>
      <c r="K509" s="1655"/>
      <c r="L509" s="1655"/>
      <c r="M509" s="1655"/>
      <c r="N509" s="1655"/>
      <c r="O509" s="1655"/>
      <c r="P509" s="1655"/>
      <c r="Q509" s="1655"/>
      <c r="R509" s="1655"/>
      <c r="S509" s="1655"/>
      <c r="T509" s="1655"/>
      <c r="U509" s="1655"/>
      <c r="V509" s="1655"/>
      <c r="W509" s="1655"/>
      <c r="X509" s="1655"/>
      <c r="Y509" s="1655"/>
      <c r="Z509" s="1655"/>
      <c r="AA509" s="1655"/>
      <c r="AB509" s="1655"/>
      <c r="AC509" s="1655"/>
      <c r="AD509" s="1663"/>
      <c r="AE509" s="1663"/>
      <c r="AF509" s="1664" t="s">
        <v>3959</v>
      </c>
      <c r="AG509" s="1664"/>
      <c r="AH509" s="1664"/>
      <c r="AI509" s="1664"/>
      <c r="AJ509" s="1664"/>
      <c r="AK509" s="1650"/>
    </row>
    <row r="510" spans="2:37" ht="12" customHeight="1">
      <c r="B510" s="1781" t="str">
        <f>$B$2</f>
        <v>13</v>
      </c>
      <c r="C510" s="1782" t="s">
        <v>3962</v>
      </c>
      <c r="D510" s="1649"/>
      <c r="E510" s="1658" t="s">
        <v>3963</v>
      </c>
      <c r="F510" s="1655"/>
      <c r="G510" s="1655"/>
      <c r="H510" s="1655"/>
      <c r="I510" s="1655"/>
      <c r="J510" s="1655"/>
      <c r="K510" s="1655"/>
      <c r="L510" s="1655"/>
      <c r="M510" s="1655"/>
      <c r="N510" s="1655"/>
      <c r="O510" s="1655"/>
      <c r="P510" s="1655"/>
      <c r="Q510" s="1655"/>
      <c r="R510" s="1655"/>
      <c r="S510" s="1655"/>
      <c r="T510" s="1655"/>
      <c r="U510" s="1655"/>
      <c r="V510" s="1655"/>
      <c r="W510" s="1655"/>
      <c r="X510" s="1655"/>
      <c r="Y510" s="1655"/>
      <c r="Z510" s="1655"/>
      <c r="AA510" s="1655"/>
      <c r="AB510" s="1655"/>
      <c r="AC510" s="1655"/>
      <c r="AD510" s="1663"/>
      <c r="AE510" s="1663"/>
      <c r="AF510" s="1664" t="s">
        <v>3959</v>
      </c>
      <c r="AG510" s="1664"/>
      <c r="AH510" s="1664"/>
      <c r="AI510" s="1664"/>
      <c r="AJ510" s="1664"/>
      <c r="AK510" s="1650"/>
    </row>
    <row r="511" spans="2:37" ht="12" customHeight="1">
      <c r="B511" s="1649"/>
      <c r="C511" s="1649"/>
      <c r="D511" s="1649"/>
      <c r="E511" s="1649"/>
      <c r="F511" s="1649"/>
      <c r="G511" s="1649"/>
      <c r="H511" s="1649"/>
      <c r="I511" s="1649"/>
      <c r="J511" s="1649"/>
      <c r="K511" s="1649"/>
      <c r="L511" s="1649"/>
      <c r="M511" s="1649"/>
      <c r="N511" s="1649"/>
      <c r="O511" s="1649"/>
      <c r="P511" s="1649"/>
      <c r="Q511" s="1649"/>
      <c r="R511" s="1649"/>
      <c r="S511" s="1649"/>
      <c r="T511" s="1655"/>
      <c r="U511" s="1655"/>
      <c r="V511" s="1655"/>
      <c r="W511" s="1655"/>
      <c r="X511" s="1659"/>
      <c r="Y511" s="1649"/>
      <c r="Z511" s="1655"/>
      <c r="AA511" s="1659"/>
      <c r="AB511" s="1655"/>
      <c r="AC511" s="1655"/>
      <c r="AD511" s="1655"/>
      <c r="AE511" s="1655"/>
      <c r="AF511" s="1655"/>
      <c r="AG511" s="1655"/>
      <c r="AH511" s="1655"/>
      <c r="AI511" s="1655"/>
      <c r="AJ511" s="1655"/>
      <c r="AK511" s="1650"/>
    </row>
    <row r="512" spans="2:37" ht="12" customHeight="1">
      <c r="B512" s="1649"/>
      <c r="C512" s="1649" t="s">
        <v>3696</v>
      </c>
      <c r="D512" s="1649"/>
      <c r="E512" s="1659"/>
      <c r="F512" s="1659"/>
      <c r="G512" s="1649" t="s">
        <v>3923</v>
      </c>
      <c r="H512" s="1659"/>
      <c r="I512" s="1659"/>
      <c r="J512" s="1655"/>
      <c r="K512" s="1655"/>
      <c r="L512" s="1655"/>
      <c r="M512" s="1660"/>
      <c r="N512" s="1660"/>
      <c r="O512" s="1660"/>
      <c r="P512" s="1660"/>
      <c r="Q512" s="1661"/>
      <c r="R512" s="1662"/>
      <c r="S512" s="1662"/>
      <c r="T512" s="1662"/>
      <c r="U512" s="1660"/>
      <c r="V512" s="1654"/>
      <c r="W512" s="1654"/>
      <c r="X512" s="1654"/>
      <c r="Y512" s="1649"/>
      <c r="Z512" s="1660"/>
      <c r="AA512" s="1660"/>
      <c r="AB512" s="1661"/>
      <c r="AC512" s="1660"/>
      <c r="AD512" s="1660"/>
      <c r="AE512" s="1660"/>
      <c r="AF512" s="1660"/>
      <c r="AG512" s="1660"/>
      <c r="AH512" s="1660"/>
      <c r="AI512" s="1660"/>
      <c r="AJ512" s="1660"/>
      <c r="AK512" s="1650"/>
    </row>
    <row r="513" spans="5:58" ht="12" customHeight="1">
      <c r="E513" s="1649" t="s">
        <v>3698</v>
      </c>
      <c r="F513" s="1649"/>
      <c r="G513" s="1649"/>
      <c r="H513" s="1649"/>
      <c r="I513" s="1649"/>
      <c r="J513" s="1649"/>
      <c r="K513" s="1649"/>
      <c r="L513" s="1649"/>
      <c r="M513" s="1649"/>
      <c r="N513" s="1649"/>
      <c r="O513" s="1649"/>
      <c r="P513" s="1649"/>
      <c r="Q513" s="1649"/>
      <c r="R513" s="1649"/>
      <c r="S513" s="1649"/>
      <c r="T513" s="1649"/>
      <c r="U513" s="1649"/>
      <c r="V513" s="1649"/>
      <c r="W513" s="1649"/>
      <c r="X513" s="1649"/>
      <c r="Y513" s="1649"/>
      <c r="Z513" s="1649"/>
      <c r="AA513" s="1649"/>
      <c r="AB513" s="1649"/>
      <c r="AC513" s="1649"/>
      <c r="AD513" s="1649"/>
      <c r="AE513" s="1649"/>
      <c r="AF513" s="1649"/>
      <c r="AG513" s="1649"/>
      <c r="AH513" s="1649"/>
      <c r="AI513" s="1649"/>
      <c r="AJ513" s="1665" t="s">
        <v>3699</v>
      </c>
      <c r="AK513" s="1650"/>
      <c r="AL513" s="1649"/>
      <c r="AM513" s="1649"/>
      <c r="AN513" s="1649"/>
      <c r="AO513" s="1649"/>
      <c r="AP513" s="1649"/>
      <c r="AQ513" s="1649"/>
      <c r="AR513" s="1649"/>
      <c r="AS513" s="1649"/>
      <c r="AT513" s="1649"/>
      <c r="AU513" s="1649"/>
      <c r="AV513" s="1649"/>
      <c r="AW513" s="1649"/>
      <c r="AX513" s="1649"/>
      <c r="AY513" s="1649"/>
      <c r="AZ513" s="1649"/>
      <c r="BA513" s="1649"/>
      <c r="BB513" s="1649"/>
      <c r="BC513" s="1649"/>
      <c r="BD513" s="1649"/>
      <c r="BE513" s="1649"/>
      <c r="BF513" s="1649"/>
    </row>
    <row r="514" spans="5:58" ht="12" customHeight="1">
      <c r="E514" s="1666">
        <v>31</v>
      </c>
      <c r="F514" s="1666"/>
      <c r="G514" s="1666"/>
      <c r="H514" s="1666"/>
      <c r="I514" s="1666"/>
      <c r="J514" s="1666"/>
      <c r="K514" s="1666"/>
      <c r="L514" s="1666">
        <v>24</v>
      </c>
      <c r="M514" s="1666">
        <v>23</v>
      </c>
      <c r="N514" s="1666"/>
      <c r="O514" s="1666"/>
      <c r="P514" s="1666"/>
      <c r="Q514" s="1666"/>
      <c r="R514" s="1666"/>
      <c r="S514" s="1666"/>
      <c r="T514" s="1667">
        <v>16</v>
      </c>
      <c r="U514" s="1667">
        <v>15</v>
      </c>
      <c r="V514" s="1666"/>
      <c r="W514" s="1666"/>
      <c r="X514" s="1666"/>
      <c r="Y514" s="1666"/>
      <c r="Z514" s="1666"/>
      <c r="AA514" s="1666"/>
      <c r="AB514" s="1667">
        <v>8</v>
      </c>
      <c r="AC514" s="1667">
        <v>7</v>
      </c>
      <c r="AD514" s="1666"/>
      <c r="AE514" s="1666"/>
      <c r="AF514" s="1666"/>
      <c r="AG514" s="1666"/>
      <c r="AH514" s="1666"/>
      <c r="AI514" s="1666"/>
      <c r="AJ514" s="1667">
        <v>0</v>
      </c>
      <c r="AK514" s="1650"/>
      <c r="AL514" s="1649"/>
      <c r="AM514" s="1649"/>
      <c r="AN514" s="1649"/>
      <c r="AO514" s="1649"/>
      <c r="AP514" s="1649"/>
      <c r="AQ514" s="1649"/>
      <c r="AR514" s="1649"/>
      <c r="AS514" s="1649"/>
      <c r="AT514" s="1649"/>
      <c r="AU514" s="1649"/>
      <c r="AV514" s="1649"/>
      <c r="AW514" s="1649"/>
      <c r="AX514" s="1649"/>
      <c r="AY514" s="1649"/>
      <c r="AZ514" s="1649"/>
      <c r="BA514" s="1649"/>
      <c r="BB514" s="1649"/>
      <c r="BC514" s="1649"/>
      <c r="BD514" s="1649"/>
      <c r="BE514" s="1649"/>
      <c r="BF514" s="1649"/>
    </row>
    <row r="515" spans="5:58" s="1618" customFormat="1" ht="12" customHeight="1">
      <c r="E515" s="1619">
        <v>1</v>
      </c>
      <c r="F515" s="1620">
        <v>0</v>
      </c>
      <c r="G515" s="1620">
        <v>1</v>
      </c>
      <c r="H515" s="1621">
        <v>1</v>
      </c>
      <c r="I515" s="1619">
        <v>0</v>
      </c>
      <c r="J515" s="1622">
        <v>0</v>
      </c>
      <c r="K515" s="1622">
        <v>0</v>
      </c>
      <c r="L515" s="1623">
        <v>0</v>
      </c>
      <c r="M515" s="1668">
        <v>0</v>
      </c>
      <c r="N515" s="1622">
        <v>0</v>
      </c>
      <c r="O515" s="1622">
        <v>0</v>
      </c>
      <c r="P515" s="1623">
        <v>0</v>
      </c>
      <c r="Q515" s="1619" t="str">
        <f>MID(Q517,1,1)</f>
        <v>0</v>
      </c>
      <c r="R515" s="1620" t="str">
        <f>MID(Q517,2,1)</f>
        <v>0</v>
      </c>
      <c r="S515" s="1669" t="str">
        <f>MID(Q517,3,1)</f>
        <v>0</v>
      </c>
      <c r="T515" s="1670" t="str">
        <f>MID(Q517,4,1)</f>
        <v>1</v>
      </c>
      <c r="U515" s="1619" t="str">
        <f>MID(U517,1,1)</f>
        <v>0</v>
      </c>
      <c r="V515" s="1620" t="str">
        <f>MID(U517,2,1)</f>
        <v>0</v>
      </c>
      <c r="W515" s="1620" t="str">
        <f>MID(U517,3,1)</f>
        <v>0</v>
      </c>
      <c r="X515" s="1621" t="str">
        <f>MID(U517,4,1)</f>
        <v>0</v>
      </c>
      <c r="Y515" s="1619" t="str">
        <f>MID(U517,5,1)</f>
        <v>0</v>
      </c>
      <c r="Z515" s="1620" t="s">
        <v>3964</v>
      </c>
      <c r="AA515" s="1620" t="s">
        <v>3965</v>
      </c>
      <c r="AB515" s="1621" t="s">
        <v>3965</v>
      </c>
      <c r="AC515" s="1671" t="str">
        <f>MID(AC517,1,1)</f>
        <v>0</v>
      </c>
      <c r="AD515" s="1669" t="str">
        <f>MID(AC517,2,1)</f>
        <v>0</v>
      </c>
      <c r="AE515" s="1669" t="str">
        <f>MID(AC517,3,1)</f>
        <v>0</v>
      </c>
      <c r="AF515" s="1672" t="str">
        <f>MID(AC517,4,1)</f>
        <v>0</v>
      </c>
      <c r="AG515" s="1671" t="str">
        <f>MID(AC517,5,1)</f>
        <v>1</v>
      </c>
      <c r="AH515" s="1669" t="str">
        <f>MID(AC517,6,1)</f>
        <v>0</v>
      </c>
      <c r="AI515" s="1669" t="str">
        <f>MID(AC517,7,1)</f>
        <v>0</v>
      </c>
      <c r="AJ515" s="1672" t="str">
        <f>MID(AC517,8,1)</f>
        <v>0</v>
      </c>
      <c r="AQ515" s="1673"/>
      <c r="AR515" s="1673"/>
      <c r="AS515" s="1673"/>
      <c r="AT515" s="1673"/>
      <c r="AU515" s="1673"/>
      <c r="AV515" s="1673"/>
      <c r="AW515" s="1673"/>
      <c r="AX515" s="1673"/>
      <c r="AY515" s="1673"/>
      <c r="AZ515" s="1673"/>
      <c r="BA515" s="1673"/>
      <c r="BB515" s="1673"/>
      <c r="BC515" s="1673"/>
      <c r="BD515" s="1673"/>
      <c r="BE515" s="1673"/>
      <c r="BF515" s="1673"/>
    </row>
    <row r="516" spans="5:58" s="1618" customFormat="1" ht="12" customHeight="1">
      <c r="AI516" s="1637"/>
      <c r="AJ516" s="1637"/>
      <c r="AQ516" s="1673"/>
      <c r="AR516" s="1673"/>
      <c r="AS516" s="1673"/>
      <c r="AT516" s="1673"/>
      <c r="AU516" s="1673"/>
      <c r="AV516" s="1673"/>
      <c r="AW516" s="1673"/>
      <c r="AX516" s="1673"/>
      <c r="AY516" s="1673"/>
      <c r="AZ516" s="1673"/>
      <c r="BA516" s="1673"/>
      <c r="BB516" s="1673"/>
      <c r="BC516" s="1673"/>
      <c r="BD516" s="1673"/>
      <c r="BE516" s="1673"/>
      <c r="BF516" s="1673"/>
    </row>
    <row r="517" spans="5:58" s="1618" customFormat="1" ht="12" hidden="1" customHeight="1">
      <c r="E517" s="1638"/>
      <c r="F517" s="1638"/>
      <c r="G517" s="1638"/>
      <c r="H517" s="1638"/>
      <c r="I517" s="1638"/>
      <c r="J517" s="1637"/>
      <c r="K517" s="1637"/>
      <c r="L517" s="1637"/>
      <c r="M517" s="1637"/>
      <c r="N517" s="1637"/>
      <c r="O517" s="1637"/>
      <c r="P517" s="1637"/>
      <c r="Q517" s="1639" t="str">
        <f>HEX2BIN(T518,4)</f>
        <v>0001</v>
      </c>
      <c r="R517" s="1639"/>
      <c r="S517" s="1639"/>
      <c r="T517" s="1639"/>
      <c r="U517" s="1639" t="str">
        <f>HEX2BIN(Y518,8)</f>
        <v>00000000</v>
      </c>
      <c r="V517" s="1639"/>
      <c r="W517" s="1639"/>
      <c r="X517" s="1639"/>
      <c r="Y517" s="1639"/>
      <c r="Z517" s="1639"/>
      <c r="AA517" s="1639"/>
      <c r="AB517" s="1639"/>
      <c r="AC517" s="1639" t="str">
        <f>HEX2BIN(AG518,8)</f>
        <v>00001000</v>
      </c>
      <c r="AD517" s="1639"/>
      <c r="AE517" s="1639"/>
      <c r="AF517" s="1639"/>
      <c r="AG517" s="1639"/>
      <c r="AH517" s="1639"/>
      <c r="AI517" s="1639"/>
      <c r="AJ517" s="1639"/>
      <c r="AQ517" s="1673"/>
      <c r="AR517" s="1673"/>
      <c r="AS517" s="1673"/>
      <c r="AT517" s="1673"/>
      <c r="AU517" s="1673"/>
      <c r="AV517" s="1673"/>
      <c r="AW517" s="1673"/>
      <c r="AX517" s="1673"/>
      <c r="AY517" s="1673"/>
      <c r="AZ517" s="1673"/>
      <c r="BA517" s="1673"/>
      <c r="BB517" s="1673"/>
      <c r="BC517" s="1673"/>
      <c r="BD517" s="1673"/>
      <c r="BE517" s="1673"/>
      <c r="BF517" s="1673"/>
    </row>
    <row r="518" spans="5:58" s="1618" customFormat="1" ht="12" customHeight="1">
      <c r="E518" s="1638"/>
      <c r="F518" s="1638"/>
      <c r="G518" s="1638"/>
      <c r="H518" s="1638"/>
      <c r="I518" s="1638"/>
      <c r="J518" s="1637"/>
      <c r="K518" s="1640"/>
      <c r="L518" s="1637"/>
      <c r="M518" s="1641"/>
      <c r="N518" s="1642"/>
      <c r="O518" s="1665" t="s">
        <v>3966</v>
      </c>
      <c r="P518" s="1642"/>
      <c r="Q518" s="1644" t="s">
        <v>3106</v>
      </c>
      <c r="R518" s="1645"/>
      <c r="S518" s="1645"/>
      <c r="T518" s="1646" t="s">
        <v>3187</v>
      </c>
      <c r="U518" s="1644" t="s">
        <v>3919</v>
      </c>
      <c r="V518" s="1645"/>
      <c r="W518" s="1645"/>
      <c r="X518" s="1645"/>
      <c r="Y518" s="1647" t="s">
        <v>3339</v>
      </c>
      <c r="Z518" s="1647"/>
      <c r="AA518" s="1647"/>
      <c r="AB518" s="1648"/>
      <c r="AC518" s="1644" t="s">
        <v>3967</v>
      </c>
      <c r="AD518" s="1645"/>
      <c r="AE518" s="1645"/>
      <c r="AF518" s="1645"/>
      <c r="AG518" s="1647" t="s">
        <v>3968</v>
      </c>
      <c r="AH518" s="1647"/>
      <c r="AI518" s="1647"/>
      <c r="AJ518" s="1648"/>
      <c r="AQ518" s="1673"/>
      <c r="AR518" s="1673"/>
      <c r="AS518" s="1673"/>
      <c r="AT518" s="1673"/>
      <c r="AU518" s="1673"/>
      <c r="AV518" s="1673"/>
      <c r="AW518" s="1673"/>
      <c r="AX518" s="1673"/>
      <c r="AY518" s="1673"/>
      <c r="AZ518" s="1673"/>
      <c r="BA518" s="1673"/>
      <c r="BB518" s="1673"/>
      <c r="BC518" s="1673"/>
      <c r="BD518" s="1673"/>
      <c r="BE518" s="1673"/>
      <c r="BF518" s="1673"/>
    </row>
    <row r="519" spans="5:58" ht="12" customHeight="1">
      <c r="E519" s="1649"/>
      <c r="F519" s="1649"/>
      <c r="G519" s="1649"/>
      <c r="H519" s="1649"/>
      <c r="I519" s="1649"/>
      <c r="J519" s="1649"/>
      <c r="K519" s="1649"/>
      <c r="L519" s="1649"/>
      <c r="M519" s="1649"/>
      <c r="N519" s="1649"/>
      <c r="O519" s="1783" t="s">
        <v>3969</v>
      </c>
      <c r="P519" s="1665"/>
      <c r="Q519" s="1697" t="s">
        <v>3970</v>
      </c>
      <c r="R519" s="1698"/>
      <c r="S519" s="1698"/>
      <c r="T519" s="1699" t="s">
        <v>3710</v>
      </c>
      <c r="U519" s="1697" t="s">
        <v>3434</v>
      </c>
      <c r="V519" s="1698"/>
      <c r="W519" s="1698"/>
      <c r="X519" s="1698"/>
      <c r="Y519" s="1700" t="s">
        <v>3435</v>
      </c>
      <c r="Z519" s="1700"/>
      <c r="AA519" s="1700"/>
      <c r="AB519" s="1701"/>
      <c r="AC519" s="1697" t="s">
        <v>3712</v>
      </c>
      <c r="AD519" s="1698"/>
      <c r="AE519" s="1698"/>
      <c r="AF519" s="1698"/>
      <c r="AG519" s="1784" t="s">
        <v>3971</v>
      </c>
      <c r="AH519" s="1785"/>
      <c r="AI519" s="1785"/>
      <c r="AJ519" s="1786"/>
      <c r="AK519" s="1650"/>
      <c r="AL519" s="1649"/>
      <c r="AM519" s="1649"/>
      <c r="AN519" s="1649"/>
      <c r="AO519" s="1649"/>
      <c r="AP519" s="1649"/>
      <c r="AQ519" s="1649"/>
      <c r="AR519" s="1649"/>
      <c r="AS519" s="1649"/>
      <c r="AT519" s="1649"/>
      <c r="AU519" s="1649"/>
      <c r="AV519" s="1649"/>
      <c r="AW519" s="1649"/>
      <c r="AX519" s="1649"/>
      <c r="AY519" s="1649"/>
      <c r="AZ519" s="1649"/>
      <c r="BA519" s="1649"/>
      <c r="BB519" s="1649"/>
      <c r="BC519" s="1649"/>
      <c r="BD519" s="1649"/>
      <c r="BE519" s="1649"/>
      <c r="BF519" s="1649"/>
    </row>
    <row r="520" spans="5:58" ht="12" customHeight="1">
      <c r="E520" s="1649"/>
      <c r="F520" s="1649"/>
      <c r="G520" s="1649"/>
      <c r="H520" s="1649"/>
      <c r="I520" s="1649"/>
      <c r="J520" s="1649"/>
      <c r="K520" s="1649"/>
      <c r="L520" s="1649"/>
      <c r="M520" s="1649"/>
      <c r="N520" s="1649"/>
      <c r="O520" s="1783" t="s">
        <v>3972</v>
      </c>
      <c r="P520" s="1665"/>
      <c r="Q520" s="1697" t="s">
        <v>3973</v>
      </c>
      <c r="R520" s="1698"/>
      <c r="S520" s="1698"/>
      <c r="T520" s="1699" t="s">
        <v>3710</v>
      </c>
      <c r="U520" s="1697" t="s">
        <v>3434</v>
      </c>
      <c r="V520" s="1698"/>
      <c r="W520" s="1698"/>
      <c r="X520" s="1698"/>
      <c r="Y520" s="1700" t="s">
        <v>3441</v>
      </c>
      <c r="Z520" s="1700"/>
      <c r="AA520" s="1700"/>
      <c r="AB520" s="1701"/>
      <c r="AC520" s="1697" t="s">
        <v>3974</v>
      </c>
      <c r="AD520" s="1698"/>
      <c r="AE520" s="1698"/>
      <c r="AF520" s="1698"/>
      <c r="AG520" s="1784" t="s">
        <v>3975</v>
      </c>
      <c r="AH520" s="1785"/>
      <c r="AI520" s="1785"/>
      <c r="AJ520" s="1786"/>
      <c r="AK520" s="1650"/>
      <c r="AL520" s="1649"/>
      <c r="AM520" s="1649"/>
      <c r="AN520" s="1649"/>
      <c r="AO520" s="1649"/>
      <c r="AP520" s="1649"/>
      <c r="AQ520" s="1649"/>
      <c r="AR520" s="1649"/>
      <c r="AS520" s="1649"/>
      <c r="AT520" s="1649"/>
      <c r="AU520" s="1649"/>
      <c r="AV520" s="1649"/>
      <c r="AW520" s="1649"/>
      <c r="AX520" s="1649"/>
      <c r="AY520" s="1649"/>
      <c r="AZ520" s="1649"/>
      <c r="BA520" s="1649"/>
      <c r="BB520" s="1649"/>
      <c r="BC520" s="1649"/>
      <c r="BD520" s="1649"/>
      <c r="BE520" s="1649"/>
      <c r="BF520" s="1649"/>
    </row>
    <row r="521" spans="5:58" ht="12" customHeight="1">
      <c r="E521" s="1649"/>
      <c r="F521" s="1649"/>
      <c r="G521" s="1649"/>
      <c r="H521" s="1649"/>
      <c r="I521" s="1649"/>
      <c r="J521" s="1649"/>
      <c r="K521" s="1649"/>
      <c r="L521" s="1649"/>
      <c r="M521" s="1649"/>
      <c r="N521" s="1649"/>
      <c r="O521" s="1783" t="s">
        <v>3976</v>
      </c>
      <c r="P521" s="1665"/>
      <c r="Q521" s="1697" t="s">
        <v>3707</v>
      </c>
      <c r="R521" s="1698"/>
      <c r="S521" s="1698"/>
      <c r="T521" s="1699" t="s">
        <v>3440</v>
      </c>
      <c r="U521" s="1697" t="s">
        <v>3434</v>
      </c>
      <c r="V521" s="1698"/>
      <c r="W521" s="1698"/>
      <c r="X521" s="1698"/>
      <c r="Y521" s="1700" t="s">
        <v>3444</v>
      </c>
      <c r="Z521" s="1700"/>
      <c r="AA521" s="1700"/>
      <c r="AB521" s="1701"/>
      <c r="AC521" s="1697" t="s">
        <v>3712</v>
      </c>
      <c r="AD521" s="1698"/>
      <c r="AE521" s="1698"/>
      <c r="AF521" s="1698"/>
      <c r="AG521" s="1784" t="s">
        <v>3975</v>
      </c>
      <c r="AH521" s="1785"/>
      <c r="AI521" s="1785"/>
      <c r="AJ521" s="1786"/>
      <c r="AK521" s="1650"/>
      <c r="AL521" s="1649"/>
      <c r="AM521" s="1649"/>
      <c r="AN521" s="1649"/>
      <c r="AO521" s="1649"/>
      <c r="AP521" s="1649"/>
      <c r="AQ521" s="1649"/>
      <c r="AR521" s="1649"/>
      <c r="AS521" s="1649"/>
      <c r="AT521" s="1649"/>
      <c r="AU521" s="1649"/>
      <c r="AV521" s="1649"/>
      <c r="AW521" s="1649"/>
      <c r="AX521" s="1649"/>
      <c r="AY521" s="1649"/>
      <c r="AZ521" s="1649"/>
      <c r="BA521" s="1649"/>
      <c r="BB521" s="1649"/>
      <c r="BC521" s="1649"/>
      <c r="BD521" s="1649"/>
      <c r="BE521" s="1649"/>
      <c r="BF521" s="1649"/>
    </row>
    <row r="522" spans="5:58" ht="12" customHeight="1">
      <c r="E522" s="1649"/>
      <c r="F522" s="1649"/>
      <c r="G522" s="1649"/>
      <c r="H522" s="1649"/>
      <c r="I522" s="1649"/>
      <c r="J522" s="1649"/>
      <c r="K522" s="1649"/>
      <c r="L522" s="1649"/>
      <c r="M522" s="1649"/>
      <c r="N522" s="1649"/>
      <c r="O522" s="1783" t="s">
        <v>3977</v>
      </c>
      <c r="P522" s="1665"/>
      <c r="Q522" s="1697" t="s">
        <v>3432</v>
      </c>
      <c r="R522" s="1698"/>
      <c r="S522" s="1698"/>
      <c r="T522" s="1699" t="s">
        <v>3440</v>
      </c>
      <c r="U522" s="1697" t="s">
        <v>3434</v>
      </c>
      <c r="V522" s="1698"/>
      <c r="W522" s="1698"/>
      <c r="X522" s="1698"/>
      <c r="Y522" s="1700" t="s">
        <v>3448</v>
      </c>
      <c r="Z522" s="1700"/>
      <c r="AA522" s="1700"/>
      <c r="AB522" s="1701"/>
      <c r="AC522" s="1697" t="s">
        <v>3712</v>
      </c>
      <c r="AD522" s="1698"/>
      <c r="AE522" s="1698"/>
      <c r="AF522" s="1698"/>
      <c r="AG522" s="1784" t="s">
        <v>3975</v>
      </c>
      <c r="AH522" s="1785"/>
      <c r="AI522" s="1785"/>
      <c r="AJ522" s="1786"/>
      <c r="AK522" s="1650"/>
      <c r="AL522" s="1649"/>
      <c r="AM522" s="1649"/>
      <c r="AN522" s="1649"/>
      <c r="AO522" s="1649"/>
      <c r="AP522" s="1649"/>
      <c r="AQ522" s="1649"/>
      <c r="AR522" s="1649"/>
      <c r="AS522" s="1649"/>
      <c r="AT522" s="1649"/>
      <c r="AU522" s="1649"/>
      <c r="AV522" s="1649"/>
      <c r="AW522" s="1649"/>
      <c r="AX522" s="1649"/>
      <c r="AY522" s="1649"/>
      <c r="AZ522" s="1649"/>
      <c r="BA522" s="1649"/>
      <c r="BB522" s="1649"/>
      <c r="BC522" s="1649"/>
      <c r="BD522" s="1649"/>
      <c r="BE522" s="1649"/>
      <c r="BF522" s="1649"/>
    </row>
    <row r="523" spans="5:58" ht="12" customHeight="1">
      <c r="E523" s="1649"/>
      <c r="F523" s="1649"/>
      <c r="G523" s="1649"/>
      <c r="H523" s="1649"/>
      <c r="I523" s="1649"/>
      <c r="J523" s="1649"/>
      <c r="K523" s="1649"/>
      <c r="L523" s="1649"/>
      <c r="M523" s="1649"/>
      <c r="N523" s="1649"/>
      <c r="O523" s="1783" t="s">
        <v>3978</v>
      </c>
      <c r="P523" s="1665"/>
      <c r="Q523" s="1697" t="s">
        <v>3707</v>
      </c>
      <c r="R523" s="1698"/>
      <c r="S523" s="1698"/>
      <c r="T523" s="1699" t="s">
        <v>3710</v>
      </c>
      <c r="U523" s="1697" t="s">
        <v>3434</v>
      </c>
      <c r="V523" s="1698"/>
      <c r="W523" s="1698"/>
      <c r="X523" s="1698"/>
      <c r="Y523" s="1700" t="s">
        <v>3451</v>
      </c>
      <c r="Z523" s="1700"/>
      <c r="AA523" s="1700"/>
      <c r="AB523" s="1701"/>
      <c r="AC523" s="1697" t="s">
        <v>3979</v>
      </c>
      <c r="AD523" s="1698"/>
      <c r="AE523" s="1698"/>
      <c r="AF523" s="1698"/>
      <c r="AG523" s="1784" t="s">
        <v>3980</v>
      </c>
      <c r="AH523" s="1785"/>
      <c r="AI523" s="1785"/>
      <c r="AJ523" s="1786"/>
      <c r="AK523" s="1650"/>
      <c r="AL523" s="1649"/>
      <c r="AM523" s="1649"/>
      <c r="AN523" s="1649"/>
      <c r="AO523" s="1649"/>
      <c r="AP523" s="1649"/>
      <c r="AQ523" s="1649"/>
      <c r="AR523" s="1649"/>
      <c r="AS523" s="1649"/>
      <c r="AT523" s="1649"/>
      <c r="AU523" s="1649"/>
      <c r="AV523" s="1649"/>
      <c r="AW523" s="1649"/>
      <c r="AX523" s="1649"/>
      <c r="AY523" s="1649"/>
      <c r="AZ523" s="1649"/>
      <c r="BA523" s="1649"/>
      <c r="BB523" s="1649"/>
      <c r="BC523" s="1649"/>
      <c r="BD523" s="1649"/>
      <c r="BE523" s="1649"/>
      <c r="BF523" s="1649"/>
    </row>
    <row r="524" spans="5:58" ht="12" customHeight="1">
      <c r="E524" s="1649"/>
      <c r="F524" s="1649"/>
      <c r="G524" s="1649"/>
      <c r="H524" s="1649"/>
      <c r="I524" s="1649"/>
      <c r="J524" s="1649"/>
      <c r="K524" s="1649"/>
      <c r="L524" s="1649"/>
      <c r="M524" s="1649"/>
      <c r="N524" s="1649"/>
      <c r="O524" s="1665" t="s">
        <v>3981</v>
      </c>
      <c r="P524" s="1665"/>
      <c r="Q524" s="1697" t="s">
        <v>3432</v>
      </c>
      <c r="R524" s="1698"/>
      <c r="S524" s="1698"/>
      <c r="T524" s="1787" t="s">
        <v>3982</v>
      </c>
      <c r="U524" s="1697" t="s">
        <v>3434</v>
      </c>
      <c r="V524" s="1698"/>
      <c r="W524" s="1698"/>
      <c r="X524" s="1698"/>
      <c r="Y524" s="1704" t="s">
        <v>3454</v>
      </c>
      <c r="Z524" s="1704"/>
      <c r="AA524" s="1704"/>
      <c r="AB524" s="1705"/>
      <c r="AC524" s="1697" t="s">
        <v>3983</v>
      </c>
      <c r="AD524" s="1698"/>
      <c r="AE524" s="1698"/>
      <c r="AF524" s="1698"/>
      <c r="AG524" s="1788" t="s">
        <v>3975</v>
      </c>
      <c r="AH524" s="1789"/>
      <c r="AI524" s="1789"/>
      <c r="AJ524" s="1790"/>
      <c r="AK524" s="1650"/>
      <c r="AL524" s="1649"/>
      <c r="AM524" s="1649"/>
      <c r="AN524" s="1649"/>
      <c r="AO524" s="1649"/>
      <c r="AP524" s="1649"/>
      <c r="AQ524" s="1649"/>
      <c r="AR524" s="1649"/>
      <c r="AS524" s="1649"/>
      <c r="AT524" s="1649"/>
      <c r="AU524" s="1649"/>
      <c r="AV524" s="1649"/>
      <c r="AW524" s="1649"/>
      <c r="AX524" s="1649"/>
      <c r="AY524" s="1649"/>
      <c r="AZ524" s="1649"/>
      <c r="BA524" s="1649"/>
      <c r="BB524" s="1649"/>
      <c r="BC524" s="1649"/>
      <c r="BD524" s="1649"/>
      <c r="BE524" s="1649"/>
      <c r="BF524" s="1649"/>
    </row>
    <row r="525" spans="5:58" ht="12" customHeight="1">
      <c r="E525" s="1649"/>
      <c r="F525" s="1649"/>
      <c r="G525" s="1649"/>
      <c r="H525" s="1649"/>
      <c r="I525" s="1649"/>
      <c r="J525" s="1649"/>
      <c r="K525" s="1649"/>
      <c r="L525" s="1649"/>
      <c r="M525" s="1649"/>
      <c r="N525" s="1649"/>
      <c r="O525" s="1665" t="s">
        <v>3984</v>
      </c>
      <c r="P525" s="1665"/>
      <c r="Q525" s="1697" t="s">
        <v>3432</v>
      </c>
      <c r="R525" s="1698"/>
      <c r="S525" s="1698"/>
      <c r="T525" s="1787" t="s">
        <v>3985</v>
      </c>
      <c r="U525" s="1697" t="s">
        <v>3434</v>
      </c>
      <c r="V525" s="1698"/>
      <c r="W525" s="1698"/>
      <c r="X525" s="1698"/>
      <c r="Y525" s="1704" t="s">
        <v>3457</v>
      </c>
      <c r="Z525" s="1704"/>
      <c r="AA525" s="1704"/>
      <c r="AB525" s="1705"/>
      <c r="AC525" s="1697" t="s">
        <v>3436</v>
      </c>
      <c r="AD525" s="1698"/>
      <c r="AE525" s="1698"/>
      <c r="AF525" s="1698"/>
      <c r="AG525" s="1788" t="s">
        <v>3975</v>
      </c>
      <c r="AH525" s="1789"/>
      <c r="AI525" s="1789"/>
      <c r="AJ525" s="1790"/>
      <c r="AK525" s="1650"/>
      <c r="AL525" s="1649"/>
      <c r="AM525" s="1649"/>
      <c r="AN525" s="1649"/>
      <c r="AO525" s="1649"/>
      <c r="AP525" s="1649"/>
      <c r="AQ525" s="1649"/>
      <c r="AR525" s="1649"/>
      <c r="AS525" s="1649"/>
      <c r="AT525" s="1649"/>
      <c r="AU525" s="1649"/>
      <c r="AV525" s="1649"/>
      <c r="AW525" s="1649"/>
      <c r="AX525" s="1649"/>
      <c r="AY525" s="1649"/>
      <c r="AZ525" s="1649"/>
      <c r="BA525" s="1649"/>
      <c r="BB525" s="1649"/>
      <c r="BC525" s="1649"/>
      <c r="BD525" s="1649"/>
      <c r="BE525" s="1649"/>
      <c r="BF525" s="1649"/>
    </row>
    <row r="526" spans="5:58" ht="12" customHeight="1">
      <c r="E526" s="1649"/>
      <c r="F526" s="1649"/>
      <c r="G526" s="1649"/>
      <c r="H526" s="1649"/>
      <c r="I526" s="1649"/>
      <c r="J526" s="1649"/>
      <c r="K526" s="1649"/>
      <c r="L526" s="1649"/>
      <c r="M526" s="1649"/>
      <c r="N526" s="1649"/>
      <c r="O526" s="1665" t="s">
        <v>3986</v>
      </c>
      <c r="P526" s="1665"/>
      <c r="Q526" s="1697" t="s">
        <v>3707</v>
      </c>
      <c r="R526" s="1698"/>
      <c r="S526" s="1698"/>
      <c r="T526" s="1787" t="s">
        <v>3440</v>
      </c>
      <c r="U526" s="1697" t="s">
        <v>3434</v>
      </c>
      <c r="V526" s="1698"/>
      <c r="W526" s="1698"/>
      <c r="X526" s="1698"/>
      <c r="Y526" s="1704" t="s">
        <v>3460</v>
      </c>
      <c r="Z526" s="1704"/>
      <c r="AA526" s="1704"/>
      <c r="AB526" s="1705"/>
      <c r="AC526" s="1697" t="s">
        <v>3436</v>
      </c>
      <c r="AD526" s="1698"/>
      <c r="AE526" s="1698"/>
      <c r="AF526" s="1698"/>
      <c r="AG526" s="1788" t="s">
        <v>3980</v>
      </c>
      <c r="AH526" s="1789"/>
      <c r="AI526" s="1789"/>
      <c r="AJ526" s="1790"/>
      <c r="AK526" s="1650"/>
      <c r="AL526" s="1649"/>
      <c r="AM526" s="1649"/>
      <c r="AN526" s="1649"/>
      <c r="AO526" s="1649"/>
      <c r="AP526" s="1649"/>
      <c r="AQ526" s="1649"/>
      <c r="AR526" s="1649"/>
      <c r="AS526" s="1649"/>
      <c r="AT526" s="1649"/>
      <c r="AU526" s="1649"/>
      <c r="AV526" s="1649"/>
      <c r="AW526" s="1649"/>
      <c r="AX526" s="1649"/>
      <c r="AY526" s="1649"/>
      <c r="AZ526" s="1649"/>
      <c r="BA526" s="1649"/>
      <c r="BB526" s="1649"/>
      <c r="BC526" s="1649"/>
      <c r="BD526" s="1649"/>
      <c r="BE526" s="1649"/>
      <c r="BF526" s="1649"/>
    </row>
    <row r="527" spans="5:58" ht="12" customHeight="1">
      <c r="E527" s="1649"/>
      <c r="F527" s="1649"/>
      <c r="G527" s="1649"/>
      <c r="H527" s="1649"/>
      <c r="I527" s="1649"/>
      <c r="J527" s="1649"/>
      <c r="K527" s="1649"/>
      <c r="L527" s="1649"/>
      <c r="M527" s="1649"/>
      <c r="N527" s="1649"/>
      <c r="O527" s="1665" t="s">
        <v>3987</v>
      </c>
      <c r="P527" s="1665"/>
      <c r="Q527" s="1697" t="s">
        <v>3707</v>
      </c>
      <c r="R527" s="1698"/>
      <c r="S527" s="1698"/>
      <c r="T527" s="1787" t="s">
        <v>3440</v>
      </c>
      <c r="U527" s="1697" t="s">
        <v>3434</v>
      </c>
      <c r="V527" s="1698"/>
      <c r="W527" s="1698"/>
      <c r="X527" s="1698"/>
      <c r="Y527" s="1704" t="s">
        <v>3463</v>
      </c>
      <c r="Z527" s="1704"/>
      <c r="AA527" s="1704"/>
      <c r="AB527" s="1705"/>
      <c r="AC527" s="1697" t="s">
        <v>3436</v>
      </c>
      <c r="AD527" s="1698"/>
      <c r="AE527" s="1698"/>
      <c r="AF527" s="1698"/>
      <c r="AG527" s="1788" t="s">
        <v>3980</v>
      </c>
      <c r="AH527" s="1789"/>
      <c r="AI527" s="1789"/>
      <c r="AJ527" s="1790"/>
      <c r="AK527" s="1650"/>
      <c r="AL527" s="1649"/>
      <c r="AM527" s="1649"/>
      <c r="AN527" s="1649"/>
      <c r="AO527" s="1649"/>
      <c r="AP527" s="1649"/>
      <c r="AQ527" s="1649"/>
      <c r="AR527" s="1649"/>
      <c r="AS527" s="1649"/>
      <c r="AT527" s="1649"/>
      <c r="AU527" s="1649"/>
      <c r="AV527" s="1649"/>
      <c r="AW527" s="1649"/>
      <c r="AX527" s="1649"/>
      <c r="AY527" s="1649"/>
      <c r="AZ527" s="1649"/>
      <c r="BA527" s="1649"/>
      <c r="BB527" s="1649"/>
      <c r="BC527" s="1649"/>
      <c r="BD527" s="1649"/>
      <c r="BE527" s="1649"/>
      <c r="BF527" s="1649"/>
    </row>
    <row r="528" spans="5:58" ht="12" customHeight="1">
      <c r="E528" s="1649"/>
      <c r="F528" s="1649"/>
      <c r="G528" s="1649"/>
      <c r="H528" s="1649"/>
      <c r="I528" s="1649"/>
      <c r="J528" s="1649"/>
      <c r="K528" s="1649"/>
      <c r="L528" s="1649"/>
      <c r="M528" s="1649"/>
      <c r="N528" s="1649"/>
      <c r="O528" s="1665" t="s">
        <v>3988</v>
      </c>
      <c r="P528" s="1665"/>
      <c r="Q528" s="1697" t="s">
        <v>3432</v>
      </c>
      <c r="R528" s="1698"/>
      <c r="S528" s="1698"/>
      <c r="T528" s="1787" t="s">
        <v>3710</v>
      </c>
      <c r="U528" s="1697" t="s">
        <v>3434</v>
      </c>
      <c r="V528" s="1698"/>
      <c r="W528" s="1698"/>
      <c r="X528" s="1698"/>
      <c r="Y528" s="1791" t="s">
        <v>3989</v>
      </c>
      <c r="Z528" s="1704"/>
      <c r="AA528" s="1704"/>
      <c r="AB528" s="1705"/>
      <c r="AC528" s="1697" t="s">
        <v>3712</v>
      </c>
      <c r="AD528" s="1698"/>
      <c r="AE528" s="1698"/>
      <c r="AF528" s="1698"/>
      <c r="AG528" s="1788" t="s">
        <v>3975</v>
      </c>
      <c r="AH528" s="1789"/>
      <c r="AI528" s="1789"/>
      <c r="AJ528" s="1790"/>
      <c r="AK528" s="1650"/>
      <c r="AL528" s="1649"/>
      <c r="AM528" s="1649"/>
      <c r="AN528" s="1649"/>
      <c r="AO528" s="1649"/>
      <c r="AP528" s="1649"/>
      <c r="AQ528" s="1649"/>
      <c r="AR528" s="1649"/>
      <c r="AS528" s="1649"/>
      <c r="AT528" s="1649"/>
      <c r="AU528" s="1649"/>
      <c r="AV528" s="1649"/>
      <c r="AW528" s="1649"/>
      <c r="AX528" s="1649"/>
      <c r="AY528" s="1649"/>
      <c r="AZ528" s="1649"/>
      <c r="BA528" s="1649"/>
      <c r="BB528" s="1649"/>
      <c r="BC528" s="1649"/>
      <c r="BD528" s="1649"/>
      <c r="BE528" s="1649"/>
      <c r="BF528" s="1649"/>
    </row>
    <row r="529" spans="1:58" s="1650" customFormat="1" ht="12" customHeight="1">
      <c r="A529" s="1649"/>
      <c r="B529" s="1649"/>
      <c r="C529" s="1649"/>
      <c r="D529" s="1649"/>
      <c r="E529" s="1649"/>
      <c r="F529" s="1649"/>
      <c r="G529" s="1649"/>
      <c r="H529" s="1649"/>
      <c r="I529" s="1649"/>
      <c r="J529" s="1649"/>
      <c r="K529" s="1649"/>
      <c r="L529" s="1649"/>
      <c r="M529" s="1649"/>
      <c r="N529" s="1649"/>
      <c r="O529" s="1665" t="s">
        <v>3990</v>
      </c>
      <c r="P529" s="1665"/>
      <c r="Q529" s="1697" t="s">
        <v>3707</v>
      </c>
      <c r="R529" s="1698"/>
      <c r="S529" s="1698"/>
      <c r="T529" s="1787" t="s">
        <v>3710</v>
      </c>
      <c r="U529" s="1697" t="s">
        <v>3434</v>
      </c>
      <c r="V529" s="1698"/>
      <c r="W529" s="1698"/>
      <c r="X529" s="1698"/>
      <c r="Y529" s="1791" t="s">
        <v>3992</v>
      </c>
      <c r="Z529" s="1704"/>
      <c r="AA529" s="1704"/>
      <c r="AB529" s="1705"/>
      <c r="AC529" s="1697" t="s">
        <v>3436</v>
      </c>
      <c r="AD529" s="1698"/>
      <c r="AE529" s="1698"/>
      <c r="AF529" s="1698"/>
      <c r="AG529" s="1788" t="s">
        <v>3980</v>
      </c>
      <c r="AH529" s="1789"/>
      <c r="AI529" s="1789"/>
      <c r="AJ529" s="1790"/>
      <c r="AL529" s="1649"/>
      <c r="AM529" s="1649"/>
      <c r="AN529" s="1649"/>
      <c r="AO529" s="1649"/>
      <c r="AP529" s="1649"/>
      <c r="AQ529" s="1649"/>
      <c r="AR529" s="1649"/>
      <c r="AS529" s="1649"/>
      <c r="AT529" s="1649"/>
      <c r="AU529" s="1649"/>
      <c r="AV529" s="1649"/>
      <c r="AW529" s="1649"/>
      <c r="AX529" s="1649"/>
      <c r="AY529" s="1649"/>
      <c r="AZ529" s="1649"/>
      <c r="BA529" s="1649"/>
      <c r="BB529" s="1649"/>
      <c r="BC529" s="1649"/>
      <c r="BD529" s="1649"/>
      <c r="BE529" s="1649"/>
      <c r="BF529" s="1649"/>
    </row>
    <row r="530" spans="1:58" s="1650" customFormat="1" ht="12" customHeight="1">
      <c r="A530" s="1649"/>
      <c r="B530" s="1649"/>
      <c r="C530" s="1649"/>
      <c r="D530" s="1649"/>
      <c r="E530" s="1649"/>
      <c r="F530" s="1649"/>
      <c r="G530" s="1649"/>
      <c r="H530" s="1649"/>
      <c r="I530" s="1649"/>
      <c r="J530" s="1649"/>
      <c r="K530" s="1649"/>
      <c r="L530" s="1649"/>
      <c r="M530" s="1649"/>
      <c r="N530" s="1649"/>
      <c r="O530" s="1665" t="s">
        <v>3993</v>
      </c>
      <c r="P530" s="1665"/>
      <c r="Q530" s="1697" t="s">
        <v>3994</v>
      </c>
      <c r="R530" s="1698"/>
      <c r="S530" s="1698"/>
      <c r="T530" s="1787" t="s">
        <v>3440</v>
      </c>
      <c r="U530" s="1697" t="s">
        <v>3434</v>
      </c>
      <c r="V530" s="1698"/>
      <c r="W530" s="1698"/>
      <c r="X530" s="1698"/>
      <c r="Y530" s="1791" t="s">
        <v>3995</v>
      </c>
      <c r="Z530" s="1704"/>
      <c r="AA530" s="1704"/>
      <c r="AB530" s="1705"/>
      <c r="AC530" s="1697" t="s">
        <v>3436</v>
      </c>
      <c r="AD530" s="1698"/>
      <c r="AE530" s="1698"/>
      <c r="AF530" s="1698"/>
      <c r="AG530" s="1788" t="s">
        <v>3971</v>
      </c>
      <c r="AH530" s="1789"/>
      <c r="AI530" s="1789"/>
      <c r="AJ530" s="1790"/>
      <c r="AL530" s="1649"/>
      <c r="AM530" s="1649"/>
      <c r="AN530" s="1649"/>
      <c r="AO530" s="1649"/>
      <c r="AP530" s="1649"/>
      <c r="AQ530" s="1649"/>
      <c r="AR530" s="1649"/>
      <c r="AS530" s="1649"/>
      <c r="AT530" s="1649"/>
      <c r="AU530" s="1649"/>
      <c r="AV530" s="1649"/>
      <c r="AW530" s="1649"/>
      <c r="AX530" s="1649"/>
      <c r="AY530" s="1649"/>
      <c r="AZ530" s="1649"/>
      <c r="BA530" s="1649"/>
      <c r="BB530" s="1649"/>
      <c r="BC530" s="1649"/>
      <c r="BD530" s="1649"/>
      <c r="BE530" s="1649"/>
      <c r="BF530" s="1649"/>
    </row>
    <row r="531" spans="1:58" s="1650" customFormat="1" ht="12" customHeight="1">
      <c r="A531" s="1649"/>
      <c r="B531" s="1649"/>
      <c r="C531" s="1649"/>
      <c r="D531" s="1649"/>
      <c r="E531" s="1649"/>
      <c r="F531" s="1649"/>
      <c r="G531" s="1649"/>
      <c r="H531" s="1649"/>
      <c r="I531" s="1649"/>
      <c r="J531" s="1649"/>
      <c r="K531" s="1649"/>
      <c r="L531" s="1649"/>
      <c r="M531" s="1649"/>
      <c r="N531" s="1649"/>
      <c r="O531" s="1665" t="s">
        <v>3996</v>
      </c>
      <c r="P531" s="1665"/>
      <c r="Q531" s="1697" t="s">
        <v>3432</v>
      </c>
      <c r="R531" s="1698"/>
      <c r="S531" s="1698"/>
      <c r="T531" s="1787" t="s">
        <v>3440</v>
      </c>
      <c r="U531" s="1697" t="s">
        <v>3434</v>
      </c>
      <c r="V531" s="1698"/>
      <c r="W531" s="1698"/>
      <c r="X531" s="1698"/>
      <c r="Y531" s="1791" t="s">
        <v>3997</v>
      </c>
      <c r="Z531" s="1704"/>
      <c r="AA531" s="1704"/>
      <c r="AB531" s="1705"/>
      <c r="AC531" s="1697" t="s">
        <v>3714</v>
      </c>
      <c r="AD531" s="1698"/>
      <c r="AE531" s="1698"/>
      <c r="AF531" s="1698"/>
      <c r="AG531" s="1788" t="s">
        <v>3980</v>
      </c>
      <c r="AH531" s="1789"/>
      <c r="AI531" s="1789"/>
      <c r="AJ531" s="1790"/>
      <c r="AL531" s="1649"/>
      <c r="AM531" s="1649"/>
      <c r="AN531" s="1649"/>
      <c r="AO531" s="1649"/>
      <c r="AP531" s="1649"/>
      <c r="AQ531" s="1649"/>
      <c r="AR531" s="1649"/>
      <c r="AS531" s="1649"/>
      <c r="AT531" s="1649"/>
      <c r="AU531" s="1649"/>
      <c r="AV531" s="1649"/>
      <c r="AW531" s="1649"/>
      <c r="AX531" s="1649"/>
      <c r="AY531" s="1649"/>
      <c r="AZ531" s="1649"/>
      <c r="BA531" s="1649"/>
      <c r="BB531" s="1649"/>
      <c r="BC531" s="1649"/>
      <c r="BD531" s="1649"/>
      <c r="BE531" s="1649"/>
      <c r="BF531" s="1649"/>
    </row>
    <row r="532" spans="1:58" s="1650" customFormat="1" ht="12" customHeight="1">
      <c r="A532" s="1649"/>
      <c r="B532" s="1649"/>
      <c r="C532" s="1649"/>
      <c r="D532" s="1649"/>
      <c r="E532" s="1638"/>
      <c r="F532" s="1638"/>
      <c r="G532" s="1638"/>
      <c r="H532" s="1638"/>
      <c r="I532" s="1638"/>
      <c r="J532" s="1637"/>
      <c r="K532" s="1640"/>
      <c r="L532" s="1637"/>
      <c r="M532" s="1641"/>
      <c r="N532" s="1649"/>
      <c r="O532" s="1665" t="s">
        <v>3998</v>
      </c>
      <c r="P532" s="1665"/>
      <c r="Q532" s="1697" t="s">
        <v>3432</v>
      </c>
      <c r="R532" s="1698"/>
      <c r="S532" s="1698"/>
      <c r="T532" s="1787" t="s">
        <v>3440</v>
      </c>
      <c r="U532" s="1644" t="s">
        <v>3225</v>
      </c>
      <c r="V532" s="1645"/>
      <c r="W532" s="1645"/>
      <c r="X532" s="1645"/>
      <c r="Y532" s="1792" t="s">
        <v>3999</v>
      </c>
      <c r="Z532" s="1792"/>
      <c r="AA532" s="1792"/>
      <c r="AB532" s="1793"/>
      <c r="AC532" s="1644" t="s">
        <v>3139</v>
      </c>
      <c r="AD532" s="1645"/>
      <c r="AE532" s="1645"/>
      <c r="AF532" s="1645"/>
      <c r="AG532" s="1792" t="s">
        <v>4000</v>
      </c>
      <c r="AH532" s="1792"/>
      <c r="AI532" s="1792"/>
      <c r="AJ532" s="1793"/>
      <c r="AL532" s="1649"/>
      <c r="AM532" s="1649"/>
      <c r="AN532" s="1649"/>
      <c r="AO532" s="1649"/>
      <c r="AP532" s="1649"/>
      <c r="AQ532" s="1649"/>
      <c r="AR532" s="1649"/>
      <c r="AS532" s="1649"/>
      <c r="AT532" s="1649"/>
      <c r="AU532" s="1649"/>
      <c r="AV532" s="1649"/>
      <c r="AW532" s="1649"/>
      <c r="AX532" s="1649"/>
      <c r="AY532" s="1649"/>
      <c r="AZ532" s="1649"/>
      <c r="BA532" s="1649"/>
      <c r="BB532" s="1649"/>
      <c r="BC532" s="1649"/>
      <c r="BD532" s="1649"/>
      <c r="BE532" s="1649"/>
      <c r="BF532" s="1649"/>
    </row>
    <row r="533" spans="1:58" s="1650" customFormat="1" ht="12" customHeight="1">
      <c r="A533" s="1649"/>
      <c r="B533" s="1649"/>
      <c r="C533" s="1649"/>
      <c r="D533" s="1649"/>
      <c r="E533" s="1638"/>
      <c r="F533" s="1638"/>
      <c r="G533" s="1638"/>
      <c r="H533" s="1638"/>
      <c r="I533" s="1638"/>
      <c r="J533" s="1637"/>
      <c r="K533" s="1640"/>
      <c r="L533" s="1637"/>
      <c r="M533" s="1641"/>
      <c r="N533" s="1649"/>
      <c r="O533" s="1665" t="s">
        <v>4001</v>
      </c>
      <c r="P533" s="1665"/>
      <c r="Q533" s="1697" t="s">
        <v>3432</v>
      </c>
      <c r="R533" s="1698"/>
      <c r="S533" s="1698"/>
      <c r="T533" s="1787" t="s">
        <v>3440</v>
      </c>
      <c r="U533" s="1644" t="s">
        <v>3225</v>
      </c>
      <c r="V533" s="1645"/>
      <c r="W533" s="1645"/>
      <c r="X533" s="1645"/>
      <c r="Y533" s="1792" t="s">
        <v>4002</v>
      </c>
      <c r="Z533" s="1792"/>
      <c r="AA533" s="1792"/>
      <c r="AB533" s="1793"/>
      <c r="AC533" s="1644" t="s">
        <v>3139</v>
      </c>
      <c r="AD533" s="1645"/>
      <c r="AE533" s="1645"/>
      <c r="AF533" s="1645"/>
      <c r="AG533" s="1792" t="s">
        <v>4000</v>
      </c>
      <c r="AH533" s="1792"/>
      <c r="AI533" s="1792"/>
      <c r="AJ533" s="1793"/>
      <c r="AL533" s="1649"/>
      <c r="AM533" s="1649"/>
      <c r="AN533" s="1649"/>
      <c r="AO533" s="1649"/>
      <c r="AP533" s="1649"/>
      <c r="AQ533" s="1649"/>
      <c r="AR533" s="1649"/>
      <c r="AS533" s="1649"/>
      <c r="AT533" s="1649"/>
      <c r="AU533" s="1649"/>
      <c r="AV533" s="1649"/>
      <c r="AW533" s="1649"/>
      <c r="AX533" s="1649"/>
      <c r="AY533" s="1649"/>
      <c r="AZ533" s="1649"/>
      <c r="BA533" s="1649"/>
      <c r="BB533" s="1649"/>
      <c r="BC533" s="1649"/>
      <c r="BD533" s="1649"/>
      <c r="BE533" s="1649"/>
      <c r="BF533" s="1649"/>
    </row>
    <row r="534" spans="1:58" s="1650" customFormat="1" ht="12" customHeight="1">
      <c r="A534" s="1649"/>
      <c r="B534" s="1649"/>
      <c r="C534" s="1649"/>
      <c r="D534" s="1649"/>
      <c r="E534" s="1649"/>
      <c r="F534" s="1649"/>
      <c r="G534" s="1649"/>
      <c r="H534" s="1649"/>
      <c r="I534" s="1649"/>
      <c r="J534" s="1649"/>
      <c r="K534" s="1649"/>
      <c r="L534" s="1649"/>
      <c r="M534" s="1649"/>
      <c r="N534" s="1642"/>
      <c r="O534" s="1643" t="s">
        <v>4003</v>
      </c>
      <c r="P534" s="1643"/>
      <c r="Q534" s="1644" t="s">
        <v>3106</v>
      </c>
      <c r="R534" s="1645"/>
      <c r="S534" s="1645"/>
      <c r="T534" s="1794" t="s">
        <v>3214</v>
      </c>
      <c r="U534" s="1644" t="s">
        <v>3225</v>
      </c>
      <c r="V534" s="1645"/>
      <c r="W534" s="1645"/>
      <c r="X534" s="1645"/>
      <c r="Y534" s="1792" t="s">
        <v>4004</v>
      </c>
      <c r="Z534" s="1792"/>
      <c r="AA534" s="1792"/>
      <c r="AB534" s="1793"/>
      <c r="AC534" s="1644" t="s">
        <v>3139</v>
      </c>
      <c r="AD534" s="1645"/>
      <c r="AE534" s="1645"/>
      <c r="AF534" s="1645"/>
      <c r="AG534" s="1792" t="s">
        <v>4000</v>
      </c>
      <c r="AH534" s="1792"/>
      <c r="AI534" s="1792"/>
      <c r="AJ534" s="1793"/>
      <c r="AL534" s="1649"/>
      <c r="AM534" s="1649"/>
      <c r="AN534" s="1649"/>
      <c r="AO534" s="1649"/>
      <c r="AP534" s="1649"/>
      <c r="AQ534" s="1649"/>
      <c r="AR534" s="1649"/>
      <c r="AS534" s="1649"/>
      <c r="AT534" s="1649"/>
      <c r="AU534" s="1649"/>
      <c r="AV534" s="1649"/>
      <c r="AW534" s="1649"/>
      <c r="AX534" s="1649"/>
      <c r="AY534" s="1649"/>
      <c r="AZ534" s="1649"/>
      <c r="BA534" s="1649"/>
      <c r="BB534" s="1649"/>
      <c r="BC534" s="1649"/>
      <c r="BD534" s="1649"/>
      <c r="BE534" s="1649"/>
      <c r="BF534" s="1649"/>
    </row>
    <row r="535" spans="1:58" s="1650" customFormat="1" ht="12" customHeight="1">
      <c r="A535" s="1649"/>
      <c r="B535" s="1649"/>
      <c r="C535" s="1649"/>
      <c r="D535" s="1649"/>
      <c r="E535" s="1649"/>
      <c r="F535" s="1649"/>
      <c r="G535" s="1649"/>
      <c r="H535" s="1649"/>
      <c r="I535" s="1649"/>
      <c r="J535" s="1649"/>
      <c r="K535" s="1649"/>
      <c r="L535" s="1649"/>
      <c r="M535" s="1649"/>
      <c r="N535" s="1642"/>
      <c r="O535" s="1643" t="s">
        <v>4005</v>
      </c>
      <c r="P535" s="1643"/>
      <c r="Q535" s="1644" t="s">
        <v>3106</v>
      </c>
      <c r="R535" s="1645"/>
      <c r="S535" s="1645"/>
      <c r="T535" s="1794" t="s">
        <v>3214</v>
      </c>
      <c r="U535" s="1644" t="s">
        <v>3120</v>
      </c>
      <c r="V535" s="1645"/>
      <c r="W535" s="1645"/>
      <c r="X535" s="1645"/>
      <c r="Y535" s="1792" t="s">
        <v>4006</v>
      </c>
      <c r="Z535" s="1792"/>
      <c r="AA535" s="1792"/>
      <c r="AB535" s="1793"/>
      <c r="AC535" s="1644" t="s">
        <v>3139</v>
      </c>
      <c r="AD535" s="1645"/>
      <c r="AE535" s="1645"/>
      <c r="AF535" s="1645"/>
      <c r="AG535" s="1792" t="s">
        <v>4000</v>
      </c>
      <c r="AH535" s="1792"/>
      <c r="AI535" s="1792"/>
      <c r="AJ535" s="1793"/>
      <c r="AL535" s="1649"/>
      <c r="AM535" s="1649"/>
      <c r="AN535" s="1649"/>
      <c r="AO535" s="1649"/>
      <c r="AP535" s="1649"/>
      <c r="AQ535" s="1649"/>
      <c r="AR535" s="1649"/>
      <c r="AS535" s="1649"/>
      <c r="AT535" s="1649"/>
      <c r="AU535" s="1649"/>
      <c r="AV535" s="1649"/>
      <c r="AW535" s="1649"/>
      <c r="AX535" s="1649"/>
      <c r="AY535" s="1649"/>
      <c r="AZ535" s="1649"/>
      <c r="BA535" s="1649"/>
      <c r="BB535" s="1649"/>
      <c r="BC535" s="1649"/>
      <c r="BD535" s="1649"/>
      <c r="BE535" s="1649"/>
      <c r="BF535" s="1649"/>
    </row>
    <row r="539" spans="1:58" s="1650" customFormat="1" ht="12" customHeight="1">
      <c r="A539" s="1649"/>
      <c r="B539" s="1649"/>
      <c r="C539" s="1649" t="s">
        <v>3402</v>
      </c>
      <c r="D539" s="1679"/>
      <c r="E539" s="1649"/>
      <c r="F539" s="1649"/>
      <c r="G539" s="1649" t="s">
        <v>4007</v>
      </c>
      <c r="H539" s="1649"/>
      <c r="I539" s="1649"/>
      <c r="J539" s="1649"/>
      <c r="K539" s="1649"/>
      <c r="L539" s="1649"/>
      <c r="M539" s="1649"/>
      <c r="N539" s="1649"/>
      <c r="O539" s="1649"/>
      <c r="P539" s="1654"/>
      <c r="Q539" s="1649"/>
      <c r="R539" s="1649"/>
      <c r="S539" s="1649"/>
      <c r="T539" s="1649"/>
      <c r="U539" s="1649"/>
      <c r="V539" s="1649"/>
      <c r="W539" s="1649"/>
      <c r="X539" s="1649"/>
      <c r="Y539" s="1649"/>
      <c r="Z539" s="1649"/>
      <c r="AA539" s="1649"/>
      <c r="AB539" s="1649"/>
      <c r="AC539" s="1649"/>
      <c r="AD539" s="1649"/>
      <c r="AE539" s="1649"/>
      <c r="AF539" s="1649"/>
      <c r="AG539" s="1649"/>
      <c r="AH539" s="1649"/>
      <c r="AI539" s="1649"/>
      <c r="AJ539" s="1649"/>
      <c r="AL539" s="1649"/>
      <c r="AM539" s="1649"/>
      <c r="AN539" s="1649"/>
      <c r="AO539" s="1649"/>
      <c r="AP539" s="1649"/>
      <c r="AQ539" s="1649"/>
      <c r="AR539" s="1649"/>
      <c r="AS539" s="1649"/>
      <c r="AT539" s="1649"/>
      <c r="AU539" s="1649"/>
      <c r="AV539" s="1649"/>
      <c r="AW539" s="1649"/>
      <c r="AX539" s="1649"/>
      <c r="AY539" s="1649"/>
      <c r="AZ539" s="1649"/>
      <c r="BA539" s="1649"/>
      <c r="BB539" s="1649"/>
      <c r="BC539" s="1649"/>
      <c r="BD539" s="1649"/>
      <c r="BE539" s="1649"/>
      <c r="BF539" s="1649"/>
    </row>
    <row r="540" spans="1:58" s="1650" customFormat="1" ht="12" customHeight="1">
      <c r="A540" s="1649"/>
      <c r="B540" s="1649"/>
      <c r="C540" s="1649"/>
      <c r="D540" s="1649"/>
      <c r="E540" s="1649" t="s">
        <v>3413</v>
      </c>
      <c r="F540" s="1649"/>
      <c r="G540" s="1649"/>
      <c r="H540" s="1649"/>
      <c r="I540" s="1649"/>
      <c r="J540" s="1649"/>
      <c r="K540" s="1649"/>
      <c r="L540" s="1649"/>
      <c r="M540" s="1649"/>
      <c r="N540" s="1649"/>
      <c r="O540" s="1649"/>
      <c r="P540" s="1649"/>
      <c r="Q540" s="1649"/>
      <c r="R540" s="1649"/>
      <c r="S540" s="1649"/>
      <c r="T540" s="1649"/>
      <c r="U540" s="1649"/>
      <c r="V540" s="1649"/>
      <c r="W540" s="1649"/>
      <c r="X540" s="1649"/>
      <c r="Y540" s="1649"/>
      <c r="Z540" s="1649"/>
      <c r="AA540" s="1649"/>
      <c r="AB540" s="1649"/>
      <c r="AC540" s="1649"/>
      <c r="AD540" s="1649"/>
      <c r="AE540" s="1649"/>
      <c r="AF540" s="1649"/>
      <c r="AG540" s="1649"/>
      <c r="AH540" s="1649"/>
      <c r="AI540" s="1649"/>
      <c r="AJ540" s="1665" t="s">
        <v>3404</v>
      </c>
      <c r="AL540" s="1649"/>
      <c r="AM540" s="1649"/>
      <c r="AN540" s="1649"/>
      <c r="AO540" s="1649"/>
      <c r="AP540" s="1649"/>
      <c r="AQ540" s="1649"/>
      <c r="AR540" s="1649"/>
      <c r="AS540" s="1649"/>
      <c r="AT540" s="1649"/>
      <c r="AU540" s="1649"/>
      <c r="AV540" s="1649"/>
      <c r="AW540" s="1649"/>
      <c r="AX540" s="1649"/>
      <c r="AY540" s="1649"/>
      <c r="AZ540" s="1649"/>
      <c r="BA540" s="1649"/>
      <c r="BB540" s="1649"/>
      <c r="BC540" s="1649"/>
      <c r="BD540" s="1649"/>
      <c r="BE540" s="1649"/>
      <c r="BF540" s="1649"/>
    </row>
    <row r="541" spans="1:58" s="1650" customFormat="1" ht="12" customHeight="1">
      <c r="A541" s="1649"/>
      <c r="B541" s="1649"/>
      <c r="C541" s="1649"/>
      <c r="D541" s="1649"/>
      <c r="E541" s="1650">
        <v>31</v>
      </c>
      <c r="L541" s="1650">
        <v>24</v>
      </c>
      <c r="M541" s="1650">
        <v>23</v>
      </c>
      <c r="T541" s="1680">
        <v>16</v>
      </c>
      <c r="U541" s="1680">
        <v>15</v>
      </c>
      <c r="AB541" s="1680">
        <v>8</v>
      </c>
      <c r="AC541" s="1680">
        <v>7</v>
      </c>
      <c r="AJ541" s="1680">
        <v>0</v>
      </c>
      <c r="AL541" s="1649"/>
      <c r="AM541" s="1649"/>
      <c r="AN541" s="1649"/>
      <c r="AO541" s="1649"/>
      <c r="AP541" s="1649"/>
      <c r="AQ541" s="1649"/>
      <c r="AR541" s="1649"/>
      <c r="AS541" s="1649"/>
      <c r="AT541" s="1649"/>
      <c r="AU541" s="1649"/>
      <c r="AV541" s="1649"/>
      <c r="AW541" s="1649"/>
      <c r="AX541" s="1649"/>
      <c r="AY541" s="1649"/>
      <c r="AZ541" s="1649"/>
      <c r="BA541" s="1649"/>
      <c r="BB541" s="1649"/>
      <c r="BC541" s="1649"/>
      <c r="BD541" s="1649"/>
      <c r="BE541" s="1649"/>
      <c r="BF541" s="1649"/>
    </row>
    <row r="542" spans="1:58" s="1650" customFormat="1" ht="12" customHeight="1">
      <c r="A542" s="1649"/>
      <c r="B542" s="1649"/>
      <c r="C542" s="1649"/>
      <c r="D542" s="1649"/>
      <c r="E542" s="1686" t="s">
        <v>3125</v>
      </c>
      <c r="F542" s="1687" t="s">
        <v>3125</v>
      </c>
      <c r="G542" s="1687" t="s">
        <v>3125</v>
      </c>
      <c r="H542" s="1688" t="s">
        <v>3125</v>
      </c>
      <c r="I542" s="1686" t="s">
        <v>3839</v>
      </c>
      <c r="J542" s="1687" t="s">
        <v>3125</v>
      </c>
      <c r="K542" s="1687" t="s">
        <v>3125</v>
      </c>
      <c r="L542" s="1688" t="s">
        <v>3125</v>
      </c>
      <c r="M542" s="1686" t="s">
        <v>3125</v>
      </c>
      <c r="N542" s="1687" t="s">
        <v>3125</v>
      </c>
      <c r="O542" s="1687" t="s">
        <v>3125</v>
      </c>
      <c r="P542" s="1688" t="s">
        <v>3125</v>
      </c>
      <c r="Q542" s="1686" t="s">
        <v>3194</v>
      </c>
      <c r="R542" s="1687" t="s">
        <v>3194</v>
      </c>
      <c r="S542" s="1687" t="s">
        <v>3125</v>
      </c>
      <c r="T542" s="1689" t="s">
        <v>3125</v>
      </c>
      <c r="U542" s="1686" t="s">
        <v>3125</v>
      </c>
      <c r="V542" s="1687" t="s">
        <v>3125</v>
      </c>
      <c r="W542" s="1687" t="s">
        <v>3125</v>
      </c>
      <c r="X542" s="1688" t="s">
        <v>3125</v>
      </c>
      <c r="Y542" s="1734" t="s">
        <v>3420</v>
      </c>
      <c r="Z542" s="1735" t="s">
        <v>3420</v>
      </c>
      <c r="AA542" s="1758" t="s">
        <v>3420</v>
      </c>
      <c r="AB542" s="1759" t="s">
        <v>3420</v>
      </c>
      <c r="AC542" s="1734" t="s">
        <v>3420</v>
      </c>
      <c r="AD542" s="1735" t="s">
        <v>3420</v>
      </c>
      <c r="AE542" s="1735" t="s">
        <v>3420</v>
      </c>
      <c r="AF542" s="1736" t="s">
        <v>3798</v>
      </c>
      <c r="AG542" s="1760" t="s">
        <v>3798</v>
      </c>
      <c r="AH542" s="1758" t="s">
        <v>3420</v>
      </c>
      <c r="AI542" s="1758" t="s">
        <v>3842</v>
      </c>
      <c r="AJ542" s="1761" t="s">
        <v>3420</v>
      </c>
      <c r="AL542" s="1649"/>
      <c r="AM542" s="1649"/>
      <c r="AN542" s="1649"/>
      <c r="AO542" s="1649"/>
      <c r="AP542" s="1649"/>
      <c r="AQ542" s="1649"/>
      <c r="AR542" s="1649"/>
      <c r="AS542" s="1649"/>
      <c r="AT542" s="1649"/>
      <c r="AU542" s="1649"/>
      <c r="AV542" s="1649"/>
      <c r="AW542" s="1649"/>
      <c r="AX542" s="1649"/>
      <c r="AY542" s="1649"/>
      <c r="AZ542" s="1649"/>
      <c r="BA542" s="1649"/>
      <c r="BB542" s="1649"/>
      <c r="BC542" s="1649"/>
      <c r="BD542" s="1649"/>
      <c r="BE542" s="1649"/>
      <c r="BF542" s="1649"/>
    </row>
    <row r="543" spans="1:58" s="1650" customFormat="1" ht="12" customHeight="1">
      <c r="A543" s="1649"/>
      <c r="B543" s="1649"/>
      <c r="C543" s="1649"/>
      <c r="D543" s="1649"/>
      <c r="E543" s="1655"/>
      <c r="F543" s="1655"/>
      <c r="G543" s="1655"/>
      <c r="H543" s="1655"/>
      <c r="I543" s="1655"/>
      <c r="J543" s="1655"/>
      <c r="K543" s="1655"/>
      <c r="L543" s="1655"/>
      <c r="M543" s="1655"/>
      <c r="N543" s="1655"/>
      <c r="O543" s="1655"/>
      <c r="P543" s="1655"/>
      <c r="Q543" s="1655"/>
      <c r="R543" s="1655"/>
      <c r="S543" s="1655"/>
      <c r="T543" s="1655"/>
      <c r="U543" s="1655"/>
      <c r="V543" s="1655"/>
      <c r="W543" s="1655"/>
      <c r="X543" s="1655"/>
      <c r="Y543" s="1655"/>
      <c r="Z543" s="1655"/>
      <c r="AA543" s="1655"/>
      <c r="AB543" s="1655"/>
      <c r="AC543" s="1655"/>
      <c r="AD543" s="1655"/>
      <c r="AE543" s="1655"/>
      <c r="AF543" s="1655"/>
      <c r="AG543" s="1655"/>
      <c r="AH543" s="1655"/>
      <c r="AI543" s="1655"/>
      <c r="AJ543" s="1655"/>
      <c r="AL543" s="1649"/>
      <c r="AM543" s="1649"/>
      <c r="AN543" s="1649"/>
      <c r="AO543" s="1649"/>
      <c r="AP543" s="1649"/>
      <c r="AQ543" s="1649"/>
      <c r="AR543" s="1649"/>
      <c r="AS543" s="1649"/>
      <c r="AT543" s="1649"/>
      <c r="AU543" s="1649"/>
      <c r="AV543" s="1649"/>
      <c r="AW543" s="1649"/>
      <c r="AX543" s="1649"/>
      <c r="AY543" s="1649"/>
      <c r="AZ543" s="1649"/>
      <c r="BA543" s="1649"/>
      <c r="BB543" s="1649"/>
      <c r="BC543" s="1649"/>
      <c r="BD543" s="1649"/>
      <c r="BE543" s="1649"/>
      <c r="BF543" s="1649"/>
    </row>
    <row r="544" spans="1:58" s="1650" customFormat="1" ht="12" customHeight="1">
      <c r="A544" s="1649"/>
      <c r="B544" s="1649"/>
      <c r="C544" s="1649"/>
      <c r="D544" s="1649"/>
      <c r="E544" s="1649"/>
      <c r="F544" s="1655"/>
      <c r="G544" s="1655"/>
      <c r="H544" s="1655"/>
      <c r="I544" s="1655"/>
      <c r="J544" s="1655"/>
      <c r="K544" s="1655"/>
      <c r="L544" s="1655"/>
      <c r="M544" s="1655"/>
      <c r="N544" s="1655"/>
      <c r="O544" s="1655"/>
      <c r="P544" s="1655"/>
      <c r="Q544" s="1655"/>
      <c r="R544" s="1655"/>
      <c r="S544" s="1649"/>
      <c r="T544" s="1655"/>
      <c r="U544" s="1655"/>
      <c r="V544" s="1655"/>
      <c r="W544" s="1655"/>
      <c r="X544" s="1655"/>
      <c r="Y544" s="1655"/>
      <c r="Z544" s="1655"/>
      <c r="AA544" s="1655"/>
      <c r="AB544" s="1655"/>
      <c r="AC544" s="1655"/>
      <c r="AD544" s="1655" t="s">
        <v>3819</v>
      </c>
      <c r="AE544" s="1649"/>
      <c r="AF544" s="1649"/>
      <c r="AG544" s="1649"/>
      <c r="AH544" s="1649"/>
      <c r="AI544" s="1649"/>
      <c r="AJ544" s="1649"/>
      <c r="AL544" s="1649"/>
      <c r="AM544" s="1649"/>
      <c r="AN544" s="1649"/>
      <c r="AO544" s="1649"/>
      <c r="AP544" s="1649"/>
      <c r="AQ544" s="1649"/>
      <c r="AR544" s="1649"/>
      <c r="AS544" s="1649"/>
      <c r="AT544" s="1649"/>
      <c r="AU544" s="1649"/>
      <c r="AV544" s="1649"/>
      <c r="AW544" s="1649"/>
      <c r="AX544" s="1649"/>
      <c r="AY544" s="1649"/>
      <c r="AZ544" s="1649"/>
      <c r="BA544" s="1649"/>
      <c r="BB544" s="1649"/>
      <c r="BC544" s="1649"/>
      <c r="BD544" s="1649"/>
      <c r="BE544" s="1649"/>
      <c r="BF544" s="1649"/>
    </row>
    <row r="548" spans="2:58" ht="12" customHeight="1">
      <c r="B548" s="1781" t="str">
        <f>$B$2</f>
        <v>13</v>
      </c>
      <c r="C548" s="1782" t="s">
        <v>4008</v>
      </c>
      <c r="D548" s="1649"/>
      <c r="E548" s="1658" t="s">
        <v>4009</v>
      </c>
      <c r="F548" s="1655"/>
      <c r="G548" s="1655"/>
      <c r="H548" s="1655"/>
      <c r="I548" s="1655"/>
      <c r="J548" s="1655"/>
      <c r="K548" s="1655"/>
      <c r="L548" s="1655"/>
      <c r="M548" s="1655"/>
      <c r="N548" s="1655"/>
      <c r="O548" s="1655"/>
      <c r="P548" s="1655"/>
      <c r="Q548" s="1655"/>
      <c r="R548" s="1655"/>
      <c r="S548" s="1655"/>
      <c r="T548" s="1655"/>
      <c r="U548" s="1655"/>
      <c r="V548" s="1655"/>
      <c r="W548" s="1655"/>
      <c r="X548" s="1655"/>
      <c r="Y548" s="1655"/>
      <c r="Z548" s="1655"/>
      <c r="AA548" s="1655"/>
      <c r="AB548" s="1655"/>
      <c r="AC548" s="1655"/>
      <c r="AD548" s="1663"/>
      <c r="AE548" s="1663"/>
      <c r="AF548" s="1664" t="s">
        <v>3914</v>
      </c>
      <c r="AG548" s="1664"/>
      <c r="AH548" s="1664"/>
      <c r="AI548" s="1664"/>
      <c r="AJ548" s="1664"/>
      <c r="AK548" s="1650"/>
      <c r="AL548" s="1649"/>
      <c r="AM548" s="1649"/>
      <c r="AN548" s="1649"/>
      <c r="AO548" s="1649"/>
      <c r="AP548" s="1649"/>
      <c r="AQ548" s="1649"/>
      <c r="AR548" s="1649"/>
      <c r="AS548" s="1649"/>
      <c r="AT548" s="1649"/>
      <c r="AU548" s="1649"/>
      <c r="AV548" s="1649"/>
      <c r="AW548" s="1649"/>
      <c r="AX548" s="1649"/>
      <c r="AY548" s="1649"/>
      <c r="AZ548" s="1649"/>
      <c r="BA548" s="1649"/>
      <c r="BB548" s="1649"/>
      <c r="BC548" s="1649"/>
      <c r="BD548" s="1649"/>
      <c r="BE548" s="1649"/>
      <c r="BF548" s="1649"/>
    </row>
    <row r="549" spans="2:58" ht="12" customHeight="1">
      <c r="B549" s="1649"/>
      <c r="C549" s="1649"/>
      <c r="D549" s="1649"/>
      <c r="E549" s="1649"/>
      <c r="F549" s="1649"/>
      <c r="G549" s="1649"/>
      <c r="H549" s="1649"/>
      <c r="I549" s="1649"/>
      <c r="J549" s="1649"/>
      <c r="K549" s="1649"/>
      <c r="L549" s="1649"/>
      <c r="M549" s="1649"/>
      <c r="N549" s="1649"/>
      <c r="O549" s="1649"/>
      <c r="P549" s="1649"/>
      <c r="Q549" s="1649"/>
      <c r="R549" s="1649"/>
      <c r="S549" s="1649"/>
      <c r="T549" s="1655"/>
      <c r="U549" s="1655"/>
      <c r="V549" s="1655"/>
      <c r="W549" s="1655"/>
      <c r="X549" s="1659"/>
      <c r="Y549" s="1655"/>
      <c r="Z549" s="1655"/>
      <c r="AA549" s="1659"/>
      <c r="AB549" s="1655"/>
      <c r="AC549" s="1655"/>
      <c r="AD549" s="1655"/>
      <c r="AE549" s="1655"/>
      <c r="AF549" s="1655"/>
      <c r="AG549" s="1655"/>
      <c r="AH549" s="1655"/>
      <c r="AI549" s="1655"/>
      <c r="AJ549" s="1720" t="s">
        <v>4010</v>
      </c>
      <c r="AK549" s="1650"/>
      <c r="AL549" s="1649"/>
      <c r="AM549" s="1649"/>
      <c r="AN549" s="1649"/>
      <c r="AO549" s="1649"/>
      <c r="AP549" s="1649"/>
      <c r="AQ549" s="1649"/>
      <c r="AR549" s="1649"/>
      <c r="AS549" s="1649"/>
      <c r="AT549" s="1649"/>
      <c r="AU549" s="1649"/>
      <c r="AV549" s="1649"/>
      <c r="AW549" s="1649"/>
      <c r="AX549" s="1649"/>
      <c r="AY549" s="1649"/>
      <c r="AZ549" s="1649"/>
      <c r="BA549" s="1649"/>
      <c r="BB549" s="1649"/>
      <c r="BC549" s="1649"/>
      <c r="BD549" s="1649"/>
      <c r="BE549" s="1649"/>
      <c r="BF549" s="1649"/>
    </row>
    <row r="550" spans="2:58" ht="12" customHeight="1">
      <c r="B550" s="1649"/>
      <c r="C550" s="1649" t="s">
        <v>3393</v>
      </c>
      <c r="D550" s="1649"/>
      <c r="E550" s="1659"/>
      <c r="F550" s="1659"/>
      <c r="G550" s="1649" t="s">
        <v>4007</v>
      </c>
      <c r="H550" s="1659"/>
      <c r="I550" s="1659"/>
      <c r="J550" s="1655"/>
      <c r="K550" s="1655"/>
      <c r="L550" s="1655"/>
      <c r="M550" s="1660"/>
      <c r="N550" s="1660"/>
      <c r="O550" s="1660"/>
      <c r="P550" s="1660"/>
      <c r="Q550" s="1661"/>
      <c r="R550" s="1662"/>
      <c r="S550" s="1662"/>
      <c r="T550" s="1662"/>
      <c r="U550" s="1660"/>
      <c r="V550" s="1654"/>
      <c r="W550" s="1654"/>
      <c r="X550" s="1654"/>
      <c r="Y550" s="1660"/>
      <c r="Z550" s="1660"/>
      <c r="AA550" s="1660"/>
      <c r="AB550" s="1661"/>
      <c r="AC550" s="1660"/>
      <c r="AD550" s="1660"/>
      <c r="AE550" s="1660"/>
      <c r="AF550" s="1660"/>
      <c r="AG550" s="1660"/>
      <c r="AH550" s="1660"/>
      <c r="AI550" s="1660"/>
      <c r="AJ550" s="1660"/>
      <c r="AK550" s="1650"/>
      <c r="AL550" s="1649"/>
      <c r="AM550" s="1649"/>
      <c r="AN550" s="1649"/>
      <c r="AO550" s="1649"/>
      <c r="AP550" s="1649"/>
      <c r="AQ550" s="1649"/>
      <c r="AR550" s="1649"/>
      <c r="AS550" s="1649"/>
      <c r="AT550" s="1649"/>
      <c r="AU550" s="1649"/>
      <c r="AV550" s="1649"/>
      <c r="AW550" s="1649"/>
      <c r="AX550" s="1649"/>
      <c r="AY550" s="1649"/>
      <c r="AZ550" s="1649"/>
      <c r="BA550" s="1649"/>
      <c r="BB550" s="1649"/>
      <c r="BC550" s="1649"/>
      <c r="BD550" s="1649"/>
      <c r="BE550" s="1649"/>
      <c r="BF550" s="1649"/>
    </row>
    <row r="551" spans="2:58" ht="12" customHeight="1">
      <c r="B551" s="1649"/>
      <c r="C551" s="1649"/>
      <c r="D551" s="1649"/>
      <c r="E551" s="1649" t="s">
        <v>3413</v>
      </c>
      <c r="F551" s="1649"/>
      <c r="G551" s="1649"/>
      <c r="H551" s="1649"/>
      <c r="I551" s="1649"/>
      <c r="J551" s="1649"/>
      <c r="K551" s="1649"/>
      <c r="L551" s="1649"/>
      <c r="M551" s="1649"/>
      <c r="N551" s="1649"/>
      <c r="O551" s="1649"/>
      <c r="P551" s="1649"/>
      <c r="Q551" s="1649"/>
      <c r="R551" s="1649"/>
      <c r="S551" s="1649"/>
      <c r="T551" s="1649"/>
      <c r="U551" s="1649"/>
      <c r="V551" s="1649"/>
      <c r="W551" s="1649"/>
      <c r="X551" s="1649"/>
      <c r="Y551" s="1649"/>
      <c r="Z551" s="1649"/>
      <c r="AA551" s="1649"/>
      <c r="AB551" s="1649"/>
      <c r="AC551" s="1649"/>
      <c r="AD551" s="1649"/>
      <c r="AE551" s="1649"/>
      <c r="AF551" s="1649"/>
      <c r="AG551" s="1649"/>
      <c r="AH551" s="1649"/>
      <c r="AI551" s="1649"/>
      <c r="AJ551" s="1665" t="s">
        <v>3404</v>
      </c>
      <c r="AK551" s="1650"/>
      <c r="AL551" s="1649"/>
      <c r="AM551" s="1649"/>
      <c r="AN551" s="1649"/>
      <c r="AO551" s="1649"/>
      <c r="AP551" s="1649"/>
      <c r="AQ551" s="1649"/>
      <c r="AR551" s="1649"/>
      <c r="AS551" s="1649"/>
      <c r="AT551" s="1649"/>
      <c r="AU551" s="1649"/>
      <c r="AV551" s="1649"/>
      <c r="AW551" s="1649"/>
      <c r="AX551" s="1649"/>
      <c r="AY551" s="1649"/>
      <c r="AZ551" s="1649"/>
      <c r="BA551" s="1649"/>
      <c r="BB551" s="1649"/>
      <c r="BC551" s="1649"/>
      <c r="BD551" s="1649"/>
      <c r="BE551" s="1649"/>
      <c r="BF551" s="1649"/>
    </row>
    <row r="552" spans="2:58" ht="12" customHeight="1">
      <c r="B552" s="1649"/>
      <c r="C552" s="1649"/>
      <c r="D552" s="1649"/>
      <c r="E552" s="1666">
        <v>31</v>
      </c>
      <c r="F552" s="1666"/>
      <c r="G552" s="1666"/>
      <c r="H552" s="1666"/>
      <c r="I552" s="1666"/>
      <c r="J552" s="1666"/>
      <c r="K552" s="1666"/>
      <c r="L552" s="1666">
        <v>24</v>
      </c>
      <c r="M552" s="1666">
        <v>23</v>
      </c>
      <c r="N552" s="1666"/>
      <c r="O552" s="1666"/>
      <c r="P552" s="1666"/>
      <c r="Q552" s="1666"/>
      <c r="R552" s="1666"/>
      <c r="S552" s="1666"/>
      <c r="T552" s="1667">
        <v>16</v>
      </c>
      <c r="U552" s="1667">
        <v>15</v>
      </c>
      <c r="V552" s="1666"/>
      <c r="W552" s="1666"/>
      <c r="X552" s="1666"/>
      <c r="Y552" s="1666"/>
      <c r="Z552" s="1666"/>
      <c r="AA552" s="1666"/>
      <c r="AB552" s="1667">
        <v>8</v>
      </c>
      <c r="AC552" s="1667">
        <v>7</v>
      </c>
      <c r="AD552" s="1666"/>
      <c r="AE552" s="1666"/>
      <c r="AF552" s="1666"/>
      <c r="AG552" s="1666"/>
      <c r="AH552" s="1666"/>
      <c r="AI552" s="1666"/>
      <c r="AJ552" s="1667">
        <v>0</v>
      </c>
      <c r="AK552" s="1650"/>
      <c r="AL552" s="1649"/>
      <c r="AM552" s="1649"/>
      <c r="AN552" s="1649"/>
      <c r="AO552" s="1649"/>
      <c r="AP552" s="1649"/>
      <c r="AQ552" s="1649"/>
      <c r="AR552" s="1649"/>
      <c r="AS552" s="1649"/>
      <c r="AT552" s="1649"/>
      <c r="AU552" s="1649"/>
      <c r="AV552" s="1649"/>
      <c r="AW552" s="1649"/>
      <c r="AX552" s="1649"/>
      <c r="AY552" s="1649"/>
      <c r="AZ552" s="1649"/>
      <c r="BA552" s="1649"/>
      <c r="BB552" s="1649"/>
      <c r="BC552" s="1649"/>
      <c r="BD552" s="1649"/>
      <c r="BE552" s="1649"/>
      <c r="BF552" s="1649"/>
    </row>
    <row r="553" spans="2:58" s="1618" customFormat="1" ht="12" customHeight="1">
      <c r="E553" s="1619">
        <v>1</v>
      </c>
      <c r="F553" s="1620">
        <v>0</v>
      </c>
      <c r="G553" s="1620">
        <v>1</v>
      </c>
      <c r="H553" s="1621">
        <v>1</v>
      </c>
      <c r="I553" s="1619">
        <v>0</v>
      </c>
      <c r="J553" s="1622">
        <v>0</v>
      </c>
      <c r="K553" s="1622">
        <v>0</v>
      </c>
      <c r="L553" s="1623">
        <v>0</v>
      </c>
      <c r="M553" s="1671">
        <v>0</v>
      </c>
      <c r="N553" s="1622">
        <v>0</v>
      </c>
      <c r="O553" s="1622">
        <v>0</v>
      </c>
      <c r="P553" s="1623">
        <v>0</v>
      </c>
      <c r="Q553" s="1619" t="str">
        <f>MID(Q555,1,1)</f>
        <v>0</v>
      </c>
      <c r="R553" s="1620" t="str">
        <f>MID(Q555,2,1)</f>
        <v>0</v>
      </c>
      <c r="S553" s="1669" t="str">
        <f>MID(Q555,3,1)</f>
        <v>0</v>
      </c>
      <c r="T553" s="1670" t="str">
        <f>MID(Q555,4,1)</f>
        <v>1</v>
      </c>
      <c r="U553" s="1619" t="str">
        <f>MID(U555,1,1)</f>
        <v>0</v>
      </c>
      <c r="V553" s="1620" t="str">
        <f>MID(U555,2,1)</f>
        <v>0</v>
      </c>
      <c r="W553" s="1620" t="str">
        <f>MID(U555,3,1)</f>
        <v>0</v>
      </c>
      <c r="X553" s="1621" t="str">
        <f>MID(U555,4,1)</f>
        <v>0</v>
      </c>
      <c r="Y553" s="1619" t="str">
        <f>MID(U555,5,1)</f>
        <v>0</v>
      </c>
      <c r="Z553" s="1620" t="s">
        <v>3414</v>
      </c>
      <c r="AA553" s="1620" t="s">
        <v>3414</v>
      </c>
      <c r="AB553" s="1621" t="s">
        <v>3965</v>
      </c>
      <c r="AC553" s="1671" t="str">
        <f>MID(AC555,1,1)</f>
        <v>0</v>
      </c>
      <c r="AD553" s="1669" t="str">
        <f>MID(AC555,2,1)</f>
        <v>0</v>
      </c>
      <c r="AE553" s="1669" t="str">
        <f>MID(AC555,3,1)</f>
        <v>0</v>
      </c>
      <c r="AF553" s="1672" t="str">
        <f>MID(AC555,4,1)</f>
        <v>0</v>
      </c>
      <c r="AG553" s="1671" t="str">
        <f>MID(AC555,5,1)</f>
        <v>1</v>
      </c>
      <c r="AH553" s="1669" t="str">
        <f>MID(AC555,6,1)</f>
        <v>0</v>
      </c>
      <c r="AI553" s="1669" t="str">
        <f>MID(AC555,7,1)</f>
        <v>0</v>
      </c>
      <c r="AJ553" s="1672" t="str">
        <f>MID(AC555,8,1)</f>
        <v>1</v>
      </c>
      <c r="AQ553" s="1673"/>
      <c r="AR553" s="1673"/>
      <c r="AS553" s="1673"/>
      <c r="AT553" s="1673"/>
      <c r="AU553" s="1673"/>
      <c r="AV553" s="1673"/>
      <c r="AW553" s="1673"/>
      <c r="AX553" s="1673"/>
      <c r="AY553" s="1673"/>
      <c r="AZ553" s="1673"/>
      <c r="BA553" s="1673"/>
      <c r="BB553" s="1673"/>
      <c r="BC553" s="1673"/>
      <c r="BD553" s="1673"/>
      <c r="BE553" s="1673"/>
      <c r="BF553" s="1673"/>
    </row>
    <row r="554" spans="2:58" s="1618" customFormat="1" ht="12" customHeight="1">
      <c r="AI554" s="1637"/>
      <c r="AJ554" s="1637"/>
      <c r="AQ554" s="1673"/>
      <c r="AR554" s="1673"/>
      <c r="AS554" s="1673"/>
      <c r="AT554" s="1673"/>
      <c r="AU554" s="1673"/>
      <c r="AV554" s="1673"/>
      <c r="AW554" s="1673"/>
      <c r="AX554" s="1673"/>
      <c r="AY554" s="1673"/>
      <c r="AZ554" s="1673"/>
      <c r="BA554" s="1673"/>
      <c r="BB554" s="1673"/>
      <c r="BC554" s="1673"/>
      <c r="BD554" s="1673"/>
      <c r="BE554" s="1673"/>
      <c r="BF554" s="1673"/>
    </row>
    <row r="555" spans="2:58" s="1618" customFormat="1" ht="12" hidden="1" customHeight="1">
      <c r="E555" s="1638"/>
      <c r="F555" s="1638"/>
      <c r="G555" s="1638"/>
      <c r="H555" s="1638"/>
      <c r="I555" s="1638"/>
      <c r="J555" s="1637"/>
      <c r="K555" s="1637"/>
      <c r="L555" s="1637"/>
      <c r="M555" s="1637"/>
      <c r="N555" s="1637"/>
      <c r="O555" s="1637"/>
      <c r="P555" s="1637"/>
      <c r="Q555" s="1639" t="str">
        <f>HEX2BIN(T556,4)</f>
        <v>0001</v>
      </c>
      <c r="R555" s="1639"/>
      <c r="S555" s="1639"/>
      <c r="T555" s="1639"/>
      <c r="U555" s="1639" t="str">
        <f>HEX2BIN(Y556,8)</f>
        <v>00000000</v>
      </c>
      <c r="V555" s="1639"/>
      <c r="W555" s="1639"/>
      <c r="X555" s="1639"/>
      <c r="Y555" s="1639"/>
      <c r="Z555" s="1639"/>
      <c r="AA555" s="1639"/>
      <c r="AB555" s="1639"/>
      <c r="AC555" s="1639" t="str">
        <f>HEX2BIN(AG556,8)</f>
        <v>00001001</v>
      </c>
      <c r="AD555" s="1639"/>
      <c r="AE555" s="1639"/>
      <c r="AF555" s="1639"/>
      <c r="AG555" s="1639"/>
      <c r="AH555" s="1639"/>
      <c r="AI555" s="1639"/>
      <c r="AJ555" s="1639"/>
      <c r="AQ555" s="1673"/>
      <c r="AR555" s="1673"/>
      <c r="AS555" s="1673"/>
      <c r="AT555" s="1673"/>
      <c r="AU555" s="1673"/>
      <c r="AV555" s="1673"/>
      <c r="AW555" s="1673"/>
      <c r="AX555" s="1673"/>
      <c r="AY555" s="1673"/>
      <c r="AZ555" s="1673"/>
      <c r="BA555" s="1673"/>
      <c r="BB555" s="1673"/>
      <c r="BC555" s="1673"/>
      <c r="BD555" s="1673"/>
      <c r="BE555" s="1673"/>
      <c r="BF555" s="1673"/>
    </row>
    <row r="556" spans="2:58" s="1618" customFormat="1" ht="12" customHeight="1">
      <c r="E556" s="1638"/>
      <c r="F556" s="1638"/>
      <c r="G556" s="1638"/>
      <c r="H556" s="1638"/>
      <c r="I556" s="1638"/>
      <c r="J556" s="1637"/>
      <c r="K556" s="1640"/>
      <c r="L556" s="1637"/>
      <c r="M556" s="1641"/>
      <c r="N556" s="1642"/>
      <c r="O556" s="1665" t="s">
        <v>4011</v>
      </c>
      <c r="P556" s="1642"/>
      <c r="Q556" s="1644" t="s">
        <v>3106</v>
      </c>
      <c r="R556" s="1645"/>
      <c r="S556" s="1645"/>
      <c r="T556" s="1646" t="s">
        <v>3214</v>
      </c>
      <c r="U556" s="1644" t="s">
        <v>3120</v>
      </c>
      <c r="V556" s="1645"/>
      <c r="W556" s="1645"/>
      <c r="X556" s="1645"/>
      <c r="Y556" s="1647" t="s">
        <v>4012</v>
      </c>
      <c r="Z556" s="1647"/>
      <c r="AA556" s="1647"/>
      <c r="AB556" s="1648"/>
      <c r="AC556" s="1644" t="s">
        <v>3139</v>
      </c>
      <c r="AD556" s="1645"/>
      <c r="AE556" s="1645"/>
      <c r="AF556" s="1645"/>
      <c r="AG556" s="1647" t="s">
        <v>4013</v>
      </c>
      <c r="AH556" s="1647"/>
      <c r="AI556" s="1647"/>
      <c r="AJ556" s="1648"/>
      <c r="AQ556" s="1673"/>
      <c r="AR556" s="1673"/>
      <c r="AS556" s="1673"/>
      <c r="AT556" s="1673"/>
      <c r="AU556" s="1673"/>
      <c r="AV556" s="1673"/>
      <c r="AW556" s="1673"/>
      <c r="AX556" s="1673"/>
      <c r="AY556" s="1673"/>
      <c r="AZ556" s="1673"/>
      <c r="BA556" s="1673"/>
      <c r="BB556" s="1673"/>
      <c r="BC556" s="1673"/>
      <c r="BD556" s="1673"/>
      <c r="BE556" s="1673"/>
      <c r="BF556" s="1673"/>
    </row>
    <row r="557" spans="2:58" ht="12" customHeight="1">
      <c r="B557" s="1649"/>
      <c r="C557" s="1649"/>
      <c r="D557" s="1649"/>
      <c r="E557" s="1649"/>
      <c r="F557" s="1649"/>
      <c r="G557" s="1649"/>
      <c r="H557" s="1649"/>
      <c r="I557" s="1649"/>
      <c r="J557" s="1649"/>
      <c r="K557" s="1649"/>
      <c r="L557" s="1795"/>
      <c r="M557" s="1795"/>
      <c r="N557" s="1795"/>
      <c r="O557" s="1665" t="s">
        <v>4014</v>
      </c>
      <c r="P557" s="1795"/>
      <c r="Q557" s="1697" t="s">
        <v>3432</v>
      </c>
      <c r="R557" s="1698"/>
      <c r="S557" s="1698"/>
      <c r="T557" s="1699" t="s">
        <v>3440</v>
      </c>
      <c r="U557" s="1697" t="s">
        <v>3434</v>
      </c>
      <c r="V557" s="1698"/>
      <c r="W557" s="1698"/>
      <c r="X557" s="1698"/>
      <c r="Y557" s="1647" t="s">
        <v>3401</v>
      </c>
      <c r="Z557" s="1647"/>
      <c r="AA557" s="1647"/>
      <c r="AB557" s="1648"/>
      <c r="AC557" s="1697" t="s">
        <v>3436</v>
      </c>
      <c r="AD557" s="1698"/>
      <c r="AE557" s="1698"/>
      <c r="AF557" s="1698"/>
      <c r="AG557" s="1784" t="s">
        <v>4015</v>
      </c>
      <c r="AH557" s="1785"/>
      <c r="AI557" s="1785"/>
      <c r="AJ557" s="1786"/>
      <c r="AK557" s="1650"/>
      <c r="AL557" s="1649"/>
      <c r="AM557" s="1649"/>
      <c r="AN557" s="1649"/>
      <c r="AO557" s="1649"/>
      <c r="AP557" s="1649"/>
      <c r="AQ557" s="1649"/>
      <c r="AR557" s="1649"/>
      <c r="AS557" s="1649"/>
      <c r="AT557" s="1649"/>
      <c r="AU557" s="1649"/>
      <c r="AV557" s="1649"/>
      <c r="AW557" s="1649"/>
      <c r="AX557" s="1649"/>
      <c r="AY557" s="1649"/>
      <c r="AZ557" s="1649"/>
      <c r="BA557" s="1649"/>
      <c r="BB557" s="1649"/>
      <c r="BC557" s="1649"/>
      <c r="BD557" s="1649"/>
      <c r="BE557" s="1649"/>
      <c r="BF557" s="1649"/>
    </row>
    <row r="558" spans="2:58" ht="12" customHeight="1">
      <c r="B558" s="1649"/>
      <c r="C558" s="1649"/>
      <c r="D558" s="1649"/>
      <c r="E558" s="1649"/>
      <c r="F558" s="1649"/>
      <c r="G558" s="1649"/>
      <c r="H558" s="1649"/>
      <c r="I558" s="1649"/>
      <c r="J558" s="1649"/>
      <c r="K558" s="1649"/>
      <c r="L558" s="1795"/>
      <c r="M558" s="1795"/>
      <c r="N558" s="1795"/>
      <c r="O558" s="1665" t="s">
        <v>4016</v>
      </c>
      <c r="P558" s="1795"/>
      <c r="Q558" s="1697" t="s">
        <v>3432</v>
      </c>
      <c r="R558" s="1698"/>
      <c r="S558" s="1698"/>
      <c r="T558" s="1699" t="s">
        <v>3440</v>
      </c>
      <c r="U558" s="1697" t="s">
        <v>3434</v>
      </c>
      <c r="V558" s="1698"/>
      <c r="W558" s="1698"/>
      <c r="X558" s="1698"/>
      <c r="Y558" s="1796" t="s">
        <v>3441</v>
      </c>
      <c r="Z558" s="1796"/>
      <c r="AA558" s="1796"/>
      <c r="AB558" s="1699"/>
      <c r="AC558" s="1697" t="s">
        <v>3436</v>
      </c>
      <c r="AD558" s="1698"/>
      <c r="AE558" s="1698"/>
      <c r="AF558" s="1698"/>
      <c r="AG558" s="1784" t="s">
        <v>4015</v>
      </c>
      <c r="AH558" s="1785"/>
      <c r="AI558" s="1785"/>
      <c r="AJ558" s="1786"/>
      <c r="AK558" s="1650"/>
      <c r="AL558" s="1649"/>
      <c r="AM558" s="1649"/>
      <c r="AN558" s="1649"/>
      <c r="AO558" s="1649"/>
      <c r="AP558" s="1649"/>
      <c r="AQ558" s="1649"/>
      <c r="AR558" s="1649"/>
      <c r="AS558" s="1649"/>
      <c r="AT558" s="1649"/>
      <c r="AU558" s="1649"/>
      <c r="AV558" s="1649"/>
      <c r="AW558" s="1649"/>
      <c r="AX558" s="1649"/>
      <c r="AY558" s="1649"/>
      <c r="AZ558" s="1649"/>
      <c r="BA558" s="1649"/>
      <c r="BB558" s="1649"/>
      <c r="BC558" s="1649"/>
      <c r="BD558" s="1649"/>
      <c r="BE558" s="1649"/>
      <c r="BF558" s="1649"/>
    </row>
    <row r="559" spans="2:58" ht="12" customHeight="1">
      <c r="B559" s="1649"/>
      <c r="C559" s="1649"/>
      <c r="D559" s="1649"/>
      <c r="E559" s="1649"/>
      <c r="F559" s="1649"/>
      <c r="G559" s="1649"/>
      <c r="H559" s="1649"/>
      <c r="I559" s="1649"/>
      <c r="J559" s="1649"/>
      <c r="K559" s="1649"/>
      <c r="L559" s="1795"/>
      <c r="M559" s="1795"/>
      <c r="N559" s="1795"/>
      <c r="O559" s="1665" t="s">
        <v>4017</v>
      </c>
      <c r="P559" s="1795"/>
      <c r="Q559" s="1697" t="s">
        <v>3432</v>
      </c>
      <c r="R559" s="1698"/>
      <c r="S559" s="1698"/>
      <c r="T559" s="1699" t="s">
        <v>3440</v>
      </c>
      <c r="U559" s="1697" t="s">
        <v>3434</v>
      </c>
      <c r="V559" s="1698"/>
      <c r="W559" s="1698"/>
      <c r="X559" s="1698"/>
      <c r="Y559" s="1796" t="s">
        <v>3444</v>
      </c>
      <c r="Z559" s="1796"/>
      <c r="AA559" s="1796"/>
      <c r="AB559" s="1699"/>
      <c r="AC559" s="1697" t="s">
        <v>3436</v>
      </c>
      <c r="AD559" s="1698"/>
      <c r="AE559" s="1698"/>
      <c r="AF559" s="1698"/>
      <c r="AG559" s="1784" t="s">
        <v>4015</v>
      </c>
      <c r="AH559" s="1785"/>
      <c r="AI559" s="1785"/>
      <c r="AJ559" s="1786"/>
      <c r="AK559" s="1650"/>
      <c r="AL559" s="1649"/>
      <c r="AM559" s="1649"/>
      <c r="AN559" s="1649"/>
      <c r="AO559" s="1649"/>
      <c r="AP559" s="1649"/>
      <c r="AQ559" s="1649"/>
      <c r="AR559" s="1649"/>
      <c r="AS559" s="1649"/>
      <c r="AT559" s="1649"/>
      <c r="AU559" s="1649"/>
      <c r="AV559" s="1649"/>
      <c r="AW559" s="1649"/>
      <c r="AX559" s="1649"/>
      <c r="AY559" s="1649"/>
      <c r="AZ559" s="1649"/>
      <c r="BA559" s="1649"/>
      <c r="BB559" s="1649"/>
      <c r="BC559" s="1649"/>
      <c r="BD559" s="1649"/>
      <c r="BE559" s="1649"/>
      <c r="BF559" s="1649"/>
    </row>
    <row r="560" spans="2:58" ht="12" customHeight="1">
      <c r="B560" s="1649"/>
      <c r="C560" s="1649"/>
      <c r="D560" s="1649"/>
      <c r="E560" s="1649"/>
      <c r="F560" s="1649"/>
      <c r="G560" s="1649"/>
      <c r="H560" s="1649"/>
      <c r="I560" s="1649"/>
      <c r="J560" s="1649"/>
      <c r="K560" s="1649"/>
      <c r="L560" s="1795"/>
      <c r="M560" s="1795"/>
      <c r="N560" s="1795"/>
      <c r="O560" s="1665" t="s">
        <v>4018</v>
      </c>
      <c r="P560" s="1795"/>
      <c r="Q560" s="1697" t="s">
        <v>3432</v>
      </c>
      <c r="R560" s="1698"/>
      <c r="S560" s="1698"/>
      <c r="T560" s="1699" t="s">
        <v>3440</v>
      </c>
      <c r="U560" s="1697" t="s">
        <v>3434</v>
      </c>
      <c r="V560" s="1698"/>
      <c r="W560" s="1698"/>
      <c r="X560" s="1698"/>
      <c r="Y560" s="1796" t="s">
        <v>3448</v>
      </c>
      <c r="Z560" s="1796"/>
      <c r="AA560" s="1796"/>
      <c r="AB560" s="1699"/>
      <c r="AC560" s="1697" t="s">
        <v>3436</v>
      </c>
      <c r="AD560" s="1698"/>
      <c r="AE560" s="1698"/>
      <c r="AF560" s="1698"/>
      <c r="AG560" s="1784" t="s">
        <v>4015</v>
      </c>
      <c r="AH560" s="1785"/>
      <c r="AI560" s="1785"/>
      <c r="AJ560" s="1786"/>
      <c r="AK560" s="1650"/>
      <c r="AL560" s="1649"/>
      <c r="AM560" s="1649"/>
      <c r="AN560" s="1649"/>
      <c r="AO560" s="1649"/>
      <c r="AP560" s="1649"/>
      <c r="AQ560" s="1649"/>
      <c r="AR560" s="1649"/>
      <c r="AS560" s="1649"/>
      <c r="AT560" s="1649"/>
      <c r="AU560" s="1649"/>
      <c r="AV560" s="1649"/>
      <c r="AW560" s="1649"/>
      <c r="AX560" s="1649"/>
      <c r="AY560" s="1649"/>
      <c r="AZ560" s="1649"/>
      <c r="BA560" s="1649"/>
      <c r="BB560" s="1649"/>
      <c r="BC560" s="1649"/>
      <c r="BD560" s="1649"/>
      <c r="BE560" s="1649"/>
      <c r="BF560" s="1649"/>
    </row>
    <row r="561" spans="1:58" s="1650" customFormat="1" ht="12" customHeight="1">
      <c r="A561" s="1649"/>
      <c r="B561" s="1649"/>
      <c r="C561" s="1649"/>
      <c r="D561" s="1649"/>
      <c r="E561" s="1649"/>
      <c r="F561" s="1649"/>
      <c r="G561" s="1649"/>
      <c r="H561" s="1649"/>
      <c r="I561" s="1649"/>
      <c r="J561" s="1649"/>
      <c r="K561" s="1649"/>
      <c r="L561" s="1795"/>
      <c r="M561" s="1795"/>
      <c r="N561" s="1795"/>
      <c r="O561" s="1665" t="s">
        <v>4019</v>
      </c>
      <c r="P561" s="1795"/>
      <c r="Q561" s="1697" t="s">
        <v>3432</v>
      </c>
      <c r="R561" s="1698"/>
      <c r="S561" s="1698"/>
      <c r="T561" s="1699" t="s">
        <v>3440</v>
      </c>
      <c r="U561" s="1697" t="s">
        <v>3434</v>
      </c>
      <c r="V561" s="1698"/>
      <c r="W561" s="1698"/>
      <c r="X561" s="1698"/>
      <c r="Y561" s="1796" t="s">
        <v>3451</v>
      </c>
      <c r="Z561" s="1796"/>
      <c r="AA561" s="1796"/>
      <c r="AB561" s="1699"/>
      <c r="AC561" s="1697" t="s">
        <v>3436</v>
      </c>
      <c r="AD561" s="1698"/>
      <c r="AE561" s="1698"/>
      <c r="AF561" s="1698"/>
      <c r="AG561" s="1784" t="s">
        <v>4015</v>
      </c>
      <c r="AH561" s="1785"/>
      <c r="AI561" s="1785"/>
      <c r="AJ561" s="1786"/>
      <c r="AL561" s="1649"/>
      <c r="AM561" s="1649"/>
      <c r="AN561" s="1649"/>
      <c r="AO561" s="1649"/>
      <c r="AP561" s="1649"/>
      <c r="AQ561" s="1649"/>
      <c r="AR561" s="1649"/>
      <c r="AS561" s="1649"/>
      <c r="AT561" s="1649"/>
      <c r="AU561" s="1649"/>
      <c r="AV561" s="1649"/>
      <c r="AW561" s="1649"/>
      <c r="AX561" s="1649"/>
      <c r="AY561" s="1649"/>
      <c r="AZ561" s="1649"/>
      <c r="BA561" s="1649"/>
      <c r="BB561" s="1649"/>
      <c r="BC561" s="1649"/>
      <c r="BD561" s="1649"/>
      <c r="BE561" s="1649"/>
      <c r="BF561" s="1649"/>
    </row>
    <row r="562" spans="1:58" s="1650" customFormat="1" ht="12" customHeight="1">
      <c r="A562" s="1649"/>
      <c r="B562" s="1649"/>
      <c r="C562" s="1649"/>
      <c r="D562" s="1649"/>
      <c r="E562" s="1649"/>
      <c r="F562" s="1649"/>
      <c r="G562" s="1649"/>
      <c r="H562" s="1649"/>
      <c r="I562" s="1649"/>
      <c r="J562" s="1649"/>
      <c r="K562" s="1649"/>
      <c r="L562" s="1795"/>
      <c r="M562" s="1795"/>
      <c r="N562" s="1795"/>
      <c r="O562" s="1665" t="s">
        <v>4020</v>
      </c>
      <c r="P562" s="1795"/>
      <c r="Q562" s="1697" t="s">
        <v>3432</v>
      </c>
      <c r="R562" s="1698"/>
      <c r="S562" s="1698"/>
      <c r="T562" s="1699" t="s">
        <v>3440</v>
      </c>
      <c r="U562" s="1697" t="s">
        <v>3434</v>
      </c>
      <c r="V562" s="1698"/>
      <c r="W562" s="1698"/>
      <c r="X562" s="1698"/>
      <c r="Y562" s="1796" t="s">
        <v>3454</v>
      </c>
      <c r="Z562" s="1796"/>
      <c r="AA562" s="1796"/>
      <c r="AB562" s="1699"/>
      <c r="AC562" s="1697" t="s">
        <v>3436</v>
      </c>
      <c r="AD562" s="1698"/>
      <c r="AE562" s="1698"/>
      <c r="AF562" s="1698"/>
      <c r="AG562" s="1784" t="s">
        <v>4015</v>
      </c>
      <c r="AH562" s="1785"/>
      <c r="AI562" s="1785"/>
      <c r="AJ562" s="1786"/>
      <c r="AL562" s="1649"/>
      <c r="AM562" s="1649"/>
      <c r="AN562" s="1649"/>
      <c r="AO562" s="1649"/>
      <c r="AP562" s="1649"/>
      <c r="AQ562" s="1649"/>
      <c r="AR562" s="1649"/>
      <c r="AS562" s="1649"/>
      <c r="AT562" s="1649"/>
      <c r="AU562" s="1649"/>
      <c r="AV562" s="1649"/>
      <c r="AW562" s="1649"/>
      <c r="AX562" s="1649"/>
      <c r="AY562" s="1649"/>
      <c r="AZ562" s="1649"/>
      <c r="BA562" s="1649"/>
      <c r="BB562" s="1649"/>
      <c r="BC562" s="1649"/>
      <c r="BD562" s="1649"/>
      <c r="BE562" s="1649"/>
      <c r="BF562" s="1649"/>
    </row>
    <row r="563" spans="1:58" s="1650" customFormat="1" ht="12" customHeight="1">
      <c r="A563" s="1649"/>
      <c r="B563" s="1649"/>
      <c r="C563" s="1649"/>
      <c r="D563" s="1649"/>
      <c r="E563" s="1649"/>
      <c r="F563" s="1649"/>
      <c r="G563" s="1649"/>
      <c r="H563" s="1649"/>
      <c r="I563" s="1649"/>
      <c r="J563" s="1649"/>
      <c r="K563" s="1649"/>
      <c r="L563" s="1795"/>
      <c r="M563" s="1795"/>
      <c r="N563" s="1795"/>
      <c r="O563" s="1665" t="s">
        <v>4021</v>
      </c>
      <c r="P563" s="1795"/>
      <c r="Q563" s="1697" t="s">
        <v>3432</v>
      </c>
      <c r="R563" s="1698"/>
      <c r="S563" s="1698"/>
      <c r="T563" s="1699" t="s">
        <v>3440</v>
      </c>
      <c r="U563" s="1697" t="s">
        <v>3434</v>
      </c>
      <c r="V563" s="1698"/>
      <c r="W563" s="1698"/>
      <c r="X563" s="1698"/>
      <c r="Y563" s="1796" t="s">
        <v>3457</v>
      </c>
      <c r="Z563" s="1796"/>
      <c r="AA563" s="1796"/>
      <c r="AB563" s="1699"/>
      <c r="AC563" s="1697" t="s">
        <v>3436</v>
      </c>
      <c r="AD563" s="1698"/>
      <c r="AE563" s="1698"/>
      <c r="AF563" s="1698"/>
      <c r="AG563" s="1784" t="s">
        <v>4015</v>
      </c>
      <c r="AH563" s="1785"/>
      <c r="AI563" s="1785"/>
      <c r="AJ563" s="1786"/>
      <c r="AL563" s="1649"/>
      <c r="AM563" s="1649"/>
      <c r="AN563" s="1649"/>
      <c r="AO563" s="1649"/>
      <c r="AP563" s="1649"/>
      <c r="AQ563" s="1649"/>
      <c r="AR563" s="1649"/>
      <c r="AS563" s="1649"/>
      <c r="AT563" s="1649"/>
      <c r="AU563" s="1649"/>
      <c r="AV563" s="1649"/>
      <c r="AW563" s="1649"/>
      <c r="AX563" s="1649"/>
      <c r="AY563" s="1649"/>
      <c r="AZ563" s="1649"/>
      <c r="BA563" s="1649"/>
      <c r="BB563" s="1649"/>
      <c r="BC563" s="1649"/>
      <c r="BD563" s="1649"/>
      <c r="BE563" s="1649"/>
      <c r="BF563" s="1649"/>
    </row>
    <row r="564" spans="1:58" s="1650" customFormat="1" ht="12" customHeight="1">
      <c r="A564" s="1649"/>
      <c r="B564" s="1649"/>
      <c r="C564" s="1649"/>
      <c r="D564" s="1649"/>
      <c r="E564" s="1649"/>
      <c r="F564" s="1649"/>
      <c r="G564" s="1649"/>
      <c r="H564" s="1649"/>
      <c r="I564" s="1649"/>
      <c r="J564" s="1649"/>
      <c r="K564" s="1649"/>
      <c r="L564" s="1649"/>
      <c r="M564" s="1649"/>
      <c r="N564" s="1649"/>
      <c r="O564" s="1665" t="s">
        <v>4022</v>
      </c>
      <c r="P564" s="1649"/>
      <c r="Q564" s="1697" t="s">
        <v>3432</v>
      </c>
      <c r="R564" s="1698"/>
      <c r="S564" s="1698"/>
      <c r="T564" s="1787" t="s">
        <v>3440</v>
      </c>
      <c r="U564" s="1697" t="s">
        <v>3434</v>
      </c>
      <c r="V564" s="1698"/>
      <c r="W564" s="1698"/>
      <c r="X564" s="1698"/>
      <c r="Y564" s="1797" t="s">
        <v>3460</v>
      </c>
      <c r="Z564" s="1797"/>
      <c r="AA564" s="1797"/>
      <c r="AB564" s="1787"/>
      <c r="AC564" s="1697" t="s">
        <v>3436</v>
      </c>
      <c r="AD564" s="1698"/>
      <c r="AE564" s="1698"/>
      <c r="AF564" s="1698"/>
      <c r="AG564" s="1788" t="s">
        <v>4015</v>
      </c>
      <c r="AH564" s="1789"/>
      <c r="AI564" s="1789"/>
      <c r="AJ564" s="1790"/>
      <c r="AL564" s="1649"/>
      <c r="AM564" s="1649"/>
      <c r="AN564" s="1649"/>
      <c r="AO564" s="1649"/>
      <c r="AP564" s="1649"/>
      <c r="AQ564" s="1649"/>
      <c r="AR564" s="1649"/>
      <c r="AS564" s="1649"/>
      <c r="AT564" s="1649"/>
      <c r="AU564" s="1649"/>
      <c r="AV564" s="1649"/>
      <c r="AW564" s="1649"/>
      <c r="AX564" s="1649"/>
      <c r="AY564" s="1649"/>
      <c r="AZ564" s="1649"/>
      <c r="BA564" s="1649"/>
      <c r="BB564" s="1649"/>
      <c r="BC564" s="1649"/>
      <c r="BD564" s="1649"/>
      <c r="BE564" s="1649"/>
      <c r="BF564" s="1649"/>
    </row>
    <row r="565" spans="1:58" s="1650" customFormat="1" ht="12" customHeight="1">
      <c r="A565" s="1649"/>
      <c r="B565" s="1649"/>
      <c r="C565" s="1649"/>
      <c r="D565" s="1649"/>
      <c r="E565" s="1649"/>
      <c r="F565" s="1649"/>
      <c r="G565" s="1649"/>
      <c r="H565" s="1649"/>
      <c r="I565" s="1649"/>
      <c r="J565" s="1649"/>
      <c r="K565" s="1649"/>
      <c r="L565" s="1649"/>
      <c r="M565" s="1649"/>
      <c r="N565" s="1649"/>
      <c r="O565" s="1665" t="s">
        <v>4023</v>
      </c>
      <c r="P565" s="1649"/>
      <c r="Q565" s="1697" t="s">
        <v>3432</v>
      </c>
      <c r="R565" s="1698"/>
      <c r="S565" s="1698"/>
      <c r="T565" s="1787" t="s">
        <v>3440</v>
      </c>
      <c r="U565" s="1697" t="s">
        <v>3434</v>
      </c>
      <c r="V565" s="1698"/>
      <c r="W565" s="1698"/>
      <c r="X565" s="1698"/>
      <c r="Y565" s="1797" t="s">
        <v>3463</v>
      </c>
      <c r="Z565" s="1797"/>
      <c r="AA565" s="1797"/>
      <c r="AB565" s="1787"/>
      <c r="AC565" s="1697" t="s">
        <v>3436</v>
      </c>
      <c r="AD565" s="1698"/>
      <c r="AE565" s="1698"/>
      <c r="AF565" s="1698"/>
      <c r="AG565" s="1788" t="s">
        <v>4015</v>
      </c>
      <c r="AH565" s="1789"/>
      <c r="AI565" s="1789"/>
      <c r="AJ565" s="1790"/>
      <c r="AL565" s="1649"/>
      <c r="AM565" s="1649"/>
      <c r="AN565" s="1649"/>
      <c r="AO565" s="1649"/>
      <c r="AP565" s="1649"/>
      <c r="AQ565" s="1649"/>
      <c r="AR565" s="1649"/>
      <c r="AS565" s="1649"/>
      <c r="AT565" s="1649"/>
      <c r="AU565" s="1649"/>
      <c r="AV565" s="1649"/>
      <c r="AW565" s="1649"/>
      <c r="AX565" s="1649"/>
      <c r="AY565" s="1649"/>
      <c r="AZ565" s="1649"/>
      <c r="BA565" s="1649"/>
      <c r="BB565" s="1649"/>
      <c r="BC565" s="1649"/>
      <c r="BD565" s="1649"/>
      <c r="BE565" s="1649"/>
      <c r="BF565" s="1649"/>
    </row>
    <row r="566" spans="1:58" s="1650" customFormat="1" ht="12" customHeight="1">
      <c r="A566" s="1649"/>
      <c r="B566" s="1649"/>
      <c r="C566" s="1649"/>
      <c r="D566" s="1649"/>
      <c r="E566" s="1649"/>
      <c r="F566" s="1649"/>
      <c r="G566" s="1649"/>
      <c r="H566" s="1649"/>
      <c r="I566" s="1649"/>
      <c r="J566" s="1649"/>
      <c r="K566" s="1649"/>
      <c r="L566" s="1649"/>
      <c r="M566" s="1649"/>
      <c r="N566" s="1649"/>
      <c r="O566" s="1665" t="s">
        <v>4024</v>
      </c>
      <c r="P566" s="1649"/>
      <c r="Q566" s="1697" t="s">
        <v>3432</v>
      </c>
      <c r="R566" s="1698"/>
      <c r="S566" s="1698"/>
      <c r="T566" s="1787" t="s">
        <v>3710</v>
      </c>
      <c r="U566" s="1697" t="s">
        <v>3434</v>
      </c>
      <c r="V566" s="1698"/>
      <c r="W566" s="1698"/>
      <c r="X566" s="1698"/>
      <c r="Y566" s="1798" t="s">
        <v>4025</v>
      </c>
      <c r="Z566" s="1797"/>
      <c r="AA566" s="1797"/>
      <c r="AB566" s="1787"/>
      <c r="AC566" s="1697" t="s">
        <v>3436</v>
      </c>
      <c r="AD566" s="1698"/>
      <c r="AE566" s="1698"/>
      <c r="AF566" s="1698"/>
      <c r="AG566" s="1788" t="s">
        <v>4015</v>
      </c>
      <c r="AH566" s="1789"/>
      <c r="AI566" s="1789"/>
      <c r="AJ566" s="1790"/>
      <c r="AL566" s="1649"/>
      <c r="AM566" s="1649"/>
      <c r="AN566" s="1649"/>
      <c r="AO566" s="1649"/>
      <c r="AP566" s="1649"/>
      <c r="AQ566" s="1649"/>
      <c r="AR566" s="1649"/>
      <c r="AS566" s="1649"/>
      <c r="AT566" s="1649"/>
      <c r="AU566" s="1649"/>
      <c r="AV566" s="1649"/>
      <c r="AW566" s="1649"/>
      <c r="AX566" s="1649"/>
      <c r="AY566" s="1649"/>
      <c r="AZ566" s="1649"/>
      <c r="BA566" s="1649"/>
      <c r="BB566" s="1649"/>
      <c r="BC566" s="1649"/>
      <c r="BD566" s="1649"/>
      <c r="BE566" s="1649"/>
      <c r="BF566" s="1649"/>
    </row>
    <row r="567" spans="1:58" s="1650" customFormat="1" ht="12" customHeight="1">
      <c r="A567" s="1649"/>
      <c r="B567" s="1649"/>
      <c r="C567" s="1649"/>
      <c r="D567" s="1649"/>
      <c r="E567" s="1649"/>
      <c r="F567" s="1649"/>
      <c r="G567" s="1649"/>
      <c r="H567" s="1649"/>
      <c r="I567" s="1649"/>
      <c r="J567" s="1649"/>
      <c r="K567" s="1649"/>
      <c r="L567" s="1649"/>
      <c r="M567" s="1649"/>
      <c r="N567" s="1649"/>
      <c r="O567" s="1665" t="s">
        <v>4026</v>
      </c>
      <c r="P567" s="1649"/>
      <c r="Q567" s="1697" t="s">
        <v>3432</v>
      </c>
      <c r="R567" s="1698"/>
      <c r="S567" s="1698"/>
      <c r="T567" s="1787" t="s">
        <v>3440</v>
      </c>
      <c r="U567" s="1697" t="s">
        <v>3434</v>
      </c>
      <c r="V567" s="1698"/>
      <c r="W567" s="1698"/>
      <c r="X567" s="1698"/>
      <c r="Y567" s="1798" t="s">
        <v>3992</v>
      </c>
      <c r="Z567" s="1797"/>
      <c r="AA567" s="1797"/>
      <c r="AB567" s="1787"/>
      <c r="AC567" s="1697" t="s">
        <v>3436</v>
      </c>
      <c r="AD567" s="1698"/>
      <c r="AE567" s="1698"/>
      <c r="AF567" s="1698"/>
      <c r="AG567" s="1788" t="s">
        <v>4015</v>
      </c>
      <c r="AH567" s="1789"/>
      <c r="AI567" s="1789"/>
      <c r="AJ567" s="1790"/>
      <c r="AL567" s="1649"/>
      <c r="AM567" s="1649"/>
      <c r="AN567" s="1649"/>
      <c r="AO567" s="1649"/>
      <c r="AP567" s="1649"/>
      <c r="AQ567" s="1649"/>
      <c r="AR567" s="1649"/>
      <c r="AS567" s="1649"/>
      <c r="AT567" s="1649"/>
      <c r="AU567" s="1649"/>
      <c r="AV567" s="1649"/>
      <c r="AW567" s="1649"/>
      <c r="AX567" s="1649"/>
      <c r="AY567" s="1649"/>
      <c r="AZ567" s="1649"/>
      <c r="BA567" s="1649"/>
      <c r="BB567" s="1649"/>
      <c r="BC567" s="1649"/>
      <c r="BD567" s="1649"/>
      <c r="BE567" s="1649"/>
      <c r="BF567" s="1649"/>
    </row>
    <row r="568" spans="1:58" s="1650" customFormat="1" ht="12" customHeight="1">
      <c r="A568" s="1649"/>
      <c r="B568" s="1649"/>
      <c r="C568" s="1649"/>
      <c r="D568" s="1649"/>
      <c r="E568" s="1649"/>
      <c r="F568" s="1649"/>
      <c r="G568" s="1649"/>
      <c r="H568" s="1649"/>
      <c r="I568" s="1649"/>
      <c r="J568" s="1649"/>
      <c r="K568" s="1649"/>
      <c r="L568" s="1649"/>
      <c r="M568" s="1649"/>
      <c r="N568" s="1649"/>
      <c r="O568" s="1665" t="s">
        <v>4027</v>
      </c>
      <c r="P568" s="1649"/>
      <c r="Q568" s="1697" t="s">
        <v>3432</v>
      </c>
      <c r="R568" s="1698"/>
      <c r="S568" s="1698"/>
      <c r="T568" s="1787" t="s">
        <v>3440</v>
      </c>
      <c r="U568" s="1697" t="s">
        <v>3434</v>
      </c>
      <c r="V568" s="1698"/>
      <c r="W568" s="1698"/>
      <c r="X568" s="1698"/>
      <c r="Y568" s="1798" t="s">
        <v>3995</v>
      </c>
      <c r="Z568" s="1797"/>
      <c r="AA568" s="1797"/>
      <c r="AB568" s="1787"/>
      <c r="AC568" s="1697" t="s">
        <v>3436</v>
      </c>
      <c r="AD568" s="1698"/>
      <c r="AE568" s="1698"/>
      <c r="AF568" s="1698"/>
      <c r="AG568" s="1788" t="s">
        <v>4015</v>
      </c>
      <c r="AH568" s="1789"/>
      <c r="AI568" s="1789"/>
      <c r="AJ568" s="1790"/>
      <c r="AL568" s="1649"/>
      <c r="AM568" s="1649"/>
      <c r="AN568" s="1649"/>
      <c r="AO568" s="1649"/>
      <c r="AP568" s="1649"/>
      <c r="AQ568" s="1649"/>
      <c r="AR568" s="1649"/>
      <c r="AS568" s="1649"/>
      <c r="AT568" s="1649"/>
      <c r="AU568" s="1649"/>
      <c r="AV568" s="1649"/>
      <c r="AW568" s="1649"/>
      <c r="AX568" s="1649"/>
      <c r="AY568" s="1649"/>
      <c r="AZ568" s="1649"/>
      <c r="BA568" s="1649"/>
      <c r="BB568" s="1649"/>
      <c r="BC568" s="1649"/>
      <c r="BD568" s="1649"/>
      <c r="BE568" s="1649"/>
      <c r="BF568" s="1649"/>
    </row>
    <row r="569" spans="1:58" s="1650" customFormat="1" ht="12" customHeight="1">
      <c r="A569" s="1649"/>
      <c r="B569" s="1649"/>
      <c r="C569" s="1649"/>
      <c r="D569" s="1649"/>
      <c r="E569" s="1649"/>
      <c r="F569" s="1649"/>
      <c r="G569" s="1649"/>
      <c r="H569" s="1649"/>
      <c r="I569" s="1649"/>
      <c r="J569" s="1649"/>
      <c r="K569" s="1649"/>
      <c r="L569" s="1649"/>
      <c r="M569" s="1649"/>
      <c r="N569" s="1649"/>
      <c r="O569" s="1665" t="s">
        <v>4028</v>
      </c>
      <c r="P569" s="1649"/>
      <c r="Q569" s="1697" t="s">
        <v>3432</v>
      </c>
      <c r="R569" s="1698"/>
      <c r="S569" s="1698"/>
      <c r="T569" s="1787" t="s">
        <v>3710</v>
      </c>
      <c r="U569" s="1697" t="s">
        <v>3434</v>
      </c>
      <c r="V569" s="1698"/>
      <c r="W569" s="1698"/>
      <c r="X569" s="1698"/>
      <c r="Y569" s="1798" t="s">
        <v>4029</v>
      </c>
      <c r="Z569" s="1797"/>
      <c r="AA569" s="1797"/>
      <c r="AB569" s="1787"/>
      <c r="AC569" s="1697" t="s">
        <v>3436</v>
      </c>
      <c r="AD569" s="1698"/>
      <c r="AE569" s="1698"/>
      <c r="AF569" s="1698"/>
      <c r="AG569" s="1788" t="s">
        <v>4015</v>
      </c>
      <c r="AH569" s="1789"/>
      <c r="AI569" s="1789"/>
      <c r="AJ569" s="1790"/>
      <c r="AL569" s="1649"/>
      <c r="AM569" s="1649"/>
      <c r="AN569" s="1649"/>
      <c r="AO569" s="1649"/>
      <c r="AP569" s="1649"/>
      <c r="AQ569" s="1649"/>
      <c r="AR569" s="1649"/>
      <c r="AS569" s="1649"/>
      <c r="AT569" s="1649"/>
      <c r="AU569" s="1649"/>
      <c r="AV569" s="1649"/>
      <c r="AW569" s="1649"/>
      <c r="AX569" s="1649"/>
      <c r="AY569" s="1649"/>
      <c r="AZ569" s="1649"/>
      <c r="BA569" s="1649"/>
      <c r="BB569" s="1649"/>
      <c r="BC569" s="1649"/>
      <c r="BD569" s="1649"/>
      <c r="BE569" s="1649"/>
      <c r="BF569" s="1649"/>
    </row>
    <row r="570" spans="1:58" s="1650" customFormat="1" ht="12" customHeight="1">
      <c r="A570" s="1649"/>
      <c r="B570" s="1649"/>
      <c r="C570" s="1649"/>
      <c r="D570" s="1649"/>
      <c r="E570" s="1649"/>
      <c r="F570" s="1649"/>
      <c r="G570" s="1649"/>
      <c r="H570" s="1649"/>
      <c r="I570" s="1649"/>
      <c r="J570" s="1649"/>
      <c r="K570" s="1649"/>
      <c r="L570" s="1649"/>
      <c r="M570" s="1649"/>
      <c r="N570" s="1649"/>
      <c r="O570" s="1665" t="s">
        <v>4030</v>
      </c>
      <c r="P570" s="1649"/>
      <c r="Q570" s="1697" t="s">
        <v>3707</v>
      </c>
      <c r="R570" s="1698"/>
      <c r="S570" s="1698"/>
      <c r="T570" s="1787" t="s">
        <v>3710</v>
      </c>
      <c r="U570" s="1697" t="s">
        <v>3434</v>
      </c>
      <c r="V570" s="1698"/>
      <c r="W570" s="1698"/>
      <c r="X570" s="1698"/>
      <c r="Y570" s="1798" t="s">
        <v>4031</v>
      </c>
      <c r="Z570" s="1797"/>
      <c r="AA570" s="1797"/>
      <c r="AB570" s="1787"/>
      <c r="AC570" s="1697" t="s">
        <v>4032</v>
      </c>
      <c r="AD570" s="1698"/>
      <c r="AE570" s="1698"/>
      <c r="AF570" s="1698"/>
      <c r="AG570" s="1788" t="s">
        <v>4015</v>
      </c>
      <c r="AH570" s="1789"/>
      <c r="AI570" s="1789"/>
      <c r="AJ570" s="1790"/>
      <c r="AL570" s="1649"/>
      <c r="AM570" s="1649"/>
      <c r="AN570" s="1649"/>
      <c r="AO570" s="1649"/>
      <c r="AP570" s="1649"/>
      <c r="AQ570" s="1649"/>
      <c r="AR570" s="1649"/>
      <c r="AS570" s="1649"/>
      <c r="AT570" s="1649"/>
      <c r="AU570" s="1649"/>
      <c r="AV570" s="1649"/>
      <c r="AW570" s="1649"/>
      <c r="AX570" s="1649"/>
      <c r="AY570" s="1649"/>
      <c r="AZ570" s="1649"/>
      <c r="BA570" s="1649"/>
      <c r="BB570" s="1649"/>
      <c r="BC570" s="1649"/>
      <c r="BD570" s="1649"/>
      <c r="BE570" s="1649"/>
      <c r="BF570" s="1649"/>
    </row>
    <row r="571" spans="1:58" s="1650" customFormat="1" ht="12" customHeight="1">
      <c r="A571" s="1649"/>
      <c r="B571" s="1649"/>
      <c r="C571" s="1649"/>
      <c r="D571" s="1649"/>
      <c r="E571" s="1649"/>
      <c r="F571" s="1649"/>
      <c r="G571" s="1649"/>
      <c r="H571" s="1649"/>
      <c r="I571" s="1649"/>
      <c r="J571" s="1649"/>
      <c r="K571" s="1649"/>
      <c r="L571" s="1649"/>
      <c r="M571" s="1649"/>
      <c r="N571" s="1649"/>
      <c r="O571" s="1665" t="s">
        <v>4033</v>
      </c>
      <c r="P571" s="1649"/>
      <c r="Q571" s="1697" t="s">
        <v>3432</v>
      </c>
      <c r="R571" s="1698"/>
      <c r="S571" s="1698"/>
      <c r="T571" s="1787" t="s">
        <v>3440</v>
      </c>
      <c r="U571" s="1697" t="s">
        <v>3434</v>
      </c>
      <c r="V571" s="1698"/>
      <c r="W571" s="1698"/>
      <c r="X571" s="1698"/>
      <c r="Y571" s="1798" t="s">
        <v>4034</v>
      </c>
      <c r="Z571" s="1797"/>
      <c r="AA571" s="1797"/>
      <c r="AB571" s="1787"/>
      <c r="AC571" s="1697" t="s">
        <v>3436</v>
      </c>
      <c r="AD571" s="1698"/>
      <c r="AE571" s="1698"/>
      <c r="AF571" s="1698"/>
      <c r="AG571" s="1788" t="s">
        <v>4015</v>
      </c>
      <c r="AH571" s="1789"/>
      <c r="AI571" s="1789"/>
      <c r="AJ571" s="1790"/>
      <c r="AL571" s="1649"/>
      <c r="AM571" s="1649"/>
      <c r="AN571" s="1649"/>
      <c r="AO571" s="1649"/>
      <c r="AP571" s="1649"/>
      <c r="AQ571" s="1649"/>
      <c r="AR571" s="1649"/>
      <c r="AS571" s="1649"/>
      <c r="AT571" s="1649"/>
      <c r="AU571" s="1649"/>
      <c r="AV571" s="1649"/>
      <c r="AW571" s="1649"/>
      <c r="AX571" s="1649"/>
      <c r="AY571" s="1649"/>
      <c r="AZ571" s="1649"/>
      <c r="BA571" s="1649"/>
      <c r="BB571" s="1649"/>
      <c r="BC571" s="1649"/>
      <c r="BD571" s="1649"/>
      <c r="BE571" s="1649"/>
      <c r="BF571" s="1649"/>
    </row>
    <row r="573" spans="1:58" s="1650" customFormat="1" ht="12" customHeight="1">
      <c r="A573" s="1649"/>
      <c r="B573" s="1649"/>
      <c r="C573" s="1649" t="s">
        <v>3832</v>
      </c>
      <c r="D573" s="1679"/>
      <c r="E573" s="1649"/>
      <c r="F573" s="1649"/>
      <c r="G573" s="1649" t="s">
        <v>4007</v>
      </c>
      <c r="H573" s="1649"/>
      <c r="I573" s="1649"/>
      <c r="J573" s="1649"/>
      <c r="K573" s="1649"/>
      <c r="L573" s="1649"/>
      <c r="M573" s="1649"/>
      <c r="N573" s="1649"/>
      <c r="O573" s="1649"/>
      <c r="P573" s="1654"/>
      <c r="Q573" s="1649"/>
      <c r="R573" s="1649"/>
      <c r="S573" s="1649"/>
      <c r="T573" s="1649"/>
      <c r="U573" s="1649"/>
      <c r="V573" s="1649"/>
      <c r="W573" s="1649"/>
      <c r="X573" s="1649"/>
      <c r="Y573" s="1649"/>
      <c r="Z573" s="1649"/>
      <c r="AA573" s="1649"/>
      <c r="AB573" s="1649"/>
      <c r="AC573" s="1649"/>
      <c r="AD573" s="1649"/>
      <c r="AE573" s="1649"/>
      <c r="AF573" s="1649"/>
      <c r="AG573" s="1649"/>
      <c r="AH573" s="1649"/>
      <c r="AI573" s="1649"/>
      <c r="AJ573" s="1649"/>
      <c r="AL573" s="1649"/>
      <c r="AM573" s="1649"/>
      <c r="AN573" s="1649"/>
      <c r="AO573" s="1649"/>
      <c r="AP573" s="1649"/>
      <c r="AQ573" s="1649"/>
      <c r="AR573" s="1649"/>
      <c r="AS573" s="1649"/>
      <c r="AT573" s="1649"/>
      <c r="AU573" s="1649"/>
      <c r="AV573" s="1649"/>
      <c r="AW573" s="1649"/>
      <c r="AX573" s="1649"/>
      <c r="AY573" s="1649"/>
      <c r="AZ573" s="1649"/>
      <c r="BA573" s="1649"/>
      <c r="BB573" s="1649"/>
      <c r="BC573" s="1649"/>
      <c r="BD573" s="1649"/>
      <c r="BE573" s="1649"/>
      <c r="BF573" s="1649"/>
    </row>
    <row r="574" spans="1:58" s="1650" customFormat="1" ht="12" customHeight="1">
      <c r="A574" s="1649"/>
      <c r="B574" s="1649"/>
      <c r="C574" s="1649"/>
      <c r="D574" s="1649"/>
      <c r="E574" s="1649" t="s">
        <v>3413</v>
      </c>
      <c r="F574" s="1649"/>
      <c r="G574" s="1649"/>
      <c r="H574" s="1649"/>
      <c r="I574" s="1649"/>
      <c r="J574" s="1649"/>
      <c r="K574" s="1649"/>
      <c r="L574" s="1649"/>
      <c r="M574" s="1649"/>
      <c r="N574" s="1649"/>
      <c r="O574" s="1649"/>
      <c r="P574" s="1649"/>
      <c r="Q574" s="1649"/>
      <c r="R574" s="1649"/>
      <c r="S574" s="1649"/>
      <c r="T574" s="1649"/>
      <c r="U574" s="1649"/>
      <c r="V574" s="1649"/>
      <c r="W574" s="1649"/>
      <c r="X574" s="1649"/>
      <c r="Y574" s="1649"/>
      <c r="Z574" s="1649"/>
      <c r="AA574" s="1649"/>
      <c r="AB574" s="1649"/>
      <c r="AC574" s="1649"/>
      <c r="AD574" s="1649"/>
      <c r="AE574" s="1649"/>
      <c r="AF574" s="1649"/>
      <c r="AG574" s="1649"/>
      <c r="AH574" s="1649"/>
      <c r="AI574" s="1649"/>
      <c r="AJ574" s="1665" t="s">
        <v>3404</v>
      </c>
      <c r="AL574" s="1649"/>
      <c r="AM574" s="1649"/>
      <c r="AN574" s="1649"/>
      <c r="AO574" s="1649"/>
      <c r="AP574" s="1649"/>
      <c r="AQ574" s="1649"/>
      <c r="AR574" s="1649"/>
      <c r="AS574" s="1649"/>
      <c r="AT574" s="1649"/>
      <c r="AU574" s="1649"/>
      <c r="AV574" s="1649"/>
      <c r="AW574" s="1649"/>
      <c r="AX574" s="1649"/>
      <c r="AY574" s="1649"/>
      <c r="AZ574" s="1649"/>
      <c r="BA574" s="1649"/>
      <c r="BB574" s="1649"/>
      <c r="BC574" s="1649"/>
      <c r="BD574" s="1649"/>
      <c r="BE574" s="1649"/>
      <c r="BF574" s="1649"/>
    </row>
    <row r="575" spans="1:58" s="1650" customFormat="1" ht="12" customHeight="1">
      <c r="A575" s="1649"/>
      <c r="B575" s="1649"/>
      <c r="C575" s="1649"/>
      <c r="D575" s="1649"/>
      <c r="E575" s="1650">
        <v>31</v>
      </c>
      <c r="L575" s="1650">
        <v>24</v>
      </c>
      <c r="M575" s="1650">
        <v>23</v>
      </c>
      <c r="T575" s="1680">
        <v>16</v>
      </c>
      <c r="U575" s="1680">
        <v>15</v>
      </c>
      <c r="AB575" s="1680">
        <v>8</v>
      </c>
      <c r="AC575" s="1680">
        <v>7</v>
      </c>
      <c r="AJ575" s="1680">
        <v>0</v>
      </c>
      <c r="AL575" s="1649"/>
      <c r="AM575" s="1649"/>
      <c r="AN575" s="1649"/>
      <c r="AO575" s="1649"/>
      <c r="AP575" s="1649"/>
      <c r="AQ575" s="1649"/>
      <c r="AR575" s="1649"/>
      <c r="AS575" s="1649"/>
      <c r="AT575" s="1649"/>
      <c r="AU575" s="1649"/>
      <c r="AV575" s="1649"/>
      <c r="AW575" s="1649"/>
      <c r="AX575" s="1649"/>
      <c r="AY575" s="1649"/>
      <c r="AZ575" s="1649"/>
      <c r="BA575" s="1649"/>
      <c r="BB575" s="1649"/>
      <c r="BC575" s="1649"/>
      <c r="BD575" s="1649"/>
      <c r="BE575" s="1649"/>
      <c r="BF575" s="1649"/>
    </row>
    <row r="576" spans="1:58" s="1650" customFormat="1" ht="12" customHeight="1">
      <c r="A576" s="1649"/>
      <c r="B576" s="1649"/>
      <c r="C576" s="1649"/>
      <c r="D576" s="1649"/>
      <c r="E576" s="1734" t="s">
        <v>3420</v>
      </c>
      <c r="F576" s="1735" t="s">
        <v>3420</v>
      </c>
      <c r="G576" s="1758" t="s">
        <v>3420</v>
      </c>
      <c r="H576" s="1759" t="s">
        <v>3420</v>
      </c>
      <c r="I576" s="1734" t="s">
        <v>3420</v>
      </c>
      <c r="J576" s="1735" t="s">
        <v>3420</v>
      </c>
      <c r="K576" s="1758" t="s">
        <v>3874</v>
      </c>
      <c r="L576" s="1759" t="s">
        <v>3420</v>
      </c>
      <c r="M576" s="1734" t="s">
        <v>3420</v>
      </c>
      <c r="N576" s="1735" t="s">
        <v>3420</v>
      </c>
      <c r="O576" s="1758" t="s">
        <v>3420</v>
      </c>
      <c r="P576" s="1759" t="s">
        <v>3420</v>
      </c>
      <c r="Q576" s="1734" t="s">
        <v>3420</v>
      </c>
      <c r="R576" s="1735" t="s">
        <v>3420</v>
      </c>
      <c r="S576" s="1758" t="s">
        <v>3420</v>
      </c>
      <c r="T576" s="1759" t="s">
        <v>3420</v>
      </c>
      <c r="U576" s="1734" t="s">
        <v>3420</v>
      </c>
      <c r="V576" s="1735" t="s">
        <v>3420</v>
      </c>
      <c r="W576" s="1758" t="s">
        <v>3420</v>
      </c>
      <c r="X576" s="1759" t="s">
        <v>3420</v>
      </c>
      <c r="Y576" s="1734" t="s">
        <v>3420</v>
      </c>
      <c r="Z576" s="1735" t="s">
        <v>3420</v>
      </c>
      <c r="AA576" s="1758" t="s">
        <v>3420</v>
      </c>
      <c r="AB576" s="1759" t="s">
        <v>3420</v>
      </c>
      <c r="AC576" s="1734" t="s">
        <v>3420</v>
      </c>
      <c r="AD576" s="1735" t="s">
        <v>3420</v>
      </c>
      <c r="AE576" s="1735" t="s">
        <v>3420</v>
      </c>
      <c r="AF576" s="1736" t="s">
        <v>3420</v>
      </c>
      <c r="AG576" s="1760" t="s">
        <v>3420</v>
      </c>
      <c r="AH576" s="1758" t="s">
        <v>3420</v>
      </c>
      <c r="AI576" s="1758" t="s">
        <v>3420</v>
      </c>
      <c r="AJ576" s="1761" t="s">
        <v>3420</v>
      </c>
      <c r="AL576" s="1649"/>
      <c r="AM576" s="1649"/>
      <c r="AN576" s="1649"/>
      <c r="AO576" s="1649"/>
      <c r="AP576" s="1649"/>
      <c r="AQ576" s="1649"/>
      <c r="AR576" s="1649"/>
      <c r="AS576" s="1649"/>
      <c r="AT576" s="1649"/>
      <c r="AU576" s="1649"/>
      <c r="AV576" s="1649"/>
      <c r="AW576" s="1649"/>
      <c r="AX576" s="1649"/>
      <c r="AY576" s="1649"/>
      <c r="AZ576" s="1649"/>
      <c r="BA576" s="1649"/>
      <c r="BB576" s="1649"/>
      <c r="BC576" s="1649"/>
      <c r="BD576" s="1649"/>
      <c r="BE576" s="1649"/>
      <c r="BF576" s="1649"/>
    </row>
    <row r="577" spans="2:58" ht="12" customHeight="1">
      <c r="B577" s="1649"/>
      <c r="C577" s="1649"/>
      <c r="D577" s="1649"/>
      <c r="E577" s="1649"/>
      <c r="F577" s="1649"/>
      <c r="G577" s="1655"/>
      <c r="H577" s="1655"/>
      <c r="I577" s="1655"/>
      <c r="J577" s="1655"/>
      <c r="K577" s="1655"/>
      <c r="L577" s="1655"/>
      <c r="M577" s="1655"/>
      <c r="N577" s="1655"/>
      <c r="O577" s="1655"/>
      <c r="P577" s="1655"/>
      <c r="Q577" s="1655"/>
      <c r="R577" s="1655"/>
      <c r="S577" s="1655"/>
      <c r="T577" s="1655"/>
      <c r="U577" s="1655"/>
      <c r="V577" s="1655"/>
      <c r="W577" s="1655"/>
      <c r="X577" s="1655"/>
      <c r="Y577" s="1655"/>
      <c r="Z577" s="1655"/>
      <c r="AA577" s="1655"/>
      <c r="AB577" s="1655"/>
      <c r="AC577" s="1655"/>
      <c r="AD577" s="1655"/>
      <c r="AE577" s="1655"/>
      <c r="AF577" s="1655"/>
      <c r="AG577" s="1655"/>
      <c r="AH577" s="1655"/>
      <c r="AI577" s="1655"/>
      <c r="AJ577" s="1655"/>
      <c r="AK577" s="1650"/>
      <c r="AL577" s="1649"/>
      <c r="AM577" s="1649"/>
      <c r="AN577" s="1649"/>
      <c r="AO577" s="1649"/>
      <c r="AP577" s="1649"/>
      <c r="AQ577" s="1649"/>
      <c r="AR577" s="1649"/>
      <c r="AS577" s="1649"/>
      <c r="AT577" s="1649"/>
      <c r="AU577" s="1649"/>
      <c r="AV577" s="1649"/>
      <c r="AW577" s="1649"/>
      <c r="AX577" s="1649"/>
      <c r="AY577" s="1649"/>
      <c r="AZ577" s="1649"/>
      <c r="BA577" s="1649"/>
      <c r="BB577" s="1649"/>
      <c r="BC577" s="1649"/>
      <c r="BD577" s="1649"/>
      <c r="BE577" s="1649"/>
      <c r="BF577" s="1649"/>
    </row>
    <row r="578" spans="2:58" ht="12" customHeight="1">
      <c r="B578" s="1649"/>
      <c r="C578" s="1649"/>
      <c r="D578" s="1649"/>
      <c r="E578" s="1649"/>
      <c r="F578" s="1649"/>
      <c r="G578" s="1649"/>
      <c r="H578" s="1655"/>
      <c r="I578" s="1655"/>
      <c r="J578" s="1655"/>
      <c r="K578" s="1655"/>
      <c r="L578" s="1655"/>
      <c r="M578" s="1655"/>
      <c r="N578" s="1655"/>
      <c r="O578" s="1655"/>
      <c r="P578" s="1655"/>
      <c r="Q578" s="1655"/>
      <c r="R578" s="1655"/>
      <c r="S578" s="1737" t="s">
        <v>3573</v>
      </c>
      <c r="T578" s="1655"/>
      <c r="U578" s="1655"/>
      <c r="V578" s="1655"/>
      <c r="W578" s="1655"/>
      <c r="X578" s="1655"/>
      <c r="Y578" s="1655"/>
      <c r="Z578" s="1655"/>
      <c r="AA578" s="1655"/>
      <c r="AB578" s="1655"/>
      <c r="AC578" s="1655"/>
      <c r="AD578" s="1649"/>
      <c r="AE578" s="1649"/>
      <c r="AF578" s="1649"/>
      <c r="AG578" s="1649"/>
      <c r="AH578" s="1649"/>
      <c r="AI578" s="1649"/>
      <c r="AJ578" s="1649"/>
      <c r="AK578" s="1650"/>
      <c r="AL578" s="1649"/>
      <c r="AM578" s="1649"/>
      <c r="AN578" s="1649"/>
      <c r="AO578" s="1649"/>
      <c r="AP578" s="1649"/>
      <c r="AQ578" s="1649"/>
      <c r="AR578" s="1649"/>
      <c r="AS578" s="1649"/>
      <c r="AT578" s="1649"/>
      <c r="AU578" s="1649"/>
      <c r="AV578" s="1649"/>
      <c r="AW578" s="1649"/>
      <c r="AX578" s="1649"/>
      <c r="AY578" s="1649"/>
      <c r="AZ578" s="1649"/>
      <c r="BA578" s="1649"/>
      <c r="BB578" s="1649"/>
      <c r="BC578" s="1649"/>
      <c r="BD578" s="1649"/>
      <c r="BE578" s="1649"/>
      <c r="BF578" s="1649"/>
    </row>
    <row r="581" spans="2:58" ht="12" customHeight="1">
      <c r="B581" s="1649"/>
      <c r="C581" s="1649"/>
      <c r="D581" s="1649"/>
      <c r="E581" s="1649"/>
      <c r="F581" s="1649"/>
      <c r="G581" s="1649"/>
      <c r="H581" s="1649"/>
      <c r="I581" s="1649"/>
      <c r="J581" s="1649"/>
      <c r="K581" s="1649"/>
      <c r="L581" s="1649"/>
      <c r="M581" s="1649"/>
      <c r="N581" s="1649"/>
      <c r="O581" s="1649"/>
      <c r="P581" s="1649"/>
      <c r="Q581" s="1649"/>
      <c r="R581" s="1649"/>
      <c r="S581" s="1649"/>
      <c r="T581" s="1649"/>
      <c r="U581" s="1649"/>
      <c r="V581" s="1649"/>
      <c r="W581" s="1649"/>
      <c r="X581" s="1649"/>
      <c r="Y581" s="1649"/>
      <c r="Z581" s="1649"/>
      <c r="AA581" s="1649"/>
      <c r="AB581" s="1649"/>
      <c r="AC581" s="1649"/>
      <c r="AD581" s="1649"/>
      <c r="AE581" s="1649"/>
      <c r="AF581" s="1649"/>
      <c r="AG581" s="1649"/>
      <c r="AH581" s="1649"/>
      <c r="AI581" s="1649"/>
      <c r="AJ581" s="1649"/>
      <c r="AK581" s="1710"/>
      <c r="AL581" s="1649"/>
      <c r="AM581" s="1649"/>
      <c r="AN581" s="1649"/>
      <c r="AO581" s="1649"/>
      <c r="AP581" s="1649"/>
      <c r="AQ581" s="1649"/>
      <c r="AR581" s="1649"/>
      <c r="AS581" s="1649"/>
      <c r="AT581" s="1649"/>
      <c r="AU581" s="1649"/>
      <c r="AV581" s="1649"/>
      <c r="AW581" s="1649"/>
      <c r="AX581" s="1649"/>
      <c r="AY581" s="1649"/>
      <c r="AZ581" s="1649"/>
      <c r="BA581" s="1649"/>
      <c r="BB581" s="1649"/>
      <c r="BC581" s="1649"/>
      <c r="BD581" s="1649"/>
      <c r="BE581" s="1649"/>
      <c r="BF581" s="1649"/>
    </row>
    <row r="582" spans="2:58" s="1801" customFormat="1" ht="12" customHeight="1">
      <c r="B582" s="1799" t="str">
        <f>$B$2</f>
        <v>13</v>
      </c>
      <c r="C582" s="1800" t="s">
        <v>4035</v>
      </c>
      <c r="E582" s="1802" t="s">
        <v>4036</v>
      </c>
      <c r="F582" s="1803"/>
      <c r="G582" s="1803"/>
      <c r="H582" s="1803"/>
      <c r="I582" s="1803"/>
      <c r="J582" s="1803"/>
      <c r="K582" s="1803"/>
      <c r="L582" s="1803"/>
      <c r="M582" s="1803"/>
      <c r="N582" s="1803"/>
      <c r="O582" s="1803"/>
      <c r="P582" s="1803"/>
      <c r="Q582" s="1803"/>
      <c r="R582" s="1803"/>
      <c r="S582" s="1803"/>
      <c r="T582" s="1803"/>
      <c r="U582" s="1803"/>
      <c r="V582" s="1803"/>
      <c r="W582" s="1803"/>
      <c r="X582" s="1803"/>
      <c r="Y582" s="1803"/>
      <c r="Z582" s="1803"/>
      <c r="AA582" s="1803"/>
      <c r="AB582" s="1803"/>
      <c r="AC582" s="1803"/>
      <c r="AD582" s="1804"/>
      <c r="AE582" s="1804"/>
      <c r="AF582" s="1805" t="s">
        <v>3184</v>
      </c>
      <c r="AG582" s="1805"/>
      <c r="AH582" s="1805"/>
      <c r="AI582" s="1805"/>
      <c r="AJ582" s="1805"/>
      <c r="AK582" s="1732"/>
    </row>
    <row r="583" spans="2:58" ht="12" customHeight="1">
      <c r="B583" s="1656" t="str">
        <f>$B$2</f>
        <v>13</v>
      </c>
      <c r="C583" s="1657" t="s">
        <v>4037</v>
      </c>
      <c r="D583" s="1649"/>
      <c r="E583" s="1658" t="s">
        <v>4038</v>
      </c>
      <c r="F583" s="1655"/>
      <c r="G583" s="1655"/>
      <c r="H583" s="1655"/>
      <c r="I583" s="1655"/>
      <c r="J583" s="1655"/>
      <c r="K583" s="1655"/>
      <c r="L583" s="1655"/>
      <c r="M583" s="1655"/>
      <c r="N583" s="1655"/>
      <c r="O583" s="1655"/>
      <c r="P583" s="1655"/>
      <c r="Q583" s="1655"/>
      <c r="R583" s="1655"/>
      <c r="S583" s="1655"/>
      <c r="T583" s="1655"/>
      <c r="U583" s="1655"/>
      <c r="V583" s="1655"/>
      <c r="W583" s="1655"/>
      <c r="X583" s="1655"/>
      <c r="Y583" s="1655"/>
      <c r="Z583" s="1655"/>
      <c r="AA583" s="1655"/>
      <c r="AB583" s="1655"/>
      <c r="AC583" s="1655"/>
      <c r="AD583" s="1663"/>
      <c r="AE583" s="1663"/>
      <c r="AF583" s="1806" t="s">
        <v>3184</v>
      </c>
      <c r="AG583" s="1806"/>
      <c r="AH583" s="1806"/>
      <c r="AI583" s="1806"/>
      <c r="AJ583" s="1806"/>
      <c r="AK583" s="1650"/>
      <c r="AL583" s="1649"/>
      <c r="AM583" s="1649"/>
      <c r="AN583" s="1649"/>
      <c r="AO583" s="1649"/>
      <c r="AP583" s="1649"/>
      <c r="AQ583" s="1649"/>
      <c r="AR583" s="1649"/>
      <c r="AS583" s="1649"/>
      <c r="AT583" s="1649"/>
      <c r="AU583" s="1649"/>
      <c r="AV583" s="1649"/>
      <c r="AW583" s="1649"/>
      <c r="AX583" s="1649"/>
      <c r="AY583" s="1649"/>
      <c r="AZ583" s="1649"/>
      <c r="BA583" s="1649"/>
      <c r="BB583" s="1649"/>
      <c r="BC583" s="1649"/>
      <c r="BD583" s="1649"/>
      <c r="BE583" s="1649"/>
      <c r="BF583" s="1649"/>
    </row>
    <row r="584" spans="2:58" ht="12" customHeight="1">
      <c r="B584" s="1656" t="str">
        <f>$B$2</f>
        <v>13</v>
      </c>
      <c r="C584" s="1657" t="s">
        <v>4039</v>
      </c>
      <c r="D584" s="1649"/>
      <c r="E584" s="1658" t="s">
        <v>4040</v>
      </c>
      <c r="F584" s="1655"/>
      <c r="G584" s="1655"/>
      <c r="H584" s="1655"/>
      <c r="I584" s="1655"/>
      <c r="J584" s="1655"/>
      <c r="K584" s="1655"/>
      <c r="L584" s="1655"/>
      <c r="M584" s="1655"/>
      <c r="N584" s="1655"/>
      <c r="O584" s="1655"/>
      <c r="P584" s="1655"/>
      <c r="Q584" s="1655"/>
      <c r="R584" s="1655"/>
      <c r="S584" s="1655"/>
      <c r="T584" s="1655"/>
      <c r="U584" s="1655"/>
      <c r="V584" s="1655"/>
      <c r="W584" s="1655"/>
      <c r="X584" s="1655"/>
      <c r="Y584" s="1655"/>
      <c r="Z584" s="1655"/>
      <c r="AA584" s="1655"/>
      <c r="AB584" s="1655"/>
      <c r="AC584" s="1655"/>
      <c r="AD584" s="1663"/>
      <c r="AE584" s="1663"/>
      <c r="AF584" s="1806" t="s">
        <v>3184</v>
      </c>
      <c r="AG584" s="1806"/>
      <c r="AH584" s="1806"/>
      <c r="AI584" s="1806"/>
      <c r="AJ584" s="1806"/>
      <c r="AK584" s="1650"/>
      <c r="AL584" s="1649"/>
      <c r="AM584" s="1649"/>
      <c r="AN584" s="1649"/>
      <c r="AO584" s="1649"/>
      <c r="AP584" s="1649"/>
      <c r="AQ584" s="1649"/>
      <c r="AR584" s="1649"/>
      <c r="AS584" s="1649"/>
      <c r="AT584" s="1649"/>
      <c r="AU584" s="1649"/>
      <c r="AV584" s="1649"/>
      <c r="AW584" s="1649"/>
      <c r="AX584" s="1649"/>
      <c r="AY584" s="1649"/>
      <c r="AZ584" s="1649"/>
      <c r="BA584" s="1649"/>
      <c r="BB584" s="1649"/>
      <c r="BC584" s="1649"/>
      <c r="BD584" s="1649"/>
      <c r="BE584" s="1649"/>
      <c r="BF584" s="1649"/>
    </row>
    <row r="585" spans="2:58" ht="12" customHeight="1">
      <c r="B585" s="1656" t="str">
        <f>$B$2</f>
        <v>13</v>
      </c>
      <c r="C585" s="1657" t="s">
        <v>4041</v>
      </c>
      <c r="D585" s="1649"/>
      <c r="E585" s="1658" t="s">
        <v>4042</v>
      </c>
      <c r="F585" s="1655"/>
      <c r="G585" s="1655"/>
      <c r="H585" s="1655"/>
      <c r="I585" s="1655"/>
      <c r="J585" s="1655"/>
      <c r="K585" s="1655"/>
      <c r="L585" s="1655"/>
      <c r="M585" s="1655"/>
      <c r="N585" s="1655"/>
      <c r="O585" s="1655"/>
      <c r="P585" s="1655"/>
      <c r="Q585" s="1655"/>
      <c r="R585" s="1655"/>
      <c r="S585" s="1655"/>
      <c r="T585" s="1655"/>
      <c r="U585" s="1655"/>
      <c r="V585" s="1655"/>
      <c r="W585" s="1655"/>
      <c r="X585" s="1655"/>
      <c r="Y585" s="1655"/>
      <c r="Z585" s="1655"/>
      <c r="AA585" s="1655"/>
      <c r="AB585" s="1655"/>
      <c r="AC585" s="1655"/>
      <c r="AD585" s="1663"/>
      <c r="AE585" s="1663"/>
      <c r="AF585" s="1806" t="s">
        <v>3694</v>
      </c>
      <c r="AG585" s="1806"/>
      <c r="AH585" s="1806"/>
      <c r="AI585" s="1806"/>
      <c r="AJ585" s="1806"/>
      <c r="AK585" s="1650"/>
      <c r="AL585" s="1649"/>
      <c r="AM585" s="1649"/>
      <c r="AN585" s="1649"/>
      <c r="AO585" s="1649"/>
      <c r="AP585" s="1649"/>
      <c r="AQ585" s="1649"/>
      <c r="AR585" s="1649"/>
      <c r="AS585" s="1649"/>
      <c r="AT585" s="1649"/>
      <c r="AU585" s="1649"/>
      <c r="AV585" s="1649"/>
      <c r="AW585" s="1649"/>
      <c r="AX585" s="1649"/>
      <c r="AY585" s="1649"/>
      <c r="AZ585" s="1649"/>
      <c r="BA585" s="1649"/>
      <c r="BB585" s="1649"/>
      <c r="BC585" s="1649"/>
      <c r="BD585" s="1649"/>
      <c r="BE585" s="1649"/>
      <c r="BF585" s="1649"/>
    </row>
    <row r="586" spans="2:58" ht="12" customHeight="1">
      <c r="B586" s="1649"/>
      <c r="C586" s="1649"/>
      <c r="D586" s="1649"/>
      <c r="E586" s="1649"/>
      <c r="F586" s="1649"/>
      <c r="G586" s="1649"/>
      <c r="H586" s="1649"/>
      <c r="I586" s="1649"/>
      <c r="J586" s="1649"/>
      <c r="K586" s="1649"/>
      <c r="L586" s="1649"/>
      <c r="M586" s="1649"/>
      <c r="N586" s="1649"/>
      <c r="O586" s="1649"/>
      <c r="P586" s="1649"/>
      <c r="Q586" s="1649"/>
      <c r="R586" s="1649"/>
      <c r="S586" s="1649"/>
      <c r="T586" s="1655"/>
      <c r="U586" s="1655"/>
      <c r="V586" s="1655"/>
      <c r="W586" s="1655"/>
      <c r="X586" s="1659"/>
      <c r="Y586" s="1655"/>
      <c r="Z586" s="1655"/>
      <c r="AA586" s="1659"/>
      <c r="AB586" s="1655"/>
      <c r="AC586" s="1655"/>
      <c r="AD586" s="1655"/>
      <c r="AE586" s="1655"/>
      <c r="AF586" s="1655"/>
      <c r="AG586" s="1655"/>
      <c r="AH586" s="1655"/>
      <c r="AI586" s="1655"/>
      <c r="AJ586" s="1655"/>
      <c r="AK586" s="1650"/>
      <c r="AL586" s="1649"/>
      <c r="AM586" s="1649"/>
      <c r="AN586" s="1649"/>
      <c r="AO586" s="1649"/>
      <c r="AP586" s="1649"/>
      <c r="AQ586" s="1649"/>
      <c r="AR586" s="1649"/>
      <c r="AS586" s="1649"/>
      <c r="AT586" s="1649"/>
      <c r="AU586" s="1649"/>
      <c r="AV586" s="1649"/>
      <c r="AW586" s="1649"/>
      <c r="AX586" s="1649"/>
      <c r="AY586" s="1649"/>
      <c r="AZ586" s="1649"/>
      <c r="BA586" s="1649"/>
      <c r="BB586" s="1649"/>
      <c r="BC586" s="1649"/>
      <c r="BD586" s="1649"/>
      <c r="BE586" s="1649"/>
      <c r="BF586" s="1649"/>
    </row>
    <row r="587" spans="2:58" ht="12" customHeight="1">
      <c r="B587" s="1649"/>
      <c r="C587" s="1649" t="s">
        <v>3393</v>
      </c>
      <c r="D587" s="1649"/>
      <c r="E587" s="1659"/>
      <c r="F587" s="1659"/>
      <c r="G587" s="1649" t="s">
        <v>3412</v>
      </c>
      <c r="H587" s="1659"/>
      <c r="I587" s="1659"/>
      <c r="J587" s="1655"/>
      <c r="K587" s="1655"/>
      <c r="L587" s="1655"/>
      <c r="M587" s="1660"/>
      <c r="N587" s="1660"/>
      <c r="O587" s="1660"/>
      <c r="P587" s="1660"/>
      <c r="Q587" s="1661"/>
      <c r="R587" s="1662"/>
      <c r="S587" s="1662"/>
      <c r="T587" s="1662"/>
      <c r="U587" s="1660"/>
      <c r="V587" s="1654"/>
      <c r="W587" s="1654"/>
      <c r="X587" s="1654"/>
      <c r="Y587" s="1660"/>
      <c r="Z587" s="1660"/>
      <c r="AA587" s="1660"/>
      <c r="AB587" s="1661"/>
      <c r="AC587" s="1660"/>
      <c r="AD587" s="1660"/>
      <c r="AE587" s="1660"/>
      <c r="AF587" s="1660"/>
      <c r="AG587" s="1660"/>
      <c r="AH587" s="1660"/>
      <c r="AI587" s="1660"/>
      <c r="AJ587" s="1660"/>
      <c r="AK587" s="1665"/>
      <c r="AL587" s="1649"/>
      <c r="AM587" s="1649"/>
      <c r="AN587" s="1649"/>
      <c r="AO587" s="1649"/>
      <c r="AP587" s="1649"/>
      <c r="AQ587" s="1649"/>
      <c r="AR587" s="1649"/>
      <c r="AS587" s="1649"/>
      <c r="AT587" s="1649"/>
      <c r="AU587" s="1649"/>
      <c r="AV587" s="1649"/>
      <c r="AW587" s="1649"/>
      <c r="AX587" s="1649"/>
      <c r="AY587" s="1649"/>
      <c r="AZ587" s="1649"/>
      <c r="BA587" s="1649"/>
      <c r="BB587" s="1649"/>
      <c r="BC587" s="1649"/>
      <c r="BD587" s="1649"/>
      <c r="BE587" s="1649"/>
      <c r="BF587" s="1649"/>
    </row>
    <row r="588" spans="2:58" ht="12" customHeight="1">
      <c r="B588" s="1649"/>
      <c r="C588" s="1649"/>
      <c r="D588" s="1649"/>
      <c r="E588" s="1649" t="s">
        <v>3413</v>
      </c>
      <c r="F588" s="1649"/>
      <c r="G588" s="1649"/>
      <c r="H588" s="1649"/>
      <c r="I588" s="1649"/>
      <c r="J588" s="1649"/>
      <c r="K588" s="1649"/>
      <c r="L588" s="1649"/>
      <c r="M588" s="1649"/>
      <c r="N588" s="1649"/>
      <c r="O588" s="1649"/>
      <c r="P588" s="1649"/>
      <c r="Q588" s="1649"/>
      <c r="R588" s="1649"/>
      <c r="S588" s="1649"/>
      <c r="T588" s="1649"/>
      <c r="U588" s="1649"/>
      <c r="V588" s="1649"/>
      <c r="W588" s="1649"/>
      <c r="X588" s="1649"/>
      <c r="Y588" s="1649"/>
      <c r="Z588" s="1649"/>
      <c r="AA588" s="1649"/>
      <c r="AB588" s="1649"/>
      <c r="AC588" s="1649"/>
      <c r="AD588" s="1649"/>
      <c r="AE588" s="1649"/>
      <c r="AF588" s="1649"/>
      <c r="AG588" s="1649"/>
      <c r="AH588" s="1649"/>
      <c r="AI588" s="1649"/>
      <c r="AJ588" s="1665" t="s">
        <v>3404</v>
      </c>
      <c r="AK588" s="1650"/>
      <c r="AL588" s="1649"/>
      <c r="AM588" s="1649"/>
      <c r="AN588" s="1649"/>
      <c r="AO588" s="1649"/>
      <c r="AP588" s="1649"/>
      <c r="AQ588" s="1649"/>
      <c r="AR588" s="1649"/>
      <c r="AS588" s="1649"/>
      <c r="AT588" s="1649"/>
      <c r="AU588" s="1649"/>
      <c r="AV588" s="1649"/>
      <c r="AW588" s="1649"/>
      <c r="AX588" s="1649"/>
      <c r="AY588" s="1649"/>
      <c r="AZ588" s="1649"/>
      <c r="BA588" s="1649"/>
      <c r="BB588" s="1649"/>
      <c r="BC588" s="1649"/>
      <c r="BD588" s="1649"/>
      <c r="BE588" s="1649"/>
      <c r="BF588" s="1649"/>
    </row>
    <row r="589" spans="2:58" ht="12" customHeight="1">
      <c r="B589" s="1649"/>
      <c r="C589" s="1649"/>
      <c r="D589" s="1649"/>
      <c r="E589" s="1666">
        <v>31</v>
      </c>
      <c r="F589" s="1666"/>
      <c r="G589" s="1666"/>
      <c r="H589" s="1666"/>
      <c r="I589" s="1666"/>
      <c r="J589" s="1666"/>
      <c r="K589" s="1666"/>
      <c r="L589" s="1666">
        <v>24</v>
      </c>
      <c r="M589" s="1666">
        <v>23</v>
      </c>
      <c r="N589" s="1666"/>
      <c r="O589" s="1666"/>
      <c r="P589" s="1666"/>
      <c r="Q589" s="1666"/>
      <c r="R589" s="1666"/>
      <c r="S589" s="1666"/>
      <c r="T589" s="1667">
        <v>16</v>
      </c>
      <c r="U589" s="1667">
        <v>15</v>
      </c>
      <c r="V589" s="1666"/>
      <c r="W589" s="1666"/>
      <c r="X589" s="1666"/>
      <c r="Y589" s="1666"/>
      <c r="Z589" s="1666"/>
      <c r="AA589" s="1666"/>
      <c r="AB589" s="1667">
        <v>8</v>
      </c>
      <c r="AC589" s="1667">
        <v>7</v>
      </c>
      <c r="AD589" s="1666"/>
      <c r="AE589" s="1666"/>
      <c r="AF589" s="1666"/>
      <c r="AG589" s="1666"/>
      <c r="AH589" s="1666"/>
      <c r="AI589" s="1666"/>
      <c r="AJ589" s="1667">
        <v>0</v>
      </c>
      <c r="AK589" s="1650"/>
      <c r="AL589" s="1649"/>
      <c r="AM589" s="1649"/>
      <c r="AN589" s="1649"/>
      <c r="AO589" s="1649"/>
      <c r="AP589" s="1649"/>
      <c r="AQ589" s="1649"/>
      <c r="AR589" s="1649"/>
      <c r="AS589" s="1649"/>
      <c r="AT589" s="1649"/>
      <c r="AU589" s="1649"/>
      <c r="AV589" s="1649"/>
      <c r="AW589" s="1649"/>
      <c r="AX589" s="1649"/>
      <c r="AY589" s="1649"/>
      <c r="AZ589" s="1649"/>
      <c r="BA589" s="1649"/>
      <c r="BB589" s="1649"/>
      <c r="BC589" s="1649"/>
      <c r="BD589" s="1649"/>
      <c r="BE589" s="1649"/>
      <c r="BF589" s="1649"/>
    </row>
    <row r="590" spans="2:58" s="1618" customFormat="1" ht="12" customHeight="1">
      <c r="E590" s="1619">
        <v>1</v>
      </c>
      <c r="F590" s="1620">
        <v>0</v>
      </c>
      <c r="G590" s="1620">
        <v>1</v>
      </c>
      <c r="H590" s="1621" t="s">
        <v>3414</v>
      </c>
      <c r="I590" s="1619">
        <v>0</v>
      </c>
      <c r="J590" s="1622">
        <v>0</v>
      </c>
      <c r="K590" s="1622">
        <v>0</v>
      </c>
      <c r="L590" s="1623">
        <v>0</v>
      </c>
      <c r="M590" s="1668">
        <v>0</v>
      </c>
      <c r="N590" s="1622">
        <v>0</v>
      </c>
      <c r="O590" s="1622">
        <v>0</v>
      </c>
      <c r="P590" s="1623">
        <v>0</v>
      </c>
      <c r="Q590" s="1619" t="str">
        <f>MID(Q592,1,1)</f>
        <v>0</v>
      </c>
      <c r="R590" s="1620" t="str">
        <f>MID(Q592,2,1)</f>
        <v>0</v>
      </c>
      <c r="S590" s="1669" t="str">
        <f>MID(Q592,3,1)</f>
        <v>0</v>
      </c>
      <c r="T590" s="1670" t="str">
        <f>MID(Q592,4,1)</f>
        <v>1</v>
      </c>
      <c r="U590" s="1619" t="str">
        <f>MID(U592,1,1)</f>
        <v>0</v>
      </c>
      <c r="V590" s="1620" t="str">
        <f>MID(U592,2,1)</f>
        <v>0</v>
      </c>
      <c r="W590" s="1620" t="str">
        <f>MID(U592,3,1)</f>
        <v>0</v>
      </c>
      <c r="X590" s="1621" t="str">
        <f>MID(U592,4,1)</f>
        <v>0</v>
      </c>
      <c r="Y590" s="1619" t="str">
        <f>MID(U592,5,1)</f>
        <v>0</v>
      </c>
      <c r="Z590" s="1620" t="str">
        <f>MID(U592,6,1)</f>
        <v>0</v>
      </c>
      <c r="AA590" s="1620" t="s">
        <v>3965</v>
      </c>
      <c r="AB590" s="1621" t="s">
        <v>4043</v>
      </c>
      <c r="AC590" s="1671" t="str">
        <f>MID(AC592,1,1)</f>
        <v>0</v>
      </c>
      <c r="AD590" s="1669" t="str">
        <f>MID(AC592,2,1)</f>
        <v>0</v>
      </c>
      <c r="AE590" s="1669" t="str">
        <f>MID(AC592,3,1)</f>
        <v>0</v>
      </c>
      <c r="AF590" s="1672" t="str">
        <f>MID(AC592,4,1)</f>
        <v>0</v>
      </c>
      <c r="AG590" s="1671" t="str">
        <f>MID(AC592,5,1)</f>
        <v>1</v>
      </c>
      <c r="AH590" s="1669" t="str">
        <f>MID(AC592,6,1)</f>
        <v>0</v>
      </c>
      <c r="AI590" s="1669" t="str">
        <f>MID(AC592,7,1)</f>
        <v>1</v>
      </c>
      <c r="AJ590" s="1672" t="str">
        <f>MID(AC592,8,1)</f>
        <v>0</v>
      </c>
      <c r="AQ590" s="1673"/>
      <c r="AR590" s="1673"/>
      <c r="AS590" s="1673"/>
      <c r="AT590" s="1673"/>
      <c r="AU590" s="1673"/>
      <c r="AV590" s="1673"/>
      <c r="AW590" s="1673"/>
      <c r="AX590" s="1673"/>
      <c r="AY590" s="1673"/>
      <c r="AZ590" s="1673"/>
      <c r="BA590" s="1673"/>
      <c r="BB590" s="1673"/>
      <c r="BC590" s="1673"/>
      <c r="BD590" s="1673"/>
      <c r="BE590" s="1673"/>
      <c r="BF590" s="1673"/>
    </row>
    <row r="591" spans="2:58" s="1618" customFormat="1" ht="12" customHeight="1">
      <c r="AI591" s="1637"/>
      <c r="AJ591" s="1637"/>
      <c r="AQ591" s="1673"/>
      <c r="AR591" s="1673"/>
      <c r="AS591" s="1673"/>
      <c r="AT591" s="1673"/>
      <c r="AU591" s="1673"/>
      <c r="AV591" s="1673"/>
      <c r="AW591" s="1673"/>
      <c r="AX591" s="1673"/>
      <c r="AY591" s="1673"/>
      <c r="AZ591" s="1673"/>
      <c r="BA591" s="1673"/>
      <c r="BB591" s="1673"/>
      <c r="BC591" s="1673"/>
      <c r="BD591" s="1673"/>
      <c r="BE591" s="1673"/>
      <c r="BF591" s="1673"/>
    </row>
    <row r="592" spans="2:58" s="1618" customFormat="1" ht="12" hidden="1" customHeight="1">
      <c r="E592" s="1638"/>
      <c r="F592" s="1638"/>
      <c r="G592" s="1638"/>
      <c r="H592" s="1638"/>
      <c r="I592" s="1638"/>
      <c r="J592" s="1637"/>
      <c r="K592" s="1637"/>
      <c r="L592" s="1637"/>
      <c r="M592" s="1637"/>
      <c r="N592" s="1637"/>
      <c r="O592" s="1637"/>
      <c r="P592" s="1637"/>
      <c r="Q592" s="1639" t="str">
        <f>HEX2BIN(T593,4)</f>
        <v>0001</v>
      </c>
      <c r="R592" s="1639"/>
      <c r="S592" s="1639"/>
      <c r="T592" s="1639"/>
      <c r="U592" s="1639" t="str">
        <f>HEX2BIN(Y593,8)</f>
        <v>00000000</v>
      </c>
      <c r="V592" s="1639"/>
      <c r="W592" s="1639"/>
      <c r="X592" s="1639"/>
      <c r="Y592" s="1639"/>
      <c r="Z592" s="1639"/>
      <c r="AA592" s="1639"/>
      <c r="AB592" s="1639"/>
      <c r="AC592" s="1639" t="str">
        <f>HEX2BIN(AG593,8)</f>
        <v>00001010</v>
      </c>
      <c r="AD592" s="1639"/>
      <c r="AE592" s="1639"/>
      <c r="AF592" s="1639"/>
      <c r="AG592" s="1639"/>
      <c r="AH592" s="1639"/>
      <c r="AI592" s="1639"/>
      <c r="AJ592" s="1639"/>
      <c r="AQ592" s="1673"/>
      <c r="AR592" s="1673"/>
      <c r="AS592" s="1673"/>
      <c r="AT592" s="1673"/>
      <c r="AU592" s="1673"/>
      <c r="AV592" s="1673"/>
      <c r="AW592" s="1673"/>
      <c r="AX592" s="1673"/>
      <c r="AY592" s="1673"/>
      <c r="AZ592" s="1673"/>
      <c r="BA592" s="1673"/>
      <c r="BB592" s="1673"/>
      <c r="BC592" s="1673"/>
      <c r="BD592" s="1673"/>
      <c r="BE592" s="1673"/>
      <c r="BF592" s="1673"/>
    </row>
    <row r="593" spans="1:58" s="1807" customFormat="1" ht="12" customHeight="1">
      <c r="E593" s="1745"/>
      <c r="F593" s="1745"/>
      <c r="G593" s="1745"/>
      <c r="H593" s="1745"/>
      <c r="I593" s="1745"/>
      <c r="J593" s="1746"/>
      <c r="K593" s="1747"/>
      <c r="L593" s="1746"/>
      <c r="M593" s="1808"/>
      <c r="N593" s="1749"/>
      <c r="O593" s="1725" t="s">
        <v>4044</v>
      </c>
      <c r="P593" s="1749"/>
      <c r="Q593" s="1809" t="s">
        <v>3106</v>
      </c>
      <c r="R593" s="1810"/>
      <c r="S593" s="1810"/>
      <c r="T593" s="1811" t="s">
        <v>3849</v>
      </c>
      <c r="U593" s="1809" t="s">
        <v>3225</v>
      </c>
      <c r="V593" s="1810"/>
      <c r="W593" s="1810"/>
      <c r="X593" s="1810"/>
      <c r="Y593" s="1812" t="s">
        <v>4045</v>
      </c>
      <c r="Z593" s="1812"/>
      <c r="AA593" s="1812"/>
      <c r="AB593" s="1813"/>
      <c r="AC593" s="1809" t="s">
        <v>3921</v>
      </c>
      <c r="AD593" s="1810"/>
      <c r="AE593" s="1810"/>
      <c r="AF593" s="1810"/>
      <c r="AG593" s="1812" t="s">
        <v>4046</v>
      </c>
      <c r="AH593" s="1812"/>
      <c r="AI593" s="1812"/>
      <c r="AJ593" s="1813"/>
      <c r="AQ593" s="1748"/>
      <c r="AR593" s="1748"/>
      <c r="AS593" s="1748"/>
      <c r="AT593" s="1748"/>
      <c r="AU593" s="1748"/>
      <c r="AV593" s="1748"/>
      <c r="AW593" s="1748"/>
      <c r="AX593" s="1748"/>
      <c r="AY593" s="1748"/>
      <c r="AZ593" s="1748"/>
      <c r="BA593" s="1748"/>
      <c r="BB593" s="1748"/>
      <c r="BC593" s="1748"/>
      <c r="BD593" s="1748"/>
      <c r="BE593" s="1748"/>
      <c r="BF593" s="1748"/>
    </row>
    <row r="594" spans="1:58" ht="12" customHeight="1">
      <c r="A594" s="1649"/>
      <c r="B594" s="1649"/>
      <c r="C594" s="1649"/>
      <c r="D594" s="1649"/>
      <c r="E594" s="1638"/>
      <c r="F594" s="1638"/>
      <c r="G594" s="1638"/>
      <c r="H594" s="1638"/>
      <c r="I594" s="1638"/>
      <c r="J594" s="1637"/>
      <c r="K594" s="1640"/>
      <c r="L594" s="1637"/>
      <c r="M594" s="1641"/>
      <c r="N594" s="1642"/>
      <c r="O594" s="1665" t="s">
        <v>4047</v>
      </c>
      <c r="P594" s="1665"/>
      <c r="Q594" s="1644" t="s">
        <v>3106</v>
      </c>
      <c r="R594" s="1645"/>
      <c r="S594" s="1645"/>
      <c r="T594" s="1646" t="s">
        <v>3849</v>
      </c>
      <c r="U594" s="1644" t="s">
        <v>3225</v>
      </c>
      <c r="V594" s="1645"/>
      <c r="W594" s="1645"/>
      <c r="X594" s="1645"/>
      <c r="Y594" s="1647" t="s">
        <v>4048</v>
      </c>
      <c r="Z594" s="1647"/>
      <c r="AA594" s="1647"/>
      <c r="AB594" s="1648"/>
      <c r="AC594" s="1644" t="s">
        <v>3216</v>
      </c>
      <c r="AD594" s="1645"/>
      <c r="AE594" s="1645"/>
      <c r="AF594" s="1645"/>
      <c r="AG594" s="1647" t="s">
        <v>4049</v>
      </c>
      <c r="AH594" s="1647"/>
      <c r="AI594" s="1647"/>
      <c r="AJ594" s="1648"/>
      <c r="AK594" s="1650"/>
      <c r="AL594" s="1649"/>
      <c r="AM594" s="1649"/>
      <c r="AN594" s="1649"/>
      <c r="AO594" s="1649"/>
      <c r="AP594" s="1649"/>
      <c r="AQ594" s="1649"/>
      <c r="AR594" s="1649"/>
      <c r="AS594" s="1649"/>
      <c r="AT594" s="1649"/>
      <c r="AU594" s="1649"/>
      <c r="AV594" s="1649"/>
      <c r="AW594" s="1649"/>
      <c r="AX594" s="1649"/>
      <c r="AY594" s="1649"/>
      <c r="AZ594" s="1649"/>
      <c r="BA594" s="1649"/>
      <c r="BB594" s="1649"/>
      <c r="BC594" s="1649"/>
      <c r="BD594" s="1649"/>
      <c r="BE594" s="1649"/>
      <c r="BF594" s="1649"/>
    </row>
    <row r="595" spans="1:58" ht="12" customHeight="1">
      <c r="A595" s="1649"/>
      <c r="B595" s="1649"/>
      <c r="C595" s="1649"/>
      <c r="D595" s="1649"/>
      <c r="E595" s="1649"/>
      <c r="F595" s="1649"/>
      <c r="G595" s="1649"/>
      <c r="H595" s="1649"/>
      <c r="I595" s="1649"/>
      <c r="J595" s="1649"/>
      <c r="K595" s="1649"/>
      <c r="L595" s="1649"/>
      <c r="M595" s="1649"/>
      <c r="N595" s="1649"/>
      <c r="O595" s="1665" t="s">
        <v>4050</v>
      </c>
      <c r="P595" s="1665"/>
      <c r="Q595" s="1697" t="s">
        <v>3707</v>
      </c>
      <c r="R595" s="1698"/>
      <c r="S595" s="1698"/>
      <c r="T595" s="1699" t="s">
        <v>3440</v>
      </c>
      <c r="U595" s="1697" t="s">
        <v>3434</v>
      </c>
      <c r="V595" s="1698"/>
      <c r="W595" s="1698"/>
      <c r="X595" s="1698"/>
      <c r="Y595" s="1700" t="s">
        <v>3441</v>
      </c>
      <c r="Z595" s="1700"/>
      <c r="AA595" s="1700"/>
      <c r="AB595" s="1701"/>
      <c r="AC595" s="1697" t="s">
        <v>3712</v>
      </c>
      <c r="AD595" s="1698"/>
      <c r="AE595" s="1698"/>
      <c r="AF595" s="1698"/>
      <c r="AG595" s="1784" t="s">
        <v>4051</v>
      </c>
      <c r="AH595" s="1785"/>
      <c r="AI595" s="1785"/>
      <c r="AJ595" s="1786"/>
      <c r="AK595" s="1650"/>
      <c r="AL595" s="1649"/>
      <c r="AM595" s="1649"/>
      <c r="AN595" s="1649"/>
      <c r="AO595" s="1649"/>
      <c r="AP595" s="1649"/>
      <c r="AQ595" s="1649"/>
      <c r="AR595" s="1649"/>
      <c r="AS595" s="1649"/>
      <c r="AT595" s="1649"/>
      <c r="AU595" s="1649"/>
      <c r="AV595" s="1649"/>
      <c r="AW595" s="1649"/>
      <c r="AX595" s="1649"/>
      <c r="AY595" s="1649"/>
      <c r="AZ595" s="1649"/>
      <c r="BA595" s="1649"/>
      <c r="BB595" s="1649"/>
      <c r="BC595" s="1649"/>
      <c r="BD595" s="1649"/>
      <c r="BE595" s="1649"/>
      <c r="BF595" s="1649"/>
    </row>
    <row r="596" spans="1:58" ht="12" customHeight="1">
      <c r="A596" s="1649"/>
      <c r="B596" s="1649"/>
      <c r="C596" s="1649"/>
      <c r="D596" s="1649"/>
      <c r="E596" s="1649"/>
      <c r="F596" s="1649"/>
      <c r="G596" s="1649"/>
      <c r="H596" s="1649"/>
      <c r="I596" s="1649"/>
      <c r="J596" s="1649"/>
      <c r="K596" s="1649"/>
      <c r="L596" s="1649"/>
      <c r="M596" s="1649"/>
      <c r="N596" s="1649"/>
      <c r="O596" s="1665" t="s">
        <v>4052</v>
      </c>
      <c r="P596" s="1665"/>
      <c r="Q596" s="1697" t="s">
        <v>4053</v>
      </c>
      <c r="R596" s="1698"/>
      <c r="S596" s="1698"/>
      <c r="T596" s="1699" t="s">
        <v>3710</v>
      </c>
      <c r="U596" s="1697" t="s">
        <v>3434</v>
      </c>
      <c r="V596" s="1698"/>
      <c r="W596" s="1698"/>
      <c r="X596" s="1698"/>
      <c r="Y596" s="1700" t="s">
        <v>3444</v>
      </c>
      <c r="Z596" s="1700"/>
      <c r="AA596" s="1700"/>
      <c r="AB596" s="1701"/>
      <c r="AC596" s="1697" t="s">
        <v>3714</v>
      </c>
      <c r="AD596" s="1698"/>
      <c r="AE596" s="1698"/>
      <c r="AF596" s="1698"/>
      <c r="AG596" s="1784" t="s">
        <v>4054</v>
      </c>
      <c r="AH596" s="1785"/>
      <c r="AI596" s="1785"/>
      <c r="AJ596" s="1786"/>
      <c r="AK596" s="1650"/>
      <c r="AL596" s="1649"/>
      <c r="AM596" s="1649"/>
      <c r="AN596" s="1649"/>
      <c r="AO596" s="1649"/>
      <c r="AP596" s="1649"/>
      <c r="AQ596" s="1649"/>
      <c r="AR596" s="1649"/>
      <c r="AS596" s="1649"/>
      <c r="AT596" s="1649"/>
      <c r="AU596" s="1649"/>
      <c r="AV596" s="1649"/>
      <c r="AW596" s="1649"/>
      <c r="AX596" s="1649"/>
      <c r="AY596" s="1649"/>
      <c r="AZ596" s="1649"/>
      <c r="BA596" s="1649"/>
      <c r="BB596" s="1649"/>
      <c r="BC596" s="1649"/>
      <c r="BD596" s="1649"/>
      <c r="BE596" s="1649"/>
      <c r="BF596" s="1649"/>
    </row>
    <row r="598" spans="1:58" ht="12" customHeight="1">
      <c r="A598" s="1649"/>
      <c r="B598" s="1649"/>
      <c r="C598" s="1649" t="s">
        <v>3402</v>
      </c>
      <c r="D598" s="1679"/>
      <c r="E598" s="1649"/>
      <c r="F598" s="1649"/>
      <c r="G598" s="1649" t="s">
        <v>4055</v>
      </c>
      <c r="H598" s="1649"/>
      <c r="I598" s="1649"/>
      <c r="J598" s="1649"/>
      <c r="K598" s="1649"/>
      <c r="L598" s="1649"/>
      <c r="M598" s="1649"/>
      <c r="N598" s="1649"/>
      <c r="O598" s="1649"/>
      <c r="P598" s="1654"/>
      <c r="Q598" s="1649"/>
      <c r="R598" s="1649"/>
      <c r="S598" s="1649"/>
      <c r="T598" s="1649"/>
      <c r="U598" s="1649"/>
      <c r="V598" s="1649"/>
      <c r="W598" s="1649"/>
      <c r="X598" s="1649"/>
      <c r="Y598" s="1649"/>
      <c r="Z598" s="1649"/>
      <c r="AA598" s="1649"/>
      <c r="AB598" s="1649"/>
      <c r="AC598" s="1649"/>
      <c r="AD598" s="1649"/>
      <c r="AE598" s="1649"/>
      <c r="AF598" s="1649"/>
      <c r="AG598" s="1649"/>
      <c r="AH598" s="1649"/>
      <c r="AI598" s="1649"/>
      <c r="AJ598" s="1649"/>
      <c r="AK598" s="1650"/>
      <c r="AL598" s="1649"/>
      <c r="AM598" s="1649"/>
      <c r="AN598" s="1649"/>
      <c r="AO598" s="1649"/>
      <c r="AP598" s="1649"/>
      <c r="AQ598" s="1649"/>
      <c r="AR598" s="1649"/>
      <c r="AS598" s="1649"/>
      <c r="AT598" s="1649"/>
      <c r="AU598" s="1649"/>
      <c r="AV598" s="1649"/>
      <c r="AW598" s="1649"/>
      <c r="AX598" s="1649"/>
      <c r="AY598" s="1649"/>
      <c r="AZ598" s="1649"/>
      <c r="BA598" s="1649"/>
      <c r="BB598" s="1649"/>
      <c r="BC598" s="1649"/>
      <c r="BD598" s="1649"/>
      <c r="BE598" s="1649"/>
      <c r="BF598" s="1649"/>
    </row>
    <row r="599" spans="1:58" ht="12" customHeight="1">
      <c r="A599" s="1649"/>
      <c r="B599" s="1649"/>
      <c r="C599" s="1649"/>
      <c r="D599" s="1649"/>
      <c r="E599" s="1649" t="s">
        <v>3698</v>
      </c>
      <c r="F599" s="1649"/>
      <c r="G599" s="1649"/>
      <c r="H599" s="1649"/>
      <c r="I599" s="1649"/>
      <c r="J599" s="1649"/>
      <c r="K599" s="1649"/>
      <c r="L599" s="1649"/>
      <c r="M599" s="1649"/>
      <c r="N599" s="1649"/>
      <c r="O599" s="1649"/>
      <c r="P599" s="1649"/>
      <c r="Q599" s="1649"/>
      <c r="R599" s="1649"/>
      <c r="S599" s="1649"/>
      <c r="T599" s="1649"/>
      <c r="U599" s="1649"/>
      <c r="V599" s="1649"/>
      <c r="W599" s="1649"/>
      <c r="X599" s="1649"/>
      <c r="Y599" s="1649"/>
      <c r="Z599" s="1649"/>
      <c r="AA599" s="1649"/>
      <c r="AB599" s="1649"/>
      <c r="AC599" s="1649"/>
      <c r="AD599" s="1649"/>
      <c r="AE599" s="1649"/>
      <c r="AF599" s="1649"/>
      <c r="AG599" s="1649"/>
      <c r="AH599" s="1649"/>
      <c r="AI599" s="1649"/>
      <c r="AJ599" s="1665" t="s">
        <v>3404</v>
      </c>
      <c r="AK599" s="1650"/>
      <c r="AL599" s="1649"/>
      <c r="AM599" s="1649"/>
      <c r="AN599" s="1649"/>
      <c r="AO599" s="1649"/>
      <c r="AP599" s="1649"/>
      <c r="AQ599" s="1649"/>
      <c r="AR599" s="1649"/>
      <c r="AS599" s="1649"/>
      <c r="AT599" s="1649"/>
      <c r="AU599" s="1649"/>
      <c r="AV599" s="1649"/>
      <c r="AW599" s="1649"/>
      <c r="AX599" s="1649"/>
      <c r="AY599" s="1649"/>
      <c r="AZ599" s="1649"/>
      <c r="BA599" s="1649"/>
      <c r="BB599" s="1649"/>
      <c r="BC599" s="1649"/>
      <c r="BD599" s="1649"/>
      <c r="BE599" s="1649"/>
      <c r="BF599" s="1649"/>
    </row>
    <row r="600" spans="1:58" ht="12" customHeight="1">
      <c r="A600" s="1649"/>
      <c r="B600" s="1649"/>
      <c r="C600" s="1649"/>
      <c r="D600" s="1649"/>
      <c r="E600" s="1650">
        <v>31</v>
      </c>
      <c r="F600" s="1650"/>
      <c r="G600" s="1650"/>
      <c r="H600" s="1650"/>
      <c r="I600" s="1650"/>
      <c r="J600" s="1650"/>
      <c r="K600" s="1650"/>
      <c r="L600" s="1650">
        <v>24</v>
      </c>
      <c r="M600" s="1650">
        <v>23</v>
      </c>
      <c r="N600" s="1650"/>
      <c r="O600" s="1650"/>
      <c r="P600" s="1650"/>
      <c r="Q600" s="1650"/>
      <c r="R600" s="1650"/>
      <c r="S600" s="1650"/>
      <c r="T600" s="1680">
        <v>16</v>
      </c>
      <c r="U600" s="1680">
        <v>15</v>
      </c>
      <c r="V600" s="1650"/>
      <c r="W600" s="1650"/>
      <c r="X600" s="1650"/>
      <c r="Y600" s="1650"/>
      <c r="Z600" s="1650"/>
      <c r="AA600" s="1650"/>
      <c r="AB600" s="1680">
        <v>8</v>
      </c>
      <c r="AC600" s="1680">
        <v>7</v>
      </c>
      <c r="AD600" s="1650"/>
      <c r="AE600" s="1650"/>
      <c r="AF600" s="1650"/>
      <c r="AG600" s="1650"/>
      <c r="AH600" s="1650"/>
      <c r="AI600" s="1650"/>
      <c r="AJ600" s="1680">
        <v>0</v>
      </c>
      <c r="AK600" s="1650"/>
      <c r="AL600" s="1649"/>
      <c r="AM600" s="1649"/>
      <c r="AN600" s="1649"/>
      <c r="AO600" s="1649"/>
      <c r="AP600" s="1649"/>
      <c r="AQ600" s="1649"/>
      <c r="AR600" s="1649"/>
      <c r="AS600" s="1649"/>
      <c r="AT600" s="1649"/>
      <c r="AU600" s="1649"/>
      <c r="AV600" s="1649"/>
      <c r="AW600" s="1649"/>
      <c r="AX600" s="1649"/>
      <c r="AY600" s="1649"/>
      <c r="AZ600" s="1649"/>
      <c r="BA600" s="1649"/>
      <c r="BB600" s="1649"/>
      <c r="BC600" s="1649"/>
      <c r="BD600" s="1649"/>
      <c r="BE600" s="1649"/>
      <c r="BF600" s="1649"/>
    </row>
    <row r="601" spans="1:58" ht="12" customHeight="1">
      <c r="A601" s="1649"/>
      <c r="B601" s="1649"/>
      <c r="C601" s="1649"/>
      <c r="D601" s="1649"/>
      <c r="E601" s="1686" t="s">
        <v>3194</v>
      </c>
      <c r="F601" s="1687" t="s">
        <v>3839</v>
      </c>
      <c r="G601" s="1687" t="s">
        <v>3194</v>
      </c>
      <c r="H601" s="1688" t="s">
        <v>3839</v>
      </c>
      <c r="I601" s="1686" t="s">
        <v>3194</v>
      </c>
      <c r="J601" s="1687" t="s">
        <v>3194</v>
      </c>
      <c r="K601" s="1687" t="s">
        <v>3125</v>
      </c>
      <c r="L601" s="1688" t="s">
        <v>3839</v>
      </c>
      <c r="M601" s="1686" t="s">
        <v>3839</v>
      </c>
      <c r="N601" s="1687" t="s">
        <v>3194</v>
      </c>
      <c r="O601" s="1687" t="s">
        <v>3194</v>
      </c>
      <c r="P601" s="1688" t="s">
        <v>3194</v>
      </c>
      <c r="Q601" s="1686" t="s">
        <v>3125</v>
      </c>
      <c r="R601" s="1687" t="s">
        <v>3194</v>
      </c>
      <c r="S601" s="1687" t="s">
        <v>3194</v>
      </c>
      <c r="T601" s="1689" t="s">
        <v>3839</v>
      </c>
      <c r="U601" s="1686" t="s">
        <v>3839</v>
      </c>
      <c r="V601" s="1735" t="s">
        <v>3420</v>
      </c>
      <c r="W601" s="1758" t="s">
        <v>3798</v>
      </c>
      <c r="X601" s="1759" t="s">
        <v>3798</v>
      </c>
      <c r="Y601" s="1734" t="s">
        <v>3842</v>
      </c>
      <c r="Z601" s="1735" t="s">
        <v>3798</v>
      </c>
      <c r="AA601" s="1758" t="s">
        <v>3842</v>
      </c>
      <c r="AB601" s="1759" t="s">
        <v>3798</v>
      </c>
      <c r="AC601" s="1734" t="s">
        <v>3798</v>
      </c>
      <c r="AD601" s="1735" t="s">
        <v>3798</v>
      </c>
      <c r="AE601" s="1735" t="s">
        <v>3842</v>
      </c>
      <c r="AF601" s="1736" t="s">
        <v>3842</v>
      </c>
      <c r="AG601" s="1760" t="s">
        <v>3420</v>
      </c>
      <c r="AH601" s="1758" t="s">
        <v>3420</v>
      </c>
      <c r="AI601" s="1758" t="s">
        <v>3798</v>
      </c>
      <c r="AJ601" s="1761" t="s">
        <v>3420</v>
      </c>
      <c r="AK601" s="1650"/>
      <c r="AL601" s="1649"/>
      <c r="AM601" s="1649"/>
      <c r="AN601" s="1649"/>
      <c r="AO601" s="1649"/>
      <c r="AP601" s="1649"/>
      <c r="AQ601" s="1649"/>
      <c r="AR601" s="1649"/>
      <c r="AS601" s="1649"/>
      <c r="AT601" s="1649"/>
      <c r="AU601" s="1649"/>
      <c r="AV601" s="1649"/>
      <c r="AW601" s="1649"/>
      <c r="AX601" s="1649"/>
      <c r="AY601" s="1649"/>
      <c r="AZ601" s="1649"/>
      <c r="BA601" s="1649"/>
      <c r="BB601" s="1649"/>
      <c r="BC601" s="1649"/>
      <c r="BD601" s="1649"/>
      <c r="BE601" s="1649"/>
      <c r="BF601" s="1649"/>
    </row>
    <row r="602" spans="1:58" ht="12" customHeight="1">
      <c r="A602" s="1649"/>
      <c r="B602" s="1649"/>
      <c r="C602" s="1649"/>
      <c r="D602" s="1649"/>
      <c r="E602" s="1655"/>
      <c r="F602" s="1655"/>
      <c r="G602" s="1649"/>
      <c r="H602" s="1655"/>
      <c r="I602" s="1655"/>
      <c r="J602" s="1655"/>
      <c r="K602" s="1655"/>
      <c r="L602" s="1655"/>
      <c r="M602" s="1655"/>
      <c r="N602" s="1655"/>
      <c r="O602" s="1655"/>
      <c r="P602" s="1655"/>
      <c r="Q602" s="1655"/>
      <c r="R602" s="1655"/>
      <c r="S602" s="1655"/>
      <c r="T602" s="1655"/>
      <c r="U602" s="1655"/>
      <c r="V602" s="1655"/>
      <c r="W602" s="1655"/>
      <c r="X602" s="1655"/>
      <c r="Y602" s="1655"/>
      <c r="Z602" s="1655"/>
      <c r="AA602" s="1655"/>
      <c r="AB602" s="1655"/>
      <c r="AC602" s="1655"/>
      <c r="AD602" s="1655"/>
      <c r="AE602" s="1655"/>
      <c r="AF602" s="1655"/>
      <c r="AG602" s="1655"/>
      <c r="AH602" s="1655"/>
      <c r="AI602" s="1655"/>
      <c r="AJ602" s="1655"/>
      <c r="AK602" s="1650"/>
      <c r="AL602" s="1649"/>
      <c r="AM602" s="1649"/>
      <c r="AN602" s="1649"/>
      <c r="AO602" s="1649"/>
      <c r="AP602" s="1649"/>
      <c r="AQ602" s="1649"/>
      <c r="AR602" s="1649"/>
      <c r="AS602" s="1649"/>
      <c r="AT602" s="1649"/>
      <c r="AU602" s="1649"/>
      <c r="AV602" s="1649"/>
      <c r="AW602" s="1649"/>
      <c r="AX602" s="1649"/>
      <c r="AY602" s="1649"/>
      <c r="AZ602" s="1649"/>
      <c r="BA602" s="1649"/>
      <c r="BB602" s="1649"/>
      <c r="BC602" s="1649"/>
      <c r="BD602" s="1649"/>
      <c r="BE602" s="1649"/>
      <c r="BF602" s="1649"/>
    </row>
    <row r="603" spans="1:58" ht="12" customHeight="1">
      <c r="A603" s="1649"/>
      <c r="B603" s="1649"/>
      <c r="C603" s="1649"/>
      <c r="D603" s="1649"/>
      <c r="E603" s="1655"/>
      <c r="F603" s="1655"/>
      <c r="G603" s="1649"/>
      <c r="H603" s="1655"/>
      <c r="I603" s="1655"/>
      <c r="J603" s="1655"/>
      <c r="K603" s="1655"/>
      <c r="L603" s="1655"/>
      <c r="M603" s="1655"/>
      <c r="N603" s="1655"/>
      <c r="O603" s="1655"/>
      <c r="P603" s="1655"/>
      <c r="Q603" s="1649"/>
      <c r="R603" s="1649"/>
      <c r="S603" s="1649"/>
      <c r="T603" s="1649"/>
      <c r="U603" s="1649"/>
      <c r="V603" s="1649"/>
      <c r="W603" s="1649"/>
      <c r="X603" s="1649"/>
      <c r="Y603" s="1655"/>
      <c r="Z603" s="1655"/>
      <c r="AA603" s="1655"/>
      <c r="AB603" s="1655"/>
      <c r="AC603" s="1655"/>
      <c r="AD603" s="1655"/>
      <c r="AE603" s="1649"/>
      <c r="AF603" s="1649"/>
      <c r="AG603" s="1649"/>
      <c r="AH603" s="1649"/>
      <c r="AI603" s="1649"/>
      <c r="AJ603" s="1649"/>
      <c r="AK603" s="1650"/>
      <c r="AL603" s="1649"/>
      <c r="AM603" s="1649"/>
      <c r="AN603" s="1649"/>
      <c r="AO603" s="1649"/>
      <c r="AP603" s="1649"/>
      <c r="AQ603" s="1649"/>
      <c r="AR603" s="1649"/>
      <c r="AS603" s="1649"/>
      <c r="AT603" s="1649"/>
      <c r="AU603" s="1649"/>
      <c r="AV603" s="1649"/>
      <c r="AW603" s="1649"/>
      <c r="AX603" s="1649"/>
      <c r="AY603" s="1649"/>
      <c r="AZ603" s="1649"/>
      <c r="BA603" s="1649"/>
      <c r="BB603" s="1649"/>
      <c r="BC603" s="1649"/>
      <c r="BD603" s="1649"/>
      <c r="BE603" s="1649"/>
      <c r="BF603" s="1649"/>
    </row>
    <row r="604" spans="1:58" s="1650" customFormat="1" ht="12" customHeight="1">
      <c r="A604" s="1649"/>
      <c r="B604" s="1649"/>
      <c r="C604" s="1649"/>
      <c r="D604" s="1649"/>
      <c r="E604" s="1655"/>
      <c r="F604" s="1655"/>
      <c r="G604" s="1649"/>
      <c r="H604" s="1655"/>
      <c r="I604" s="1655"/>
      <c r="J604" s="1655"/>
      <c r="K604" s="1655"/>
      <c r="L604" s="1655"/>
      <c r="M604" s="1655"/>
      <c r="N604" s="1655"/>
      <c r="O604" s="1655"/>
      <c r="P604" s="1655"/>
      <c r="Y604" s="1655"/>
      <c r="Z604" s="1655"/>
      <c r="AA604" s="1655"/>
      <c r="AB604" s="1655"/>
      <c r="AC604" s="1655"/>
      <c r="AD604" s="1655"/>
      <c r="AE604" s="1649"/>
      <c r="AF604" s="1649"/>
      <c r="AG604" s="1649"/>
      <c r="AH604" s="1649"/>
      <c r="AI604" s="1649"/>
      <c r="AJ604" s="1649"/>
      <c r="AL604" s="1649"/>
      <c r="AM604" s="1649"/>
      <c r="AN604" s="1649"/>
      <c r="AO604" s="1649"/>
      <c r="AP604" s="1649"/>
      <c r="AQ604" s="1649"/>
      <c r="AR604" s="1649"/>
      <c r="AS604" s="1649"/>
      <c r="AT604" s="1649"/>
      <c r="AU604" s="1649"/>
      <c r="AV604" s="1649"/>
      <c r="AW604" s="1649"/>
      <c r="AX604" s="1649"/>
      <c r="AY604" s="1649"/>
      <c r="AZ604" s="1649"/>
      <c r="BA604" s="1649"/>
      <c r="BB604" s="1649"/>
      <c r="BC604" s="1649"/>
      <c r="BD604" s="1649"/>
      <c r="BE604" s="1649"/>
      <c r="BF604" s="1649"/>
    </row>
    <row r="605" spans="1:58" s="1650" customFormat="1" ht="12" customHeight="1">
      <c r="A605" s="1649"/>
      <c r="B605" s="1649"/>
      <c r="C605" s="1649"/>
      <c r="D605" s="1649"/>
      <c r="E605" s="1649"/>
      <c r="F605" s="1649"/>
      <c r="G605" s="1649"/>
      <c r="H605" s="1665" t="s">
        <v>3903</v>
      </c>
      <c r="I605" s="1649"/>
      <c r="J605" s="1649"/>
      <c r="K605" s="1649"/>
      <c r="L605" s="1649"/>
      <c r="M605" s="1814" t="s">
        <v>4056</v>
      </c>
      <c r="N605" s="1814"/>
      <c r="O605" s="1814"/>
      <c r="P605" s="1814"/>
      <c r="Q605" s="1814"/>
      <c r="R605" s="1814"/>
      <c r="S605" s="1814"/>
      <c r="T605" s="1814"/>
      <c r="U605" s="1814"/>
      <c r="V605" s="1814"/>
      <c r="W605" s="1814"/>
      <c r="X605" s="1814"/>
      <c r="Y605" s="1814"/>
      <c r="Z605" s="1814"/>
      <c r="AA605" s="1814"/>
      <c r="AB605" s="1814"/>
      <c r="AC605" s="1814"/>
      <c r="AD605" s="1814"/>
      <c r="AE605" s="1814"/>
      <c r="AF605" s="1814"/>
      <c r="AG605" s="1814"/>
      <c r="AH605" s="1814"/>
      <c r="AI605" s="1814"/>
      <c r="AJ605" s="1815"/>
      <c r="AL605" s="1649"/>
      <c r="AM605" s="1649"/>
      <c r="AN605" s="1649"/>
      <c r="AO605" s="1649"/>
      <c r="AP605" s="1649"/>
      <c r="AQ605" s="1649"/>
      <c r="AR605" s="1649"/>
      <c r="AS605" s="1649"/>
      <c r="AT605" s="1649"/>
      <c r="AU605" s="1649"/>
      <c r="AV605" s="1649"/>
      <c r="AW605" s="1649"/>
      <c r="AX605" s="1649"/>
      <c r="AY605" s="1649"/>
      <c r="AZ605" s="1649"/>
      <c r="BA605" s="1649"/>
      <c r="BB605" s="1649"/>
      <c r="BC605" s="1649"/>
      <c r="BD605" s="1649"/>
      <c r="BE605" s="1649"/>
      <c r="BF605" s="1649"/>
    </row>
    <row r="606" spans="1:58" s="1650" customFormat="1" ht="12" customHeight="1">
      <c r="A606" s="1649"/>
      <c r="B606" s="1649"/>
      <c r="C606" s="1649"/>
      <c r="D606" s="1649"/>
      <c r="E606" s="1649"/>
      <c r="F606" s="1649"/>
      <c r="G606" s="1649"/>
      <c r="H606" s="1665" t="s">
        <v>3904</v>
      </c>
      <c r="I606" s="1649"/>
      <c r="J606" s="1762">
        <v>0</v>
      </c>
      <c r="K606" s="1763">
        <v>0</v>
      </c>
      <c r="L606" s="1764">
        <v>0</v>
      </c>
      <c r="M606" s="1649"/>
      <c r="N606" s="1649"/>
      <c r="O606" s="1649"/>
      <c r="P606" s="1649"/>
      <c r="Y606" s="1655"/>
      <c r="Z606" s="1649"/>
      <c r="AA606" s="1649"/>
      <c r="AB606" s="1649"/>
      <c r="AC606" s="1649"/>
      <c r="AD606" s="1655"/>
      <c r="AE606" s="1649"/>
      <c r="AF606" s="1649"/>
      <c r="AG606" s="1649"/>
      <c r="AH606" s="1649"/>
      <c r="AI606" s="1649"/>
      <c r="AJ606" s="1649"/>
      <c r="AL606" s="1649"/>
      <c r="AM606" s="1649"/>
      <c r="AN606" s="1649"/>
      <c r="AO606" s="1649"/>
      <c r="AP606" s="1649"/>
      <c r="AQ606" s="1649"/>
      <c r="AR606" s="1649"/>
      <c r="AS606" s="1649"/>
      <c r="AT606" s="1649"/>
      <c r="AU606" s="1649"/>
      <c r="AV606" s="1649"/>
      <c r="AW606" s="1649"/>
      <c r="AX606" s="1649"/>
      <c r="AY606" s="1649"/>
      <c r="AZ606" s="1649"/>
      <c r="BA606" s="1649"/>
      <c r="BB606" s="1649"/>
      <c r="BC606" s="1649"/>
      <c r="BD606" s="1649"/>
      <c r="BE606" s="1649"/>
      <c r="BF606" s="1649"/>
    </row>
    <row r="607" spans="1:58" s="1650" customFormat="1" ht="12" customHeight="1">
      <c r="A607" s="1649"/>
      <c r="B607" s="1649"/>
      <c r="C607" s="1649"/>
      <c r="D607" s="1649"/>
      <c r="E607" s="1649"/>
      <c r="F607" s="1649"/>
      <c r="G607" s="1649"/>
      <c r="H607" s="1665" t="s">
        <v>4057</v>
      </c>
      <c r="I607" s="1649"/>
      <c r="J607" s="1765">
        <v>0</v>
      </c>
      <c r="K607" s="1766">
        <v>0</v>
      </c>
      <c r="L607" s="1767">
        <v>1</v>
      </c>
      <c r="M607" s="1649"/>
      <c r="N607" s="1649"/>
      <c r="O607" s="1649"/>
      <c r="P607" s="1649"/>
      <c r="Y607" s="1649"/>
      <c r="Z607" s="1649"/>
      <c r="AA607" s="1649"/>
      <c r="AB607" s="1649"/>
      <c r="AC607" s="1649"/>
      <c r="AD607" s="1649"/>
      <c r="AE607" s="1649"/>
      <c r="AF607" s="1649"/>
      <c r="AG607" s="1649"/>
      <c r="AH607" s="1649"/>
      <c r="AI607" s="1649"/>
      <c r="AJ607" s="1649"/>
      <c r="AL607" s="1649"/>
      <c r="AM607" s="1649"/>
      <c r="AN607" s="1649"/>
      <c r="AO607" s="1649"/>
      <c r="AP607" s="1649"/>
      <c r="AQ607" s="1649"/>
      <c r="AR607" s="1649"/>
      <c r="AS607" s="1649"/>
      <c r="AT607" s="1649"/>
      <c r="AU607" s="1649"/>
      <c r="AV607" s="1649"/>
      <c r="AW607" s="1649"/>
      <c r="AX607" s="1649"/>
      <c r="AY607" s="1649"/>
      <c r="AZ607" s="1649"/>
      <c r="BA607" s="1649"/>
      <c r="BB607" s="1649"/>
      <c r="BC607" s="1649"/>
      <c r="BD607" s="1649"/>
      <c r="BE607" s="1649"/>
      <c r="BF607" s="1649"/>
    </row>
    <row r="608" spans="1:58" s="1650" customFormat="1" ht="12" customHeight="1">
      <c r="A608" s="1649"/>
      <c r="B608" s="1649"/>
      <c r="C608" s="1649"/>
      <c r="D608" s="1649"/>
      <c r="E608" s="1649"/>
      <c r="F608" s="1649"/>
      <c r="G608" s="1649"/>
      <c r="H608" s="1665" t="s">
        <v>3906</v>
      </c>
      <c r="I608" s="1649"/>
      <c r="J608" s="1765">
        <v>0</v>
      </c>
      <c r="K608" s="1766">
        <v>1</v>
      </c>
      <c r="L608" s="1767">
        <v>0</v>
      </c>
      <c r="M608" s="1649"/>
      <c r="N608" s="1649"/>
      <c r="O608" s="1649"/>
      <c r="P608" s="1649"/>
      <c r="Y608" s="1649"/>
      <c r="Z608" s="1649"/>
      <c r="AA608" s="1649"/>
      <c r="AB608" s="1649"/>
      <c r="AC608" s="1649"/>
      <c r="AD608" s="1649"/>
      <c r="AE608" s="1649"/>
      <c r="AF608" s="1649"/>
      <c r="AG608" s="1649"/>
      <c r="AH608" s="1649"/>
      <c r="AI608" s="1649"/>
      <c r="AJ608" s="1649"/>
      <c r="AL608" s="1649"/>
      <c r="AM608" s="1649"/>
      <c r="AN608" s="1649"/>
      <c r="AO608" s="1649"/>
      <c r="AP608" s="1649"/>
      <c r="AQ608" s="1649"/>
      <c r="AR608" s="1649"/>
      <c r="AS608" s="1649"/>
      <c r="AT608" s="1649"/>
      <c r="AU608" s="1649"/>
      <c r="AV608" s="1649"/>
      <c r="AW608" s="1649"/>
      <c r="AX608" s="1649"/>
      <c r="AY608" s="1649"/>
      <c r="AZ608" s="1649"/>
      <c r="BA608" s="1649"/>
      <c r="BB608" s="1649"/>
      <c r="BC608" s="1649"/>
      <c r="BD608" s="1649"/>
      <c r="BE608" s="1649"/>
      <c r="BF608" s="1649"/>
    </row>
    <row r="609" spans="1:58" s="1650" customFormat="1" ht="12" customHeight="1">
      <c r="A609" s="1649"/>
      <c r="B609" s="1649"/>
      <c r="C609" s="1649"/>
      <c r="D609" s="1649"/>
      <c r="E609" s="1649"/>
      <c r="F609" s="1649"/>
      <c r="G609" s="1649"/>
      <c r="H609" s="1665" t="s">
        <v>4058</v>
      </c>
      <c r="I609" s="1649"/>
      <c r="J609" s="1765">
        <v>0</v>
      </c>
      <c r="K609" s="1766">
        <v>1</v>
      </c>
      <c r="L609" s="1767">
        <v>1</v>
      </c>
      <c r="M609" s="1649"/>
      <c r="N609" s="1649"/>
      <c r="O609" s="1649"/>
      <c r="P609" s="1649"/>
      <c r="Y609" s="1649"/>
      <c r="Z609" s="1649"/>
      <c r="AA609" s="1649"/>
      <c r="AB609" s="1649"/>
      <c r="AC609" s="1649"/>
      <c r="AD609" s="1649"/>
      <c r="AE609" s="1649"/>
      <c r="AF609" s="1649"/>
      <c r="AG609" s="1649"/>
      <c r="AH609" s="1649"/>
      <c r="AI609" s="1649"/>
      <c r="AJ609" s="1649"/>
      <c r="AL609" s="1649"/>
      <c r="AM609" s="1649"/>
      <c r="AN609" s="1649"/>
      <c r="AO609" s="1649"/>
      <c r="AP609" s="1649"/>
      <c r="AQ609" s="1649"/>
      <c r="AR609" s="1649"/>
      <c r="AS609" s="1649"/>
      <c r="AT609" s="1649"/>
      <c r="AU609" s="1649"/>
      <c r="AV609" s="1649"/>
      <c r="AW609" s="1649"/>
      <c r="AX609" s="1649"/>
      <c r="AY609" s="1649"/>
      <c r="AZ609" s="1649"/>
      <c r="BA609" s="1649"/>
      <c r="BB609" s="1649"/>
      <c r="BC609" s="1649"/>
      <c r="BD609" s="1649"/>
      <c r="BE609" s="1649"/>
      <c r="BF609" s="1649"/>
    </row>
    <row r="610" spans="1:58" s="1650" customFormat="1" ht="12" customHeight="1">
      <c r="A610" s="1649"/>
      <c r="B610" s="1649"/>
      <c r="C610" s="1649"/>
      <c r="D610" s="1649"/>
      <c r="E610" s="1649"/>
      <c r="F610" s="1649"/>
      <c r="G610" s="1649"/>
      <c r="H610" s="1665" t="s">
        <v>3908</v>
      </c>
      <c r="I610" s="1649"/>
      <c r="J610" s="1765">
        <v>1</v>
      </c>
      <c r="K610" s="1766">
        <v>0</v>
      </c>
      <c r="L610" s="1767">
        <v>0</v>
      </c>
      <c r="M610" s="1649"/>
      <c r="N610" s="1649"/>
      <c r="O610" s="1649"/>
      <c r="P610" s="1649"/>
      <c r="Y610" s="1649"/>
      <c r="Z610" s="1649"/>
      <c r="AA610" s="1649"/>
      <c r="AB610" s="1649"/>
      <c r="AC610" s="1649"/>
      <c r="AD610" s="1649"/>
      <c r="AE610" s="1649"/>
      <c r="AF610" s="1649"/>
      <c r="AG610" s="1649"/>
      <c r="AH610" s="1649"/>
      <c r="AI610" s="1649"/>
      <c r="AJ610" s="1649"/>
      <c r="AL610" s="1649"/>
      <c r="AM610" s="1649"/>
      <c r="AN610" s="1649"/>
      <c r="AO610" s="1649"/>
      <c r="AP610" s="1649"/>
      <c r="AQ610" s="1649"/>
      <c r="AR610" s="1649"/>
      <c r="AS610" s="1649"/>
      <c r="AT610" s="1649"/>
      <c r="AU610" s="1649"/>
      <c r="AV610" s="1649"/>
      <c r="AW610" s="1649"/>
      <c r="AX610" s="1649"/>
      <c r="AY610" s="1649"/>
      <c r="AZ610" s="1649"/>
      <c r="BA610" s="1649"/>
      <c r="BB610" s="1649"/>
      <c r="BC610" s="1649"/>
      <c r="BD610" s="1649"/>
      <c r="BE610" s="1649"/>
      <c r="BF610" s="1649"/>
    </row>
    <row r="611" spans="1:58" s="1650" customFormat="1" ht="12" customHeight="1">
      <c r="A611" s="1649"/>
      <c r="B611" s="1649"/>
      <c r="C611" s="1649"/>
      <c r="D611" s="1649"/>
      <c r="E611" s="1649"/>
      <c r="F611" s="1649"/>
      <c r="G611" s="1649"/>
      <c r="H611" s="1665" t="s">
        <v>3909</v>
      </c>
      <c r="I611" s="1649"/>
      <c r="J611" s="1765">
        <v>1</v>
      </c>
      <c r="K611" s="1766">
        <v>0</v>
      </c>
      <c r="L611" s="1767">
        <v>1</v>
      </c>
      <c r="M611" s="1649"/>
      <c r="N611" s="1649"/>
      <c r="O611" s="1649"/>
      <c r="P611" s="1649"/>
      <c r="Y611" s="1649"/>
      <c r="Z611" s="1649"/>
      <c r="AA611" s="1649"/>
      <c r="AB611" s="1649"/>
      <c r="AC611" s="1649"/>
      <c r="AD611" s="1649"/>
      <c r="AE611" s="1649"/>
      <c r="AF611" s="1649"/>
      <c r="AG611" s="1649"/>
      <c r="AH611" s="1649"/>
      <c r="AI611" s="1649"/>
      <c r="AJ611" s="1649"/>
      <c r="AL611" s="1649"/>
      <c r="AM611" s="1649"/>
      <c r="AN611" s="1649"/>
      <c r="AO611" s="1649"/>
      <c r="AP611" s="1649"/>
      <c r="AQ611" s="1649"/>
      <c r="AR611" s="1649"/>
      <c r="AS611" s="1649"/>
      <c r="AT611" s="1649"/>
      <c r="AU611" s="1649"/>
      <c r="AV611" s="1649"/>
      <c r="AW611" s="1649"/>
      <c r="AX611" s="1649"/>
      <c r="AY611" s="1649"/>
      <c r="AZ611" s="1649"/>
      <c r="BA611" s="1649"/>
      <c r="BB611" s="1649"/>
      <c r="BC611" s="1649"/>
      <c r="BD611" s="1649"/>
      <c r="BE611" s="1649"/>
      <c r="BF611" s="1649"/>
    </row>
    <row r="612" spans="1:58" s="1650" customFormat="1" ht="12" customHeight="1">
      <c r="A612" s="1649"/>
      <c r="B612" s="1649"/>
      <c r="C612" s="1649"/>
      <c r="D612" s="1649"/>
      <c r="E612" s="1649"/>
      <c r="F612" s="1649"/>
      <c r="G612" s="1649"/>
      <c r="H612" s="1665" t="s">
        <v>4059</v>
      </c>
      <c r="I612" s="1649"/>
      <c r="J612" s="1765">
        <v>1</v>
      </c>
      <c r="K612" s="1766">
        <v>1</v>
      </c>
      <c r="L612" s="1767">
        <v>0</v>
      </c>
      <c r="M612" s="1649"/>
      <c r="N612" s="1649"/>
      <c r="O612" s="1649"/>
      <c r="P612" s="1649"/>
      <c r="Y612" s="1649"/>
      <c r="Z612" s="1649"/>
      <c r="AA612" s="1649"/>
      <c r="AB612" s="1649"/>
      <c r="AC612" s="1649"/>
      <c r="AD612" s="1649"/>
      <c r="AE612" s="1649"/>
      <c r="AF612" s="1649"/>
      <c r="AG612" s="1649"/>
      <c r="AH612" s="1649"/>
      <c r="AI612" s="1649"/>
      <c r="AJ612" s="1649"/>
      <c r="AL612" s="1649"/>
      <c r="AM612" s="1649"/>
      <c r="AN612" s="1649"/>
      <c r="AO612" s="1649"/>
      <c r="AP612" s="1649"/>
      <c r="AQ612" s="1649"/>
      <c r="AR612" s="1649"/>
      <c r="AS612" s="1649"/>
      <c r="AT612" s="1649"/>
      <c r="AU612" s="1649"/>
      <c r="AV612" s="1649"/>
      <c r="AW612" s="1649"/>
      <c r="AX612" s="1649"/>
      <c r="AY612" s="1649"/>
      <c r="AZ612" s="1649"/>
      <c r="BA612" s="1649"/>
      <c r="BB612" s="1649"/>
      <c r="BC612" s="1649"/>
      <c r="BD612" s="1649"/>
      <c r="BE612" s="1649"/>
      <c r="BF612" s="1649"/>
    </row>
    <row r="613" spans="1:58" s="1650" customFormat="1" ht="12" customHeight="1">
      <c r="A613" s="1649"/>
      <c r="B613" s="1649"/>
      <c r="C613" s="1649"/>
      <c r="D613" s="1649"/>
      <c r="E613" s="1649"/>
      <c r="F613" s="1649"/>
      <c r="G613" s="1649"/>
      <c r="H613" s="1665" t="s">
        <v>4060</v>
      </c>
      <c r="I613" s="1649"/>
      <c r="J613" s="1768">
        <v>1</v>
      </c>
      <c r="K613" s="1769">
        <v>1</v>
      </c>
      <c r="L613" s="1770">
        <v>1</v>
      </c>
      <c r="M613" s="1649"/>
      <c r="N613" s="1649"/>
      <c r="O613" s="1649"/>
      <c r="P613" s="1649"/>
      <c r="Y613" s="1649"/>
      <c r="Z613" s="1649"/>
      <c r="AA613" s="1649"/>
      <c r="AB613" s="1649"/>
      <c r="AC613" s="1649"/>
      <c r="AD613" s="1649"/>
      <c r="AE613" s="1649"/>
      <c r="AF613" s="1649"/>
      <c r="AG613" s="1649"/>
      <c r="AH613" s="1649"/>
      <c r="AI613" s="1649"/>
      <c r="AJ613" s="1649"/>
      <c r="AL613" s="1649"/>
      <c r="AM613" s="1649"/>
      <c r="AN613" s="1649"/>
      <c r="AO613" s="1649"/>
      <c r="AP613" s="1649"/>
      <c r="AQ613" s="1649"/>
      <c r="AR613" s="1649"/>
      <c r="AS613" s="1649"/>
      <c r="AT613" s="1649"/>
      <c r="AU613" s="1649"/>
      <c r="AV613" s="1649"/>
      <c r="AW613" s="1649"/>
      <c r="AX613" s="1649"/>
      <c r="AY613" s="1649"/>
      <c r="AZ613" s="1649"/>
      <c r="BA613" s="1649"/>
      <c r="BB613" s="1649"/>
      <c r="BC613" s="1649"/>
      <c r="BD613" s="1649"/>
      <c r="BE613" s="1649"/>
      <c r="BF613" s="1649"/>
    </row>
    <row r="614" spans="1:58" s="1650" customFormat="1" ht="12" customHeight="1">
      <c r="A614" s="1649"/>
      <c r="B614" s="1649"/>
      <c r="C614" s="1649"/>
      <c r="D614" s="1649"/>
      <c r="E614" s="1649"/>
      <c r="F614" s="1649"/>
      <c r="G614" s="1649"/>
      <c r="H614" s="1649"/>
      <c r="I614" s="1649"/>
      <c r="J614" s="1649"/>
      <c r="K614" s="1649"/>
      <c r="L614" s="1649"/>
      <c r="M614" s="1649"/>
      <c r="N614" s="1649"/>
      <c r="O614" s="1649"/>
      <c r="P614" s="1649"/>
      <c r="Y614" s="1649"/>
      <c r="Z614" s="1649"/>
      <c r="AA614" s="1649"/>
      <c r="AB614" s="1649"/>
      <c r="AC614" s="1649"/>
      <c r="AD614" s="1649"/>
      <c r="AE614" s="1649"/>
      <c r="AF614" s="1649"/>
      <c r="AG614" s="1649"/>
      <c r="AH614" s="1649"/>
      <c r="AI614" s="1649"/>
      <c r="AJ614" s="1649"/>
      <c r="AL614" s="1649"/>
      <c r="AM614" s="1649"/>
      <c r="AN614" s="1649"/>
      <c r="AO614" s="1649"/>
      <c r="AP614" s="1649"/>
      <c r="AQ614" s="1649"/>
      <c r="AR614" s="1649"/>
      <c r="AS614" s="1649"/>
      <c r="AT614" s="1649"/>
      <c r="AU614" s="1649"/>
      <c r="AV614" s="1649"/>
      <c r="AW614" s="1649"/>
      <c r="AX614" s="1649"/>
      <c r="AY614" s="1649"/>
      <c r="AZ614" s="1649"/>
      <c r="BA614" s="1649"/>
      <c r="BB614" s="1649"/>
      <c r="BC614" s="1649"/>
      <c r="BD614" s="1649"/>
      <c r="BE614" s="1649"/>
      <c r="BF614" s="1649"/>
    </row>
    <row r="620" spans="1:58" ht="12" customHeight="1">
      <c r="A620" s="1649"/>
      <c r="B620" s="1816" t="str">
        <f>$B$2</f>
        <v>13</v>
      </c>
      <c r="C620" s="1817" t="s">
        <v>4061</v>
      </c>
      <c r="D620" s="1649"/>
      <c r="E620" s="1658" t="s">
        <v>4062</v>
      </c>
      <c r="F620" s="1655"/>
      <c r="G620" s="1655"/>
      <c r="H620" s="1655"/>
      <c r="I620" s="1655"/>
      <c r="J620" s="1655"/>
      <c r="K620" s="1655"/>
      <c r="L620" s="1655"/>
      <c r="M620" s="1655"/>
      <c r="N620" s="1655"/>
      <c r="O620" s="1655"/>
      <c r="P620" s="1655"/>
      <c r="Q620" s="1655"/>
      <c r="R620" s="1655"/>
      <c r="S620" s="1655"/>
      <c r="T620" s="1655"/>
      <c r="U620" s="1655"/>
      <c r="V620" s="1655"/>
      <c r="W620" s="1655"/>
      <c r="X620" s="1655"/>
      <c r="Y620" s="1655"/>
      <c r="Z620" s="1655"/>
      <c r="AA620" s="1655"/>
      <c r="AB620" s="1655"/>
      <c r="AC620" s="1655"/>
      <c r="AD620" s="1663"/>
      <c r="AE620" s="1663"/>
      <c r="AF620" s="1664" t="s">
        <v>3184</v>
      </c>
      <c r="AG620" s="1664"/>
      <c r="AH620" s="1664"/>
      <c r="AI620" s="1664"/>
      <c r="AJ620" s="1664"/>
      <c r="AK620" s="1650"/>
      <c r="AL620" s="1649"/>
      <c r="AM620" s="1649"/>
      <c r="AN620" s="1649"/>
      <c r="AO620" s="1649"/>
      <c r="AP620" s="1649"/>
      <c r="AQ620" s="1649"/>
      <c r="AR620" s="1649"/>
      <c r="AS620" s="1649"/>
      <c r="AT620" s="1649"/>
      <c r="AU620" s="1649"/>
      <c r="AV620" s="1649"/>
      <c r="AW620" s="1649"/>
      <c r="AX620" s="1649"/>
      <c r="AY620" s="1649"/>
      <c r="AZ620" s="1649"/>
      <c r="BA620" s="1649"/>
      <c r="BB620" s="1649"/>
      <c r="BC620" s="1649"/>
      <c r="BD620" s="1649"/>
      <c r="BE620" s="1649"/>
      <c r="BF620" s="1649"/>
    </row>
    <row r="621" spans="1:58" ht="12" customHeight="1">
      <c r="A621" s="1649"/>
      <c r="B621" s="1649"/>
      <c r="C621" s="1649"/>
      <c r="D621" s="1649"/>
      <c r="E621" s="1649"/>
      <c r="F621" s="1649"/>
      <c r="G621" s="1649"/>
      <c r="H621" s="1649"/>
      <c r="I621" s="1649"/>
      <c r="J621" s="1649"/>
      <c r="K621" s="1649"/>
      <c r="L621" s="1649"/>
      <c r="M621" s="1649"/>
      <c r="N621" s="1649"/>
      <c r="O621" s="1649"/>
      <c r="P621" s="1649"/>
      <c r="Q621" s="1649"/>
      <c r="R621" s="1649"/>
      <c r="S621" s="1649"/>
      <c r="T621" s="1655"/>
      <c r="U621" s="1655"/>
      <c r="V621" s="1655"/>
      <c r="W621" s="1655"/>
      <c r="X621" s="1659"/>
      <c r="Y621" s="1655"/>
      <c r="Z621" s="1655"/>
      <c r="AA621" s="1659"/>
      <c r="AB621" s="1655"/>
      <c r="AC621" s="1655"/>
      <c r="AD621" s="1655"/>
      <c r="AE621" s="1655"/>
      <c r="AF621" s="1655"/>
      <c r="AG621" s="1655"/>
      <c r="AH621" s="1655"/>
      <c r="AI621" s="1655"/>
      <c r="AJ621" s="1655"/>
      <c r="AK621" s="1650"/>
      <c r="AL621" s="1649"/>
      <c r="AM621" s="1649"/>
      <c r="AN621" s="1649"/>
      <c r="AO621" s="1649"/>
      <c r="AP621" s="1649"/>
      <c r="AQ621" s="1649"/>
      <c r="AR621" s="1649"/>
      <c r="AS621" s="1649"/>
      <c r="AT621" s="1649"/>
      <c r="AU621" s="1649"/>
      <c r="AV621" s="1649"/>
      <c r="AW621" s="1649"/>
      <c r="AX621" s="1649"/>
      <c r="AY621" s="1649"/>
      <c r="AZ621" s="1649"/>
      <c r="BA621" s="1649"/>
      <c r="BB621" s="1649"/>
      <c r="BC621" s="1649"/>
      <c r="BD621" s="1649"/>
      <c r="BE621" s="1649"/>
      <c r="BF621" s="1649"/>
    </row>
    <row r="622" spans="1:58" ht="12" customHeight="1">
      <c r="A622" s="1649"/>
      <c r="B622" s="1649"/>
      <c r="C622" s="1649" t="s">
        <v>3393</v>
      </c>
      <c r="D622" s="1649"/>
      <c r="E622" s="1659"/>
      <c r="F622" s="1659"/>
      <c r="G622" s="1649" t="s">
        <v>3412</v>
      </c>
      <c r="H622" s="1659"/>
      <c r="I622" s="1659"/>
      <c r="J622" s="1655"/>
      <c r="K622" s="1655"/>
      <c r="L622" s="1655"/>
      <c r="M622" s="1660"/>
      <c r="N622" s="1660"/>
      <c r="O622" s="1660"/>
      <c r="P622" s="1660"/>
      <c r="Q622" s="1661"/>
      <c r="R622" s="1662"/>
      <c r="S622" s="1662"/>
      <c r="T622" s="1662"/>
      <c r="U622" s="1660"/>
      <c r="V622" s="1654"/>
      <c r="W622" s="1654"/>
      <c r="X622" s="1654"/>
      <c r="Y622" s="1660"/>
      <c r="Z622" s="1660"/>
      <c r="AA622" s="1660"/>
      <c r="AB622" s="1661"/>
      <c r="AC622" s="1660"/>
      <c r="AD622" s="1660"/>
      <c r="AE622" s="1660"/>
      <c r="AF622" s="1660"/>
      <c r="AG622" s="1660"/>
      <c r="AH622" s="1660"/>
      <c r="AI622" s="1660"/>
      <c r="AJ622" s="1660"/>
      <c r="AK622" s="1665"/>
      <c r="AL622" s="1649"/>
      <c r="AM622" s="1649"/>
      <c r="AN622" s="1649"/>
      <c r="AO622" s="1649"/>
      <c r="AP622" s="1649"/>
      <c r="AQ622" s="1649"/>
      <c r="AR622" s="1649"/>
      <c r="AS622" s="1649"/>
      <c r="AT622" s="1649"/>
      <c r="AU622" s="1649"/>
      <c r="AV622" s="1649"/>
      <c r="AW622" s="1649"/>
      <c r="AX622" s="1649"/>
      <c r="AY622" s="1649"/>
      <c r="AZ622" s="1649"/>
      <c r="BA622" s="1649"/>
      <c r="BB622" s="1649"/>
      <c r="BC622" s="1649"/>
      <c r="BD622" s="1649"/>
      <c r="BE622" s="1649"/>
      <c r="BF622" s="1649"/>
    </row>
    <row r="623" spans="1:58" ht="12" customHeight="1">
      <c r="A623" s="1649"/>
      <c r="B623" s="1649"/>
      <c r="C623" s="1649"/>
      <c r="D623" s="1649"/>
      <c r="E623" s="1649" t="s">
        <v>3413</v>
      </c>
      <c r="F623" s="1649"/>
      <c r="G623" s="1649"/>
      <c r="H623" s="1649"/>
      <c r="I623" s="1649"/>
      <c r="J623" s="1649"/>
      <c r="K623" s="1649"/>
      <c r="L623" s="1649"/>
      <c r="M623" s="1649"/>
      <c r="N623" s="1649"/>
      <c r="O623" s="1649"/>
      <c r="P623" s="1649"/>
      <c r="Q623" s="1649"/>
      <c r="R623" s="1649"/>
      <c r="S623" s="1649"/>
      <c r="T623" s="1649"/>
      <c r="U623" s="1649"/>
      <c r="V623" s="1649"/>
      <c r="W623" s="1649"/>
      <c r="X623" s="1649"/>
      <c r="Y623" s="1649"/>
      <c r="Z623" s="1649"/>
      <c r="AA623" s="1649"/>
      <c r="AB623" s="1649"/>
      <c r="AC623" s="1649"/>
      <c r="AD623" s="1649"/>
      <c r="AE623" s="1649"/>
      <c r="AF623" s="1649"/>
      <c r="AG623" s="1649"/>
      <c r="AH623" s="1649"/>
      <c r="AI623" s="1649"/>
      <c r="AJ623" s="1665" t="s">
        <v>3404</v>
      </c>
      <c r="AK623" s="1650"/>
      <c r="AL623" s="1649"/>
      <c r="AM623" s="1649"/>
      <c r="AN623" s="1649"/>
      <c r="AO623" s="1649"/>
      <c r="AP623" s="1649"/>
      <c r="AQ623" s="1649"/>
      <c r="AR623" s="1649"/>
      <c r="AS623" s="1649"/>
      <c r="AT623" s="1649"/>
      <c r="AU623" s="1649"/>
      <c r="AV623" s="1649"/>
      <c r="AW623" s="1649"/>
      <c r="AX623" s="1649"/>
      <c r="AY623" s="1649"/>
      <c r="AZ623" s="1649"/>
      <c r="BA623" s="1649"/>
      <c r="BB623" s="1649"/>
      <c r="BC623" s="1649"/>
      <c r="BD623" s="1649"/>
      <c r="BE623" s="1649"/>
      <c r="BF623" s="1649"/>
    </row>
    <row r="624" spans="1:58" ht="12" customHeight="1">
      <c r="A624" s="1649"/>
      <c r="B624" s="1649"/>
      <c r="C624" s="1649"/>
      <c r="D624" s="1649"/>
      <c r="E624" s="1666">
        <v>31</v>
      </c>
      <c r="F624" s="1666"/>
      <c r="G624" s="1666"/>
      <c r="H624" s="1666"/>
      <c r="I624" s="1666"/>
      <c r="J624" s="1666"/>
      <c r="K624" s="1666"/>
      <c r="L624" s="1666">
        <v>24</v>
      </c>
      <c r="M624" s="1666">
        <v>23</v>
      </c>
      <c r="N624" s="1666"/>
      <c r="O624" s="1666"/>
      <c r="P624" s="1666"/>
      <c r="Q624" s="1666"/>
      <c r="R624" s="1666"/>
      <c r="S624" s="1666"/>
      <c r="T624" s="1667">
        <v>16</v>
      </c>
      <c r="U624" s="1667">
        <v>15</v>
      </c>
      <c r="V624" s="1666"/>
      <c r="W624" s="1666"/>
      <c r="X624" s="1666"/>
      <c r="Y624" s="1666"/>
      <c r="Z624" s="1666"/>
      <c r="AA624" s="1666"/>
      <c r="AB624" s="1667">
        <v>8</v>
      </c>
      <c r="AC624" s="1667">
        <v>7</v>
      </c>
      <c r="AD624" s="1666"/>
      <c r="AE624" s="1666"/>
      <c r="AF624" s="1666"/>
      <c r="AG624" s="1666"/>
      <c r="AH624" s="1666"/>
      <c r="AI624" s="1666"/>
      <c r="AJ624" s="1667">
        <v>0</v>
      </c>
      <c r="AK624" s="1650"/>
      <c r="AL624" s="1649"/>
      <c r="AM624" s="1649"/>
      <c r="AN624" s="1649"/>
      <c r="AO624" s="1649"/>
      <c r="AP624" s="1649"/>
      <c r="AQ624" s="1649"/>
      <c r="AR624" s="1649"/>
      <c r="AS624" s="1649"/>
      <c r="AT624" s="1649"/>
      <c r="AU624" s="1649"/>
      <c r="AV624" s="1649"/>
      <c r="AW624" s="1649"/>
      <c r="AX624" s="1649"/>
      <c r="AY624" s="1649"/>
      <c r="AZ624" s="1649"/>
      <c r="BA624" s="1649"/>
      <c r="BB624" s="1649"/>
      <c r="BC624" s="1649"/>
      <c r="BD624" s="1649"/>
      <c r="BE624" s="1649"/>
      <c r="BF624" s="1649"/>
    </row>
    <row r="625" spans="3:58" s="1618" customFormat="1" ht="12" customHeight="1">
      <c r="E625" s="1619">
        <v>1</v>
      </c>
      <c r="F625" s="1620">
        <v>0</v>
      </c>
      <c r="G625" s="1620">
        <v>1</v>
      </c>
      <c r="H625" s="1621" t="s">
        <v>3414</v>
      </c>
      <c r="I625" s="1619">
        <v>0</v>
      </c>
      <c r="J625" s="1622">
        <v>0</v>
      </c>
      <c r="K625" s="1622">
        <v>0</v>
      </c>
      <c r="L625" s="1623">
        <v>0</v>
      </c>
      <c r="M625" s="1668">
        <v>0</v>
      </c>
      <c r="N625" s="1622">
        <v>0</v>
      </c>
      <c r="O625" s="1622">
        <v>0</v>
      </c>
      <c r="P625" s="1623">
        <v>0</v>
      </c>
      <c r="Q625" s="1619" t="str">
        <f>MID(Q627,1,1)</f>
        <v>0</v>
      </c>
      <c r="R625" s="1620" t="str">
        <f>MID(Q627,2,1)</f>
        <v>0</v>
      </c>
      <c r="S625" s="1669" t="str">
        <f>MID(Q627,3,1)</f>
        <v>0</v>
      </c>
      <c r="T625" s="1670" t="str">
        <f>MID(Q627,4,1)</f>
        <v>1</v>
      </c>
      <c r="U625" s="1619" t="str">
        <f>MID(U627,1,1)</f>
        <v>0</v>
      </c>
      <c r="V625" s="1620" t="str">
        <f>MID(U627,2,1)</f>
        <v>0</v>
      </c>
      <c r="W625" s="1620" t="str">
        <f>MID(U627,3,1)</f>
        <v>0</v>
      </c>
      <c r="X625" s="1621" t="str">
        <f>MID(U627,4,1)</f>
        <v>0</v>
      </c>
      <c r="Y625" s="1619" t="str">
        <f>MID(U627,5,1)</f>
        <v>0</v>
      </c>
      <c r="Z625" s="1620" t="str">
        <f>MID(U627,6,1)</f>
        <v>0</v>
      </c>
      <c r="AA625" s="1620" t="str">
        <f>MID(U627,7,1)</f>
        <v>0</v>
      </c>
      <c r="AB625" s="1621" t="str">
        <f>MID(U627,8,1)</f>
        <v>0</v>
      </c>
      <c r="AC625" s="1671" t="str">
        <f>MID(AC627,1,1)</f>
        <v>0</v>
      </c>
      <c r="AD625" s="1669" t="str">
        <f>MID(AC627,2,1)</f>
        <v>0</v>
      </c>
      <c r="AE625" s="1669" t="str">
        <f>MID(AC627,3,1)</f>
        <v>0</v>
      </c>
      <c r="AF625" s="1672" t="str">
        <f>MID(AC627,4,1)</f>
        <v>0</v>
      </c>
      <c r="AG625" s="1671" t="str">
        <f>MID(AC627,5,1)</f>
        <v>1</v>
      </c>
      <c r="AH625" s="1669" t="str">
        <f>MID(AC627,6,1)</f>
        <v>1</v>
      </c>
      <c r="AI625" s="1669" t="str">
        <f>MID(AC627,7,1)</f>
        <v>0</v>
      </c>
      <c r="AJ625" s="1672" t="str">
        <f>MID(AC627,8,1)</f>
        <v>1</v>
      </c>
      <c r="AQ625" s="1673"/>
      <c r="AR625" s="1673"/>
      <c r="AS625" s="1673"/>
      <c r="AT625" s="1673"/>
      <c r="AU625" s="1673"/>
      <c r="AV625" s="1673"/>
      <c r="AW625" s="1673"/>
      <c r="AX625" s="1673"/>
      <c r="AY625" s="1673"/>
      <c r="AZ625" s="1673"/>
      <c r="BA625" s="1673"/>
      <c r="BB625" s="1673"/>
      <c r="BC625" s="1673"/>
      <c r="BD625" s="1673"/>
      <c r="BE625" s="1673"/>
      <c r="BF625" s="1673"/>
    </row>
    <row r="626" spans="3:58" s="1618" customFormat="1" ht="12" customHeight="1">
      <c r="AI626" s="1637"/>
      <c r="AJ626" s="1637"/>
      <c r="AQ626" s="1673"/>
      <c r="AR626" s="1673"/>
      <c r="AS626" s="1673"/>
      <c r="AT626" s="1673"/>
      <c r="AU626" s="1673"/>
      <c r="AV626" s="1673"/>
      <c r="AW626" s="1673"/>
      <c r="AX626" s="1673"/>
      <c r="AY626" s="1673"/>
      <c r="AZ626" s="1673"/>
      <c r="BA626" s="1673"/>
      <c r="BB626" s="1673"/>
      <c r="BC626" s="1673"/>
      <c r="BD626" s="1673"/>
      <c r="BE626" s="1673"/>
      <c r="BF626" s="1673"/>
    </row>
    <row r="627" spans="3:58" s="1618" customFormat="1" ht="12" hidden="1" customHeight="1">
      <c r="E627" s="1638"/>
      <c r="F627" s="1638"/>
      <c r="G627" s="1638"/>
      <c r="H627" s="1638"/>
      <c r="I627" s="1638"/>
      <c r="J627" s="1637"/>
      <c r="K627" s="1637"/>
      <c r="L627" s="1637"/>
      <c r="M627" s="1637"/>
      <c r="N627" s="1637"/>
      <c r="O627" s="1637"/>
      <c r="P627" s="1637"/>
      <c r="Q627" s="1639" t="str">
        <f>HEX2BIN(T628,4)</f>
        <v>0001</v>
      </c>
      <c r="R627" s="1639"/>
      <c r="S627" s="1639"/>
      <c r="T627" s="1639"/>
      <c r="U627" s="1639" t="str">
        <f>HEX2BIN(Y628,8)</f>
        <v>00000000</v>
      </c>
      <c r="V627" s="1639"/>
      <c r="W627" s="1639"/>
      <c r="X627" s="1639"/>
      <c r="Y627" s="1639"/>
      <c r="Z627" s="1639"/>
      <c r="AA627" s="1639"/>
      <c r="AB627" s="1639"/>
      <c r="AC627" s="1639" t="str">
        <f>HEX2BIN(AG628,8)</f>
        <v>00001101</v>
      </c>
      <c r="AD627" s="1639"/>
      <c r="AE627" s="1639"/>
      <c r="AF627" s="1639"/>
      <c r="AG627" s="1639"/>
      <c r="AH627" s="1639"/>
      <c r="AI627" s="1639"/>
      <c r="AJ627" s="1639"/>
      <c r="AQ627" s="1673"/>
      <c r="AR627" s="1673"/>
      <c r="AS627" s="1673"/>
      <c r="AT627" s="1673"/>
      <c r="AU627" s="1673"/>
      <c r="AV627" s="1673"/>
      <c r="AW627" s="1673"/>
      <c r="AX627" s="1673"/>
      <c r="AY627" s="1673"/>
      <c r="AZ627" s="1673"/>
      <c r="BA627" s="1673"/>
      <c r="BB627" s="1673"/>
      <c r="BC627" s="1673"/>
      <c r="BD627" s="1673"/>
      <c r="BE627" s="1673"/>
      <c r="BF627" s="1673"/>
    </row>
    <row r="628" spans="3:58" s="1618" customFormat="1" ht="12" customHeight="1">
      <c r="E628" s="1638"/>
      <c r="F628" s="1638"/>
      <c r="G628" s="1638"/>
      <c r="H628" s="1638"/>
      <c r="I628" s="1638"/>
      <c r="J628" s="1637"/>
      <c r="K628" s="1640"/>
      <c r="L628" s="1637"/>
      <c r="M628" s="1641"/>
      <c r="N628" s="1642"/>
      <c r="O628" s="1665"/>
      <c r="P628" s="1642"/>
      <c r="Q628" s="1644" t="s">
        <v>3106</v>
      </c>
      <c r="R628" s="1645"/>
      <c r="S628" s="1645"/>
      <c r="T628" s="1646" t="s">
        <v>3849</v>
      </c>
      <c r="U628" s="1644" t="s">
        <v>3225</v>
      </c>
      <c r="V628" s="1645"/>
      <c r="W628" s="1645"/>
      <c r="X628" s="1645"/>
      <c r="Y628" s="1647" t="s">
        <v>4012</v>
      </c>
      <c r="Z628" s="1647"/>
      <c r="AA628" s="1647"/>
      <c r="AB628" s="1648"/>
      <c r="AC628" s="1644" t="s">
        <v>3139</v>
      </c>
      <c r="AD628" s="1645"/>
      <c r="AE628" s="1645"/>
      <c r="AF628" s="1645"/>
      <c r="AG628" s="1647" t="s">
        <v>4063</v>
      </c>
      <c r="AH628" s="1647"/>
      <c r="AI628" s="1647"/>
      <c r="AJ628" s="1648"/>
      <c r="AQ628" s="1673"/>
      <c r="AR628" s="1673"/>
      <c r="AS628" s="1673"/>
      <c r="AT628" s="1673"/>
      <c r="AU628" s="1673"/>
      <c r="AV628" s="1673"/>
      <c r="AW628" s="1673"/>
      <c r="AX628" s="1673"/>
      <c r="AY628" s="1673"/>
      <c r="AZ628" s="1673"/>
      <c r="BA628" s="1673"/>
      <c r="BB628" s="1673"/>
      <c r="BC628" s="1673"/>
      <c r="BD628" s="1673"/>
      <c r="BE628" s="1673"/>
      <c r="BF628" s="1673"/>
    </row>
    <row r="630" spans="3:58" ht="12" customHeight="1">
      <c r="C630" s="1649" t="s">
        <v>3832</v>
      </c>
      <c r="D630" s="1679"/>
      <c r="E630" s="1649"/>
      <c r="F630" s="1649"/>
      <c r="G630" s="1649" t="s">
        <v>4064</v>
      </c>
      <c r="H630" s="1649"/>
      <c r="I630" s="1649"/>
      <c r="J630" s="1649"/>
      <c r="K630" s="1649"/>
      <c r="L630" s="1649"/>
      <c r="M630" s="1649"/>
      <c r="N630" s="1649"/>
      <c r="O630" s="1649"/>
      <c r="P630" s="1654"/>
      <c r="Q630" s="1649"/>
      <c r="R630" s="1649"/>
      <c r="S630" s="1649"/>
      <c r="T630" s="1649"/>
      <c r="U630" s="1649"/>
      <c r="V630" s="1649"/>
      <c r="W630" s="1649"/>
      <c r="X630" s="1649"/>
      <c r="Y630" s="1649"/>
      <c r="Z630" s="1649"/>
      <c r="AA630" s="1649"/>
      <c r="AB630" s="1649"/>
      <c r="AC630" s="1649"/>
      <c r="AD630" s="1649"/>
      <c r="AE630" s="1649"/>
      <c r="AF630" s="1649"/>
      <c r="AG630" s="1649"/>
      <c r="AH630" s="1649"/>
      <c r="AI630" s="1649"/>
      <c r="AJ630" s="1649"/>
      <c r="AK630" s="1650"/>
      <c r="AL630" s="1649"/>
      <c r="AM630" s="1649"/>
      <c r="AN630" s="1649"/>
      <c r="AO630" s="1649"/>
      <c r="AP630" s="1649"/>
      <c r="AQ630" s="1649"/>
      <c r="AR630" s="1649"/>
      <c r="AS630" s="1649"/>
      <c r="AT630" s="1649"/>
      <c r="AU630" s="1649"/>
      <c r="AV630" s="1649"/>
      <c r="AW630" s="1649"/>
      <c r="AX630" s="1649"/>
      <c r="AY630" s="1649"/>
      <c r="AZ630" s="1649"/>
      <c r="BA630" s="1649"/>
      <c r="BB630" s="1649"/>
      <c r="BC630" s="1649"/>
      <c r="BD630" s="1649"/>
      <c r="BE630" s="1649"/>
      <c r="BF630" s="1649"/>
    </row>
    <row r="631" spans="3:58" ht="12" customHeight="1">
      <c r="C631" s="1649"/>
      <c r="D631" s="1649"/>
      <c r="E631" s="1649" t="s">
        <v>3698</v>
      </c>
      <c r="F631" s="1649"/>
      <c r="G631" s="1649"/>
      <c r="H631" s="1649"/>
      <c r="I631" s="1649"/>
      <c r="J631" s="1649"/>
      <c r="K631" s="1649"/>
      <c r="L631" s="1649"/>
      <c r="M631" s="1649"/>
      <c r="N631" s="1649"/>
      <c r="O631" s="1649"/>
      <c r="P631" s="1649"/>
      <c r="Q631" s="1649"/>
      <c r="R631" s="1649"/>
      <c r="S631" s="1649"/>
      <c r="T631" s="1649"/>
      <c r="U631" s="1649"/>
      <c r="V631" s="1649"/>
      <c r="W631" s="1649"/>
      <c r="X631" s="1649"/>
      <c r="Y631" s="1649"/>
      <c r="Z631" s="1649"/>
      <c r="AA631" s="1649"/>
      <c r="AB631" s="1649"/>
      <c r="AC631" s="1649"/>
      <c r="AD631" s="1649"/>
      <c r="AE631" s="1649"/>
      <c r="AF631" s="1649"/>
      <c r="AG631" s="1649"/>
      <c r="AH631" s="1649"/>
      <c r="AI631" s="1649"/>
      <c r="AJ631" s="1665" t="s">
        <v>3858</v>
      </c>
      <c r="AK631" s="1650"/>
      <c r="AL631" s="1649"/>
      <c r="AM631" s="1649"/>
      <c r="AN631" s="1649"/>
      <c r="AO631" s="1649"/>
      <c r="AP631" s="1649"/>
      <c r="AQ631" s="1649"/>
      <c r="AR631" s="1649"/>
      <c r="AS631" s="1649"/>
      <c r="AT631" s="1649"/>
      <c r="AU631" s="1649"/>
      <c r="AV631" s="1649"/>
      <c r="AW631" s="1649"/>
      <c r="AX631" s="1649"/>
      <c r="AY631" s="1649"/>
      <c r="AZ631" s="1649"/>
      <c r="BA631" s="1649"/>
      <c r="BB631" s="1649"/>
      <c r="BC631" s="1649"/>
      <c r="BD631" s="1649"/>
      <c r="BE631" s="1649"/>
      <c r="BF631" s="1649"/>
    </row>
    <row r="632" spans="3:58" ht="12" customHeight="1">
      <c r="C632" s="1649"/>
      <c r="D632" s="1649"/>
      <c r="E632" s="1650">
        <v>31</v>
      </c>
      <c r="F632" s="1650"/>
      <c r="G632" s="1650"/>
      <c r="H632" s="1650"/>
      <c r="I632" s="1650"/>
      <c r="J632" s="1650"/>
      <c r="K632" s="1650"/>
      <c r="L632" s="1650">
        <v>24</v>
      </c>
      <c r="M632" s="1650">
        <v>23</v>
      </c>
      <c r="N632" s="1650"/>
      <c r="O632" s="1650"/>
      <c r="P632" s="1650"/>
      <c r="Q632" s="1650"/>
      <c r="R632" s="1650"/>
      <c r="S632" s="1650"/>
      <c r="T632" s="1680">
        <v>16</v>
      </c>
      <c r="U632" s="1680">
        <v>15</v>
      </c>
      <c r="V632" s="1650"/>
      <c r="W632" s="1650"/>
      <c r="X632" s="1650"/>
      <c r="Y632" s="1650"/>
      <c r="Z632" s="1650"/>
      <c r="AA632" s="1650"/>
      <c r="AB632" s="1680">
        <v>8</v>
      </c>
      <c r="AC632" s="1680">
        <v>7</v>
      </c>
      <c r="AD632" s="1650"/>
      <c r="AE632" s="1650"/>
      <c r="AF632" s="1650"/>
      <c r="AG632" s="1650"/>
      <c r="AH632" s="1650"/>
      <c r="AI632" s="1650"/>
      <c r="AJ632" s="1680">
        <v>0</v>
      </c>
      <c r="AK632" s="1650"/>
      <c r="AL632" s="1649"/>
      <c r="AM632" s="1649"/>
      <c r="AN632" s="1649"/>
      <c r="AO632" s="1649"/>
      <c r="AP632" s="1649"/>
      <c r="AQ632" s="1649"/>
      <c r="AR632" s="1649"/>
      <c r="AS632" s="1649"/>
      <c r="AT632" s="1649"/>
      <c r="AU632" s="1649"/>
      <c r="AV632" s="1649"/>
      <c r="AW632" s="1649"/>
      <c r="AX632" s="1649"/>
      <c r="AY632" s="1649"/>
      <c r="AZ632" s="1649"/>
      <c r="BA632" s="1649"/>
      <c r="BB632" s="1649"/>
      <c r="BC632" s="1649"/>
      <c r="BD632" s="1649"/>
      <c r="BE632" s="1649"/>
      <c r="BF632" s="1649"/>
    </row>
    <row r="633" spans="3:58" ht="12" customHeight="1">
      <c r="C633" s="1649"/>
      <c r="D633" s="1649"/>
      <c r="E633" s="1686" t="s">
        <v>3839</v>
      </c>
      <c r="F633" s="1687" t="s">
        <v>3839</v>
      </c>
      <c r="G633" s="1687" t="s">
        <v>3125</v>
      </c>
      <c r="H633" s="1688" t="s">
        <v>3125</v>
      </c>
      <c r="I633" s="1686" t="s">
        <v>3125</v>
      </c>
      <c r="J633" s="1687" t="s">
        <v>3125</v>
      </c>
      <c r="K633" s="1687" t="s">
        <v>4065</v>
      </c>
      <c r="L633" s="1688" t="s">
        <v>3125</v>
      </c>
      <c r="M633" s="1686" t="s">
        <v>3125</v>
      </c>
      <c r="N633" s="1687" t="s">
        <v>3125</v>
      </c>
      <c r="O633" s="1687" t="s">
        <v>3125</v>
      </c>
      <c r="P633" s="1688" t="s">
        <v>3125</v>
      </c>
      <c r="Q633" s="1686" t="s">
        <v>3125</v>
      </c>
      <c r="R633" s="1687" t="s">
        <v>3125</v>
      </c>
      <c r="S633" s="1687" t="s">
        <v>3839</v>
      </c>
      <c r="T633" s="1689" t="s">
        <v>3125</v>
      </c>
      <c r="U633" s="1686" t="s">
        <v>3839</v>
      </c>
      <c r="V633" s="1687" t="s">
        <v>3125</v>
      </c>
      <c r="W633" s="1687" t="s">
        <v>3125</v>
      </c>
      <c r="X633" s="1689" t="s">
        <v>3125</v>
      </c>
      <c r="Y633" s="1686" t="s">
        <v>3125</v>
      </c>
      <c r="Z633" s="1687" t="s">
        <v>3125</v>
      </c>
      <c r="AA633" s="1687" t="s">
        <v>3125</v>
      </c>
      <c r="AB633" s="1688" t="s">
        <v>3194</v>
      </c>
      <c r="AC633" s="1686" t="s">
        <v>3125</v>
      </c>
      <c r="AD633" s="1687" t="s">
        <v>3125</v>
      </c>
      <c r="AE633" s="1687" t="s">
        <v>3125</v>
      </c>
      <c r="AF633" s="1689" t="s">
        <v>3125</v>
      </c>
      <c r="AG633" s="1686" t="s">
        <v>3125</v>
      </c>
      <c r="AH633" s="1687" t="s">
        <v>3125</v>
      </c>
      <c r="AI633" s="1687" t="s">
        <v>3194</v>
      </c>
      <c r="AJ633" s="1690" t="s">
        <v>3420</v>
      </c>
      <c r="AK633" s="1650"/>
      <c r="AL633" s="1649"/>
      <c r="AM633" s="1649"/>
      <c r="AN633" s="1649"/>
      <c r="AO633" s="1649"/>
      <c r="AP633" s="1649"/>
      <c r="AQ633" s="1649"/>
      <c r="AR633" s="1649"/>
      <c r="AS633" s="1649"/>
      <c r="AT633" s="1649"/>
      <c r="AU633" s="1649"/>
      <c r="AV633" s="1649"/>
      <c r="AW633" s="1649"/>
      <c r="AX633" s="1649"/>
      <c r="AY633" s="1649"/>
      <c r="AZ633" s="1649"/>
      <c r="BA633" s="1649"/>
      <c r="BB633" s="1649"/>
      <c r="BC633" s="1649"/>
      <c r="BD633" s="1649"/>
      <c r="BE633" s="1649"/>
      <c r="BF633" s="1649"/>
    </row>
    <row r="634" spans="3:58" ht="6.75" customHeight="1">
      <c r="C634" s="1649"/>
      <c r="D634" s="1649"/>
      <c r="E634" s="1655"/>
      <c r="F634" s="1655"/>
      <c r="G634" s="1655"/>
      <c r="H634" s="1655"/>
      <c r="I634" s="1655"/>
      <c r="J634" s="1655"/>
      <c r="K634" s="1655"/>
      <c r="L634" s="1655"/>
      <c r="M634" s="1655"/>
      <c r="N634" s="1655"/>
      <c r="O634" s="1655"/>
      <c r="P634" s="1655"/>
      <c r="Q634" s="1655"/>
      <c r="R634" s="1655"/>
      <c r="S634" s="1655"/>
      <c r="T634" s="1655"/>
      <c r="U634" s="1655"/>
      <c r="V634" s="1655"/>
      <c r="W634" s="1655"/>
      <c r="X634" s="1655"/>
      <c r="Y634" s="1655"/>
      <c r="Z634" s="1655"/>
      <c r="AA634" s="1655"/>
      <c r="AB634" s="1655"/>
      <c r="AC634" s="1655"/>
      <c r="AD634" s="1655"/>
      <c r="AE634" s="1655"/>
      <c r="AF634" s="1655"/>
      <c r="AG634" s="1655"/>
      <c r="AH634" s="1655"/>
      <c r="AI634" s="1655"/>
      <c r="AJ634" s="1655"/>
      <c r="AK634" s="1650"/>
      <c r="AL634" s="1649"/>
      <c r="AM634" s="1649"/>
      <c r="AN634" s="1649"/>
      <c r="AO634" s="1649"/>
      <c r="AP634" s="1649"/>
      <c r="AQ634" s="1649"/>
      <c r="AR634" s="1649"/>
      <c r="AS634" s="1649"/>
      <c r="AT634" s="1649"/>
      <c r="AU634" s="1649"/>
      <c r="AV634" s="1649"/>
      <c r="AW634" s="1649"/>
      <c r="AX634" s="1649"/>
      <c r="AY634" s="1649"/>
      <c r="AZ634" s="1649"/>
      <c r="BA634" s="1649"/>
      <c r="BB634" s="1649"/>
      <c r="BC634" s="1649"/>
      <c r="BD634" s="1649"/>
      <c r="BE634" s="1649"/>
      <c r="BF634" s="1649"/>
    </row>
    <row r="635" spans="3:58" ht="6.75" customHeight="1">
      <c r="C635" s="1649"/>
      <c r="D635" s="1649"/>
      <c r="E635" s="1649"/>
      <c r="F635" s="1655"/>
      <c r="G635" s="1655"/>
      <c r="H635" s="1655"/>
      <c r="I635" s="1655"/>
      <c r="J635" s="1655"/>
      <c r="K635" s="1655"/>
      <c r="L635" s="1655"/>
      <c r="M635" s="1655"/>
      <c r="N635" s="1655"/>
      <c r="O635" s="1655"/>
      <c r="P635" s="1655"/>
      <c r="Q635" s="1655"/>
      <c r="R635" s="1655"/>
      <c r="S635" s="1649"/>
      <c r="T635" s="1655"/>
      <c r="U635" s="1655"/>
      <c r="V635" s="1655"/>
      <c r="W635" s="1655"/>
      <c r="X635" s="1655"/>
      <c r="Y635" s="1655"/>
      <c r="Z635" s="1655"/>
      <c r="AA635" s="1655"/>
      <c r="AB635" s="1655"/>
      <c r="AC635" s="1655"/>
      <c r="AD635" s="1649"/>
      <c r="AE635" s="1649"/>
      <c r="AF635" s="1655"/>
      <c r="AG635" s="1649"/>
      <c r="AH635" s="1649"/>
      <c r="AI635" s="1649"/>
      <c r="AJ635" s="1649"/>
      <c r="AK635" s="1650"/>
      <c r="AL635" s="1649"/>
      <c r="AM635" s="1649"/>
      <c r="AN635" s="1649"/>
      <c r="AO635" s="1649"/>
      <c r="AP635" s="1649"/>
      <c r="AQ635" s="1649"/>
      <c r="AR635" s="1649"/>
      <c r="AS635" s="1649"/>
      <c r="AT635" s="1649"/>
      <c r="AU635" s="1649"/>
      <c r="AV635" s="1649"/>
      <c r="AW635" s="1649"/>
      <c r="AX635" s="1649"/>
      <c r="AY635" s="1649"/>
      <c r="AZ635" s="1649"/>
      <c r="BA635" s="1649"/>
      <c r="BB635" s="1649"/>
      <c r="BC635" s="1649"/>
      <c r="BD635" s="1649"/>
      <c r="BE635" s="1649"/>
      <c r="BF635" s="1649"/>
    </row>
    <row r="636" spans="3:58" ht="6.75" customHeight="1">
      <c r="C636" s="1649"/>
      <c r="D636" s="1649"/>
      <c r="E636" s="1649"/>
      <c r="F636" s="1649"/>
      <c r="G636" s="1649"/>
      <c r="H636" s="1649"/>
      <c r="I636" s="1649"/>
      <c r="J636" s="1649"/>
      <c r="K636" s="1649"/>
      <c r="L636" s="1649"/>
      <c r="M636" s="1649"/>
      <c r="N636" s="1649"/>
      <c r="O636" s="1649"/>
      <c r="P636" s="1649"/>
      <c r="Q636" s="1649"/>
      <c r="R636" s="1649"/>
      <c r="S636" s="1649"/>
      <c r="T636" s="1649"/>
      <c r="U636" s="1649"/>
      <c r="V636" s="1649"/>
      <c r="W636" s="1649"/>
      <c r="X636" s="1649"/>
      <c r="Y636" s="1649"/>
      <c r="Z636" s="1649"/>
      <c r="AA636" s="1649"/>
      <c r="AB636" s="1649"/>
      <c r="AC636" s="1649"/>
      <c r="AD636" s="1649"/>
      <c r="AE636" s="1665"/>
      <c r="AF636" s="1649"/>
      <c r="AG636" s="1649"/>
      <c r="AH636" s="1649"/>
      <c r="AI636" s="1649"/>
      <c r="AJ636" s="1649"/>
      <c r="AK636" s="1650"/>
      <c r="AL636" s="1649"/>
      <c r="AM636" s="1649"/>
      <c r="AN636" s="1649"/>
      <c r="AO636" s="1649"/>
      <c r="AP636" s="1649"/>
      <c r="AQ636" s="1649"/>
      <c r="AR636" s="1649"/>
      <c r="AS636" s="1649"/>
      <c r="AT636" s="1649"/>
      <c r="AU636" s="1649"/>
      <c r="AV636" s="1649"/>
      <c r="AW636" s="1649"/>
      <c r="AX636" s="1649"/>
      <c r="AY636" s="1649"/>
      <c r="AZ636" s="1649"/>
      <c r="BA636" s="1649"/>
      <c r="BB636" s="1649"/>
      <c r="BC636" s="1649"/>
      <c r="BD636" s="1649"/>
      <c r="BE636" s="1649"/>
      <c r="BF636" s="1649"/>
    </row>
    <row r="637" spans="3:58" ht="12" customHeight="1">
      <c r="C637" s="1649"/>
      <c r="D637" s="1649"/>
      <c r="E637" s="1649"/>
      <c r="F637" s="1649"/>
      <c r="G637" s="1649"/>
      <c r="H637" s="1649"/>
      <c r="I637" s="1649"/>
      <c r="J637" s="1649"/>
      <c r="K637" s="1649"/>
      <c r="L637" s="1649"/>
      <c r="M637" s="1649"/>
      <c r="N637" s="1649"/>
      <c r="O637" s="1649"/>
      <c r="P637" s="1649"/>
      <c r="Q637" s="1649"/>
      <c r="R637" s="1649"/>
      <c r="S637" s="1649"/>
      <c r="T637" s="1649"/>
      <c r="U637" s="1649"/>
      <c r="V637" s="1649"/>
      <c r="W637" s="1649"/>
      <c r="X637" s="1649"/>
      <c r="Y637" s="1649"/>
      <c r="Z637" s="1649"/>
      <c r="AA637" s="1649"/>
      <c r="AB637" s="1649"/>
      <c r="AC637" s="1649"/>
      <c r="AD637" s="1649"/>
      <c r="AE637" s="1665"/>
      <c r="AF637" s="1649"/>
      <c r="AG637" s="1649"/>
      <c r="AH637" s="1665" t="s">
        <v>4066</v>
      </c>
      <c r="AI637" s="1649"/>
      <c r="AJ637" s="1691">
        <v>1</v>
      </c>
      <c r="AK637" s="1650"/>
      <c r="AL637" s="1649"/>
      <c r="AM637" s="1649"/>
      <c r="AN637" s="1649"/>
      <c r="AO637" s="1649"/>
      <c r="AP637" s="1649"/>
      <c r="AQ637" s="1649"/>
      <c r="AR637" s="1649"/>
      <c r="AS637" s="1649"/>
      <c r="AT637" s="1649"/>
      <c r="AU637" s="1649"/>
      <c r="AV637" s="1649"/>
      <c r="AW637" s="1649"/>
      <c r="AX637" s="1649"/>
      <c r="AY637" s="1649"/>
      <c r="AZ637" s="1649"/>
      <c r="BA637" s="1649"/>
      <c r="BB637" s="1649"/>
      <c r="BC637" s="1649"/>
      <c r="BD637" s="1649"/>
      <c r="BE637" s="1649"/>
      <c r="BF637" s="1649"/>
    </row>
    <row r="638" spans="3:58" ht="12" customHeight="1">
      <c r="C638" s="1649"/>
      <c r="D638" s="1649"/>
      <c r="E638" s="1649"/>
      <c r="F638" s="1649"/>
      <c r="G638" s="1649"/>
      <c r="H638" s="1649"/>
      <c r="I638" s="1649"/>
      <c r="J638" s="1649"/>
      <c r="K638" s="1649"/>
      <c r="L638" s="1649"/>
      <c r="M638" s="1649"/>
      <c r="N638" s="1649"/>
      <c r="O638" s="1649"/>
      <c r="P638" s="1649"/>
      <c r="Q638" s="1649"/>
      <c r="R638" s="1649"/>
      <c r="S638" s="1649"/>
      <c r="T638" s="1649"/>
      <c r="U638" s="1649"/>
      <c r="V638" s="1649"/>
      <c r="W638" s="1649"/>
      <c r="X638" s="1649"/>
      <c r="Y638" s="1649"/>
      <c r="Z638" s="1649"/>
      <c r="AA638" s="1649"/>
      <c r="AB638" s="1649"/>
      <c r="AC638" s="1649"/>
      <c r="AD638" s="1649"/>
      <c r="AE638" s="1649"/>
      <c r="AF638" s="1649"/>
      <c r="AG638" s="1649"/>
      <c r="AH638" s="1665" t="s">
        <v>4067</v>
      </c>
      <c r="AI638" s="1649"/>
      <c r="AJ638" s="1692">
        <v>0</v>
      </c>
      <c r="AK638" s="1650" t="s">
        <v>3862</v>
      </c>
      <c r="AL638" s="1649"/>
      <c r="AM638" s="1649"/>
      <c r="AN638" s="1649"/>
      <c r="AO638" s="1649"/>
      <c r="AP638" s="1649"/>
      <c r="AQ638" s="1649"/>
      <c r="AR638" s="1649"/>
      <c r="AS638" s="1649"/>
      <c r="AT638" s="1649"/>
      <c r="AU638" s="1649"/>
      <c r="AV638" s="1649"/>
      <c r="AW638" s="1649"/>
      <c r="AX638" s="1649"/>
      <c r="AY638" s="1649"/>
      <c r="AZ638" s="1649"/>
      <c r="BA638" s="1649"/>
      <c r="BB638" s="1649"/>
      <c r="BC638" s="1649"/>
      <c r="BD638" s="1649"/>
      <c r="BE638" s="1649"/>
      <c r="BF638" s="1649"/>
    </row>
    <row r="642" spans="2:58" ht="12" customHeight="1">
      <c r="B642" s="1649"/>
      <c r="C642" s="1649"/>
      <c r="D642" s="1649"/>
      <c r="E642" s="1649"/>
      <c r="F642" s="1649"/>
      <c r="G642" s="1649"/>
      <c r="H642" s="1649"/>
      <c r="I642" s="1649"/>
      <c r="J642" s="1649"/>
      <c r="K642" s="1649"/>
      <c r="L642" s="1649"/>
      <c r="M642" s="1649"/>
      <c r="N642" s="1649"/>
      <c r="O642" s="1649"/>
      <c r="P642" s="1649"/>
      <c r="Q642" s="1649"/>
      <c r="R642" s="1649"/>
      <c r="S642" s="1649"/>
      <c r="T642" s="1649"/>
      <c r="U642" s="1649"/>
      <c r="V642" s="1649"/>
      <c r="W642" s="1649"/>
      <c r="X642" s="1649"/>
      <c r="Y642" s="1649"/>
      <c r="Z642" s="1649"/>
      <c r="AA642" s="1649"/>
      <c r="AB642" s="1649"/>
      <c r="AC642" s="1649"/>
      <c r="AD642" s="1649"/>
      <c r="AE642" s="1649"/>
      <c r="AF642" s="1649"/>
      <c r="AG642" s="1649"/>
      <c r="AH642" s="1649"/>
      <c r="AI642" s="1649"/>
      <c r="AJ642" s="1649"/>
      <c r="AK642" s="1710"/>
      <c r="AL642" s="1649"/>
      <c r="AM642" s="1649"/>
      <c r="AN642" s="1649"/>
      <c r="AO642" s="1649"/>
      <c r="AP642" s="1649"/>
      <c r="AQ642" s="1649"/>
      <c r="AR642" s="1649"/>
      <c r="AS642" s="1649"/>
      <c r="AT642" s="1649"/>
      <c r="AU642" s="1649"/>
      <c r="AV642" s="1649"/>
      <c r="AW642" s="1649"/>
      <c r="AX642" s="1649"/>
      <c r="AY642" s="1649"/>
      <c r="AZ642" s="1649"/>
      <c r="BA642" s="1649"/>
      <c r="BB642" s="1649"/>
      <c r="BC642" s="1649"/>
      <c r="BD642" s="1649"/>
      <c r="BE642" s="1649"/>
      <c r="BF642" s="1649"/>
    </row>
    <row r="643" spans="2:58" s="1722" customFormat="1" ht="12" customHeight="1">
      <c r="B643" s="1799" t="str">
        <f>$B$2</f>
        <v>13</v>
      </c>
      <c r="C643" s="1800" t="s">
        <v>4068</v>
      </c>
      <c r="E643" s="1818" t="s">
        <v>4069</v>
      </c>
      <c r="F643" s="1724"/>
      <c r="G643" s="1724"/>
      <c r="H643" s="1724"/>
      <c r="I643" s="1724"/>
      <c r="J643" s="1724"/>
      <c r="K643" s="1724"/>
      <c r="L643" s="1724"/>
      <c r="M643" s="1724"/>
      <c r="N643" s="1724"/>
      <c r="O643" s="1724"/>
      <c r="P643" s="1724"/>
      <c r="Q643" s="1724"/>
      <c r="R643" s="1724"/>
      <c r="S643" s="1724"/>
      <c r="T643" s="1724"/>
      <c r="U643" s="1724"/>
      <c r="V643" s="1724"/>
      <c r="W643" s="1724"/>
      <c r="X643" s="1724"/>
      <c r="Y643" s="1724"/>
      <c r="Z643" s="1724"/>
      <c r="AA643" s="1724"/>
      <c r="AB643" s="1724"/>
      <c r="AC643" s="1724"/>
      <c r="AD643" s="1819"/>
      <c r="AE643" s="1819"/>
      <c r="AF643" s="1820" t="s">
        <v>3184</v>
      </c>
      <c r="AG643" s="1820"/>
      <c r="AH643" s="1820"/>
      <c r="AI643" s="1820"/>
      <c r="AJ643" s="1820"/>
      <c r="AK643" s="1821"/>
    </row>
    <row r="644" spans="2:58" s="1722" customFormat="1" ht="12" customHeight="1">
      <c r="T644" s="1724"/>
      <c r="U644" s="1724"/>
      <c r="V644" s="1724"/>
      <c r="W644" s="1724"/>
      <c r="X644" s="1723"/>
      <c r="Y644" s="1724"/>
      <c r="Z644" s="1724"/>
      <c r="AA644" s="1723"/>
      <c r="AB644" s="1724"/>
      <c r="AC644" s="1724"/>
      <c r="AD644" s="1724"/>
      <c r="AE644" s="1724"/>
      <c r="AF644" s="1724"/>
      <c r="AG644" s="1724"/>
      <c r="AH644" s="1724"/>
      <c r="AI644" s="1724"/>
      <c r="AJ644" s="1724"/>
      <c r="AK644" s="1821"/>
    </row>
    <row r="645" spans="2:58" s="1722" customFormat="1" ht="12" customHeight="1">
      <c r="C645" s="1722" t="s">
        <v>3393</v>
      </c>
      <c r="E645" s="1723"/>
      <c r="F645" s="1723"/>
      <c r="G645" s="1722" t="s">
        <v>3412</v>
      </c>
      <c r="H645" s="1723"/>
      <c r="I645" s="1723"/>
      <c r="J645" s="1724"/>
      <c r="K645" s="1724"/>
      <c r="L645" s="1724"/>
      <c r="M645" s="1822"/>
      <c r="N645" s="1822"/>
      <c r="O645" s="1822"/>
      <c r="P645" s="1822"/>
      <c r="Q645" s="1823"/>
      <c r="R645" s="1824"/>
      <c r="S645" s="1824"/>
      <c r="T645" s="1824"/>
      <c r="U645" s="1822"/>
      <c r="V645" s="1825"/>
      <c r="W645" s="1825"/>
      <c r="X645" s="1825"/>
      <c r="Y645" s="1822"/>
      <c r="Z645" s="1822"/>
      <c r="AA645" s="1822"/>
      <c r="AB645" s="1823"/>
      <c r="AC645" s="1822"/>
      <c r="AD645" s="1822"/>
      <c r="AE645" s="1822"/>
      <c r="AF645" s="1822"/>
      <c r="AG645" s="1822"/>
      <c r="AH645" s="1822"/>
      <c r="AI645" s="1822"/>
      <c r="AJ645" s="1822"/>
      <c r="AK645" s="1725"/>
    </row>
    <row r="646" spans="2:58" s="1722" customFormat="1" ht="12" customHeight="1">
      <c r="E646" s="1722" t="s">
        <v>3413</v>
      </c>
      <c r="AJ646" s="1725" t="s">
        <v>3699</v>
      </c>
      <c r="AK646" s="1821"/>
    </row>
    <row r="647" spans="2:58" s="1722" customFormat="1" ht="12" customHeight="1">
      <c r="E647" s="1826">
        <v>31</v>
      </c>
      <c r="F647" s="1826"/>
      <c r="G647" s="1826"/>
      <c r="H647" s="1826"/>
      <c r="I647" s="1826"/>
      <c r="J647" s="1826"/>
      <c r="K647" s="1826"/>
      <c r="L647" s="1826">
        <v>24</v>
      </c>
      <c r="M647" s="1826">
        <v>23</v>
      </c>
      <c r="N647" s="1826"/>
      <c r="O647" s="1826"/>
      <c r="P647" s="1826"/>
      <c r="Q647" s="1826"/>
      <c r="R647" s="1826"/>
      <c r="S647" s="1826"/>
      <c r="T647" s="1827">
        <v>16</v>
      </c>
      <c r="U647" s="1827">
        <v>15</v>
      </c>
      <c r="V647" s="1826"/>
      <c r="W647" s="1826"/>
      <c r="X647" s="1826"/>
      <c r="Y647" s="1826"/>
      <c r="Z647" s="1826"/>
      <c r="AA647" s="1826"/>
      <c r="AB647" s="1827">
        <v>8</v>
      </c>
      <c r="AC647" s="1827">
        <v>7</v>
      </c>
      <c r="AD647" s="1826"/>
      <c r="AE647" s="1826"/>
      <c r="AF647" s="1826"/>
      <c r="AG647" s="1826"/>
      <c r="AH647" s="1826"/>
      <c r="AI647" s="1826"/>
      <c r="AJ647" s="1827">
        <v>0</v>
      </c>
      <c r="AK647" s="1821"/>
    </row>
    <row r="648" spans="2:58" s="1807" customFormat="1" ht="12" customHeight="1">
      <c r="E648" s="1828">
        <v>1</v>
      </c>
      <c r="F648" s="1829">
        <v>0</v>
      </c>
      <c r="G648" s="1829">
        <v>1</v>
      </c>
      <c r="H648" s="1830" t="s">
        <v>3414</v>
      </c>
      <c r="I648" s="1828">
        <v>0</v>
      </c>
      <c r="J648" s="1831">
        <v>0</v>
      </c>
      <c r="K648" s="1831">
        <v>0</v>
      </c>
      <c r="L648" s="1832">
        <v>0</v>
      </c>
      <c r="M648" s="1833">
        <v>0</v>
      </c>
      <c r="N648" s="1831">
        <v>0</v>
      </c>
      <c r="O648" s="1831">
        <v>0</v>
      </c>
      <c r="P648" s="1832">
        <v>0</v>
      </c>
      <c r="Q648" s="1828" t="str">
        <f>MID(Q650,1,1)</f>
        <v>0</v>
      </c>
      <c r="R648" s="1829" t="str">
        <f>MID(Q650,2,1)</f>
        <v>0</v>
      </c>
      <c r="S648" s="1834" t="str">
        <f>MID(Q650,3,1)</f>
        <v>0</v>
      </c>
      <c r="T648" s="1835" t="str">
        <f>MID(Q650,4,1)</f>
        <v>1</v>
      </c>
      <c r="U648" s="1828" t="str">
        <f>MID(U650,1,1)</f>
        <v>0</v>
      </c>
      <c r="V648" s="1829" t="str">
        <f>MID(U650,2,1)</f>
        <v>0</v>
      </c>
      <c r="W648" s="1829" t="str">
        <f>MID(U650,3,1)</f>
        <v>0</v>
      </c>
      <c r="X648" s="1830" t="str">
        <f>MID(U650,4,1)</f>
        <v>0</v>
      </c>
      <c r="Y648" s="1828" t="str">
        <f>MID(U650,5,1)</f>
        <v>0</v>
      </c>
      <c r="Z648" s="1829" t="str">
        <f>MID(U650,6,1)</f>
        <v>0</v>
      </c>
      <c r="AA648" s="1829" t="str">
        <f>MID(U650,7,1)</f>
        <v>0</v>
      </c>
      <c r="AB648" s="1830" t="str">
        <f>MID(U650,8,1)</f>
        <v>0</v>
      </c>
      <c r="AC648" s="1836" t="str">
        <f>MID(AC650,1,1)</f>
        <v>0</v>
      </c>
      <c r="AD648" s="1834" t="str">
        <f>MID(AC650,2,1)</f>
        <v>0</v>
      </c>
      <c r="AE648" s="1834" t="str">
        <f>MID(AC650,3,1)</f>
        <v>0</v>
      </c>
      <c r="AF648" s="1837" t="str">
        <f>MID(AC650,4,1)</f>
        <v>0</v>
      </c>
      <c r="AG648" s="1836" t="str">
        <f>MID(AC650,5,1)</f>
        <v>1</v>
      </c>
      <c r="AH648" s="1834" t="str">
        <f>MID(AC650,6,1)</f>
        <v>1</v>
      </c>
      <c r="AI648" s="1834" t="str">
        <f>MID(AC650,7,1)</f>
        <v>1</v>
      </c>
      <c r="AJ648" s="1837" t="str">
        <f>MID(AC650,8,1)</f>
        <v>0</v>
      </c>
      <c r="AQ648" s="1748"/>
      <c r="AR648" s="1748"/>
      <c r="AS648" s="1748"/>
      <c r="AT648" s="1748"/>
      <c r="AU648" s="1748"/>
      <c r="AV648" s="1748"/>
      <c r="AW648" s="1748"/>
      <c r="AX648" s="1748"/>
      <c r="AY648" s="1748"/>
      <c r="AZ648" s="1748"/>
      <c r="BA648" s="1748"/>
      <c r="BB648" s="1748"/>
      <c r="BC648" s="1748"/>
      <c r="BD648" s="1748"/>
      <c r="BE648" s="1748"/>
      <c r="BF648" s="1748"/>
    </row>
    <row r="649" spans="2:58" s="1807" customFormat="1" ht="12" customHeight="1">
      <c r="AI649" s="1746"/>
      <c r="AJ649" s="1746"/>
      <c r="AQ649" s="1748"/>
      <c r="AR649" s="1748"/>
      <c r="AS649" s="1748"/>
      <c r="AT649" s="1748"/>
      <c r="AU649" s="1748"/>
      <c r="AV649" s="1748"/>
      <c r="AW649" s="1748"/>
      <c r="AX649" s="1748"/>
      <c r="AY649" s="1748"/>
      <c r="AZ649" s="1748"/>
      <c r="BA649" s="1748"/>
      <c r="BB649" s="1748"/>
      <c r="BC649" s="1748"/>
      <c r="BD649" s="1748"/>
      <c r="BE649" s="1748"/>
      <c r="BF649" s="1748"/>
    </row>
    <row r="650" spans="2:58" s="1807" customFormat="1" ht="12" hidden="1" customHeight="1">
      <c r="E650" s="1745"/>
      <c r="F650" s="1745"/>
      <c r="G650" s="1745"/>
      <c r="H650" s="1745"/>
      <c r="I650" s="1745"/>
      <c r="J650" s="1746"/>
      <c r="K650" s="1746"/>
      <c r="L650" s="1746"/>
      <c r="M650" s="1746"/>
      <c r="N650" s="1746"/>
      <c r="O650" s="1746"/>
      <c r="P650" s="1746"/>
      <c r="Q650" s="1838" t="str">
        <f>HEX2BIN(T651,4)</f>
        <v>0001</v>
      </c>
      <c r="R650" s="1838"/>
      <c r="S650" s="1838"/>
      <c r="T650" s="1838"/>
      <c r="U650" s="1838" t="str">
        <f>HEX2BIN(Y651,8)</f>
        <v>00000000</v>
      </c>
      <c r="V650" s="1838"/>
      <c r="W650" s="1838"/>
      <c r="X650" s="1838"/>
      <c r="Y650" s="1838"/>
      <c r="Z650" s="1838"/>
      <c r="AA650" s="1838"/>
      <c r="AB650" s="1838"/>
      <c r="AC650" s="1838" t="str">
        <f>HEX2BIN(AG651,8)</f>
        <v>00001110</v>
      </c>
      <c r="AD650" s="1838"/>
      <c r="AE650" s="1838"/>
      <c r="AF650" s="1838"/>
      <c r="AG650" s="1838"/>
      <c r="AH650" s="1838"/>
      <c r="AI650" s="1838"/>
      <c r="AJ650" s="1838"/>
      <c r="AQ650" s="1748"/>
      <c r="AR650" s="1748"/>
      <c r="AS650" s="1748"/>
      <c r="AT650" s="1748"/>
      <c r="AU650" s="1748"/>
      <c r="AV650" s="1748"/>
      <c r="AW650" s="1748"/>
      <c r="AX650" s="1748"/>
      <c r="AY650" s="1748"/>
      <c r="AZ650" s="1748"/>
      <c r="BA650" s="1748"/>
      <c r="BB650" s="1748"/>
      <c r="BC650" s="1748"/>
      <c r="BD650" s="1748"/>
      <c r="BE650" s="1748"/>
      <c r="BF650" s="1748"/>
    </row>
    <row r="651" spans="2:58" s="1807" customFormat="1" ht="12" customHeight="1">
      <c r="E651" s="1745"/>
      <c r="F651" s="1745"/>
      <c r="G651" s="1745"/>
      <c r="H651" s="1745"/>
      <c r="I651" s="1745"/>
      <c r="J651" s="1746"/>
      <c r="K651" s="1747"/>
      <c r="L651" s="1746"/>
      <c r="M651" s="1808"/>
      <c r="N651" s="1749"/>
      <c r="O651" s="1725"/>
      <c r="P651" s="1749"/>
      <c r="Q651" s="1809" t="s">
        <v>3106</v>
      </c>
      <c r="R651" s="1810"/>
      <c r="S651" s="1810"/>
      <c r="T651" s="1811" t="s">
        <v>3866</v>
      </c>
      <c r="U651" s="1809" t="s">
        <v>3225</v>
      </c>
      <c r="V651" s="1810"/>
      <c r="W651" s="1810"/>
      <c r="X651" s="1810"/>
      <c r="Y651" s="1812" t="s">
        <v>4045</v>
      </c>
      <c r="Z651" s="1812"/>
      <c r="AA651" s="1812"/>
      <c r="AB651" s="1813"/>
      <c r="AC651" s="1809" t="s">
        <v>3216</v>
      </c>
      <c r="AD651" s="1810"/>
      <c r="AE651" s="1810"/>
      <c r="AF651" s="1810"/>
      <c r="AG651" s="1812" t="s">
        <v>4070</v>
      </c>
      <c r="AH651" s="1812"/>
      <c r="AI651" s="1812"/>
      <c r="AJ651" s="1813"/>
      <c r="AQ651" s="1748"/>
      <c r="AR651" s="1748"/>
      <c r="AS651" s="1748"/>
      <c r="AT651" s="1748"/>
      <c r="AU651" s="1748"/>
      <c r="AV651" s="1748"/>
      <c r="AW651" s="1748"/>
      <c r="AX651" s="1748"/>
      <c r="AY651" s="1748"/>
      <c r="AZ651" s="1748"/>
      <c r="BA651" s="1748"/>
      <c r="BB651" s="1748"/>
      <c r="BC651" s="1748"/>
      <c r="BD651" s="1748"/>
      <c r="BE651" s="1748"/>
      <c r="BF651" s="1748"/>
    </row>
    <row r="652" spans="2:58" s="1722" customFormat="1" ht="12" customHeight="1">
      <c r="AK652" s="1821"/>
    </row>
    <row r="653" spans="2:58" s="1722" customFormat="1" ht="12" customHeight="1">
      <c r="C653" s="1722" t="s">
        <v>3832</v>
      </c>
      <c r="D653" s="1839"/>
      <c r="G653" s="1722" t="s">
        <v>3697</v>
      </c>
      <c r="P653" s="1825"/>
      <c r="AK653" s="1821"/>
    </row>
    <row r="654" spans="2:58" s="1722" customFormat="1" ht="12" customHeight="1">
      <c r="E654" s="1722" t="s">
        <v>3698</v>
      </c>
      <c r="AJ654" s="1725" t="s">
        <v>3699</v>
      </c>
      <c r="AK654" s="1821"/>
    </row>
    <row r="655" spans="2:58" s="1722" customFormat="1" ht="12" customHeight="1">
      <c r="E655" s="1821">
        <v>31</v>
      </c>
      <c r="F655" s="1821"/>
      <c r="G655" s="1821"/>
      <c r="H655" s="1821"/>
      <c r="I655" s="1821"/>
      <c r="J655" s="1821"/>
      <c r="K655" s="1821"/>
      <c r="L655" s="1821">
        <v>24</v>
      </c>
      <c r="M655" s="1821">
        <v>23</v>
      </c>
      <c r="N655" s="1821"/>
      <c r="O655" s="1821"/>
      <c r="P655" s="1821"/>
      <c r="Q655" s="1821"/>
      <c r="R655" s="1821"/>
      <c r="S655" s="1821"/>
      <c r="T655" s="1840">
        <v>16</v>
      </c>
      <c r="U655" s="1840">
        <v>15</v>
      </c>
      <c r="V655" s="1821"/>
      <c r="W655" s="1821"/>
      <c r="X655" s="1821"/>
      <c r="Y655" s="1821"/>
      <c r="Z655" s="1821"/>
      <c r="AA655" s="1821"/>
      <c r="AB655" s="1840">
        <v>8</v>
      </c>
      <c r="AC655" s="1840">
        <v>7</v>
      </c>
      <c r="AD655" s="1821"/>
      <c r="AE655" s="1821"/>
      <c r="AF655" s="1821"/>
      <c r="AG655" s="1821"/>
      <c r="AH655" s="1821"/>
      <c r="AI655" s="1821"/>
      <c r="AJ655" s="1840">
        <v>0</v>
      </c>
      <c r="AK655" s="1821"/>
    </row>
    <row r="656" spans="2:58" s="1722" customFormat="1" ht="12" customHeight="1">
      <c r="E656" s="1841" t="s">
        <v>3194</v>
      </c>
      <c r="F656" s="1842" t="s">
        <v>3125</v>
      </c>
      <c r="G656" s="1842" t="s">
        <v>3194</v>
      </c>
      <c r="H656" s="1843" t="s">
        <v>3839</v>
      </c>
      <c r="I656" s="1841" t="s">
        <v>3125</v>
      </c>
      <c r="J656" s="1842" t="s">
        <v>3194</v>
      </c>
      <c r="K656" s="1842" t="s">
        <v>3860</v>
      </c>
      <c r="L656" s="1843" t="s">
        <v>3194</v>
      </c>
      <c r="M656" s="1841" t="s">
        <v>3125</v>
      </c>
      <c r="N656" s="1842" t="s">
        <v>3194</v>
      </c>
      <c r="O656" s="1842" t="s">
        <v>3194</v>
      </c>
      <c r="P656" s="1843" t="s">
        <v>3839</v>
      </c>
      <c r="Q656" s="1841" t="s">
        <v>3194</v>
      </c>
      <c r="R656" s="1842" t="s">
        <v>3194</v>
      </c>
      <c r="S656" s="1842" t="s">
        <v>3839</v>
      </c>
      <c r="T656" s="1844" t="s">
        <v>3125</v>
      </c>
      <c r="U656" s="1841" t="s">
        <v>3194</v>
      </c>
      <c r="V656" s="1842" t="s">
        <v>3194</v>
      </c>
      <c r="W656" s="1842" t="s">
        <v>3860</v>
      </c>
      <c r="X656" s="1844" t="s">
        <v>3839</v>
      </c>
      <c r="Y656" s="1841" t="s">
        <v>3839</v>
      </c>
      <c r="Z656" s="1842" t="s">
        <v>3125</v>
      </c>
      <c r="AA656" s="1842" t="s">
        <v>3125</v>
      </c>
      <c r="AB656" s="1843" t="s">
        <v>3125</v>
      </c>
      <c r="AC656" s="1841" t="s">
        <v>3860</v>
      </c>
      <c r="AD656" s="1842" t="s">
        <v>3194</v>
      </c>
      <c r="AE656" s="1842" t="s">
        <v>3125</v>
      </c>
      <c r="AF656" s="1844" t="s">
        <v>3125</v>
      </c>
      <c r="AG656" s="1841" t="s">
        <v>3839</v>
      </c>
      <c r="AH656" s="1842" t="s">
        <v>3194</v>
      </c>
      <c r="AI656" s="1842" t="s">
        <v>3125</v>
      </c>
      <c r="AJ656" s="1845" t="s">
        <v>3874</v>
      </c>
      <c r="AK656" s="1821"/>
    </row>
    <row r="657" spans="2:58" s="1722" customFormat="1" ht="6.75" customHeight="1">
      <c r="E657" s="1724"/>
      <c r="F657" s="1724"/>
      <c r="G657" s="1724"/>
      <c r="H657" s="1724"/>
      <c r="I657" s="1724"/>
      <c r="J657" s="1724"/>
      <c r="K657" s="1724"/>
      <c r="L657" s="1724"/>
      <c r="M657" s="1724"/>
      <c r="N657" s="1724"/>
      <c r="O657" s="1724"/>
      <c r="P657" s="1724"/>
      <c r="Q657" s="1724"/>
      <c r="R657" s="1724"/>
      <c r="S657" s="1724"/>
      <c r="T657" s="1724"/>
      <c r="U657" s="1724"/>
      <c r="V657" s="1724"/>
      <c r="W657" s="1724"/>
      <c r="X657" s="1724"/>
      <c r="Y657" s="1724"/>
      <c r="Z657" s="1724"/>
      <c r="AA657" s="1724"/>
      <c r="AB657" s="1724"/>
      <c r="AC657" s="1724"/>
      <c r="AD657" s="1724"/>
      <c r="AE657" s="1724"/>
      <c r="AF657" s="1724"/>
      <c r="AG657" s="1724"/>
      <c r="AH657" s="1724"/>
      <c r="AI657" s="1724"/>
      <c r="AJ657" s="1724"/>
      <c r="AK657" s="1821"/>
    </row>
    <row r="658" spans="2:58" s="1722" customFormat="1" ht="6.75" customHeight="1">
      <c r="F658" s="1724"/>
      <c r="G658" s="1724"/>
      <c r="H658" s="1724"/>
      <c r="I658" s="1724"/>
      <c r="J658" s="1724"/>
      <c r="K658" s="1724"/>
      <c r="L658" s="1724"/>
      <c r="M658" s="1724"/>
      <c r="N658" s="1724"/>
      <c r="O658" s="1724"/>
      <c r="P658" s="1724"/>
      <c r="Q658" s="1724"/>
      <c r="R658" s="1724"/>
      <c r="T658" s="1724"/>
      <c r="U658" s="1724"/>
      <c r="V658" s="1724"/>
      <c r="W658" s="1724"/>
      <c r="X658" s="1724"/>
      <c r="Y658" s="1724"/>
      <c r="Z658" s="1724"/>
      <c r="AA658" s="1724"/>
      <c r="AB658" s="1724"/>
      <c r="AC658" s="1724"/>
      <c r="AF658" s="1724"/>
      <c r="AK658" s="1821"/>
    </row>
    <row r="659" spans="2:58" s="1722" customFormat="1" ht="6.75" customHeight="1">
      <c r="AE659" s="1725"/>
      <c r="AK659" s="1821"/>
    </row>
    <row r="660" spans="2:58" s="1722" customFormat="1" ht="12" customHeight="1">
      <c r="AE660" s="1725"/>
      <c r="AH660" s="1725" t="s">
        <v>4071</v>
      </c>
      <c r="AJ660" s="1846">
        <v>1</v>
      </c>
      <c r="AK660" s="1821"/>
    </row>
    <row r="661" spans="2:58" s="1722" customFormat="1" ht="12" customHeight="1">
      <c r="AH661" s="1725" t="s">
        <v>4067</v>
      </c>
      <c r="AJ661" s="1847">
        <v>0</v>
      </c>
      <c r="AK661" s="1821" t="s">
        <v>3862</v>
      </c>
    </row>
    <row r="665" spans="2:58" ht="12" customHeight="1">
      <c r="B665" s="1649"/>
      <c r="C665" s="1649"/>
      <c r="D665" s="1649"/>
      <c r="E665" s="1649"/>
      <c r="F665" s="1649"/>
      <c r="G665" s="1649"/>
      <c r="H665" s="1649"/>
      <c r="I665" s="1649"/>
      <c r="J665" s="1649"/>
      <c r="K665" s="1649"/>
      <c r="L665" s="1649"/>
      <c r="M665" s="1649"/>
      <c r="N665" s="1649"/>
      <c r="O665" s="1649"/>
      <c r="P665" s="1649"/>
      <c r="Q665" s="1649"/>
      <c r="R665" s="1649"/>
      <c r="S665" s="1649"/>
      <c r="T665" s="1649"/>
      <c r="U665" s="1649"/>
      <c r="V665" s="1649"/>
      <c r="W665" s="1649"/>
      <c r="X665" s="1649"/>
      <c r="Y665" s="1649"/>
      <c r="Z665" s="1649"/>
      <c r="AA665" s="1649"/>
      <c r="AB665" s="1649"/>
      <c r="AC665" s="1649"/>
      <c r="AD665" s="1649"/>
      <c r="AE665" s="1649"/>
      <c r="AF665" s="1649"/>
      <c r="AG665" s="1649"/>
      <c r="AH665" s="1649"/>
      <c r="AI665" s="1649"/>
      <c r="AJ665" s="1649"/>
      <c r="AK665" s="1665"/>
      <c r="AL665" s="1649"/>
      <c r="AM665" s="1649"/>
      <c r="AN665" s="1649"/>
      <c r="AO665" s="1649"/>
      <c r="AP665" s="1649"/>
      <c r="AQ665" s="1649"/>
      <c r="AR665" s="1649"/>
      <c r="AS665" s="1649"/>
      <c r="AT665" s="1649"/>
      <c r="AU665" s="1649"/>
      <c r="AV665" s="1649"/>
      <c r="AW665" s="1649"/>
      <c r="AX665" s="1649"/>
      <c r="AY665" s="1649"/>
      <c r="AZ665" s="1649"/>
      <c r="BA665" s="1649"/>
      <c r="BB665" s="1649"/>
      <c r="BC665" s="1649"/>
      <c r="BD665" s="1649"/>
      <c r="BE665" s="1649"/>
      <c r="BF665" s="1649"/>
    </row>
    <row r="666" spans="2:58" ht="12" customHeight="1">
      <c r="B666" s="1656" t="str">
        <f>$B$2</f>
        <v>13</v>
      </c>
      <c r="C666" s="1657" t="s">
        <v>4072</v>
      </c>
      <c r="D666" s="1649"/>
      <c r="E666" s="1658" t="s">
        <v>4073</v>
      </c>
      <c r="F666" s="1655"/>
      <c r="G666" s="1655"/>
      <c r="H666" s="1655"/>
      <c r="I666" s="1655"/>
      <c r="J666" s="1655"/>
      <c r="K666" s="1655"/>
      <c r="L666" s="1655"/>
      <c r="M666" s="1655"/>
      <c r="N666" s="1655"/>
      <c r="O666" s="1655"/>
      <c r="P666" s="1655"/>
      <c r="Q666" s="1655"/>
      <c r="R666" s="1655"/>
      <c r="S666" s="1655"/>
      <c r="T666" s="1655"/>
      <c r="U666" s="1655"/>
      <c r="V666" s="1655"/>
      <c r="W666" s="1655"/>
      <c r="X666" s="1655"/>
      <c r="Y666" s="1655"/>
      <c r="Z666" s="1655"/>
      <c r="AA666" s="1655"/>
      <c r="AB666" s="1655"/>
      <c r="AC666" s="1655"/>
      <c r="AD666" s="1593"/>
      <c r="AE666" s="1593"/>
      <c r="AF666" s="1806" t="s">
        <v>3914</v>
      </c>
      <c r="AG666" s="1806"/>
      <c r="AH666" s="1806"/>
      <c r="AI666" s="1806"/>
      <c r="AJ666" s="1806"/>
      <c r="AK666" s="1650"/>
      <c r="AL666" s="1649"/>
      <c r="AM666" s="1649"/>
      <c r="AN666" s="1649"/>
      <c r="AO666" s="1649"/>
      <c r="AP666" s="1649"/>
      <c r="AQ666" s="1649"/>
      <c r="AR666" s="1649"/>
      <c r="AS666" s="1649"/>
      <c r="AT666" s="1649"/>
      <c r="AU666" s="1649"/>
      <c r="AV666" s="1649"/>
      <c r="AW666" s="1649"/>
      <c r="AX666" s="1649"/>
      <c r="AY666" s="1649"/>
      <c r="AZ666" s="1649"/>
      <c r="BA666" s="1649"/>
      <c r="BB666" s="1649"/>
      <c r="BC666" s="1649"/>
      <c r="BD666" s="1649"/>
      <c r="BE666" s="1649"/>
      <c r="BF666" s="1649"/>
    </row>
    <row r="667" spans="2:58" ht="12" customHeight="1">
      <c r="B667" s="1649"/>
      <c r="C667" s="1649"/>
      <c r="D667" s="1649"/>
      <c r="E667" s="1649"/>
      <c r="F667" s="1649"/>
      <c r="G667" s="1649"/>
      <c r="H667" s="1649"/>
      <c r="I667" s="1649"/>
      <c r="J667" s="1649"/>
      <c r="K667" s="1649"/>
      <c r="L667" s="1649"/>
      <c r="M667" s="1649"/>
      <c r="N667" s="1649"/>
      <c r="O667" s="1649"/>
      <c r="P667" s="1649"/>
      <c r="Q667" s="1649"/>
      <c r="R667" s="1649"/>
      <c r="S667" s="1649"/>
      <c r="T667" s="1655"/>
      <c r="U667" s="1655"/>
      <c r="V667" s="1655"/>
      <c r="W667" s="1655"/>
      <c r="X667" s="1659"/>
      <c r="Y667" s="1655"/>
      <c r="Z667" s="1655"/>
      <c r="AA667" s="1659"/>
      <c r="AB667" s="1655"/>
      <c r="AC667" s="1655"/>
      <c r="AD667" s="1655"/>
      <c r="AE667" s="1655"/>
      <c r="AF667" s="1655"/>
      <c r="AG667" s="1655"/>
      <c r="AH667" s="1655"/>
      <c r="AI667" s="1655"/>
      <c r="AJ667" s="1720" t="s">
        <v>4074</v>
      </c>
      <c r="AK667" s="1650"/>
      <c r="AL667" s="1649"/>
      <c r="AM667" s="1649"/>
      <c r="AN667" s="1649"/>
      <c r="AO667" s="1649"/>
      <c r="AP667" s="1649"/>
      <c r="AQ667" s="1649"/>
      <c r="AR667" s="1649"/>
      <c r="AS667" s="1649"/>
      <c r="AT667" s="1649"/>
      <c r="AU667" s="1649"/>
      <c r="AV667" s="1649"/>
      <c r="AW667" s="1649"/>
      <c r="AX667" s="1649"/>
      <c r="AY667" s="1649"/>
      <c r="AZ667" s="1649"/>
      <c r="BA667" s="1649"/>
      <c r="BB667" s="1649"/>
      <c r="BC667" s="1649"/>
      <c r="BD667" s="1649"/>
      <c r="BE667" s="1649"/>
      <c r="BF667" s="1649"/>
    </row>
    <row r="668" spans="2:58" ht="12" customHeight="1">
      <c r="B668" s="1649"/>
      <c r="C668" s="1649" t="s">
        <v>3393</v>
      </c>
      <c r="D668" s="1649"/>
      <c r="E668" s="1659"/>
      <c r="F668" s="1659"/>
      <c r="G668" s="1649" t="s">
        <v>3697</v>
      </c>
      <c r="H668" s="1659"/>
      <c r="I668" s="1659"/>
      <c r="J668" s="1655"/>
      <c r="K668" s="1655"/>
      <c r="L668" s="1655"/>
      <c r="M668" s="1660"/>
      <c r="N668" s="1660"/>
      <c r="O668" s="1660"/>
      <c r="P668" s="1660"/>
      <c r="Q668" s="1661"/>
      <c r="R668" s="1662"/>
      <c r="S668" s="1662"/>
      <c r="T668" s="1662"/>
      <c r="U668" s="1660"/>
      <c r="V668" s="1654"/>
      <c r="W668" s="1654"/>
      <c r="X668" s="1654"/>
      <c r="Y668" s="1660"/>
      <c r="Z668" s="1660"/>
      <c r="AA668" s="1660"/>
      <c r="AB668" s="1661"/>
      <c r="AC668" s="1660"/>
      <c r="AD668" s="1660"/>
      <c r="AE668" s="1660"/>
      <c r="AF668" s="1660"/>
      <c r="AG668" s="1660"/>
      <c r="AH668" s="1660"/>
      <c r="AI668" s="1660"/>
      <c r="AJ668" s="1660"/>
      <c r="AK668" s="1650"/>
      <c r="AL668" s="1649"/>
      <c r="AM668" s="1649"/>
      <c r="AN668" s="1649"/>
      <c r="AO668" s="1649"/>
      <c r="AP668" s="1649"/>
      <c r="AQ668" s="1649"/>
      <c r="AR668" s="1649"/>
      <c r="AS668" s="1649"/>
      <c r="AT668" s="1649"/>
      <c r="AU668" s="1649"/>
      <c r="AV668" s="1649"/>
      <c r="AW668" s="1649"/>
      <c r="AX668" s="1649"/>
      <c r="AY668" s="1649"/>
      <c r="AZ668" s="1649"/>
      <c r="BA668" s="1649"/>
      <c r="BB668" s="1649"/>
      <c r="BC668" s="1649"/>
      <c r="BD668" s="1649"/>
      <c r="BE668" s="1649"/>
      <c r="BF668" s="1649"/>
    </row>
    <row r="669" spans="2:58" ht="12" customHeight="1">
      <c r="B669" s="1649"/>
      <c r="C669" s="1649"/>
      <c r="D669" s="1649"/>
      <c r="E669" s="1649" t="s">
        <v>3698</v>
      </c>
      <c r="F669" s="1649"/>
      <c r="G669" s="1649"/>
      <c r="H669" s="1649"/>
      <c r="I669" s="1649"/>
      <c r="J669" s="1649"/>
      <c r="K669" s="1649"/>
      <c r="L669" s="1649"/>
      <c r="M669" s="1649"/>
      <c r="N669" s="1649"/>
      <c r="O669" s="1649"/>
      <c r="P669" s="1649"/>
      <c r="Q669" s="1649"/>
      <c r="R669" s="1649"/>
      <c r="S669" s="1649"/>
      <c r="T669" s="1649"/>
      <c r="U669" s="1649"/>
      <c r="V669" s="1649"/>
      <c r="W669" s="1649"/>
      <c r="X669" s="1649"/>
      <c r="Y669" s="1649"/>
      <c r="Z669" s="1649"/>
      <c r="AA669" s="1649"/>
      <c r="AB669" s="1649"/>
      <c r="AC669" s="1649"/>
      <c r="AD669" s="1649"/>
      <c r="AE669" s="1649"/>
      <c r="AF669" s="1649"/>
      <c r="AG669" s="1649"/>
      <c r="AH669" s="1649"/>
      <c r="AI669" s="1649"/>
      <c r="AJ669" s="1665" t="s">
        <v>3858</v>
      </c>
      <c r="AK669" s="1650"/>
      <c r="AL669" s="1649"/>
      <c r="AM669" s="1649"/>
      <c r="AN669" s="1649"/>
      <c r="AO669" s="1649"/>
      <c r="AP669" s="1649"/>
      <c r="AQ669" s="1649"/>
      <c r="AR669" s="1649"/>
      <c r="AS669" s="1649"/>
      <c r="AT669" s="1649"/>
      <c r="AU669" s="1649"/>
      <c r="AV669" s="1649"/>
      <c r="AW669" s="1649"/>
      <c r="AX669" s="1649"/>
      <c r="AY669" s="1649"/>
      <c r="AZ669" s="1649"/>
      <c r="BA669" s="1649"/>
      <c r="BB669" s="1649"/>
      <c r="BC669" s="1649"/>
      <c r="BD669" s="1649"/>
      <c r="BE669" s="1649"/>
      <c r="BF669" s="1649"/>
    </row>
    <row r="670" spans="2:58" ht="12" customHeight="1">
      <c r="B670" s="1649"/>
      <c r="C670" s="1649"/>
      <c r="D670" s="1649"/>
      <c r="E670" s="1666">
        <v>31</v>
      </c>
      <c r="F670" s="1666"/>
      <c r="G670" s="1666"/>
      <c r="H670" s="1666"/>
      <c r="I670" s="1666"/>
      <c r="J670" s="1666"/>
      <c r="K670" s="1666"/>
      <c r="L670" s="1666">
        <v>24</v>
      </c>
      <c r="M670" s="1666">
        <v>23</v>
      </c>
      <c r="N670" s="1666"/>
      <c r="O670" s="1666"/>
      <c r="P670" s="1666"/>
      <c r="Q670" s="1666"/>
      <c r="R670" s="1666"/>
      <c r="S670" s="1666"/>
      <c r="T670" s="1667">
        <v>16</v>
      </c>
      <c r="U670" s="1667">
        <v>15</v>
      </c>
      <c r="V670" s="1666"/>
      <c r="W670" s="1666"/>
      <c r="X670" s="1666"/>
      <c r="Y670" s="1666"/>
      <c r="Z670" s="1666"/>
      <c r="AA670" s="1666"/>
      <c r="AB670" s="1667">
        <v>8</v>
      </c>
      <c r="AC670" s="1667">
        <v>7</v>
      </c>
      <c r="AD670" s="1666"/>
      <c r="AE670" s="1666"/>
      <c r="AF670" s="1666"/>
      <c r="AG670" s="1666"/>
      <c r="AH670" s="1666"/>
      <c r="AI670" s="1666"/>
      <c r="AJ670" s="1667">
        <v>0</v>
      </c>
      <c r="AK670" s="1650"/>
      <c r="AL670" s="1649"/>
      <c r="AM670" s="1649"/>
      <c r="AN670" s="1649"/>
      <c r="AO670" s="1649"/>
      <c r="AP670" s="1649"/>
      <c r="AQ670" s="1649"/>
      <c r="AR670" s="1649"/>
      <c r="AS670" s="1649"/>
      <c r="AT670" s="1649"/>
      <c r="AU670" s="1649"/>
      <c r="AV670" s="1649"/>
      <c r="AW670" s="1649"/>
      <c r="AX670" s="1649"/>
      <c r="AY670" s="1649"/>
      <c r="AZ670" s="1649"/>
      <c r="BA670" s="1649"/>
      <c r="BB670" s="1649"/>
      <c r="BC670" s="1649"/>
      <c r="BD670" s="1649"/>
      <c r="BE670" s="1649"/>
      <c r="BF670" s="1649"/>
    </row>
    <row r="671" spans="2:58" s="1618" customFormat="1" ht="12" customHeight="1">
      <c r="E671" s="1619">
        <v>1</v>
      </c>
      <c r="F671" s="1620">
        <v>0</v>
      </c>
      <c r="G671" s="1620">
        <v>1</v>
      </c>
      <c r="H671" s="1621" t="s">
        <v>4043</v>
      </c>
      <c r="I671" s="1619">
        <v>0</v>
      </c>
      <c r="J671" s="1622">
        <v>0</v>
      </c>
      <c r="K671" s="1622">
        <v>0</v>
      </c>
      <c r="L671" s="1623">
        <v>0</v>
      </c>
      <c r="M671" s="1668">
        <v>0</v>
      </c>
      <c r="N671" s="1622">
        <v>0</v>
      </c>
      <c r="O671" s="1622">
        <v>0</v>
      </c>
      <c r="P671" s="1623">
        <v>0</v>
      </c>
      <c r="Q671" s="1619" t="str">
        <f>MID(Q673,1,1)</f>
        <v>0</v>
      </c>
      <c r="R671" s="1620" t="str">
        <f>MID(Q673,2,1)</f>
        <v>0</v>
      </c>
      <c r="S671" s="1669" t="str">
        <f>MID(Q673,3,1)</f>
        <v>0</v>
      </c>
      <c r="T671" s="1670" t="str">
        <f>MID(Q673,4,1)</f>
        <v>1</v>
      </c>
      <c r="U671" s="1619" t="str">
        <f>MID(U673,1,1)</f>
        <v>0</v>
      </c>
      <c r="V671" s="1620" t="str">
        <f>MID(U673,2,1)</f>
        <v>0</v>
      </c>
      <c r="W671" s="1620" t="str">
        <f>MID(U673,3,1)</f>
        <v>0</v>
      </c>
      <c r="X671" s="1621" t="str">
        <f>MID(U673,4,1)</f>
        <v>0</v>
      </c>
      <c r="Y671" s="1619" t="str">
        <f>MID(U673,5,1)</f>
        <v>0</v>
      </c>
      <c r="Z671" s="1620" t="str">
        <f>MID(U673,6,1)</f>
        <v>0</v>
      </c>
      <c r="AA671" s="1620" t="str">
        <f>MID(U673,7,1)</f>
        <v>0</v>
      </c>
      <c r="AB671" s="1621" t="str">
        <f>MID(U673,8,1)</f>
        <v>0</v>
      </c>
      <c r="AC671" s="1671" t="str">
        <f>MID(AC673,1,1)</f>
        <v>0</v>
      </c>
      <c r="AD671" s="1669" t="str">
        <f>MID(AC673,2,1)</f>
        <v>0</v>
      </c>
      <c r="AE671" s="1669" t="str">
        <f>MID(AC673,3,1)</f>
        <v>0</v>
      </c>
      <c r="AF671" s="1672" t="str">
        <f>MID(AC673,4,1)</f>
        <v>1</v>
      </c>
      <c r="AG671" s="1671" t="str">
        <f>MID(AC673,5,1)</f>
        <v>0</v>
      </c>
      <c r="AH671" s="1669" t="str">
        <f>MID(AC673,6,1)</f>
        <v>0</v>
      </c>
      <c r="AI671" s="1669" t="str">
        <f>MID(AC673,7,1)</f>
        <v>0</v>
      </c>
      <c r="AJ671" s="1672" t="str">
        <f>MID(AC673,8,1)</f>
        <v>0</v>
      </c>
      <c r="AQ671" s="1673"/>
      <c r="AR671" s="1673"/>
      <c r="AS671" s="1673"/>
      <c r="AT671" s="1673"/>
      <c r="AU671" s="1673"/>
      <c r="AV671" s="1673"/>
      <c r="AW671" s="1673"/>
      <c r="AX671" s="1673"/>
      <c r="AY671" s="1673"/>
      <c r="AZ671" s="1673"/>
      <c r="BA671" s="1673"/>
      <c r="BB671" s="1673"/>
      <c r="BC671" s="1673"/>
      <c r="BD671" s="1673"/>
      <c r="BE671" s="1673"/>
      <c r="BF671" s="1673"/>
    </row>
    <row r="672" spans="2:58" s="1618" customFormat="1" ht="12" customHeight="1">
      <c r="AI672" s="1637"/>
      <c r="AJ672" s="1637"/>
      <c r="AQ672" s="1673"/>
      <c r="AR672" s="1673"/>
      <c r="AS672" s="1673"/>
      <c r="AT672" s="1673"/>
      <c r="AU672" s="1673"/>
      <c r="AV672" s="1673"/>
      <c r="AW672" s="1673"/>
      <c r="AX672" s="1673"/>
      <c r="AY672" s="1673"/>
      <c r="AZ672" s="1673"/>
      <c r="BA672" s="1673"/>
      <c r="BB672" s="1673"/>
      <c r="BC672" s="1673"/>
      <c r="BD672" s="1673"/>
      <c r="BE672" s="1673"/>
      <c r="BF672" s="1673"/>
    </row>
    <row r="673" spans="1:58" s="1618" customFormat="1" ht="12" hidden="1" customHeight="1">
      <c r="E673" s="1638"/>
      <c r="F673" s="1638"/>
      <c r="G673" s="1638"/>
      <c r="H673" s="1638"/>
      <c r="I673" s="1638"/>
      <c r="J673" s="1637"/>
      <c r="K673" s="1637"/>
      <c r="L673" s="1637"/>
      <c r="M673" s="1637"/>
      <c r="N673" s="1637"/>
      <c r="O673" s="1637"/>
      <c r="P673" s="1637"/>
      <c r="Q673" s="1639" t="str">
        <f>HEX2BIN(T674,4)</f>
        <v>0001</v>
      </c>
      <c r="R673" s="1639"/>
      <c r="S673" s="1639"/>
      <c r="T673" s="1639"/>
      <c r="U673" s="1639" t="str">
        <f>HEX2BIN(Y674,8)</f>
        <v>00000000</v>
      </c>
      <c r="V673" s="1639"/>
      <c r="W673" s="1639"/>
      <c r="X673" s="1639"/>
      <c r="Y673" s="1639"/>
      <c r="Z673" s="1639"/>
      <c r="AA673" s="1639"/>
      <c r="AB673" s="1639"/>
      <c r="AC673" s="1639" t="str">
        <f>HEX2BIN(AG674,8)</f>
        <v>00010000</v>
      </c>
      <c r="AD673" s="1639"/>
      <c r="AE673" s="1639"/>
      <c r="AF673" s="1639"/>
      <c r="AG673" s="1639"/>
      <c r="AH673" s="1639"/>
      <c r="AI673" s="1639"/>
      <c r="AJ673" s="1639"/>
      <c r="AQ673" s="1673"/>
      <c r="AR673" s="1673"/>
      <c r="AS673" s="1673"/>
      <c r="AT673" s="1673"/>
      <c r="AU673" s="1673"/>
      <c r="AV673" s="1673"/>
      <c r="AW673" s="1673"/>
      <c r="AX673" s="1673"/>
      <c r="AY673" s="1673"/>
      <c r="AZ673" s="1673"/>
      <c r="BA673" s="1673"/>
      <c r="BB673" s="1673"/>
      <c r="BC673" s="1673"/>
      <c r="BD673" s="1673"/>
      <c r="BE673" s="1673"/>
      <c r="BF673" s="1673"/>
    </row>
    <row r="674" spans="1:58" s="1618" customFormat="1" ht="12" customHeight="1">
      <c r="E674" s="1638"/>
      <c r="F674" s="1638"/>
      <c r="G674" s="1638"/>
      <c r="H674" s="1638"/>
      <c r="I674" s="1638"/>
      <c r="J674" s="1637"/>
      <c r="K674" s="1640"/>
      <c r="L674" s="1637"/>
      <c r="M674" s="1641"/>
      <c r="N674" s="1642"/>
      <c r="O674" s="1665" t="s">
        <v>4075</v>
      </c>
      <c r="P674" s="1642"/>
      <c r="Q674" s="1644" t="s">
        <v>3106</v>
      </c>
      <c r="R674" s="1645"/>
      <c r="S674" s="1645"/>
      <c r="T674" s="1646" t="s">
        <v>3849</v>
      </c>
      <c r="U674" s="1644" t="s">
        <v>3225</v>
      </c>
      <c r="V674" s="1645"/>
      <c r="W674" s="1645"/>
      <c r="X674" s="1645"/>
      <c r="Y674" s="1647" t="s">
        <v>3138</v>
      </c>
      <c r="Z674" s="1647"/>
      <c r="AA674" s="1647"/>
      <c r="AB674" s="1648"/>
      <c r="AC674" s="1644" t="s">
        <v>3921</v>
      </c>
      <c r="AD674" s="1645"/>
      <c r="AE674" s="1645"/>
      <c r="AF674" s="1645"/>
      <c r="AG674" s="1647" t="s">
        <v>4076</v>
      </c>
      <c r="AH674" s="1647"/>
      <c r="AI674" s="1647"/>
      <c r="AJ674" s="1648"/>
      <c r="AQ674" s="1673"/>
      <c r="AR674" s="1673"/>
      <c r="AS674" s="1673"/>
      <c r="AT674" s="1673"/>
      <c r="AU674" s="1673"/>
      <c r="AV674" s="1673"/>
      <c r="AW674" s="1673"/>
      <c r="AX674" s="1673"/>
      <c r="AY674" s="1673"/>
      <c r="AZ674" s="1673"/>
      <c r="BA674" s="1673"/>
      <c r="BB674" s="1673"/>
      <c r="BC674" s="1673"/>
      <c r="BD674" s="1673"/>
      <c r="BE674" s="1673"/>
      <c r="BF674" s="1673"/>
    </row>
    <row r="676" spans="1:58" ht="12" customHeight="1">
      <c r="A676" s="1649"/>
      <c r="B676" s="1649"/>
      <c r="C676" s="1649" t="s">
        <v>3402</v>
      </c>
      <c r="D676" s="1679"/>
      <c r="E676" s="1649"/>
      <c r="F676" s="1649"/>
      <c r="G676" s="1649" t="s">
        <v>3412</v>
      </c>
      <c r="H676" s="1649"/>
      <c r="I676" s="1649"/>
      <c r="J676" s="1649"/>
      <c r="K676" s="1649"/>
      <c r="L676" s="1649"/>
      <c r="M676" s="1649"/>
      <c r="N676" s="1649"/>
      <c r="O676" s="1649"/>
      <c r="P676" s="1654"/>
      <c r="Q676" s="1649"/>
      <c r="R676" s="1649"/>
      <c r="S676" s="1649"/>
      <c r="T676" s="1649"/>
      <c r="U676" s="1649"/>
      <c r="V676" s="1649"/>
      <c r="W676" s="1649"/>
      <c r="X676" s="1649"/>
      <c r="Y676" s="1649"/>
      <c r="Z676" s="1649"/>
      <c r="AA676" s="1649"/>
      <c r="AB676" s="1649"/>
      <c r="AC676" s="1649"/>
      <c r="AD676" s="1649"/>
      <c r="AE676" s="1649"/>
      <c r="AF676" s="1649"/>
      <c r="AG676" s="1649"/>
      <c r="AH676" s="1649"/>
      <c r="AI676" s="1649"/>
      <c r="AJ676" s="1649"/>
      <c r="AK676" s="1650"/>
      <c r="AL676" s="1649"/>
      <c r="AM676" s="1649"/>
      <c r="AN676" s="1649"/>
      <c r="AO676" s="1649"/>
      <c r="AP676" s="1649"/>
      <c r="AQ676" s="1649"/>
      <c r="AR676" s="1649"/>
      <c r="AS676" s="1649"/>
      <c r="AT676" s="1649"/>
      <c r="AU676" s="1649"/>
      <c r="AV676" s="1649"/>
      <c r="AW676" s="1649"/>
      <c r="AX676" s="1649"/>
      <c r="AY676" s="1649"/>
      <c r="AZ676" s="1649"/>
      <c r="BA676" s="1649"/>
      <c r="BB676" s="1649"/>
      <c r="BC676" s="1649"/>
      <c r="BD676" s="1649"/>
      <c r="BE676" s="1649"/>
      <c r="BF676" s="1649"/>
    </row>
    <row r="677" spans="1:58" ht="12" customHeight="1">
      <c r="A677" s="1649"/>
      <c r="B677" s="1649"/>
      <c r="C677" s="1649"/>
      <c r="D677" s="1649"/>
      <c r="E677" s="1649" t="s">
        <v>3413</v>
      </c>
      <c r="F677" s="1649"/>
      <c r="G677" s="1649"/>
      <c r="H677" s="1649"/>
      <c r="I677" s="1649"/>
      <c r="J677" s="1649"/>
      <c r="K677" s="1649"/>
      <c r="L677" s="1649"/>
      <c r="M677" s="1649"/>
      <c r="N677" s="1649"/>
      <c r="O677" s="1649"/>
      <c r="P677" s="1649"/>
      <c r="Q677" s="1649"/>
      <c r="R677" s="1649"/>
      <c r="S677" s="1649"/>
      <c r="T677" s="1649"/>
      <c r="U677" s="1649"/>
      <c r="V677" s="1649"/>
      <c r="W677" s="1649"/>
      <c r="X677" s="1649"/>
      <c r="Y677" s="1649"/>
      <c r="Z677" s="1649"/>
      <c r="AA677" s="1649"/>
      <c r="AB677" s="1649"/>
      <c r="AC677" s="1649"/>
      <c r="AD677" s="1649"/>
      <c r="AE677" s="1649"/>
      <c r="AF677" s="1649"/>
      <c r="AG677" s="1649"/>
      <c r="AH677" s="1649"/>
      <c r="AI677" s="1649"/>
      <c r="AJ677" s="1665" t="s">
        <v>3699</v>
      </c>
      <c r="AK677" s="1650"/>
      <c r="AL677" s="1649"/>
      <c r="AM677" s="1649"/>
      <c r="AN677" s="1649"/>
      <c r="AO677" s="1649"/>
      <c r="AP677" s="1649"/>
      <c r="AQ677" s="1649"/>
      <c r="AR677" s="1649"/>
      <c r="AS677" s="1649"/>
      <c r="AT677" s="1649"/>
      <c r="AU677" s="1649"/>
      <c r="AV677" s="1649"/>
      <c r="AW677" s="1649"/>
      <c r="AX677" s="1649"/>
      <c r="AY677" s="1649"/>
      <c r="AZ677" s="1649"/>
      <c r="BA677" s="1649"/>
      <c r="BB677" s="1649"/>
      <c r="BC677" s="1649"/>
      <c r="BD677" s="1649"/>
      <c r="BE677" s="1649"/>
      <c r="BF677" s="1649"/>
    </row>
    <row r="678" spans="1:58" ht="12" customHeight="1">
      <c r="A678" s="1649"/>
      <c r="B678" s="1649"/>
      <c r="C678" s="1649"/>
      <c r="D678" s="1649"/>
      <c r="E678" s="1650">
        <v>31</v>
      </c>
      <c r="F678" s="1650"/>
      <c r="G678" s="1650"/>
      <c r="H678" s="1650"/>
      <c r="I678" s="1650"/>
      <c r="J678" s="1650"/>
      <c r="K678" s="1650"/>
      <c r="L678" s="1650">
        <v>24</v>
      </c>
      <c r="M678" s="1650">
        <v>23</v>
      </c>
      <c r="N678" s="1650"/>
      <c r="O678" s="1650"/>
      <c r="P678" s="1650"/>
      <c r="Q678" s="1650"/>
      <c r="R678" s="1650"/>
      <c r="S678" s="1650"/>
      <c r="T678" s="1680">
        <v>16</v>
      </c>
      <c r="U678" s="1680">
        <v>15</v>
      </c>
      <c r="V678" s="1650"/>
      <c r="W678" s="1650"/>
      <c r="X678" s="1650"/>
      <c r="Y678" s="1650"/>
      <c r="Z678" s="1650"/>
      <c r="AA678" s="1650"/>
      <c r="AB678" s="1680">
        <v>8</v>
      </c>
      <c r="AC678" s="1680">
        <v>7</v>
      </c>
      <c r="AD678" s="1650"/>
      <c r="AE678" s="1650"/>
      <c r="AF678" s="1650"/>
      <c r="AG678" s="1650"/>
      <c r="AH678" s="1650"/>
      <c r="AI678" s="1650"/>
      <c r="AJ678" s="1680">
        <v>0</v>
      </c>
      <c r="AK678" s="1650"/>
      <c r="AL678" s="1649"/>
      <c r="AM678" s="1649"/>
      <c r="AN678" s="1649"/>
      <c r="AO678" s="1649"/>
      <c r="AP678" s="1649"/>
      <c r="AQ678" s="1649"/>
      <c r="AR678" s="1649"/>
      <c r="AS678" s="1649"/>
      <c r="AT678" s="1649"/>
      <c r="AU678" s="1649"/>
      <c r="AV678" s="1649"/>
      <c r="AW678" s="1649"/>
      <c r="AX678" s="1649"/>
      <c r="AY678" s="1649"/>
      <c r="AZ678" s="1649"/>
      <c r="BA678" s="1649"/>
      <c r="BB678" s="1649"/>
      <c r="BC678" s="1649"/>
      <c r="BD678" s="1649"/>
      <c r="BE678" s="1649"/>
      <c r="BF678" s="1649"/>
    </row>
    <row r="679" spans="1:58" ht="12" customHeight="1">
      <c r="A679" s="1649"/>
      <c r="B679" s="1649"/>
      <c r="C679" s="1649"/>
      <c r="D679" s="1649"/>
      <c r="E679" s="1734" t="s">
        <v>3420</v>
      </c>
      <c r="F679" s="1735" t="s">
        <v>3420</v>
      </c>
      <c r="G679" s="1758" t="s">
        <v>3420</v>
      </c>
      <c r="H679" s="1759" t="s">
        <v>3420</v>
      </c>
      <c r="I679" s="1734" t="s">
        <v>3420</v>
      </c>
      <c r="J679" s="1735" t="s">
        <v>3420</v>
      </c>
      <c r="K679" s="1758" t="s">
        <v>3798</v>
      </c>
      <c r="L679" s="1759" t="s">
        <v>3420</v>
      </c>
      <c r="M679" s="1734" t="s">
        <v>3420</v>
      </c>
      <c r="N679" s="1735" t="s">
        <v>3798</v>
      </c>
      <c r="O679" s="1758" t="s">
        <v>3420</v>
      </c>
      <c r="P679" s="1759" t="s">
        <v>3420</v>
      </c>
      <c r="Q679" s="1734" t="s">
        <v>3420</v>
      </c>
      <c r="R679" s="1735" t="s">
        <v>3420</v>
      </c>
      <c r="S679" s="1758" t="s">
        <v>3420</v>
      </c>
      <c r="T679" s="1759" t="s">
        <v>3420</v>
      </c>
      <c r="U679" s="1734" t="s">
        <v>3420</v>
      </c>
      <c r="V679" s="1735" t="s">
        <v>3420</v>
      </c>
      <c r="W679" s="1758" t="s">
        <v>3420</v>
      </c>
      <c r="X679" s="1759" t="s">
        <v>3420</v>
      </c>
      <c r="Y679" s="1734" t="s">
        <v>3420</v>
      </c>
      <c r="Z679" s="1735" t="s">
        <v>3420</v>
      </c>
      <c r="AA679" s="1758" t="s">
        <v>3420</v>
      </c>
      <c r="AB679" s="1759" t="s">
        <v>3420</v>
      </c>
      <c r="AC679" s="1734" t="s">
        <v>3420</v>
      </c>
      <c r="AD679" s="1735" t="s">
        <v>3420</v>
      </c>
      <c r="AE679" s="1735" t="s">
        <v>3420</v>
      </c>
      <c r="AF679" s="1736" t="s">
        <v>3420</v>
      </c>
      <c r="AG679" s="1760" t="s">
        <v>3420</v>
      </c>
      <c r="AH679" s="1758" t="s">
        <v>3420</v>
      </c>
      <c r="AI679" s="1758" t="s">
        <v>3420</v>
      </c>
      <c r="AJ679" s="1761" t="s">
        <v>3420</v>
      </c>
      <c r="AK679" s="1650"/>
      <c r="AL679" s="1649"/>
      <c r="AM679" s="1649"/>
      <c r="AN679" s="1649"/>
      <c r="AO679" s="1649"/>
      <c r="AP679" s="1649"/>
      <c r="AQ679" s="1649"/>
      <c r="AR679" s="1649"/>
      <c r="AS679" s="1649"/>
      <c r="AT679" s="1649"/>
      <c r="AU679" s="1649"/>
      <c r="AV679" s="1649"/>
      <c r="AW679" s="1649"/>
      <c r="AX679" s="1649"/>
      <c r="AY679" s="1649"/>
      <c r="AZ679" s="1649"/>
      <c r="BA679" s="1649"/>
      <c r="BB679" s="1649"/>
      <c r="BC679" s="1649"/>
      <c r="BD679" s="1649"/>
      <c r="BE679" s="1649"/>
      <c r="BF679" s="1649"/>
    </row>
    <row r="680" spans="1:58" ht="12" customHeight="1">
      <c r="A680" s="1649"/>
      <c r="B680" s="1649"/>
      <c r="C680" s="1649"/>
      <c r="D680" s="1649"/>
      <c r="E680" s="1655"/>
      <c r="F680" s="1655"/>
      <c r="G680" s="1649"/>
      <c r="H680" s="1655"/>
      <c r="I680" s="1655"/>
      <c r="J680" s="1655"/>
      <c r="K680" s="1655"/>
      <c r="L680" s="1655"/>
      <c r="M680" s="1655"/>
      <c r="N680" s="1655"/>
      <c r="O680" s="1655"/>
      <c r="P680" s="1655"/>
      <c r="Q680" s="1655"/>
      <c r="R680" s="1655"/>
      <c r="S680" s="1655"/>
      <c r="T680" s="1655"/>
      <c r="U680" s="1655"/>
      <c r="V680" s="1655"/>
      <c r="W680" s="1655"/>
      <c r="X680" s="1655"/>
      <c r="Y680" s="1655"/>
      <c r="Z680" s="1655"/>
      <c r="AA680" s="1655"/>
      <c r="AB680" s="1655"/>
      <c r="AC680" s="1655"/>
      <c r="AD680" s="1655"/>
      <c r="AE680" s="1655"/>
      <c r="AF680" s="1655"/>
      <c r="AG680" s="1655"/>
      <c r="AH680" s="1655"/>
      <c r="AI680" s="1655"/>
      <c r="AJ680" s="1655"/>
      <c r="AK680" s="1650"/>
      <c r="AL680" s="1649"/>
      <c r="AM680" s="1649"/>
      <c r="AN680" s="1649"/>
      <c r="AO680" s="1649"/>
      <c r="AP680" s="1649"/>
      <c r="AQ680" s="1649"/>
      <c r="AR680" s="1649"/>
      <c r="AS680" s="1649"/>
      <c r="AT680" s="1649"/>
      <c r="AU680" s="1649"/>
      <c r="AV680" s="1649"/>
      <c r="AW680" s="1649"/>
      <c r="AX680" s="1649"/>
      <c r="AY680" s="1649"/>
      <c r="AZ680" s="1649"/>
      <c r="BA680" s="1649"/>
      <c r="BB680" s="1649"/>
      <c r="BC680" s="1649"/>
      <c r="BD680" s="1649"/>
      <c r="BE680" s="1649"/>
      <c r="BF680" s="1649"/>
    </row>
    <row r="681" spans="1:58" ht="12" customHeight="1">
      <c r="A681" s="1649"/>
      <c r="B681" s="1649"/>
      <c r="C681" s="1649"/>
      <c r="D681" s="1649"/>
      <c r="E681" s="1655"/>
      <c r="F681" s="1655"/>
      <c r="G681" s="1649"/>
      <c r="H681" s="1655"/>
      <c r="I681" s="1655"/>
      <c r="J681" s="1655"/>
      <c r="K681" s="1655"/>
      <c r="L681" s="1655"/>
      <c r="M681" s="1814" t="s">
        <v>3902</v>
      </c>
      <c r="N681" s="1814"/>
      <c r="O681" s="1814"/>
      <c r="P681" s="1814"/>
      <c r="Q681" s="1814"/>
      <c r="R681" s="1814"/>
      <c r="S681" s="1814"/>
      <c r="T681" s="1814"/>
      <c r="U681" s="1814"/>
      <c r="V681" s="1814"/>
      <c r="W681" s="1814"/>
      <c r="X681" s="1814"/>
      <c r="Y681" s="1814"/>
      <c r="Z681" s="1814"/>
      <c r="AA681" s="1814"/>
      <c r="AB681" s="1814"/>
      <c r="AC681" s="1814"/>
      <c r="AD681" s="1814"/>
      <c r="AE681" s="1814"/>
      <c r="AF681" s="1814"/>
      <c r="AG681" s="1814"/>
      <c r="AH681" s="1814"/>
      <c r="AI681" s="1814"/>
      <c r="AJ681" s="1815"/>
      <c r="AK681" s="1650"/>
      <c r="AL681" s="1649"/>
      <c r="AM681" s="1649"/>
      <c r="AN681" s="1649"/>
      <c r="AO681" s="1649"/>
      <c r="AP681" s="1649"/>
      <c r="AQ681" s="1649"/>
      <c r="AR681" s="1649"/>
      <c r="AS681" s="1649"/>
      <c r="AT681" s="1649"/>
      <c r="AU681" s="1649"/>
      <c r="AV681" s="1649"/>
      <c r="AW681" s="1649"/>
      <c r="AX681" s="1649"/>
      <c r="AY681" s="1649"/>
      <c r="AZ681" s="1649"/>
      <c r="BA681" s="1649"/>
      <c r="BB681" s="1649"/>
      <c r="BC681" s="1649"/>
      <c r="BD681" s="1649"/>
      <c r="BE681" s="1649"/>
      <c r="BF681" s="1649"/>
    </row>
    <row r="682" spans="1:58" s="1650" customFormat="1" ht="12" customHeight="1">
      <c r="A682" s="1649"/>
      <c r="B682" s="1649"/>
      <c r="C682" s="1649"/>
      <c r="D682" s="1649"/>
      <c r="E682" s="1655"/>
      <c r="F682" s="1655"/>
      <c r="G682" s="1649"/>
      <c r="H682" s="1655"/>
      <c r="I682" s="1655"/>
      <c r="J682" s="1655"/>
      <c r="K682" s="1655"/>
      <c r="L682" s="1655"/>
      <c r="M682" s="1655"/>
      <c r="N682" s="1655"/>
      <c r="O682" s="1655"/>
      <c r="P682" s="1655"/>
      <c r="Y682" s="1655"/>
      <c r="Z682" s="1655"/>
      <c r="AA682" s="1655"/>
      <c r="AB682" s="1655"/>
      <c r="AC682" s="1655"/>
      <c r="AD682" s="1655"/>
      <c r="AE682" s="1649"/>
      <c r="AF682" s="1649"/>
      <c r="AG682" s="1649"/>
      <c r="AH682" s="1649"/>
      <c r="AI682" s="1649"/>
      <c r="AJ682" s="1649"/>
      <c r="AL682" s="1649"/>
      <c r="AM682" s="1649"/>
      <c r="AN682" s="1649"/>
      <c r="AO682" s="1649"/>
      <c r="AP682" s="1649"/>
      <c r="AQ682" s="1649"/>
      <c r="AR682" s="1649"/>
      <c r="AS682" s="1649"/>
      <c r="AT682" s="1649"/>
      <c r="AU682" s="1649"/>
      <c r="AV682" s="1649"/>
      <c r="AW682" s="1649"/>
      <c r="AX682" s="1649"/>
      <c r="AY682" s="1649"/>
      <c r="AZ682" s="1649"/>
      <c r="BA682" s="1649"/>
      <c r="BB682" s="1649"/>
      <c r="BC682" s="1649"/>
      <c r="BD682" s="1649"/>
      <c r="BE682" s="1649"/>
      <c r="BF682" s="1649"/>
    </row>
    <row r="683" spans="1:58" s="1650" customFormat="1" ht="12" customHeight="1">
      <c r="A683" s="1649"/>
      <c r="B683" s="1649"/>
      <c r="C683" s="1649"/>
      <c r="D683" s="1649"/>
      <c r="E683" s="1649"/>
      <c r="F683" s="1649"/>
      <c r="G683" s="1649"/>
      <c r="H683" s="1665"/>
      <c r="I683" s="1649"/>
      <c r="J683" s="1649"/>
      <c r="K683" s="1649"/>
      <c r="L683" s="1649"/>
      <c r="AL683" s="1649"/>
      <c r="AM683" s="1649"/>
      <c r="AN683" s="1649"/>
      <c r="AO683" s="1649"/>
      <c r="AP683" s="1649"/>
      <c r="AQ683" s="1649"/>
      <c r="AR683" s="1649"/>
      <c r="AS683" s="1649"/>
      <c r="AT683" s="1649"/>
      <c r="AU683" s="1649"/>
      <c r="AV683" s="1649"/>
      <c r="AW683" s="1649"/>
      <c r="AX683" s="1649"/>
      <c r="AY683" s="1649"/>
      <c r="AZ683" s="1649"/>
      <c r="BA683" s="1649"/>
      <c r="BB683" s="1649"/>
      <c r="BC683" s="1649"/>
      <c r="BD683" s="1649"/>
      <c r="BE683" s="1649"/>
      <c r="BF683" s="1649"/>
    </row>
    <row r="684" spans="1:58" s="1801" customFormat="1" ht="12" customHeight="1">
      <c r="B684" s="1799" t="str">
        <f>$B$2</f>
        <v>13</v>
      </c>
      <c r="C684" s="1800" t="s">
        <v>4077</v>
      </c>
      <c r="E684" s="1802" t="s">
        <v>4078</v>
      </c>
      <c r="F684" s="1848"/>
      <c r="G684" s="1848"/>
      <c r="H684" s="1848"/>
      <c r="I684" s="1848"/>
      <c r="J684" s="1803"/>
      <c r="K684" s="1803"/>
      <c r="L684" s="1803"/>
      <c r="M684" s="1849"/>
      <c r="N684" s="1849"/>
      <c r="O684" s="1849"/>
      <c r="P684" s="1849"/>
      <c r="Q684" s="1850"/>
      <c r="R684" s="1851"/>
      <c r="S684" s="1851"/>
      <c r="AD684" s="1804"/>
      <c r="AE684" s="1804"/>
      <c r="AF684" s="1805" t="s">
        <v>3211</v>
      </c>
      <c r="AG684" s="1805"/>
      <c r="AH684" s="1805"/>
      <c r="AI684" s="1805"/>
      <c r="AJ684" s="1805"/>
      <c r="AK684" s="1732"/>
    </row>
    <row r="685" spans="1:58" s="1801" customFormat="1" ht="12" customHeight="1">
      <c r="E685" s="1848"/>
      <c r="F685" s="1803"/>
      <c r="G685" s="1848"/>
      <c r="H685" s="1848"/>
      <c r="I685" s="1848"/>
      <c r="J685" s="1803"/>
      <c r="K685" s="1803"/>
      <c r="L685" s="1803"/>
      <c r="R685" s="1848"/>
      <c r="S685" s="1848"/>
      <c r="T685" s="1848"/>
      <c r="U685" s="1848"/>
      <c r="V685" s="1848"/>
      <c r="W685" s="1803"/>
      <c r="X685" s="1803"/>
      <c r="Z685" s="1848"/>
      <c r="AA685" s="1848"/>
      <c r="AB685" s="1848"/>
      <c r="AC685" s="1848"/>
      <c r="AD685" s="1848"/>
      <c r="AE685" s="1803"/>
      <c r="AF685" s="1803"/>
      <c r="AG685" s="1803"/>
      <c r="AJ685" s="1852" t="s">
        <v>4079</v>
      </c>
      <c r="AK685" s="1732"/>
    </row>
    <row r="686" spans="1:58" s="1801" customFormat="1" ht="12" customHeight="1">
      <c r="B686" s="1853"/>
      <c r="C686" s="1853" t="s">
        <v>3101</v>
      </c>
      <c r="D686" s="1854"/>
      <c r="E686" s="1853"/>
      <c r="F686" s="1853"/>
      <c r="G686" s="1853" t="s">
        <v>3135</v>
      </c>
      <c r="H686" s="1853"/>
      <c r="I686" s="1853"/>
      <c r="J686" s="1853"/>
      <c r="K686" s="1853"/>
      <c r="L686" s="1853"/>
      <c r="M686" s="1853"/>
      <c r="N686" s="1853"/>
      <c r="O686" s="1853"/>
      <c r="P686" s="1853"/>
      <c r="Q686" s="1853"/>
      <c r="R686" s="1853"/>
      <c r="S686" s="1853"/>
      <c r="T686" s="1853"/>
      <c r="U686" s="1853"/>
      <c r="V686" s="1853"/>
      <c r="W686" s="1853"/>
      <c r="X686" s="1853"/>
      <c r="Y686" s="1853"/>
      <c r="Z686" s="1853"/>
      <c r="AA686" s="1853"/>
      <c r="AB686" s="1853"/>
      <c r="AC686" s="1853"/>
      <c r="AD686" s="1853"/>
      <c r="AE686" s="1853"/>
      <c r="AF686" s="1853"/>
      <c r="AG686" s="1853"/>
      <c r="AH686" s="1853"/>
      <c r="AI686" s="1853"/>
      <c r="AJ686" s="1853"/>
      <c r="AK686" s="1732"/>
    </row>
    <row r="687" spans="1:58" s="1801" customFormat="1" ht="12" customHeight="1">
      <c r="B687" s="1853"/>
      <c r="C687" s="1853"/>
      <c r="D687" s="1853"/>
      <c r="E687" s="1855" t="s">
        <v>3102</v>
      </c>
      <c r="F687" s="1853"/>
      <c r="G687" s="1853"/>
      <c r="H687" s="1853"/>
      <c r="I687" s="1853"/>
      <c r="J687" s="1853"/>
      <c r="K687" s="1853"/>
      <c r="L687" s="1853"/>
      <c r="M687" s="1853"/>
      <c r="N687" s="1853"/>
      <c r="O687" s="1853"/>
      <c r="P687" s="1853"/>
      <c r="Q687" s="1853"/>
      <c r="R687" s="1853"/>
      <c r="S687" s="1853"/>
      <c r="T687" s="1853"/>
      <c r="U687" s="1853"/>
      <c r="V687" s="1853"/>
      <c r="W687" s="1853"/>
      <c r="X687" s="1853"/>
      <c r="Y687" s="1853"/>
      <c r="Z687" s="1853"/>
      <c r="AA687" s="1853"/>
      <c r="AB687" s="1853"/>
      <c r="AC687" s="1853"/>
      <c r="AD687" s="1853"/>
      <c r="AE687" s="1853"/>
      <c r="AF687" s="1853"/>
      <c r="AG687" s="1853"/>
      <c r="AH687" s="1853"/>
      <c r="AI687" s="1853"/>
      <c r="AJ687" s="1856" t="s">
        <v>3103</v>
      </c>
      <c r="AK687" s="1732"/>
    </row>
    <row r="688" spans="1:58" s="1801" customFormat="1" ht="12" customHeight="1">
      <c r="B688" s="1853"/>
      <c r="C688" s="1853"/>
      <c r="D688" s="1853"/>
      <c r="E688" s="1857">
        <v>31</v>
      </c>
      <c r="F688" s="1857"/>
      <c r="G688" s="1857"/>
      <c r="H688" s="1857"/>
      <c r="I688" s="1857"/>
      <c r="J688" s="1857"/>
      <c r="K688" s="1857"/>
      <c r="L688" s="1857">
        <v>24</v>
      </c>
      <c r="M688" s="1857">
        <v>23</v>
      </c>
      <c r="N688" s="1857"/>
      <c r="O688" s="1857"/>
      <c r="P688" s="1857"/>
      <c r="Q688" s="1857"/>
      <c r="R688" s="1857"/>
      <c r="S688" s="1857"/>
      <c r="T688" s="1858">
        <v>16</v>
      </c>
      <c r="U688" s="1858">
        <v>15</v>
      </c>
      <c r="V688" s="1857"/>
      <c r="W688" s="1857"/>
      <c r="X688" s="1857"/>
      <c r="Y688" s="1857"/>
      <c r="Z688" s="1857"/>
      <c r="AA688" s="1857"/>
      <c r="AB688" s="1858">
        <v>8</v>
      </c>
      <c r="AC688" s="1858">
        <v>7</v>
      </c>
      <c r="AD688" s="1857"/>
      <c r="AE688" s="1857"/>
      <c r="AF688" s="1857"/>
      <c r="AG688" s="1857"/>
      <c r="AH688" s="1857"/>
      <c r="AI688" s="1857"/>
      <c r="AJ688" s="1858">
        <v>0</v>
      </c>
      <c r="AK688" s="1732"/>
    </row>
    <row r="689" spans="2:37" s="1801" customFormat="1" ht="12" customHeight="1">
      <c r="B689" s="1853"/>
      <c r="C689" s="1853"/>
      <c r="D689" s="1853"/>
      <c r="E689" s="1859">
        <v>1</v>
      </c>
      <c r="F689" s="1860">
        <v>0</v>
      </c>
      <c r="G689" s="1860">
        <v>1</v>
      </c>
      <c r="H689" s="1861" t="s">
        <v>3105</v>
      </c>
      <c r="I689" s="1859">
        <v>0</v>
      </c>
      <c r="J689" s="1862">
        <v>0</v>
      </c>
      <c r="K689" s="1862">
        <v>0</v>
      </c>
      <c r="L689" s="1863">
        <v>0</v>
      </c>
      <c r="M689" s="1864">
        <v>0</v>
      </c>
      <c r="N689" s="1862">
        <v>0</v>
      </c>
      <c r="O689" s="1862">
        <v>0</v>
      </c>
      <c r="P689" s="1863">
        <v>0</v>
      </c>
      <c r="Q689" s="1859" t="str">
        <f>MID(Q691,1,1)</f>
        <v>0</v>
      </c>
      <c r="R689" s="1860" t="str">
        <f>MID(Q691,2,1)</f>
        <v>0</v>
      </c>
      <c r="S689" s="1865" t="str">
        <f>MID(Q691,3,1)</f>
        <v>0</v>
      </c>
      <c r="T689" s="1866" t="str">
        <f>MID(Q691,4,1)</f>
        <v>1</v>
      </c>
      <c r="U689" s="1859" t="str">
        <f>MID(U691,1,1)</f>
        <v>0</v>
      </c>
      <c r="V689" s="1860" t="str">
        <f>MID(U691,2,1)</f>
        <v>0</v>
      </c>
      <c r="W689" s="1860" t="str">
        <f>MID(U691,3,1)</f>
        <v>0</v>
      </c>
      <c r="X689" s="1861" t="str">
        <f>MID(U691,4,1)</f>
        <v>0</v>
      </c>
      <c r="Y689" s="1859" t="str">
        <f>MID(U691,5,1)</f>
        <v>0</v>
      </c>
      <c r="Z689" s="1860" t="str">
        <f>MID(U691,6,1)</f>
        <v>0</v>
      </c>
      <c r="AA689" s="1860" t="str">
        <f>MID(U691,7,1)</f>
        <v>0</v>
      </c>
      <c r="AB689" s="1861" t="str">
        <f>MID(U691,8,1)</f>
        <v>0</v>
      </c>
      <c r="AC689" s="1867" t="str">
        <f>MID(AC691,1,1)</f>
        <v>0</v>
      </c>
      <c r="AD689" s="1865" t="str">
        <f>MID(AC691,2,1)</f>
        <v>0</v>
      </c>
      <c r="AE689" s="1865" t="str">
        <f>MID(AC691,3,1)</f>
        <v>0</v>
      </c>
      <c r="AF689" s="1868" t="str">
        <f>MID(AC691,4,1)</f>
        <v>1</v>
      </c>
      <c r="AG689" s="1867" t="str">
        <f>MID(AC691,5,1)</f>
        <v>1</v>
      </c>
      <c r="AH689" s="1865" t="str">
        <f>MID(AC691,6,1)</f>
        <v>0</v>
      </c>
      <c r="AI689" s="1865" t="str">
        <f>MID(AC691,7,1)</f>
        <v>1</v>
      </c>
      <c r="AJ689" s="1868" t="str">
        <f>MID(AC691,8,1)</f>
        <v>0</v>
      </c>
      <c r="AK689" s="1732"/>
    </row>
    <row r="690" spans="2:37" s="1801" customFormat="1" ht="12" customHeight="1">
      <c r="B690" s="1853"/>
      <c r="C690" s="1853"/>
      <c r="D690" s="1853"/>
      <c r="E690" s="1869"/>
      <c r="F690" s="1869"/>
      <c r="G690" s="1869"/>
      <c r="H690" s="1869"/>
      <c r="I690" s="1869"/>
      <c r="J690" s="1869"/>
      <c r="K690" s="1869"/>
      <c r="L690" s="1869"/>
      <c r="M690" s="1869"/>
      <c r="N690" s="1869"/>
      <c r="O690" s="1869"/>
      <c r="P690" s="1869"/>
      <c r="Q690" s="1870"/>
      <c r="R690" s="1870"/>
      <c r="S690" s="1871"/>
      <c r="T690" s="1871"/>
      <c r="U690" s="1870"/>
      <c r="V690" s="1870"/>
      <c r="W690" s="1870"/>
      <c r="X690" s="1870"/>
      <c r="Y690" s="1870"/>
      <c r="Z690" s="1870"/>
      <c r="AA690" s="1870"/>
      <c r="AB690" s="1870"/>
      <c r="AC690" s="1871"/>
      <c r="AD690" s="1871"/>
      <c r="AE690" s="1871"/>
      <c r="AF690" s="1871"/>
      <c r="AG690" s="1871"/>
      <c r="AH690" s="1871"/>
      <c r="AI690" s="1871"/>
      <c r="AJ690" s="1871"/>
      <c r="AK690" s="1732"/>
    </row>
    <row r="691" spans="2:37" s="1801" customFormat="1" ht="12" hidden="1" customHeight="1">
      <c r="B691" s="1853"/>
      <c r="C691" s="1853"/>
      <c r="D691" s="1853"/>
      <c r="E691" s="1872"/>
      <c r="F691" s="1872"/>
      <c r="G691" s="1872"/>
      <c r="H691" s="1872"/>
      <c r="I691" s="1872"/>
      <c r="J691" s="1873"/>
      <c r="K691" s="1873"/>
      <c r="L691" s="1873"/>
      <c r="M691" s="1873"/>
      <c r="N691" s="1873"/>
      <c r="O691" s="1873"/>
      <c r="P691" s="1873"/>
      <c r="Q691" s="1874" t="str">
        <f>HEX2BIN(T692,4)</f>
        <v>0001</v>
      </c>
      <c r="R691" s="1874"/>
      <c r="S691" s="1874"/>
      <c r="T691" s="1874"/>
      <c r="U691" s="1874" t="str">
        <f>HEX2BIN(Y692,8)</f>
        <v>00000000</v>
      </c>
      <c r="V691" s="1874"/>
      <c r="W691" s="1874"/>
      <c r="X691" s="1874"/>
      <c r="Y691" s="1874"/>
      <c r="Z691" s="1874"/>
      <c r="AA691" s="1874"/>
      <c r="AB691" s="1874"/>
      <c r="AC691" s="1874" t="str">
        <f>HEX2BIN(AG692,8)</f>
        <v>00011010</v>
      </c>
      <c r="AD691" s="1874"/>
      <c r="AE691" s="1874"/>
      <c r="AF691" s="1874"/>
      <c r="AG691" s="1874"/>
      <c r="AH691" s="1874"/>
      <c r="AI691" s="1874"/>
      <c r="AJ691" s="1874"/>
      <c r="AK691" s="1732"/>
    </row>
    <row r="692" spans="2:37" s="1801" customFormat="1" ht="12" customHeight="1">
      <c r="B692" s="1853"/>
      <c r="C692" s="1853"/>
      <c r="D692" s="1853"/>
      <c r="E692" s="1872"/>
      <c r="F692" s="1873"/>
      <c r="G692" s="1872"/>
      <c r="H692" s="1872"/>
      <c r="I692" s="1872"/>
      <c r="J692" s="1873"/>
      <c r="K692" s="1875"/>
      <c r="L692" s="1873"/>
      <c r="M692" s="1876"/>
      <c r="N692" s="1873"/>
      <c r="O692" s="1875"/>
      <c r="P692" s="1877"/>
      <c r="Q692" s="1750" t="s">
        <v>3106</v>
      </c>
      <c r="R692" s="1751"/>
      <c r="S692" s="1751"/>
      <c r="T692" s="1752" t="s">
        <v>3214</v>
      </c>
      <c r="U692" s="1750" t="s">
        <v>3120</v>
      </c>
      <c r="V692" s="1751"/>
      <c r="W692" s="1751"/>
      <c r="X692" s="1751"/>
      <c r="Y692" s="1753" t="s">
        <v>3138</v>
      </c>
      <c r="Z692" s="1753"/>
      <c r="AA692" s="1753"/>
      <c r="AB692" s="1754"/>
      <c r="AC692" s="1750" t="s">
        <v>3139</v>
      </c>
      <c r="AD692" s="1751"/>
      <c r="AE692" s="1751"/>
      <c r="AF692" s="1751"/>
      <c r="AG692" s="1753" t="s">
        <v>4080</v>
      </c>
      <c r="AH692" s="1753"/>
      <c r="AI692" s="1753"/>
      <c r="AJ692" s="1754"/>
      <c r="AK692" s="1732"/>
    </row>
    <row r="693" spans="2:37" s="1801" customFormat="1" ht="12" customHeight="1">
      <c r="B693" s="1877"/>
      <c r="C693" s="1877"/>
      <c r="D693" s="1877"/>
      <c r="E693" s="1878"/>
      <c r="F693" s="1878"/>
      <c r="G693" s="1878"/>
      <c r="H693" s="1878"/>
      <c r="I693" s="1878"/>
      <c r="J693" s="1876"/>
      <c r="K693" s="1876"/>
      <c r="L693" s="1876"/>
      <c r="M693" s="1879"/>
      <c r="N693" s="1879"/>
      <c r="O693" s="1879"/>
      <c r="P693" s="1879"/>
      <c r="Q693" s="1880"/>
      <c r="R693" s="1881"/>
      <c r="S693" s="1881"/>
      <c r="T693" s="1881"/>
      <c r="U693" s="1876"/>
      <c r="V693" s="1877"/>
      <c r="W693" s="1877"/>
      <c r="X693" s="1877"/>
      <c r="Y693" s="1879"/>
      <c r="Z693" s="1879"/>
      <c r="AA693" s="1879"/>
      <c r="AB693" s="1880"/>
      <c r="AC693" s="1879"/>
      <c r="AD693" s="1879"/>
      <c r="AE693" s="1879"/>
      <c r="AF693" s="1879"/>
      <c r="AG693" s="1882"/>
      <c r="AH693" s="1882"/>
      <c r="AI693" s="1882"/>
      <c r="AJ693" s="1882"/>
      <c r="AK693" s="1732"/>
    </row>
    <row r="694" spans="2:37" s="1801" customFormat="1" ht="12" customHeight="1">
      <c r="B694" s="1883"/>
      <c r="C694" s="1883" t="s">
        <v>3141</v>
      </c>
      <c r="D694" s="1884"/>
      <c r="E694" s="1883"/>
      <c r="F694" s="1883" t="s">
        <v>3313</v>
      </c>
      <c r="G694" s="1883"/>
      <c r="H694" s="1883"/>
      <c r="I694" s="1883"/>
      <c r="J694" s="1883"/>
      <c r="K694" s="1883"/>
      <c r="L694" s="1883"/>
      <c r="M694" s="1884"/>
      <c r="N694" s="1883"/>
      <c r="O694" s="1883"/>
      <c r="P694" s="1883"/>
      <c r="Q694" s="1883"/>
      <c r="R694" s="1883"/>
      <c r="S694" s="1883"/>
      <c r="T694" s="1883"/>
      <c r="U694" s="1883"/>
      <c r="V694" s="1883"/>
      <c r="W694" s="1883"/>
      <c r="X694" s="1883"/>
      <c r="Y694" s="1883"/>
      <c r="Z694" s="1883"/>
      <c r="AA694" s="1883"/>
      <c r="AB694" s="1883"/>
      <c r="AC694" s="1883"/>
      <c r="AD694" s="1883"/>
      <c r="AE694" s="1883"/>
      <c r="AF694" s="1883"/>
      <c r="AG694" s="1883"/>
      <c r="AH694" s="1883"/>
      <c r="AI694" s="1883"/>
      <c r="AJ694" s="1883"/>
      <c r="AK694" s="1732"/>
    </row>
    <row r="695" spans="2:37" s="1801" customFormat="1" ht="12" customHeight="1">
      <c r="B695" s="1883"/>
      <c r="C695" s="1883"/>
      <c r="D695" s="1883"/>
      <c r="E695" s="1885" t="s">
        <v>3192</v>
      </c>
      <c r="F695" s="1883"/>
      <c r="G695" s="1883"/>
      <c r="H695" s="1883"/>
      <c r="I695" s="1883"/>
      <c r="J695" s="1883"/>
      <c r="K695" s="1883"/>
      <c r="L695" s="1883"/>
      <c r="M695" s="1883"/>
      <c r="N695" s="1883"/>
      <c r="O695" s="1883"/>
      <c r="P695" s="1883"/>
      <c r="Q695" s="1883"/>
      <c r="R695" s="1883"/>
      <c r="S695" s="1883"/>
      <c r="T695" s="1883"/>
      <c r="U695" s="1883"/>
      <c r="V695" s="1883"/>
      <c r="W695" s="1883"/>
      <c r="X695" s="1883"/>
      <c r="Y695" s="1883"/>
      <c r="Z695" s="1883"/>
      <c r="AA695" s="1883"/>
      <c r="AB695" s="1883"/>
      <c r="AC695" s="1883"/>
      <c r="AD695" s="1883"/>
      <c r="AE695" s="1883"/>
      <c r="AF695" s="1883"/>
      <c r="AG695" s="1883"/>
      <c r="AH695" s="1883"/>
      <c r="AI695" s="1883"/>
      <c r="AJ695" s="1886" t="s">
        <v>3103</v>
      </c>
      <c r="AK695" s="1732"/>
    </row>
    <row r="696" spans="2:37" s="1801" customFormat="1" ht="12" customHeight="1">
      <c r="B696" s="1883"/>
      <c r="C696" s="1883"/>
      <c r="D696" s="1883"/>
      <c r="E696" s="1887">
        <v>31</v>
      </c>
      <c r="F696" s="1887"/>
      <c r="G696" s="1887"/>
      <c r="H696" s="1887"/>
      <c r="I696" s="1887"/>
      <c r="J696" s="1887"/>
      <c r="K696" s="1887"/>
      <c r="L696" s="1887">
        <v>24</v>
      </c>
      <c r="M696" s="1887">
        <v>23</v>
      </c>
      <c r="N696" s="1887"/>
      <c r="O696" s="1887"/>
      <c r="P696" s="1887"/>
      <c r="Q696" s="1887"/>
      <c r="R696" s="1887"/>
      <c r="S696" s="1887"/>
      <c r="T696" s="1888">
        <v>16</v>
      </c>
      <c r="U696" s="1888">
        <v>15</v>
      </c>
      <c r="V696" s="1887"/>
      <c r="W696" s="1887"/>
      <c r="X696" s="1887"/>
      <c r="Y696" s="1887"/>
      <c r="Z696" s="1887"/>
      <c r="AA696" s="1887"/>
      <c r="AB696" s="1888">
        <v>8</v>
      </c>
      <c r="AC696" s="1888">
        <v>7</v>
      </c>
      <c r="AD696" s="1887"/>
      <c r="AE696" s="1887"/>
      <c r="AF696" s="1887"/>
      <c r="AG696" s="1887"/>
      <c r="AH696" s="1887"/>
      <c r="AI696" s="1887"/>
      <c r="AJ696" s="1888">
        <v>0</v>
      </c>
      <c r="AK696" s="1732"/>
    </row>
    <row r="697" spans="2:37" s="1801" customFormat="1" ht="12" customHeight="1">
      <c r="B697" s="1883"/>
      <c r="C697" s="1883"/>
      <c r="D697" s="1883"/>
      <c r="E697" s="1889" t="s">
        <v>3194</v>
      </c>
      <c r="F697" s="1890" t="s">
        <v>3194</v>
      </c>
      <c r="G697" s="1890" t="s">
        <v>3194</v>
      </c>
      <c r="H697" s="1891" t="s">
        <v>3194</v>
      </c>
      <c r="I697" s="1889" t="s">
        <v>3194</v>
      </c>
      <c r="J697" s="1890" t="s">
        <v>3125</v>
      </c>
      <c r="K697" s="1890" t="s">
        <v>3125</v>
      </c>
      <c r="L697" s="1891" t="s">
        <v>3194</v>
      </c>
      <c r="M697" s="1889" t="s">
        <v>3125</v>
      </c>
      <c r="N697" s="1890" t="s">
        <v>3125</v>
      </c>
      <c r="O697" s="1890" t="s">
        <v>3125</v>
      </c>
      <c r="P697" s="1891" t="s">
        <v>3125</v>
      </c>
      <c r="Q697" s="1889" t="s">
        <v>3194</v>
      </c>
      <c r="R697" s="1890" t="s">
        <v>3125</v>
      </c>
      <c r="S697" s="1890" t="s">
        <v>3125</v>
      </c>
      <c r="T697" s="1891" t="s">
        <v>3125</v>
      </c>
      <c r="U697" s="1889" t="s">
        <v>3194</v>
      </c>
      <c r="V697" s="1890" t="s">
        <v>3125</v>
      </c>
      <c r="W697" s="1890" t="s">
        <v>3125</v>
      </c>
      <c r="X697" s="1891" t="s">
        <v>3125</v>
      </c>
      <c r="Y697" s="1889" t="s">
        <v>3194</v>
      </c>
      <c r="Z697" s="1890" t="s">
        <v>3125</v>
      </c>
      <c r="AA697" s="1890" t="s">
        <v>3125</v>
      </c>
      <c r="AB697" s="1891" t="s">
        <v>3125</v>
      </c>
      <c r="AC697" s="1889" t="s">
        <v>3125</v>
      </c>
      <c r="AD697" s="1890" t="s">
        <v>3125</v>
      </c>
      <c r="AE697" s="1892" t="s">
        <v>3105</v>
      </c>
      <c r="AF697" s="1893" t="s">
        <v>3105</v>
      </c>
      <c r="AG697" s="1894" t="s">
        <v>3105</v>
      </c>
      <c r="AH697" s="1892" t="s">
        <v>3105</v>
      </c>
      <c r="AI697" s="1892" t="s">
        <v>3105</v>
      </c>
      <c r="AJ697" s="1893" t="s">
        <v>3105</v>
      </c>
      <c r="AK697" s="1732"/>
    </row>
    <row r="698" spans="2:37" s="1801" customFormat="1" ht="12" customHeight="1">
      <c r="B698" s="1883"/>
      <c r="C698" s="1883"/>
      <c r="D698" s="1883"/>
      <c r="E698" s="1895"/>
      <c r="F698" s="1895"/>
      <c r="G698" s="1895"/>
      <c r="H698" s="1895"/>
      <c r="I698" s="1895"/>
      <c r="J698" s="1895"/>
      <c r="K698" s="1895"/>
      <c r="L698" s="1895"/>
      <c r="M698" s="1895"/>
      <c r="N698" s="1895"/>
      <c r="O698" s="1895"/>
      <c r="P698" s="1895"/>
      <c r="Q698" s="1895"/>
      <c r="R698" s="1895"/>
      <c r="S698" s="1895"/>
      <c r="T698" s="1895"/>
      <c r="U698" s="1895"/>
      <c r="V698" s="1895"/>
      <c r="W698" s="1895"/>
      <c r="X698" s="1895"/>
      <c r="Y698" s="1895"/>
      <c r="Z698" s="1895"/>
      <c r="AA698" s="1895"/>
      <c r="AB698" s="1895"/>
      <c r="AC698" s="1895"/>
      <c r="AD698" s="1895"/>
      <c r="AE698" s="1895"/>
      <c r="AF698" s="1895"/>
      <c r="AG698" s="1895"/>
      <c r="AH698" s="1895"/>
      <c r="AI698" s="1895"/>
      <c r="AJ698" s="1895"/>
      <c r="AK698" s="1732"/>
    </row>
    <row r="699" spans="2:37" s="1801" customFormat="1" ht="12" customHeight="1">
      <c r="B699" s="1883"/>
      <c r="C699" s="1883"/>
      <c r="D699" s="1883"/>
      <c r="E699" s="1895"/>
      <c r="F699" s="1895"/>
      <c r="G699" s="1895"/>
      <c r="H699" s="1895"/>
      <c r="I699" s="1895"/>
      <c r="J699" s="1895"/>
      <c r="K699" s="1895"/>
      <c r="L699" s="1895"/>
      <c r="M699" s="1895"/>
      <c r="N699" s="1895"/>
      <c r="O699" s="1895"/>
      <c r="P699" s="1895"/>
      <c r="Q699" s="1895"/>
      <c r="R699" s="1895"/>
      <c r="S699" s="1895"/>
      <c r="T699" s="1895"/>
      <c r="U699" s="1895"/>
      <c r="V699" s="1895"/>
      <c r="W699" s="1895"/>
      <c r="X699" s="1895"/>
      <c r="Y699" s="1895"/>
      <c r="Z699" s="1895"/>
      <c r="AA699" s="1895"/>
      <c r="AB699" s="1895"/>
      <c r="AC699" s="1895"/>
      <c r="AD699" s="1895"/>
      <c r="AE699" s="1895"/>
      <c r="AF699" s="1895"/>
      <c r="AG699" s="1895"/>
      <c r="AH699" s="1895"/>
      <c r="AI699" s="1895"/>
      <c r="AJ699" s="1895"/>
      <c r="AK699" s="1732"/>
    </row>
    <row r="700" spans="2:37" s="1801" customFormat="1" ht="12" customHeight="1">
      <c r="B700" s="1883"/>
      <c r="C700" s="1883"/>
      <c r="D700" s="1883"/>
      <c r="E700" s="1883"/>
      <c r="F700" s="1883"/>
      <c r="G700" s="1883"/>
      <c r="H700" s="1883"/>
      <c r="I700" s="1883"/>
      <c r="J700" s="1883"/>
      <c r="K700" s="1883"/>
      <c r="L700" s="1883"/>
      <c r="M700" s="1883"/>
      <c r="N700" s="1883"/>
      <c r="O700" s="1883"/>
      <c r="P700" s="1883"/>
      <c r="Q700" s="1883"/>
      <c r="R700" s="1883"/>
      <c r="S700" s="1883"/>
      <c r="T700" s="1883"/>
      <c r="U700" s="1883"/>
      <c r="V700" s="1883"/>
      <c r="W700" s="1883"/>
      <c r="X700" s="1883"/>
      <c r="Y700" s="1883"/>
      <c r="Z700" s="1883"/>
      <c r="AA700" s="1883"/>
      <c r="AB700" s="1883"/>
      <c r="AC700" s="1883"/>
      <c r="AD700" s="1883"/>
      <c r="AE700" s="1883"/>
      <c r="AF700" s="1883"/>
      <c r="AG700" s="1883"/>
      <c r="AH700" s="1883"/>
      <c r="AI700" s="1883"/>
      <c r="AJ700" s="1883"/>
      <c r="AK700" s="1732"/>
    </row>
    <row r="701" spans="2:37" s="1801" customFormat="1" ht="12" customHeight="1">
      <c r="B701" s="1883"/>
      <c r="C701" s="1883"/>
      <c r="D701" s="1883"/>
      <c r="E701" s="1883"/>
      <c r="F701" s="1883"/>
      <c r="G701" s="1883"/>
      <c r="H701" s="1883"/>
      <c r="I701" s="1883"/>
      <c r="J701" s="1883"/>
      <c r="K701" s="1883"/>
      <c r="L701" s="1883"/>
      <c r="M701" s="1883"/>
      <c r="N701" s="1883"/>
      <c r="O701" s="1883"/>
      <c r="P701" s="1883"/>
      <c r="Q701" s="1883"/>
      <c r="R701" s="1883"/>
      <c r="S701" s="1883"/>
      <c r="T701" s="1883"/>
      <c r="U701" s="1883"/>
      <c r="V701" s="1883"/>
      <c r="W701" s="1883"/>
      <c r="X701" s="1883"/>
      <c r="Y701" s="1883"/>
      <c r="Z701" s="1883"/>
      <c r="AA701" s="1883"/>
      <c r="AB701" s="1883"/>
      <c r="AC701" s="1883"/>
      <c r="AD701" s="1883"/>
      <c r="AE701" s="1883"/>
      <c r="AF701" s="1883"/>
      <c r="AG701" s="1883"/>
      <c r="AH701" s="1883"/>
      <c r="AI701" s="1883"/>
      <c r="AJ701" s="1883"/>
      <c r="AK701" s="1732"/>
    </row>
    <row r="702" spans="2:37" s="1801" customFormat="1" ht="12" customHeight="1">
      <c r="B702" s="1883"/>
      <c r="C702" s="1883"/>
      <c r="D702" s="1883"/>
      <c r="E702" s="1883"/>
      <c r="F702" s="1883"/>
      <c r="G702" s="1896"/>
      <c r="H702" s="1896"/>
      <c r="I702" s="1896"/>
      <c r="J702" s="1896"/>
      <c r="K702" s="1896"/>
      <c r="L702" s="1896"/>
      <c r="M702" s="1896"/>
      <c r="N702" s="1896"/>
      <c r="O702" s="1896"/>
      <c r="P702" s="1896"/>
      <c r="Q702" s="1896"/>
      <c r="R702" s="1896"/>
      <c r="S702" s="1896"/>
      <c r="T702" s="1896"/>
      <c r="U702" s="1896"/>
      <c r="V702" s="1896"/>
      <c r="W702" s="1896"/>
      <c r="X702" s="1896"/>
      <c r="Y702" s="1896"/>
      <c r="Z702" s="1896"/>
      <c r="AA702" s="1896"/>
      <c r="AB702" s="1896"/>
      <c r="AC702" s="1896"/>
      <c r="AD702" s="1896"/>
      <c r="AE702" s="1897" t="s">
        <v>4081</v>
      </c>
      <c r="AF702" s="1897" t="s">
        <v>4082</v>
      </c>
      <c r="AG702" s="1897" t="s">
        <v>4083</v>
      </c>
      <c r="AH702" s="1897" t="s">
        <v>4084</v>
      </c>
      <c r="AI702" s="1897" t="s">
        <v>4085</v>
      </c>
      <c r="AJ702" s="1897" t="s">
        <v>4086</v>
      </c>
      <c r="AK702" s="1732"/>
    </row>
    <row r="703" spans="2:37" s="1801" customFormat="1" ht="12" customHeight="1">
      <c r="B703" s="1883"/>
      <c r="C703" s="1883"/>
      <c r="D703" s="1883"/>
      <c r="E703" s="1883"/>
      <c r="F703" s="1883"/>
      <c r="G703" s="1896"/>
      <c r="H703" s="1896"/>
      <c r="I703" s="1896"/>
      <c r="J703" s="1896"/>
      <c r="K703" s="1896"/>
      <c r="L703" s="1896"/>
      <c r="M703" s="1896"/>
      <c r="N703" s="1896"/>
      <c r="O703" s="1896"/>
      <c r="P703" s="1896"/>
      <c r="Q703" s="1896"/>
      <c r="R703" s="1896"/>
      <c r="S703" s="1896"/>
      <c r="T703" s="1896"/>
      <c r="U703" s="1896"/>
      <c r="V703" s="1896"/>
      <c r="W703" s="1896"/>
      <c r="X703" s="1896"/>
      <c r="Y703" s="1896"/>
      <c r="Z703" s="1896"/>
      <c r="AA703" s="1896"/>
      <c r="AB703" s="1896"/>
      <c r="AC703" s="1896"/>
      <c r="AD703" s="1896"/>
      <c r="AE703" s="1897"/>
      <c r="AF703" s="1897"/>
      <c r="AG703" s="1897"/>
      <c r="AH703" s="1897"/>
      <c r="AI703" s="1897"/>
      <c r="AJ703" s="1897"/>
      <c r="AK703" s="1732"/>
    </row>
    <row r="704" spans="2:37" s="1801" customFormat="1" ht="12" customHeight="1">
      <c r="B704" s="1883"/>
      <c r="C704" s="1883"/>
      <c r="D704" s="1883"/>
      <c r="E704" s="1883"/>
      <c r="F704" s="1883"/>
      <c r="G704" s="1896"/>
      <c r="H704" s="1896"/>
      <c r="I704" s="1896"/>
      <c r="J704" s="1896"/>
      <c r="K704" s="1896"/>
      <c r="L704" s="1896"/>
      <c r="M704" s="1896"/>
      <c r="N704" s="1896"/>
      <c r="O704" s="1896"/>
      <c r="P704" s="1896"/>
      <c r="Q704" s="1896"/>
      <c r="R704" s="1896"/>
      <c r="S704" s="1896"/>
      <c r="T704" s="1896"/>
      <c r="U704" s="1896"/>
      <c r="V704" s="1896"/>
      <c r="W704" s="1896"/>
      <c r="X704" s="1896"/>
      <c r="Y704" s="1896"/>
      <c r="Z704" s="1896"/>
      <c r="AA704" s="1896"/>
      <c r="AB704" s="1896"/>
      <c r="AC704" s="1896"/>
      <c r="AD704" s="1896"/>
      <c r="AE704" s="1897"/>
      <c r="AF704" s="1897"/>
      <c r="AG704" s="1897"/>
      <c r="AH704" s="1897"/>
      <c r="AI704" s="1897"/>
      <c r="AJ704" s="1897"/>
      <c r="AK704" s="1732"/>
    </row>
    <row r="705" spans="2:37" s="1801" customFormat="1" ht="12" customHeight="1">
      <c r="B705" s="1883"/>
      <c r="C705" s="1883"/>
      <c r="D705" s="1883"/>
      <c r="E705" s="1883"/>
      <c r="F705" s="1883"/>
      <c r="G705" s="1896"/>
      <c r="H705" s="1896"/>
      <c r="I705" s="1896"/>
      <c r="J705" s="1896"/>
      <c r="K705" s="1896"/>
      <c r="L705" s="1896"/>
      <c r="M705" s="1896"/>
      <c r="N705" s="1896"/>
      <c r="O705" s="1896"/>
      <c r="P705" s="1896"/>
      <c r="Q705" s="1896"/>
      <c r="R705" s="1896"/>
      <c r="S705" s="1896"/>
      <c r="T705" s="1896"/>
      <c r="U705" s="1896"/>
      <c r="V705" s="1896"/>
      <c r="W705" s="1896"/>
      <c r="X705" s="1896"/>
      <c r="Y705" s="1896"/>
      <c r="Z705" s="1896"/>
      <c r="AA705" s="1896"/>
      <c r="AB705" s="1896"/>
      <c r="AC705" s="1896"/>
      <c r="AD705" s="1896"/>
      <c r="AE705" s="1897"/>
      <c r="AF705" s="1897"/>
      <c r="AG705" s="1897"/>
      <c r="AH705" s="1897"/>
      <c r="AI705" s="1898"/>
      <c r="AJ705" s="1898"/>
      <c r="AK705" s="1732"/>
    </row>
    <row r="706" spans="2:37" s="1801" customFormat="1" ht="12" customHeight="1">
      <c r="E706" s="1848"/>
      <c r="F706" s="1848"/>
      <c r="G706" s="1848"/>
      <c r="H706" s="1848"/>
      <c r="I706" s="1848"/>
      <c r="J706" s="1803"/>
      <c r="K706" s="1803"/>
      <c r="L706" s="1803"/>
      <c r="M706" s="1849"/>
      <c r="N706" s="1849"/>
      <c r="O706" s="1849"/>
      <c r="P706" s="1849"/>
      <c r="Q706" s="1850"/>
      <c r="R706" s="1851"/>
      <c r="S706" s="1851"/>
      <c r="AF706" s="1849"/>
      <c r="AG706" s="1849"/>
      <c r="AH706" s="1849"/>
      <c r="AI706" s="1849"/>
      <c r="AJ706" s="1849"/>
      <c r="AK706" s="1732"/>
    </row>
    <row r="707" spans="2:37" s="1801" customFormat="1" ht="12" customHeight="1">
      <c r="B707" s="1799" t="str">
        <f>$B$2</f>
        <v>13</v>
      </c>
      <c r="C707" s="1899" t="s">
        <v>4087</v>
      </c>
      <c r="E707" s="1802" t="s">
        <v>4088</v>
      </c>
      <c r="F707" s="1848"/>
      <c r="G707" s="1848"/>
      <c r="H707" s="1848"/>
      <c r="I707" s="1848"/>
      <c r="J707" s="1803"/>
      <c r="K707" s="1803"/>
      <c r="L707" s="1803"/>
      <c r="M707" s="1849"/>
      <c r="N707" s="1849"/>
      <c r="O707" s="1849"/>
      <c r="P707" s="1849"/>
      <c r="Q707" s="1850"/>
      <c r="R707" s="1851"/>
      <c r="S707" s="1851"/>
      <c r="AD707" s="1804"/>
      <c r="AE707" s="1804"/>
      <c r="AF707" s="1805" t="s">
        <v>3211</v>
      </c>
      <c r="AG707" s="1805"/>
      <c r="AH707" s="1805"/>
      <c r="AI707" s="1805"/>
      <c r="AJ707" s="1805"/>
      <c r="AK707" s="1732"/>
    </row>
    <row r="708" spans="2:37" s="1801" customFormat="1" ht="12" customHeight="1">
      <c r="E708" s="1848"/>
      <c r="F708" s="1803"/>
      <c r="G708" s="1848"/>
      <c r="H708" s="1848"/>
      <c r="I708" s="1848"/>
      <c r="J708" s="1803"/>
      <c r="K708" s="1803"/>
      <c r="L708" s="1803"/>
      <c r="R708" s="1848"/>
      <c r="S708" s="1848"/>
      <c r="T708" s="1848"/>
      <c r="U708" s="1848"/>
      <c r="V708" s="1848"/>
      <c r="W708" s="1803"/>
      <c r="X708" s="1803"/>
      <c r="Z708" s="1848"/>
      <c r="AA708" s="1848"/>
      <c r="AB708" s="1848"/>
      <c r="AC708" s="1848"/>
      <c r="AD708" s="1848"/>
      <c r="AE708" s="1803"/>
      <c r="AF708" s="1803"/>
      <c r="AG708" s="1803"/>
      <c r="AJ708" s="1852" t="s">
        <v>4079</v>
      </c>
      <c r="AK708" s="1732"/>
    </row>
    <row r="709" spans="2:37" s="1801" customFormat="1" ht="12" customHeight="1">
      <c r="B709" s="1853"/>
      <c r="C709" s="1853" t="s">
        <v>3101</v>
      </c>
      <c r="D709" s="1854"/>
      <c r="E709" s="1853"/>
      <c r="F709" s="1853"/>
      <c r="G709" s="1853" t="s">
        <v>3135</v>
      </c>
      <c r="H709" s="1853"/>
      <c r="I709" s="1853"/>
      <c r="J709" s="1853"/>
      <c r="K709" s="1853"/>
      <c r="L709" s="1853"/>
      <c r="M709" s="1853"/>
      <c r="N709" s="1853"/>
      <c r="O709" s="1853"/>
      <c r="P709" s="1853"/>
      <c r="Q709" s="1853"/>
      <c r="R709" s="1853"/>
      <c r="S709" s="1853"/>
      <c r="T709" s="1853"/>
      <c r="U709" s="1853"/>
      <c r="V709" s="1853"/>
      <c r="W709" s="1853"/>
      <c r="X709" s="1853"/>
      <c r="Y709" s="1853"/>
      <c r="Z709" s="1853"/>
      <c r="AA709" s="1853"/>
      <c r="AB709" s="1853"/>
      <c r="AC709" s="1853"/>
      <c r="AD709" s="1853"/>
      <c r="AE709" s="1853"/>
      <c r="AF709" s="1853"/>
      <c r="AG709" s="1853"/>
      <c r="AH709" s="1853"/>
      <c r="AI709" s="1853"/>
      <c r="AJ709" s="1853"/>
      <c r="AK709" s="1732"/>
    </row>
    <row r="710" spans="2:37" s="1801" customFormat="1" ht="12" customHeight="1">
      <c r="B710" s="1853"/>
      <c r="C710" s="1853"/>
      <c r="D710" s="1853"/>
      <c r="E710" s="1855" t="s">
        <v>3102</v>
      </c>
      <c r="F710" s="1853"/>
      <c r="G710" s="1853"/>
      <c r="H710" s="1853"/>
      <c r="I710" s="1853"/>
      <c r="J710" s="1853"/>
      <c r="K710" s="1853"/>
      <c r="L710" s="1853"/>
      <c r="M710" s="1853"/>
      <c r="N710" s="1853"/>
      <c r="O710" s="1853"/>
      <c r="P710" s="1853"/>
      <c r="Q710" s="1853"/>
      <c r="R710" s="1853"/>
      <c r="S710" s="1853"/>
      <c r="T710" s="1853"/>
      <c r="U710" s="1853"/>
      <c r="V710" s="1853"/>
      <c r="W710" s="1853"/>
      <c r="X710" s="1853"/>
      <c r="Y710" s="1853"/>
      <c r="Z710" s="1853"/>
      <c r="AA710" s="1853"/>
      <c r="AB710" s="1853"/>
      <c r="AC710" s="1853"/>
      <c r="AD710" s="1853"/>
      <c r="AE710" s="1853"/>
      <c r="AF710" s="1853"/>
      <c r="AG710" s="1853"/>
      <c r="AH710" s="1853"/>
      <c r="AI710" s="1853"/>
      <c r="AJ710" s="1856" t="s">
        <v>3103</v>
      </c>
      <c r="AK710" s="1732"/>
    </row>
    <row r="711" spans="2:37" s="1801" customFormat="1" ht="12" customHeight="1">
      <c r="B711" s="1853"/>
      <c r="C711" s="1853"/>
      <c r="D711" s="1853"/>
      <c r="E711" s="1857">
        <v>31</v>
      </c>
      <c r="F711" s="1857"/>
      <c r="G711" s="1857"/>
      <c r="H711" s="1857"/>
      <c r="I711" s="1857"/>
      <c r="J711" s="1857"/>
      <c r="K711" s="1857"/>
      <c r="L711" s="1857">
        <v>24</v>
      </c>
      <c r="M711" s="1857">
        <v>23</v>
      </c>
      <c r="N711" s="1857"/>
      <c r="O711" s="1857"/>
      <c r="P711" s="1857"/>
      <c r="Q711" s="1857"/>
      <c r="R711" s="1857"/>
      <c r="S711" s="1857"/>
      <c r="T711" s="1858">
        <v>16</v>
      </c>
      <c r="U711" s="1858">
        <v>15</v>
      </c>
      <c r="V711" s="1857"/>
      <c r="W711" s="1857"/>
      <c r="X711" s="1857"/>
      <c r="Y711" s="1857"/>
      <c r="Z711" s="1857"/>
      <c r="AA711" s="1857"/>
      <c r="AB711" s="1858">
        <v>8</v>
      </c>
      <c r="AC711" s="1858">
        <v>7</v>
      </c>
      <c r="AD711" s="1857"/>
      <c r="AE711" s="1857"/>
      <c r="AF711" s="1857"/>
      <c r="AG711" s="1857"/>
      <c r="AH711" s="1857"/>
      <c r="AI711" s="1857"/>
      <c r="AJ711" s="1858">
        <v>0</v>
      </c>
      <c r="AK711" s="1732"/>
    </row>
    <row r="712" spans="2:37" s="1801" customFormat="1" ht="12" customHeight="1">
      <c r="B712" s="1853"/>
      <c r="C712" s="1853"/>
      <c r="D712" s="1853"/>
      <c r="E712" s="1859">
        <v>1</v>
      </c>
      <c r="F712" s="1860">
        <v>0</v>
      </c>
      <c r="G712" s="1860">
        <v>1</v>
      </c>
      <c r="H712" s="1861" t="s">
        <v>3105</v>
      </c>
      <c r="I712" s="1859">
        <v>0</v>
      </c>
      <c r="J712" s="1862">
        <v>0</v>
      </c>
      <c r="K712" s="1862">
        <v>0</v>
      </c>
      <c r="L712" s="1863">
        <v>0</v>
      </c>
      <c r="M712" s="1864">
        <v>0</v>
      </c>
      <c r="N712" s="1862">
        <v>0</v>
      </c>
      <c r="O712" s="1862">
        <v>0</v>
      </c>
      <c r="P712" s="1863">
        <v>0</v>
      </c>
      <c r="Q712" s="1859" t="str">
        <f>MID(Q714,1,1)</f>
        <v>0</v>
      </c>
      <c r="R712" s="1860" t="str">
        <f>MID(Q714,2,1)</f>
        <v>0</v>
      </c>
      <c r="S712" s="1865" t="str">
        <f>MID(Q714,3,1)</f>
        <v>0</v>
      </c>
      <c r="T712" s="1866" t="str">
        <f>MID(Q714,4,1)</f>
        <v>1</v>
      </c>
      <c r="U712" s="1859" t="str">
        <f>MID(U714,1,1)</f>
        <v>0</v>
      </c>
      <c r="V712" s="1860" t="str">
        <f>MID(U714,2,1)</f>
        <v>0</v>
      </c>
      <c r="W712" s="1860" t="str">
        <f>MID(U714,3,1)</f>
        <v>0</v>
      </c>
      <c r="X712" s="1861" t="str">
        <f>MID(U714,4,1)</f>
        <v>0</v>
      </c>
      <c r="Y712" s="1859" t="str">
        <f>MID(U714,5,1)</f>
        <v>0</v>
      </c>
      <c r="Z712" s="1860" t="str">
        <f>MID(U714,6,1)</f>
        <v>0</v>
      </c>
      <c r="AA712" s="1860" t="str">
        <f>MID(U714,7,1)</f>
        <v>0</v>
      </c>
      <c r="AB712" s="1861" t="str">
        <f>MID(U714,8,1)</f>
        <v>0</v>
      </c>
      <c r="AC712" s="1867" t="str">
        <f>MID(AC714,1,1)</f>
        <v>0</v>
      </c>
      <c r="AD712" s="1865" t="str">
        <f>MID(AC714,2,1)</f>
        <v>0</v>
      </c>
      <c r="AE712" s="1865" t="str">
        <f>MID(AC714,3,1)</f>
        <v>0</v>
      </c>
      <c r="AF712" s="1868" t="str">
        <f>MID(AC714,4,1)</f>
        <v>1</v>
      </c>
      <c r="AG712" s="1867" t="str">
        <f>MID(AC714,5,1)</f>
        <v>1</v>
      </c>
      <c r="AH712" s="1865" t="str">
        <f>MID(AC714,6,1)</f>
        <v>0</v>
      </c>
      <c r="AI712" s="1865" t="str">
        <f>MID(AC714,7,1)</f>
        <v>1</v>
      </c>
      <c r="AJ712" s="1868" t="str">
        <f>MID(AC714,8,1)</f>
        <v>1</v>
      </c>
      <c r="AK712" s="1732"/>
    </row>
    <row r="713" spans="2:37" s="1801" customFormat="1" ht="12" customHeight="1">
      <c r="B713" s="1853"/>
      <c r="C713" s="1853"/>
      <c r="D713" s="1853"/>
      <c r="E713" s="1869"/>
      <c r="F713" s="1869"/>
      <c r="G713" s="1869"/>
      <c r="H713" s="1869"/>
      <c r="I713" s="1869"/>
      <c r="J713" s="1869"/>
      <c r="K713" s="1869"/>
      <c r="L713" s="1869"/>
      <c r="M713" s="1869"/>
      <c r="N713" s="1869"/>
      <c r="O713" s="1869"/>
      <c r="P713" s="1869"/>
      <c r="Q713" s="1870"/>
      <c r="R713" s="1870"/>
      <c r="S713" s="1871"/>
      <c r="T713" s="1871"/>
      <c r="U713" s="1870"/>
      <c r="V713" s="1870"/>
      <c r="W713" s="1870"/>
      <c r="X713" s="1870"/>
      <c r="Y713" s="1870"/>
      <c r="Z713" s="1870"/>
      <c r="AA713" s="1870"/>
      <c r="AB713" s="1870"/>
      <c r="AC713" s="1871"/>
      <c r="AD713" s="1871"/>
      <c r="AE713" s="1871"/>
      <c r="AF713" s="1871"/>
      <c r="AG713" s="1871"/>
      <c r="AH713" s="1871"/>
      <c r="AI713" s="1871"/>
      <c r="AJ713" s="1871"/>
      <c r="AK713" s="1732"/>
    </row>
    <row r="714" spans="2:37" s="1801" customFormat="1" ht="12" hidden="1" customHeight="1">
      <c r="B714" s="1853"/>
      <c r="C714" s="1853"/>
      <c r="D714" s="1853"/>
      <c r="E714" s="1872"/>
      <c r="F714" s="1872"/>
      <c r="G714" s="1872"/>
      <c r="H714" s="1872"/>
      <c r="I714" s="1872"/>
      <c r="J714" s="1873"/>
      <c r="K714" s="1873"/>
      <c r="L714" s="1873"/>
      <c r="M714" s="1873"/>
      <c r="N714" s="1873"/>
      <c r="O714" s="1873"/>
      <c r="P714" s="1873"/>
      <c r="Q714" s="1874" t="str">
        <f>HEX2BIN(T715,4)</f>
        <v>0001</v>
      </c>
      <c r="R714" s="1874"/>
      <c r="S714" s="1874"/>
      <c r="T714" s="1874"/>
      <c r="U714" s="1874" t="str">
        <f>HEX2BIN(Y715,8)</f>
        <v>00000000</v>
      </c>
      <c r="V714" s="1874"/>
      <c r="W714" s="1874"/>
      <c r="X714" s="1874"/>
      <c r="Y714" s="1874"/>
      <c r="Z714" s="1874"/>
      <c r="AA714" s="1874"/>
      <c r="AB714" s="1874"/>
      <c r="AC714" s="1874" t="str">
        <f>HEX2BIN(AG715,8)</f>
        <v>00011011</v>
      </c>
      <c r="AD714" s="1874"/>
      <c r="AE714" s="1874"/>
      <c r="AF714" s="1874"/>
      <c r="AG714" s="1874"/>
      <c r="AH714" s="1874"/>
      <c r="AI714" s="1874"/>
      <c r="AJ714" s="1874"/>
      <c r="AK714" s="1732"/>
    </row>
    <row r="715" spans="2:37" s="1801" customFormat="1" ht="12" customHeight="1">
      <c r="B715" s="1853"/>
      <c r="C715" s="1853"/>
      <c r="D715" s="1853"/>
      <c r="E715" s="1872"/>
      <c r="F715" s="1873"/>
      <c r="G715" s="1875" t="s">
        <v>4089</v>
      </c>
      <c r="H715" s="1872"/>
      <c r="I715" s="1872"/>
      <c r="J715" s="1873"/>
      <c r="K715" s="1875"/>
      <c r="L715" s="1873"/>
      <c r="M715" s="1876"/>
      <c r="N715" s="1875" t="s">
        <v>4090</v>
      </c>
      <c r="O715" s="1875"/>
      <c r="P715" s="1877"/>
      <c r="Q715" s="1750" t="s">
        <v>3106</v>
      </c>
      <c r="R715" s="1751"/>
      <c r="S715" s="1751"/>
      <c r="T715" s="1752" t="s">
        <v>3866</v>
      </c>
      <c r="U715" s="1750" t="s">
        <v>3919</v>
      </c>
      <c r="V715" s="1751"/>
      <c r="W715" s="1751"/>
      <c r="X715" s="1751"/>
      <c r="Y715" s="1753" t="s">
        <v>3339</v>
      </c>
      <c r="Z715" s="1753"/>
      <c r="AA715" s="1753"/>
      <c r="AB715" s="1754"/>
      <c r="AC715" s="1750" t="s">
        <v>3921</v>
      </c>
      <c r="AD715" s="1751"/>
      <c r="AE715" s="1751"/>
      <c r="AF715" s="1751"/>
      <c r="AG715" s="1753" t="s">
        <v>4091</v>
      </c>
      <c r="AH715" s="1753"/>
      <c r="AI715" s="1753"/>
      <c r="AJ715" s="1754"/>
      <c r="AK715" s="1732"/>
    </row>
    <row r="716" spans="2:37" s="1801" customFormat="1" ht="12" customHeight="1">
      <c r="B716" s="1877"/>
      <c r="C716" s="1877"/>
      <c r="D716" s="1877"/>
      <c r="E716" s="1878"/>
      <c r="F716" s="1878"/>
      <c r="G716" s="1875" t="s">
        <v>4092</v>
      </c>
      <c r="H716" s="1878"/>
      <c r="I716" s="1878"/>
      <c r="J716" s="1876"/>
      <c r="K716" s="1876"/>
      <c r="L716" s="1876"/>
      <c r="M716" s="1879"/>
      <c r="N716" s="1875" t="s">
        <v>4093</v>
      </c>
      <c r="O716" s="1879"/>
      <c r="P716" s="1879"/>
      <c r="Q716" s="1750" t="s">
        <v>3106</v>
      </c>
      <c r="R716" s="1751"/>
      <c r="S716" s="1751"/>
      <c r="T716" s="1752" t="s">
        <v>3187</v>
      </c>
      <c r="U716" s="1750" t="s">
        <v>3919</v>
      </c>
      <c r="V716" s="1751"/>
      <c r="W716" s="1751"/>
      <c r="X716" s="1751"/>
      <c r="Y716" s="1753" t="s">
        <v>3936</v>
      </c>
      <c r="Z716" s="1753"/>
      <c r="AA716" s="1753"/>
      <c r="AB716" s="1754"/>
      <c r="AC716" s="1750" t="s">
        <v>3216</v>
      </c>
      <c r="AD716" s="1751"/>
      <c r="AE716" s="1751"/>
      <c r="AF716" s="1751"/>
      <c r="AG716" s="1753" t="s">
        <v>4094</v>
      </c>
      <c r="AH716" s="1753"/>
      <c r="AI716" s="1753"/>
      <c r="AJ716" s="1754"/>
      <c r="AK716" s="1732"/>
    </row>
    <row r="717" spans="2:37" s="1801" customFormat="1" ht="12" customHeight="1">
      <c r="B717" s="1877"/>
      <c r="C717" s="1877"/>
      <c r="D717" s="1877"/>
      <c r="E717" s="1878"/>
      <c r="F717" s="1878"/>
      <c r="G717" s="1875" t="s">
        <v>4095</v>
      </c>
      <c r="H717" s="1878"/>
      <c r="I717" s="1878"/>
      <c r="J717" s="1876"/>
      <c r="K717" s="1876"/>
      <c r="L717" s="1876"/>
      <c r="M717" s="1879"/>
      <c r="N717" s="1875" t="s">
        <v>4096</v>
      </c>
      <c r="O717" s="1879"/>
      <c r="P717" s="1879"/>
      <c r="Q717" s="1750" t="s">
        <v>3106</v>
      </c>
      <c r="R717" s="1751"/>
      <c r="S717" s="1751"/>
      <c r="T717" s="1752" t="s">
        <v>3187</v>
      </c>
      <c r="U717" s="1750" t="s">
        <v>3225</v>
      </c>
      <c r="V717" s="1751"/>
      <c r="W717" s="1751"/>
      <c r="X717" s="1751"/>
      <c r="Y717" s="1753" t="s">
        <v>3582</v>
      </c>
      <c r="Z717" s="1753"/>
      <c r="AA717" s="1753"/>
      <c r="AB717" s="1754"/>
      <c r="AC717" s="1750" t="s">
        <v>3216</v>
      </c>
      <c r="AD717" s="1751"/>
      <c r="AE717" s="1751"/>
      <c r="AF717" s="1751"/>
      <c r="AG717" s="1753" t="s">
        <v>4091</v>
      </c>
      <c r="AH717" s="1753"/>
      <c r="AI717" s="1753"/>
      <c r="AJ717" s="1754"/>
      <c r="AK717" s="1732"/>
    </row>
    <row r="718" spans="2:37" s="1801" customFormat="1" ht="12" customHeight="1">
      <c r="B718" s="1877"/>
      <c r="C718" s="1877"/>
      <c r="D718" s="1877"/>
      <c r="E718" s="1878"/>
      <c r="F718" s="1878"/>
      <c r="G718" s="1875" t="s">
        <v>4097</v>
      </c>
      <c r="H718" s="1878"/>
      <c r="I718" s="1878"/>
      <c r="J718" s="1876"/>
      <c r="K718" s="1876"/>
      <c r="L718" s="1876"/>
      <c r="M718" s="1879"/>
      <c r="N718" s="1875" t="s">
        <v>4098</v>
      </c>
      <c r="O718" s="1879"/>
      <c r="P718" s="1879"/>
      <c r="Q718" s="1750" t="s">
        <v>3106</v>
      </c>
      <c r="R718" s="1751"/>
      <c r="S718" s="1751"/>
      <c r="T718" s="1752" t="s">
        <v>3187</v>
      </c>
      <c r="U718" s="1750" t="s">
        <v>3120</v>
      </c>
      <c r="V718" s="1751"/>
      <c r="W718" s="1751"/>
      <c r="X718" s="1751"/>
      <c r="Y718" s="1753" t="s">
        <v>3831</v>
      </c>
      <c r="Z718" s="1753"/>
      <c r="AA718" s="1753"/>
      <c r="AB718" s="1754"/>
      <c r="AC718" s="1750" t="s">
        <v>3921</v>
      </c>
      <c r="AD718" s="1751"/>
      <c r="AE718" s="1751"/>
      <c r="AF718" s="1751"/>
      <c r="AG718" s="1753" t="s">
        <v>4091</v>
      </c>
      <c r="AH718" s="1753"/>
      <c r="AI718" s="1753"/>
      <c r="AJ718" s="1754"/>
      <c r="AK718" s="1732"/>
    </row>
    <row r="719" spans="2:37" s="1801" customFormat="1" ht="12" customHeight="1">
      <c r="B719" s="1877"/>
      <c r="C719" s="1877"/>
      <c r="D719" s="1877"/>
      <c r="E719" s="1878"/>
      <c r="F719" s="1878"/>
      <c r="G719" s="1875" t="s">
        <v>4099</v>
      </c>
      <c r="H719" s="1878"/>
      <c r="I719" s="1878"/>
      <c r="J719" s="1876"/>
      <c r="K719" s="1876"/>
      <c r="L719" s="1876"/>
      <c r="M719" s="1879"/>
      <c r="N719" s="1875" t="s">
        <v>4100</v>
      </c>
      <c r="O719" s="1879"/>
      <c r="P719" s="1879"/>
      <c r="Q719" s="1750" t="s">
        <v>3106</v>
      </c>
      <c r="R719" s="1751"/>
      <c r="S719" s="1751"/>
      <c r="T719" s="1900" t="s">
        <v>3187</v>
      </c>
      <c r="U719" s="1750" t="s">
        <v>3919</v>
      </c>
      <c r="V719" s="1751"/>
      <c r="W719" s="1751"/>
      <c r="X719" s="1751"/>
      <c r="Y719" s="1901" t="s">
        <v>3808</v>
      </c>
      <c r="Z719" s="1901"/>
      <c r="AA719" s="1901"/>
      <c r="AB719" s="1902"/>
      <c r="AC719" s="1750" t="s">
        <v>3216</v>
      </c>
      <c r="AD719" s="1751"/>
      <c r="AE719" s="1751"/>
      <c r="AF719" s="1751"/>
      <c r="AG719" s="1901" t="s">
        <v>4094</v>
      </c>
      <c r="AH719" s="1901"/>
      <c r="AI719" s="1901"/>
      <c r="AJ719" s="1902"/>
      <c r="AK719" s="1732"/>
    </row>
    <row r="720" spans="2:37" s="1801" customFormat="1" ht="12" customHeight="1">
      <c r="B720" s="1877"/>
      <c r="C720" s="1877"/>
      <c r="D720" s="1877"/>
      <c r="E720" s="1878"/>
      <c r="F720" s="1878"/>
      <c r="G720" s="1875" t="s">
        <v>4101</v>
      </c>
      <c r="H720" s="1878"/>
      <c r="I720" s="1878"/>
      <c r="J720" s="1876"/>
      <c r="K720" s="1876"/>
      <c r="L720" s="1876"/>
      <c r="M720" s="1879"/>
      <c r="N720" s="1875" t="s">
        <v>4102</v>
      </c>
      <c r="O720" s="1879"/>
      <c r="P720" s="1879"/>
      <c r="Q720" s="1750" t="s">
        <v>3106</v>
      </c>
      <c r="R720" s="1751"/>
      <c r="S720" s="1751"/>
      <c r="T720" s="1900" t="s">
        <v>3849</v>
      </c>
      <c r="U720" s="1750" t="s">
        <v>3225</v>
      </c>
      <c r="V720" s="1751"/>
      <c r="W720" s="1751"/>
      <c r="X720" s="1751"/>
      <c r="Y720" s="1901" t="s">
        <v>4103</v>
      </c>
      <c r="Z720" s="1901"/>
      <c r="AA720" s="1901"/>
      <c r="AB720" s="1902"/>
      <c r="AC720" s="1750" t="s">
        <v>3216</v>
      </c>
      <c r="AD720" s="1751"/>
      <c r="AE720" s="1751"/>
      <c r="AF720" s="1751"/>
      <c r="AG720" s="1901" t="s">
        <v>4104</v>
      </c>
      <c r="AH720" s="1901"/>
      <c r="AI720" s="1901"/>
      <c r="AJ720" s="1902"/>
      <c r="AK720" s="1732"/>
    </row>
    <row r="721" spans="2:37" s="1801" customFormat="1" ht="12" customHeight="1">
      <c r="B721" s="1877"/>
      <c r="C721" s="1877"/>
      <c r="D721" s="1877"/>
      <c r="E721" s="1878"/>
      <c r="F721" s="1878"/>
      <c r="G721" s="1878"/>
      <c r="H721" s="1878"/>
      <c r="I721" s="1878"/>
      <c r="J721" s="1876"/>
      <c r="K721" s="1876"/>
      <c r="L721" s="1876"/>
      <c r="M721" s="1879"/>
      <c r="N721" s="1879"/>
      <c r="O721" s="1879"/>
      <c r="P721" s="1879"/>
      <c r="Q721" s="1880"/>
      <c r="R721" s="1881"/>
      <c r="S721" s="1881"/>
      <c r="T721" s="1881"/>
      <c r="U721" s="1876"/>
      <c r="V721" s="1877"/>
      <c r="W721" s="1877"/>
      <c r="X721" s="1877"/>
      <c r="Y721" s="1879"/>
      <c r="Z721" s="1879"/>
      <c r="AA721" s="1879"/>
      <c r="AB721" s="1880"/>
      <c r="AC721" s="1879"/>
      <c r="AD721" s="1879"/>
      <c r="AE721" s="1879"/>
      <c r="AF721" s="1879"/>
      <c r="AG721" s="1882"/>
      <c r="AH721" s="1882"/>
      <c r="AI721" s="1882"/>
      <c r="AJ721" s="1882"/>
      <c r="AK721" s="1732"/>
    </row>
    <row r="722" spans="2:37" s="1801" customFormat="1" ht="12" customHeight="1">
      <c r="B722" s="1877"/>
      <c r="C722" s="1877"/>
      <c r="D722" s="1877"/>
      <c r="E722" s="1878"/>
      <c r="F722" s="1878"/>
      <c r="G722" s="1878"/>
      <c r="H722" s="1878"/>
      <c r="I722" s="1878"/>
      <c r="J722" s="1876"/>
      <c r="K722" s="1876"/>
      <c r="L722" s="1876"/>
      <c r="M722" s="1879"/>
      <c r="N722" s="1879"/>
      <c r="O722" s="1879"/>
      <c r="P722" s="1879"/>
      <c r="Q722" s="1880"/>
      <c r="R722" s="1881"/>
      <c r="S722" s="1881"/>
      <c r="T722" s="1881"/>
      <c r="U722" s="1876"/>
      <c r="V722" s="1877"/>
      <c r="W722" s="1877"/>
      <c r="X722" s="1877"/>
      <c r="Y722" s="1879"/>
      <c r="Z722" s="1879"/>
      <c r="AA722" s="1879"/>
      <c r="AB722" s="1880"/>
      <c r="AC722" s="1879"/>
      <c r="AD722" s="1879"/>
      <c r="AE722" s="1879"/>
      <c r="AF722" s="1879"/>
      <c r="AG722" s="1882"/>
      <c r="AH722" s="1882"/>
      <c r="AI722" s="1882"/>
      <c r="AJ722" s="1882"/>
      <c r="AK722" s="1732"/>
    </row>
    <row r="723" spans="2:37" s="1801" customFormat="1" ht="12" customHeight="1">
      <c r="B723" s="1883"/>
      <c r="C723" s="1883" t="s">
        <v>3190</v>
      </c>
      <c r="D723" s="1884"/>
      <c r="E723" s="1883"/>
      <c r="F723" s="1883" t="s">
        <v>3135</v>
      </c>
      <c r="G723" s="1883"/>
      <c r="H723" s="1883"/>
      <c r="I723" s="1883"/>
      <c r="J723" s="1883"/>
      <c r="K723" s="1883"/>
      <c r="L723" s="1883"/>
      <c r="M723" s="1884"/>
      <c r="N723" s="1883"/>
      <c r="O723" s="1883"/>
      <c r="P723" s="1883"/>
      <c r="Q723" s="1883"/>
      <c r="R723" s="1883"/>
      <c r="S723" s="1883"/>
      <c r="T723" s="1883"/>
      <c r="U723" s="1883"/>
      <c r="V723" s="1883"/>
      <c r="W723" s="1883"/>
      <c r="X723" s="1883"/>
      <c r="Y723" s="1883"/>
      <c r="Z723" s="1883"/>
      <c r="AA723" s="1883"/>
      <c r="AB723" s="1883"/>
      <c r="AC723" s="1883"/>
      <c r="AD723" s="1883"/>
      <c r="AE723" s="1883"/>
      <c r="AF723" s="1883"/>
      <c r="AG723" s="1883"/>
      <c r="AH723" s="1883"/>
      <c r="AI723" s="1883"/>
      <c r="AJ723" s="1883"/>
      <c r="AK723" s="1732"/>
    </row>
    <row r="724" spans="2:37" s="1801" customFormat="1" ht="12" customHeight="1">
      <c r="B724" s="1883"/>
      <c r="C724" s="1883"/>
      <c r="D724" s="1883"/>
      <c r="E724" s="1885" t="s">
        <v>3192</v>
      </c>
      <c r="F724" s="1883"/>
      <c r="G724" s="1883"/>
      <c r="H724" s="1883"/>
      <c r="I724" s="1883"/>
      <c r="J724" s="1883"/>
      <c r="K724" s="1883"/>
      <c r="L724" s="1883"/>
      <c r="M724" s="1883"/>
      <c r="N724" s="1883"/>
      <c r="O724" s="1883"/>
      <c r="P724" s="1883"/>
      <c r="Q724" s="1883"/>
      <c r="R724" s="1883"/>
      <c r="S724" s="1883"/>
      <c r="T724" s="1883"/>
      <c r="U724" s="1883"/>
      <c r="V724" s="1883"/>
      <c r="W724" s="1883"/>
      <c r="X724" s="1883"/>
      <c r="Y724" s="1883"/>
      <c r="Z724" s="1883"/>
      <c r="AA724" s="1883"/>
      <c r="AB724" s="1883"/>
      <c r="AC724" s="1883"/>
      <c r="AD724" s="1883"/>
      <c r="AE724" s="1883"/>
      <c r="AF724" s="1883"/>
      <c r="AG724" s="1883"/>
      <c r="AH724" s="1883"/>
      <c r="AI724" s="1883"/>
      <c r="AJ724" s="1886" t="s">
        <v>4105</v>
      </c>
      <c r="AK724" s="1732"/>
    </row>
    <row r="725" spans="2:37" s="1801" customFormat="1" ht="12" customHeight="1">
      <c r="B725" s="1883"/>
      <c r="C725" s="1883"/>
      <c r="D725" s="1883"/>
      <c r="E725" s="1887">
        <v>31</v>
      </c>
      <c r="F725" s="1887"/>
      <c r="G725" s="1887"/>
      <c r="H725" s="1887"/>
      <c r="I725" s="1887"/>
      <c r="J725" s="1887"/>
      <c r="K725" s="1887"/>
      <c r="L725" s="1887">
        <v>24</v>
      </c>
      <c r="M725" s="1887">
        <v>23</v>
      </c>
      <c r="N725" s="1887"/>
      <c r="O725" s="1887"/>
      <c r="P725" s="1887"/>
      <c r="Q725" s="1887"/>
      <c r="R725" s="1887"/>
      <c r="S725" s="1887"/>
      <c r="T725" s="1888">
        <v>16</v>
      </c>
      <c r="U725" s="1888">
        <v>15</v>
      </c>
      <c r="V725" s="1887"/>
      <c r="W725" s="1887"/>
      <c r="X725" s="1887"/>
      <c r="Y725" s="1887"/>
      <c r="Z725" s="1887"/>
      <c r="AA725" s="1887"/>
      <c r="AB725" s="1888">
        <v>8</v>
      </c>
      <c r="AC725" s="1888">
        <v>7</v>
      </c>
      <c r="AD725" s="1887"/>
      <c r="AE725" s="1887"/>
      <c r="AF725" s="1887"/>
      <c r="AG725" s="1887"/>
      <c r="AH725" s="1887"/>
      <c r="AI725" s="1887"/>
      <c r="AJ725" s="1888">
        <v>0</v>
      </c>
      <c r="AK725" s="1732"/>
    </row>
    <row r="726" spans="2:37" s="1801" customFormat="1" ht="12" customHeight="1">
      <c r="B726" s="1883"/>
      <c r="C726" s="1883"/>
      <c r="D726" s="1883"/>
      <c r="E726" s="1889" t="s">
        <v>3194</v>
      </c>
      <c r="F726" s="1890" t="s">
        <v>3839</v>
      </c>
      <c r="G726" s="1890" t="s">
        <v>3194</v>
      </c>
      <c r="H726" s="1891" t="s">
        <v>3194</v>
      </c>
      <c r="I726" s="1889" t="s">
        <v>3860</v>
      </c>
      <c r="J726" s="1890" t="s">
        <v>3194</v>
      </c>
      <c r="K726" s="1890" t="s">
        <v>3194</v>
      </c>
      <c r="L726" s="1891" t="s">
        <v>3194</v>
      </c>
      <c r="M726" s="1889" t="s">
        <v>3194</v>
      </c>
      <c r="N726" s="1890" t="s">
        <v>3125</v>
      </c>
      <c r="O726" s="1890" t="s">
        <v>3194</v>
      </c>
      <c r="P726" s="1891" t="s">
        <v>3194</v>
      </c>
      <c r="Q726" s="1889" t="s">
        <v>3860</v>
      </c>
      <c r="R726" s="1890" t="s">
        <v>3194</v>
      </c>
      <c r="S726" s="1890" t="s">
        <v>3194</v>
      </c>
      <c r="T726" s="1891" t="s">
        <v>3194</v>
      </c>
      <c r="U726" s="1889" t="s">
        <v>3194</v>
      </c>
      <c r="V726" s="1890" t="s">
        <v>3860</v>
      </c>
      <c r="W726" s="1890" t="s">
        <v>3125</v>
      </c>
      <c r="X726" s="1891" t="s">
        <v>3860</v>
      </c>
      <c r="Y726" s="1889" t="s">
        <v>3125</v>
      </c>
      <c r="Z726" s="1890" t="s">
        <v>3125</v>
      </c>
      <c r="AA726" s="1890" t="s">
        <v>3125</v>
      </c>
      <c r="AB726" s="1891" t="s">
        <v>3194</v>
      </c>
      <c r="AC726" s="1889" t="s">
        <v>3194</v>
      </c>
      <c r="AD726" s="1890" t="s">
        <v>3194</v>
      </c>
      <c r="AE726" s="1892" t="s">
        <v>3105</v>
      </c>
      <c r="AF726" s="1893" t="s">
        <v>3105</v>
      </c>
      <c r="AG726" s="1894" t="s">
        <v>3105</v>
      </c>
      <c r="AH726" s="1892" t="s">
        <v>3105</v>
      </c>
      <c r="AI726" s="1892" t="s">
        <v>4106</v>
      </c>
      <c r="AJ726" s="1893" t="s">
        <v>4106</v>
      </c>
      <c r="AK726" s="1732"/>
    </row>
    <row r="727" spans="2:37" s="1801" customFormat="1" ht="12" customHeight="1">
      <c r="B727" s="1883"/>
      <c r="C727" s="1883"/>
      <c r="D727" s="1883"/>
      <c r="E727" s="1895"/>
      <c r="F727" s="1895"/>
      <c r="G727" s="1895"/>
      <c r="H727" s="1895"/>
      <c r="I727" s="1895"/>
      <c r="J727" s="1895"/>
      <c r="K727" s="1895"/>
      <c r="L727" s="1895"/>
      <c r="M727" s="1895"/>
      <c r="N727" s="1895"/>
      <c r="O727" s="1895"/>
      <c r="P727" s="1895"/>
      <c r="Q727" s="1895"/>
      <c r="R727" s="1895"/>
      <c r="S727" s="1895"/>
      <c r="T727" s="1895"/>
      <c r="U727" s="1895"/>
      <c r="V727" s="1895"/>
      <c r="W727" s="1895"/>
      <c r="X727" s="1895"/>
      <c r="Y727" s="1895"/>
      <c r="Z727" s="1895"/>
      <c r="AA727" s="1895"/>
      <c r="AB727" s="1895"/>
      <c r="AC727" s="1895"/>
      <c r="AD727" s="1895"/>
      <c r="AE727" s="1895"/>
      <c r="AF727" s="1895"/>
      <c r="AG727" s="1895"/>
      <c r="AH727" s="1895"/>
      <c r="AI727" s="1895"/>
      <c r="AJ727" s="1895"/>
      <c r="AK727" s="1732"/>
    </row>
    <row r="728" spans="2:37" s="1801" customFormat="1" ht="12" customHeight="1">
      <c r="B728" s="1883"/>
      <c r="C728" s="1883"/>
      <c r="D728" s="1883"/>
      <c r="E728" s="1895"/>
      <c r="F728" s="1895"/>
      <c r="G728" s="1895"/>
      <c r="H728" s="1895"/>
      <c r="I728" s="1895"/>
      <c r="J728" s="1895"/>
      <c r="K728" s="1895"/>
      <c r="L728" s="1895"/>
      <c r="M728" s="1895"/>
      <c r="N728" s="1895"/>
      <c r="O728" s="1895"/>
      <c r="P728" s="1895"/>
      <c r="Q728" s="1895"/>
      <c r="R728" s="1895"/>
      <c r="S728" s="1895"/>
      <c r="T728" s="1895"/>
      <c r="U728" s="1895"/>
      <c r="V728" s="1895"/>
      <c r="W728" s="1895"/>
      <c r="X728" s="1895"/>
      <c r="Y728" s="1895"/>
      <c r="Z728" s="1895"/>
      <c r="AA728" s="1895"/>
      <c r="AB728" s="1895"/>
      <c r="AC728" s="1895"/>
      <c r="AD728" s="1895"/>
      <c r="AE728" s="1895"/>
      <c r="AF728" s="1895"/>
      <c r="AG728" s="1895"/>
      <c r="AH728" s="1895"/>
      <c r="AI728" s="1895"/>
      <c r="AJ728" s="1895"/>
      <c r="AK728" s="1732"/>
    </row>
    <row r="729" spans="2:37" s="1801" customFormat="1" ht="12" customHeight="1">
      <c r="B729" s="1883"/>
      <c r="C729" s="1883"/>
      <c r="D729" s="1883"/>
      <c r="E729" s="1883"/>
      <c r="F729" s="1883"/>
      <c r="G729" s="1883"/>
      <c r="H729" s="1883"/>
      <c r="I729" s="1883"/>
      <c r="J729" s="1883"/>
      <c r="K729" s="1883"/>
      <c r="L729" s="1883"/>
      <c r="M729" s="1883"/>
      <c r="N729" s="1883"/>
      <c r="O729" s="1883"/>
      <c r="P729" s="1883"/>
      <c r="Q729" s="1883"/>
      <c r="R729" s="1883"/>
      <c r="S729" s="1883"/>
      <c r="T729" s="1883"/>
      <c r="U729" s="1883"/>
      <c r="V729" s="1883"/>
      <c r="W729" s="1883"/>
      <c r="X729" s="1883"/>
      <c r="Y729" s="1883"/>
      <c r="Z729" s="1883"/>
      <c r="AA729" s="1883"/>
      <c r="AB729" s="1883"/>
      <c r="AC729" s="1883"/>
      <c r="AD729" s="1883"/>
      <c r="AE729" s="1883"/>
      <c r="AF729" s="1883"/>
      <c r="AG729" s="1883"/>
      <c r="AH729" s="1883"/>
      <c r="AI729" s="1883"/>
      <c r="AJ729" s="1883"/>
      <c r="AK729" s="1732"/>
    </row>
    <row r="730" spans="2:37" s="1801" customFormat="1" ht="12" customHeight="1">
      <c r="B730" s="1883"/>
      <c r="C730" s="1883"/>
      <c r="D730" s="1883"/>
      <c r="E730" s="1883"/>
      <c r="F730" s="1883"/>
      <c r="G730" s="1883"/>
      <c r="H730" s="1883"/>
      <c r="I730" s="1883"/>
      <c r="J730" s="1883"/>
      <c r="K730" s="1883"/>
      <c r="L730" s="1883"/>
      <c r="M730" s="1883"/>
      <c r="N730" s="1883"/>
      <c r="O730" s="1883"/>
      <c r="P730" s="1883"/>
      <c r="Q730" s="1883"/>
      <c r="R730" s="1883"/>
      <c r="S730" s="1883"/>
      <c r="T730" s="1883"/>
      <c r="U730" s="1883"/>
      <c r="V730" s="1883"/>
      <c r="W730" s="1883"/>
      <c r="X730" s="1883"/>
      <c r="Y730" s="1883"/>
      <c r="Z730" s="1883"/>
      <c r="AA730" s="1883"/>
      <c r="AB730" s="1883"/>
      <c r="AC730" s="1883"/>
      <c r="AD730" s="1883"/>
      <c r="AE730" s="1883"/>
      <c r="AF730" s="1883"/>
      <c r="AG730" s="1883"/>
      <c r="AH730" s="1883"/>
      <c r="AI730" s="1883"/>
      <c r="AJ730" s="1883"/>
      <c r="AK730" s="1732"/>
    </row>
    <row r="731" spans="2:37" s="1801" customFormat="1" ht="12" customHeight="1">
      <c r="B731" s="1883"/>
      <c r="C731" s="1883"/>
      <c r="D731" s="1883"/>
      <c r="E731" s="1883"/>
      <c r="F731" s="1883"/>
      <c r="G731" s="1896"/>
      <c r="H731" s="1896"/>
      <c r="I731" s="1896"/>
      <c r="J731" s="1896"/>
      <c r="K731" s="1896"/>
      <c r="L731" s="1896"/>
      <c r="M731" s="1896"/>
      <c r="N731" s="1896"/>
      <c r="O731" s="1896"/>
      <c r="P731" s="1896"/>
      <c r="Q731" s="1896"/>
      <c r="R731" s="1896"/>
      <c r="S731" s="1896"/>
      <c r="T731" s="1896"/>
      <c r="U731" s="1896"/>
      <c r="V731" s="1896"/>
      <c r="W731" s="1896"/>
      <c r="X731" s="1896"/>
      <c r="Y731" s="1896"/>
      <c r="Z731" s="1896"/>
      <c r="AA731" s="1896"/>
      <c r="AB731" s="1896"/>
      <c r="AC731" s="1896"/>
      <c r="AD731" s="1896"/>
      <c r="AE731" s="1897" t="s">
        <v>4107</v>
      </c>
      <c r="AF731" s="1897" t="s">
        <v>4082</v>
      </c>
      <c r="AG731" s="1897" t="s">
        <v>4108</v>
      </c>
      <c r="AH731" s="1897" t="s">
        <v>4084</v>
      </c>
      <c r="AI731" s="1897" t="s">
        <v>4085</v>
      </c>
      <c r="AJ731" s="1897" t="s">
        <v>4109</v>
      </c>
      <c r="AK731" s="1732"/>
    </row>
    <row r="732" spans="2:37" s="1801" customFormat="1" ht="12" customHeight="1">
      <c r="B732" s="1883"/>
      <c r="C732" s="1883"/>
      <c r="D732" s="1883"/>
      <c r="E732" s="1883"/>
      <c r="F732" s="1883"/>
      <c r="G732" s="1896"/>
      <c r="H732" s="1896"/>
      <c r="I732" s="1896"/>
      <c r="J732" s="1896"/>
      <c r="K732" s="1896"/>
      <c r="L732" s="1896"/>
      <c r="M732" s="1896"/>
      <c r="N732" s="1896"/>
      <c r="O732" s="1896"/>
      <c r="P732" s="1896"/>
      <c r="Q732" s="1896"/>
      <c r="R732" s="1896"/>
      <c r="S732" s="1896"/>
      <c r="T732" s="1896"/>
      <c r="U732" s="1896"/>
      <c r="V732" s="1896"/>
      <c r="W732" s="1896"/>
      <c r="X732" s="1896"/>
      <c r="Y732" s="1896"/>
      <c r="Z732" s="1896"/>
      <c r="AA732" s="1896"/>
      <c r="AB732" s="1896"/>
      <c r="AC732" s="1896"/>
      <c r="AD732" s="1896"/>
      <c r="AE732" s="1897"/>
      <c r="AF732" s="1897"/>
      <c r="AG732" s="1897"/>
      <c r="AH732" s="1897"/>
      <c r="AI732" s="1897"/>
      <c r="AJ732" s="1897"/>
      <c r="AK732" s="1732"/>
    </row>
    <row r="733" spans="2:37" s="1801" customFormat="1" ht="12" customHeight="1">
      <c r="B733" s="1883"/>
      <c r="C733" s="1883"/>
      <c r="D733" s="1883"/>
      <c r="E733" s="1883"/>
      <c r="F733" s="1883"/>
      <c r="G733" s="1896"/>
      <c r="H733" s="1896"/>
      <c r="I733" s="1896"/>
      <c r="J733" s="1896"/>
      <c r="K733" s="1896"/>
      <c r="L733" s="1896"/>
      <c r="M733" s="1896"/>
      <c r="N733" s="1896"/>
      <c r="O733" s="1896"/>
      <c r="P733" s="1896"/>
      <c r="Q733" s="1896"/>
      <c r="R733" s="1896"/>
      <c r="S733" s="1896"/>
      <c r="T733" s="1896"/>
      <c r="U733" s="1896"/>
      <c r="V733" s="1896"/>
      <c r="W733" s="1896"/>
      <c r="X733" s="1896"/>
      <c r="Y733" s="1896"/>
      <c r="Z733" s="1896"/>
      <c r="AA733" s="1896"/>
      <c r="AB733" s="1896"/>
      <c r="AC733" s="1896"/>
      <c r="AD733" s="1896"/>
      <c r="AE733" s="1897"/>
      <c r="AF733" s="1897"/>
      <c r="AG733" s="1897"/>
      <c r="AH733" s="1897"/>
      <c r="AI733" s="1897"/>
      <c r="AJ733" s="1897"/>
      <c r="AK733" s="1732"/>
    </row>
    <row r="734" spans="2:37" s="1801" customFormat="1" ht="12" customHeight="1">
      <c r="B734" s="1883"/>
      <c r="C734" s="1883"/>
      <c r="D734" s="1883"/>
      <c r="E734" s="1883"/>
      <c r="F734" s="1883"/>
      <c r="G734" s="1896"/>
      <c r="H734" s="1896"/>
      <c r="I734" s="1896"/>
      <c r="J734" s="1896"/>
      <c r="K734" s="1896"/>
      <c r="L734" s="1896"/>
      <c r="M734" s="1896"/>
      <c r="N734" s="1896"/>
      <c r="O734" s="1896"/>
      <c r="P734" s="1896"/>
      <c r="Q734" s="1896"/>
      <c r="R734" s="1896"/>
      <c r="S734" s="1896"/>
      <c r="T734" s="1896"/>
      <c r="U734" s="1896"/>
      <c r="V734" s="1896"/>
      <c r="W734" s="1896"/>
      <c r="X734" s="1896"/>
      <c r="Y734" s="1896"/>
      <c r="Z734" s="1896"/>
      <c r="AA734" s="1896"/>
      <c r="AB734" s="1896"/>
      <c r="AC734" s="1896"/>
      <c r="AD734" s="1896"/>
      <c r="AE734" s="1897"/>
      <c r="AF734" s="1897"/>
      <c r="AG734" s="1897"/>
      <c r="AH734" s="1897"/>
      <c r="AI734" s="1898"/>
      <c r="AJ734" s="1898"/>
      <c r="AK734" s="1732"/>
    </row>
    <row r="735" spans="2:37" ht="12" customHeight="1">
      <c r="B735" s="1649"/>
      <c r="C735" s="1649"/>
      <c r="D735" s="1649"/>
      <c r="E735" s="1659"/>
      <c r="F735" s="1659"/>
      <c r="G735" s="1659"/>
      <c r="H735" s="1659"/>
      <c r="I735" s="1659"/>
      <c r="J735" s="1655"/>
      <c r="K735" s="1655"/>
      <c r="L735" s="1655"/>
      <c r="M735" s="1660"/>
      <c r="N735" s="1660"/>
      <c r="O735" s="1660"/>
      <c r="P735" s="1660"/>
      <c r="Q735" s="1661"/>
      <c r="R735" s="1662"/>
      <c r="S735" s="1662"/>
      <c r="T735" s="1649"/>
      <c r="U735" s="1649"/>
      <c r="V735" s="1649"/>
      <c r="W735" s="1649"/>
      <c r="X735" s="1649"/>
      <c r="Y735" s="1649"/>
      <c r="Z735" s="1649"/>
      <c r="AA735" s="1649"/>
      <c r="AB735" s="1649"/>
      <c r="AC735" s="1649"/>
      <c r="AD735" s="1649"/>
      <c r="AE735" s="1649"/>
      <c r="AF735" s="1660"/>
      <c r="AG735" s="1660"/>
      <c r="AH735" s="1660"/>
      <c r="AI735" s="1660"/>
      <c r="AJ735" s="1660"/>
      <c r="AK735" s="1650"/>
    </row>
    <row r="736" spans="2:37" ht="12" customHeight="1">
      <c r="B736" s="1816" t="str">
        <f>$B$2</f>
        <v>13</v>
      </c>
      <c r="C736" s="1817" t="s">
        <v>4110</v>
      </c>
      <c r="D736" s="1649"/>
      <c r="E736" s="1658" t="s">
        <v>4111</v>
      </c>
      <c r="F736" s="1903"/>
      <c r="G736" s="1903"/>
      <c r="H736" s="1903"/>
      <c r="I736" s="1903"/>
      <c r="J736" s="1903"/>
      <c r="K736" s="1903"/>
      <c r="L736" s="1903"/>
      <c r="M736" s="1903"/>
      <c r="N736" s="1903"/>
      <c r="O736" s="1903"/>
      <c r="P736" s="1903"/>
      <c r="Q736" s="1903"/>
      <c r="R736" s="1904"/>
      <c r="S736" s="1904"/>
      <c r="T736" s="1904"/>
      <c r="U736" s="1904"/>
      <c r="V736" s="1904"/>
      <c r="W736" s="1904"/>
      <c r="X736" s="1904"/>
      <c r="Y736" s="1904"/>
      <c r="Z736" s="1904"/>
      <c r="AA736" s="1904"/>
      <c r="AB736" s="1904"/>
      <c r="AC736" s="1904"/>
      <c r="AD736" s="1663"/>
      <c r="AE736" s="1663"/>
      <c r="AF736" s="1664" t="s">
        <v>3184</v>
      </c>
      <c r="AG736" s="1664"/>
      <c r="AH736" s="1664"/>
      <c r="AI736" s="1664"/>
      <c r="AJ736" s="1664"/>
      <c r="AK736" s="1650"/>
    </row>
    <row r="737" spans="3:58" ht="12" customHeight="1">
      <c r="C737" s="1649"/>
      <c r="D737" s="1649"/>
      <c r="E737" s="1659"/>
      <c r="F737" s="1659"/>
      <c r="G737" s="1659"/>
      <c r="H737" s="1659"/>
      <c r="I737" s="1659"/>
      <c r="J737" s="1655"/>
      <c r="K737" s="1655"/>
      <c r="L737" s="1655"/>
      <c r="M737" s="1660"/>
      <c r="N737" s="1660"/>
      <c r="O737" s="1660"/>
      <c r="P737" s="1660"/>
      <c r="Q737" s="1661"/>
      <c r="R737" s="1662"/>
      <c r="S737" s="1662"/>
      <c r="T737" s="1649"/>
      <c r="U737" s="1649"/>
      <c r="V737" s="1649"/>
      <c r="W737" s="1649"/>
      <c r="X737" s="1649"/>
      <c r="Y737" s="1649"/>
      <c r="Z737" s="1649"/>
      <c r="AA737" s="1649"/>
      <c r="AB737" s="1649"/>
      <c r="AC737" s="1649"/>
      <c r="AD737" s="1649"/>
      <c r="AE737" s="1649"/>
      <c r="AF737" s="1660"/>
      <c r="AG737" s="1660"/>
      <c r="AH737" s="1660"/>
      <c r="AI737" s="1660"/>
      <c r="AJ737" s="1660"/>
      <c r="AK737" s="1650"/>
      <c r="AL737" s="1649"/>
      <c r="AM737" s="1649"/>
      <c r="AN737" s="1649"/>
      <c r="AO737" s="1649"/>
      <c r="AP737" s="1649"/>
      <c r="AQ737" s="1649"/>
      <c r="AR737" s="1649"/>
      <c r="AS737" s="1649"/>
      <c r="AT737" s="1649"/>
      <c r="AU737" s="1649"/>
      <c r="AV737" s="1649"/>
      <c r="AW737" s="1649"/>
      <c r="AX737" s="1649"/>
      <c r="AY737" s="1649"/>
      <c r="AZ737" s="1649"/>
      <c r="BA737" s="1649"/>
      <c r="BB737" s="1649"/>
      <c r="BC737" s="1649"/>
      <c r="BD737" s="1649"/>
      <c r="BE737" s="1649"/>
      <c r="BF737" s="1649"/>
    </row>
    <row r="738" spans="3:58" ht="12" customHeight="1">
      <c r="C738" s="1649" t="s">
        <v>3393</v>
      </c>
      <c r="D738" s="1649"/>
      <c r="E738" s="1659"/>
      <c r="F738" s="1659"/>
      <c r="G738" s="1649" t="s">
        <v>3412</v>
      </c>
      <c r="H738" s="1659"/>
      <c r="I738" s="1659"/>
      <c r="J738" s="1655"/>
      <c r="K738" s="1655"/>
      <c r="L738" s="1655"/>
      <c r="M738" s="1660"/>
      <c r="N738" s="1660"/>
      <c r="O738" s="1660"/>
      <c r="P738" s="1660"/>
      <c r="Q738" s="1661"/>
      <c r="R738" s="1662"/>
      <c r="S738" s="1662"/>
      <c r="T738" s="1662"/>
      <c r="U738" s="1660"/>
      <c r="V738" s="1654"/>
      <c r="W738" s="1654"/>
      <c r="X738" s="1654"/>
      <c r="Y738" s="1660"/>
      <c r="Z738" s="1660"/>
      <c r="AA738" s="1660"/>
      <c r="AB738" s="1661"/>
      <c r="AC738" s="1660"/>
      <c r="AD738" s="1660"/>
      <c r="AE738" s="1660"/>
      <c r="AF738" s="1660"/>
      <c r="AG738" s="1660"/>
      <c r="AH738" s="1660"/>
      <c r="AI738" s="1660"/>
      <c r="AJ738" s="1660"/>
      <c r="AK738" s="1665"/>
      <c r="AL738" s="1649"/>
      <c r="AM738" s="1649"/>
      <c r="AN738" s="1649"/>
      <c r="AO738" s="1649"/>
      <c r="AP738" s="1649"/>
      <c r="AQ738" s="1649"/>
      <c r="AR738" s="1649"/>
      <c r="AS738" s="1649"/>
      <c r="AT738" s="1649"/>
      <c r="AU738" s="1649"/>
      <c r="AV738" s="1649"/>
      <c r="AW738" s="1649"/>
      <c r="AX738" s="1649"/>
      <c r="AY738" s="1649"/>
      <c r="AZ738" s="1649"/>
      <c r="BA738" s="1649"/>
      <c r="BB738" s="1649"/>
      <c r="BC738" s="1649"/>
      <c r="BD738" s="1649"/>
      <c r="BE738" s="1649"/>
      <c r="BF738" s="1649"/>
    </row>
    <row r="739" spans="3:58" ht="12" customHeight="1">
      <c r="C739" s="1649"/>
      <c r="D739" s="1649"/>
      <c r="E739" s="1649" t="s">
        <v>3413</v>
      </c>
      <c r="F739" s="1649"/>
      <c r="G739" s="1649"/>
      <c r="H739" s="1649"/>
      <c r="I739" s="1649"/>
      <c r="J739" s="1649"/>
      <c r="K739" s="1649"/>
      <c r="L739" s="1649"/>
      <c r="M739" s="1649"/>
      <c r="N739" s="1649"/>
      <c r="O739" s="1649"/>
      <c r="P739" s="1649"/>
      <c r="Q739" s="1649"/>
      <c r="R739" s="1649"/>
      <c r="S739" s="1649"/>
      <c r="T739" s="1649"/>
      <c r="U739" s="1649"/>
      <c r="V739" s="1649"/>
      <c r="W739" s="1649"/>
      <c r="X739" s="1649"/>
      <c r="Y739" s="1649"/>
      <c r="Z739" s="1649"/>
      <c r="AA739" s="1649"/>
      <c r="AB739" s="1649"/>
      <c r="AC739" s="1649"/>
      <c r="AD739" s="1649"/>
      <c r="AE739" s="1649"/>
      <c r="AF739" s="1649"/>
      <c r="AG739" s="1649"/>
      <c r="AH739" s="1649"/>
      <c r="AI739" s="1649"/>
      <c r="AJ739" s="1665" t="s">
        <v>3404</v>
      </c>
      <c r="AK739" s="1650"/>
      <c r="AL739" s="1649"/>
      <c r="AM739" s="1649"/>
      <c r="AN739" s="1649"/>
      <c r="AO739" s="1649"/>
      <c r="AP739" s="1649"/>
      <c r="AQ739" s="1649"/>
      <c r="AR739" s="1649"/>
      <c r="AS739" s="1649"/>
      <c r="AT739" s="1649"/>
      <c r="AU739" s="1649"/>
      <c r="AV739" s="1649"/>
      <c r="AW739" s="1649"/>
      <c r="AX739" s="1649"/>
      <c r="AY739" s="1649"/>
      <c r="AZ739" s="1649"/>
      <c r="BA739" s="1649"/>
      <c r="BB739" s="1649"/>
      <c r="BC739" s="1649"/>
      <c r="BD739" s="1649"/>
      <c r="BE739" s="1649"/>
      <c r="BF739" s="1649"/>
    </row>
    <row r="740" spans="3:58" ht="12" customHeight="1">
      <c r="C740" s="1649"/>
      <c r="D740" s="1649"/>
      <c r="E740" s="1666">
        <v>31</v>
      </c>
      <c r="F740" s="1666"/>
      <c r="G740" s="1666"/>
      <c r="H740" s="1666"/>
      <c r="I740" s="1666"/>
      <c r="J740" s="1666"/>
      <c r="K740" s="1666"/>
      <c r="L740" s="1666">
        <v>24</v>
      </c>
      <c r="M740" s="1666">
        <v>23</v>
      </c>
      <c r="N740" s="1666"/>
      <c r="O740" s="1666"/>
      <c r="P740" s="1666"/>
      <c r="Q740" s="1666"/>
      <c r="R740" s="1666"/>
      <c r="S740" s="1666"/>
      <c r="T740" s="1667">
        <v>16</v>
      </c>
      <c r="U740" s="1667">
        <v>15</v>
      </c>
      <c r="V740" s="1666"/>
      <c r="W740" s="1666"/>
      <c r="X740" s="1666"/>
      <c r="Y740" s="1666"/>
      <c r="Z740" s="1666"/>
      <c r="AA740" s="1666"/>
      <c r="AB740" s="1667">
        <v>8</v>
      </c>
      <c r="AC740" s="1667">
        <v>7</v>
      </c>
      <c r="AD740" s="1666"/>
      <c r="AE740" s="1666"/>
      <c r="AF740" s="1666"/>
      <c r="AG740" s="1666"/>
      <c r="AH740" s="1666"/>
      <c r="AI740" s="1666"/>
      <c r="AJ740" s="1667">
        <v>0</v>
      </c>
      <c r="AK740" s="1650"/>
      <c r="AL740" s="1649"/>
      <c r="AM740" s="1649"/>
      <c r="AN740" s="1649"/>
      <c r="AO740" s="1649"/>
      <c r="AP740" s="1649"/>
      <c r="AQ740" s="1649"/>
      <c r="AR740" s="1649"/>
      <c r="AS740" s="1649"/>
      <c r="AT740" s="1649"/>
      <c r="AU740" s="1649"/>
      <c r="AV740" s="1649"/>
      <c r="AW740" s="1649"/>
      <c r="AX740" s="1649"/>
      <c r="AY740" s="1649"/>
      <c r="AZ740" s="1649"/>
      <c r="BA740" s="1649"/>
      <c r="BB740" s="1649"/>
      <c r="BC740" s="1649"/>
      <c r="BD740" s="1649"/>
      <c r="BE740" s="1649"/>
      <c r="BF740" s="1649"/>
    </row>
    <row r="741" spans="3:58" s="1618" customFormat="1" ht="12" customHeight="1">
      <c r="E741" s="1619">
        <v>1</v>
      </c>
      <c r="F741" s="1620">
        <v>0</v>
      </c>
      <c r="G741" s="1620">
        <v>1</v>
      </c>
      <c r="H741" s="1621" t="s">
        <v>3414</v>
      </c>
      <c r="I741" s="1619">
        <v>0</v>
      </c>
      <c r="J741" s="1622">
        <v>0</v>
      </c>
      <c r="K741" s="1622">
        <v>0</v>
      </c>
      <c r="L741" s="1623">
        <v>0</v>
      </c>
      <c r="M741" s="1668">
        <v>0</v>
      </c>
      <c r="N741" s="1622">
        <v>0</v>
      </c>
      <c r="O741" s="1622">
        <v>0</v>
      </c>
      <c r="P741" s="1623">
        <v>0</v>
      </c>
      <c r="Q741" s="1619" t="str">
        <f>MID(Q743,1,1)</f>
        <v>0</v>
      </c>
      <c r="R741" s="1620" t="str">
        <f>MID(Q743,2,1)</f>
        <v>0</v>
      </c>
      <c r="S741" s="1669" t="str">
        <f>MID(Q743,3,1)</f>
        <v>0</v>
      </c>
      <c r="T741" s="1670" t="str">
        <f>MID(Q743,4,1)</f>
        <v>1</v>
      </c>
      <c r="U741" s="1619" t="str">
        <f>MID(U743,1,1)</f>
        <v>0</v>
      </c>
      <c r="V741" s="1620" t="str">
        <f>MID(U743,2,1)</f>
        <v>0</v>
      </c>
      <c r="W741" s="1620" t="str">
        <f>MID(U743,3,1)</f>
        <v>0</v>
      </c>
      <c r="X741" s="1621" t="str">
        <f>MID(U743,4,1)</f>
        <v>0</v>
      </c>
      <c r="Y741" s="1619" t="str">
        <f>MID(U743,5,1)</f>
        <v>0</v>
      </c>
      <c r="Z741" s="1620" t="str">
        <f>MID(U743,6,1)</f>
        <v>0</v>
      </c>
      <c r="AA741" s="1620" t="str">
        <f>MID(U743,7,1)</f>
        <v>0</v>
      </c>
      <c r="AB741" s="1621" t="str">
        <f>MID(U743,8,1)</f>
        <v>0</v>
      </c>
      <c r="AC741" s="1671" t="str">
        <f>MID(AC743,1,1)</f>
        <v>0</v>
      </c>
      <c r="AD741" s="1669" t="str">
        <f>MID(AC743,2,1)</f>
        <v>0</v>
      </c>
      <c r="AE741" s="1669" t="str">
        <f>MID(AC743,3,1)</f>
        <v>1</v>
      </c>
      <c r="AF741" s="1672" t="str">
        <f>MID(AC743,4,1)</f>
        <v>0</v>
      </c>
      <c r="AG741" s="1671" t="str">
        <f>MID(AC743,5,1)</f>
        <v>0</v>
      </c>
      <c r="AH741" s="1669" t="str">
        <f>MID(AC743,6,1)</f>
        <v>0</v>
      </c>
      <c r="AI741" s="1669" t="str">
        <f>MID(AC743,7,1)</f>
        <v>0</v>
      </c>
      <c r="AJ741" s="1672" t="str">
        <f>MID(AC743,8,1)</f>
        <v>0</v>
      </c>
      <c r="AQ741" s="1673"/>
      <c r="AR741" s="1673"/>
      <c r="AS741" s="1673"/>
      <c r="AT741" s="1673"/>
      <c r="AU741" s="1673"/>
      <c r="AV741" s="1673"/>
      <c r="AW741" s="1673"/>
      <c r="AX741" s="1673"/>
      <c r="AY741" s="1673"/>
      <c r="AZ741" s="1673"/>
      <c r="BA741" s="1673"/>
      <c r="BB741" s="1673"/>
      <c r="BC741" s="1673"/>
      <c r="BD741" s="1673"/>
      <c r="BE741" s="1673"/>
      <c r="BF741" s="1673"/>
    </row>
    <row r="742" spans="3:58" s="1618" customFormat="1" ht="12" customHeight="1">
      <c r="AI742" s="1637"/>
      <c r="AJ742" s="1637"/>
      <c r="AQ742" s="1673"/>
      <c r="AR742" s="1673"/>
      <c r="AS742" s="1673"/>
      <c r="AT742" s="1673"/>
      <c r="AU742" s="1673"/>
      <c r="AV742" s="1673"/>
      <c r="AW742" s="1673"/>
      <c r="AX742" s="1673"/>
      <c r="AY742" s="1673"/>
      <c r="AZ742" s="1673"/>
      <c r="BA742" s="1673"/>
      <c r="BB742" s="1673"/>
      <c r="BC742" s="1673"/>
      <c r="BD742" s="1673"/>
      <c r="BE742" s="1673"/>
      <c r="BF742" s="1673"/>
    </row>
    <row r="743" spans="3:58" s="1618" customFormat="1" ht="12" hidden="1" customHeight="1">
      <c r="E743" s="1638"/>
      <c r="F743" s="1638"/>
      <c r="G743" s="1638"/>
      <c r="H743" s="1638"/>
      <c r="I743" s="1638"/>
      <c r="J743" s="1637"/>
      <c r="K743" s="1637"/>
      <c r="L743" s="1637"/>
      <c r="M743" s="1637"/>
      <c r="N743" s="1637"/>
      <c r="O743" s="1637"/>
      <c r="P743" s="1637"/>
      <c r="Q743" s="1639" t="str">
        <f>HEX2BIN(T744,4)</f>
        <v>0001</v>
      </c>
      <c r="R743" s="1639"/>
      <c r="S743" s="1639"/>
      <c r="T743" s="1639"/>
      <c r="U743" s="1639" t="str">
        <f>HEX2BIN(Y744,8)</f>
        <v>00000000</v>
      </c>
      <c r="V743" s="1639"/>
      <c r="W743" s="1639"/>
      <c r="X743" s="1639"/>
      <c r="Y743" s="1639"/>
      <c r="Z743" s="1639"/>
      <c r="AA743" s="1639"/>
      <c r="AB743" s="1639"/>
      <c r="AC743" s="1639" t="str">
        <f>HEX2BIN(AG744,8)</f>
        <v>00100000</v>
      </c>
      <c r="AD743" s="1639"/>
      <c r="AE743" s="1639"/>
      <c r="AF743" s="1639"/>
      <c r="AG743" s="1639"/>
      <c r="AH743" s="1639"/>
      <c r="AI743" s="1639"/>
      <c r="AJ743" s="1639"/>
      <c r="AQ743" s="1673"/>
      <c r="AR743" s="1673"/>
      <c r="AS743" s="1673"/>
      <c r="AT743" s="1673"/>
      <c r="AU743" s="1673"/>
      <c r="AV743" s="1673"/>
      <c r="AW743" s="1673"/>
      <c r="AX743" s="1673"/>
      <c r="AY743" s="1673"/>
      <c r="AZ743" s="1673"/>
      <c r="BA743" s="1673"/>
      <c r="BB743" s="1673"/>
      <c r="BC743" s="1673"/>
      <c r="BD743" s="1673"/>
      <c r="BE743" s="1673"/>
      <c r="BF743" s="1673"/>
    </row>
    <row r="744" spans="3:58" s="1618" customFormat="1" ht="12" customHeight="1">
      <c r="E744" s="1638"/>
      <c r="F744" s="1638"/>
      <c r="G744" s="1638"/>
      <c r="H744" s="1638"/>
      <c r="I744" s="1638"/>
      <c r="J744" s="1637"/>
      <c r="K744" s="1640"/>
      <c r="L744" s="1637"/>
      <c r="M744" s="1641"/>
      <c r="N744" s="1642"/>
      <c r="O744" s="1905" t="s">
        <v>4112</v>
      </c>
      <c r="P744" s="1642"/>
      <c r="Q744" s="1644" t="s">
        <v>3106</v>
      </c>
      <c r="R744" s="1645"/>
      <c r="S744" s="1645"/>
      <c r="T744" s="1646" t="s">
        <v>3214</v>
      </c>
      <c r="U744" s="1644" t="s">
        <v>3919</v>
      </c>
      <c r="V744" s="1645"/>
      <c r="W744" s="1645"/>
      <c r="X744" s="1645"/>
      <c r="Y744" s="1647" t="s">
        <v>3138</v>
      </c>
      <c r="Z744" s="1647"/>
      <c r="AA744" s="1647"/>
      <c r="AB744" s="1648"/>
      <c r="AC744" s="1644" t="s">
        <v>3139</v>
      </c>
      <c r="AD744" s="1645"/>
      <c r="AE744" s="1645"/>
      <c r="AF744" s="1645"/>
      <c r="AG744" s="1647" t="s">
        <v>4113</v>
      </c>
      <c r="AH744" s="1647"/>
      <c r="AI744" s="1647"/>
      <c r="AJ744" s="1648"/>
      <c r="AQ744" s="1673"/>
      <c r="AR744" s="1673"/>
      <c r="AS744" s="1673"/>
      <c r="AT744" s="1673"/>
      <c r="AU744" s="1673"/>
      <c r="AV744" s="1673"/>
      <c r="AW744" s="1673"/>
      <c r="AX744" s="1673"/>
      <c r="AY744" s="1673"/>
      <c r="AZ744" s="1673"/>
      <c r="BA744" s="1673"/>
      <c r="BB744" s="1673"/>
      <c r="BC744" s="1673"/>
      <c r="BD744" s="1673"/>
      <c r="BE744" s="1673"/>
      <c r="BF744" s="1673"/>
    </row>
    <row r="745" spans="3:58" ht="12" customHeight="1">
      <c r="C745" s="1649"/>
      <c r="D745" s="1649"/>
      <c r="E745" s="1638"/>
      <c r="F745" s="1638"/>
      <c r="G745" s="1638"/>
      <c r="H745" s="1638"/>
      <c r="I745" s="1638"/>
      <c r="J745" s="1637"/>
      <c r="K745" s="1713"/>
      <c r="L745" s="1713"/>
      <c r="M745" s="1713"/>
      <c r="N745" s="1713"/>
      <c r="O745" s="1713"/>
      <c r="P745" s="1713"/>
      <c r="Q745" s="1713"/>
      <c r="R745" s="1713"/>
      <c r="S745" s="1713"/>
      <c r="T745" s="1713"/>
      <c r="U745" s="1713"/>
      <c r="V745" s="1713"/>
      <c r="W745" s="1713"/>
      <c r="X745" s="1713"/>
      <c r="Y745" s="1713"/>
      <c r="Z745" s="1713"/>
      <c r="AA745" s="1713"/>
      <c r="AB745" s="1713"/>
      <c r="AC745" s="1713"/>
      <c r="AD745" s="1713"/>
      <c r="AE745" s="1713"/>
      <c r="AF745" s="1713"/>
      <c r="AG745" s="1713"/>
      <c r="AH745" s="1713"/>
      <c r="AI745" s="1713"/>
      <c r="AJ745" s="1713"/>
      <c r="AK745" s="1713"/>
      <c r="AL745" s="1713"/>
      <c r="AM745" s="1713"/>
      <c r="AN745" s="1713"/>
      <c r="AO745" s="1649"/>
      <c r="AP745" s="1649"/>
      <c r="AQ745" s="1649"/>
      <c r="AR745" s="1649"/>
      <c r="AS745" s="1649"/>
      <c r="AT745" s="1649"/>
      <c r="AU745" s="1649"/>
      <c r="AV745" s="1649"/>
      <c r="AW745" s="1649"/>
      <c r="AX745" s="1649"/>
      <c r="AY745" s="1649"/>
      <c r="AZ745" s="1649"/>
      <c r="BA745" s="1649"/>
      <c r="BB745" s="1649"/>
      <c r="BC745" s="1649"/>
      <c r="BD745" s="1649"/>
      <c r="BE745" s="1649"/>
      <c r="BF745" s="1649"/>
    </row>
    <row r="746" spans="3:58" ht="12" customHeight="1">
      <c r="C746" s="1649" t="s">
        <v>3696</v>
      </c>
      <c r="D746" s="1649"/>
      <c r="E746" s="1659"/>
      <c r="F746" s="1659"/>
      <c r="G746" s="1649" t="s">
        <v>3412</v>
      </c>
      <c r="H746" s="1659"/>
      <c r="I746" s="1659"/>
      <c r="J746" s="1655"/>
      <c r="K746" s="1655"/>
      <c r="L746" s="1655"/>
      <c r="M746" s="1660"/>
      <c r="N746" s="1660"/>
      <c r="O746" s="1660"/>
      <c r="P746" s="1660"/>
      <c r="Q746" s="1661"/>
      <c r="R746" s="1662"/>
      <c r="S746" s="1662"/>
      <c r="T746" s="1662"/>
      <c r="U746" s="1660"/>
      <c r="V746" s="1654"/>
      <c r="W746" s="1654"/>
      <c r="X746" s="1654"/>
      <c r="Y746" s="1660"/>
      <c r="Z746" s="1660"/>
      <c r="AA746" s="1660"/>
      <c r="AB746" s="1661"/>
      <c r="AC746" s="1660"/>
      <c r="AD746" s="1660"/>
      <c r="AE746" s="1660"/>
      <c r="AF746" s="1660"/>
      <c r="AG746" s="1660"/>
      <c r="AH746" s="1660"/>
      <c r="AI746" s="1660"/>
      <c r="AJ746" s="1660"/>
      <c r="AK746" s="1650"/>
      <c r="AL746" s="1649"/>
      <c r="AM746" s="1649"/>
      <c r="AN746" s="1649"/>
      <c r="AO746" s="1649"/>
      <c r="AP746" s="1649"/>
      <c r="AQ746" s="1649"/>
      <c r="AR746" s="1649"/>
      <c r="AS746" s="1649"/>
      <c r="AT746" s="1649"/>
      <c r="AU746" s="1649"/>
      <c r="AV746" s="1649"/>
      <c r="AW746" s="1649"/>
      <c r="AX746" s="1649"/>
      <c r="AY746" s="1649"/>
      <c r="AZ746" s="1649"/>
      <c r="BA746" s="1649"/>
      <c r="BB746" s="1649"/>
      <c r="BC746" s="1649"/>
      <c r="BD746" s="1649"/>
      <c r="BE746" s="1649"/>
      <c r="BF746" s="1649"/>
    </row>
    <row r="747" spans="3:58" ht="12" customHeight="1">
      <c r="C747" s="1649"/>
      <c r="D747" s="1649"/>
      <c r="E747" s="1649" t="s">
        <v>3413</v>
      </c>
      <c r="F747" s="1649"/>
      <c r="G747" s="1649"/>
      <c r="H747" s="1649"/>
      <c r="I747" s="1649"/>
      <c r="J747" s="1649"/>
      <c r="K747" s="1649"/>
      <c r="L747" s="1649"/>
      <c r="M747" s="1649"/>
      <c r="N747" s="1649"/>
      <c r="O747" s="1649"/>
      <c r="P747" s="1649"/>
      <c r="Q747" s="1649"/>
      <c r="R747" s="1649"/>
      <c r="S747" s="1649"/>
      <c r="T747" s="1649"/>
      <c r="U747" s="1649"/>
      <c r="V747" s="1649"/>
      <c r="W747" s="1649"/>
      <c r="X747" s="1649"/>
      <c r="Y747" s="1649"/>
      <c r="Z747" s="1649"/>
      <c r="AA747" s="1649"/>
      <c r="AB747" s="1649"/>
      <c r="AC747" s="1649"/>
      <c r="AD747" s="1649"/>
      <c r="AE747" s="1649"/>
      <c r="AF747" s="1649"/>
      <c r="AG747" s="1649"/>
      <c r="AH747" s="1649"/>
      <c r="AI747" s="1649"/>
      <c r="AJ747" s="1665" t="s">
        <v>3404</v>
      </c>
      <c r="AK747" s="1650"/>
      <c r="AL747" s="1649"/>
      <c r="AM747" s="1649"/>
      <c r="AN747" s="1649"/>
      <c r="AO747" s="1649"/>
      <c r="AP747" s="1649"/>
      <c r="AQ747" s="1649"/>
      <c r="AR747" s="1649"/>
      <c r="AS747" s="1649"/>
      <c r="AT747" s="1649"/>
      <c r="AU747" s="1649"/>
      <c r="AV747" s="1649"/>
      <c r="AW747" s="1649"/>
      <c r="AX747" s="1649"/>
      <c r="AY747" s="1649"/>
      <c r="AZ747" s="1649"/>
      <c r="BA747" s="1649"/>
      <c r="BB747" s="1649"/>
      <c r="BC747" s="1649"/>
      <c r="BD747" s="1649"/>
      <c r="BE747" s="1649"/>
      <c r="BF747" s="1649"/>
    </row>
    <row r="748" spans="3:58" ht="12" customHeight="1">
      <c r="C748" s="1649"/>
      <c r="D748" s="1649"/>
      <c r="E748" s="1666">
        <v>31</v>
      </c>
      <c r="F748" s="1666"/>
      <c r="G748" s="1666"/>
      <c r="H748" s="1666"/>
      <c r="I748" s="1666"/>
      <c r="J748" s="1666"/>
      <c r="K748" s="1666"/>
      <c r="L748" s="1666">
        <v>24</v>
      </c>
      <c r="M748" s="1666">
        <v>23</v>
      </c>
      <c r="N748" s="1666"/>
      <c r="O748" s="1666"/>
      <c r="P748" s="1666"/>
      <c r="Q748" s="1666"/>
      <c r="R748" s="1666"/>
      <c r="S748" s="1666"/>
      <c r="T748" s="1667">
        <v>16</v>
      </c>
      <c r="U748" s="1667">
        <v>15</v>
      </c>
      <c r="V748" s="1666"/>
      <c r="W748" s="1666"/>
      <c r="X748" s="1666"/>
      <c r="Y748" s="1666"/>
      <c r="Z748" s="1666"/>
      <c r="AA748" s="1666"/>
      <c r="AB748" s="1667">
        <v>8</v>
      </c>
      <c r="AC748" s="1667">
        <v>7</v>
      </c>
      <c r="AD748" s="1666"/>
      <c r="AE748" s="1666"/>
      <c r="AF748" s="1666"/>
      <c r="AG748" s="1666"/>
      <c r="AH748" s="1666"/>
      <c r="AI748" s="1666"/>
      <c r="AJ748" s="1667">
        <v>0</v>
      </c>
      <c r="AK748" s="1650"/>
      <c r="AL748" s="1649"/>
      <c r="AM748" s="1649"/>
      <c r="AN748" s="1649"/>
      <c r="AO748" s="1649"/>
      <c r="AP748" s="1649"/>
      <c r="AQ748" s="1649"/>
      <c r="AR748" s="1649"/>
      <c r="AS748" s="1649"/>
      <c r="AT748" s="1649"/>
      <c r="AU748" s="1649"/>
      <c r="AV748" s="1649"/>
      <c r="AW748" s="1649"/>
      <c r="AX748" s="1649"/>
      <c r="AY748" s="1649"/>
      <c r="AZ748" s="1649"/>
      <c r="BA748" s="1649"/>
      <c r="BB748" s="1649"/>
      <c r="BC748" s="1649"/>
      <c r="BD748" s="1649"/>
      <c r="BE748" s="1649"/>
      <c r="BF748" s="1649"/>
    </row>
    <row r="749" spans="3:58" s="1618" customFormat="1" ht="12" customHeight="1">
      <c r="E749" s="1619">
        <v>1</v>
      </c>
      <c r="F749" s="1620">
        <v>0</v>
      </c>
      <c r="G749" s="1620">
        <v>1</v>
      </c>
      <c r="H749" s="1621" t="s">
        <v>3414</v>
      </c>
      <c r="I749" s="1619">
        <v>0</v>
      </c>
      <c r="J749" s="1622">
        <v>0</v>
      </c>
      <c r="K749" s="1622">
        <v>0</v>
      </c>
      <c r="L749" s="1623">
        <v>0</v>
      </c>
      <c r="M749" s="1756">
        <v>1</v>
      </c>
      <c r="N749" s="1622">
        <v>0</v>
      </c>
      <c r="O749" s="1622">
        <v>0</v>
      </c>
      <c r="P749" s="1623">
        <v>0</v>
      </c>
      <c r="Q749" s="1619" t="str">
        <f>MID(Q751,1,1)</f>
        <v>0</v>
      </c>
      <c r="R749" s="1620" t="str">
        <f>MID(Q751,2,1)</f>
        <v>0</v>
      </c>
      <c r="S749" s="1669" t="str">
        <f>MID(Q751,3,1)</f>
        <v>0</v>
      </c>
      <c r="T749" s="1670" t="str">
        <f>MID(Q751,4,1)</f>
        <v>1</v>
      </c>
      <c r="U749" s="1619" t="str">
        <f>MID(U751,1,1)</f>
        <v>0</v>
      </c>
      <c r="V749" s="1620" t="str">
        <f>MID(U751,2,1)</f>
        <v>0</v>
      </c>
      <c r="W749" s="1620" t="str">
        <f>MID(U751,3,1)</f>
        <v>0</v>
      </c>
      <c r="X749" s="1621" t="str">
        <f>MID(U751,4,1)</f>
        <v>0</v>
      </c>
      <c r="Y749" s="1619" t="str">
        <f>MID(U751,5,1)</f>
        <v>0</v>
      </c>
      <c r="Z749" s="1620" t="s">
        <v>3965</v>
      </c>
      <c r="AA749" s="1620" t="s">
        <v>3414</v>
      </c>
      <c r="AB749" s="1621" t="s">
        <v>3414</v>
      </c>
      <c r="AC749" s="1671" t="str">
        <f>MID(AC751,1,1)</f>
        <v>0</v>
      </c>
      <c r="AD749" s="1669" t="str">
        <f>MID(AC751,2,1)</f>
        <v>0</v>
      </c>
      <c r="AE749" s="1669" t="str">
        <f>MID(AC751,3,1)</f>
        <v>1</v>
      </c>
      <c r="AF749" s="1672" t="str">
        <f>MID(AC751,4,1)</f>
        <v>0</v>
      </c>
      <c r="AG749" s="1671" t="str">
        <f>MID(AC751,5,1)</f>
        <v>0</v>
      </c>
      <c r="AH749" s="1669" t="str">
        <f>MID(AC751,6,1)</f>
        <v>0</v>
      </c>
      <c r="AI749" s="1669" t="str">
        <f>MID(AC751,7,1)</f>
        <v>0</v>
      </c>
      <c r="AJ749" s="1672" t="str">
        <f>MID(AC751,8,1)</f>
        <v>0</v>
      </c>
      <c r="AQ749" s="1673"/>
      <c r="AR749" s="1673"/>
      <c r="AS749" s="1673"/>
      <c r="AT749" s="1673"/>
      <c r="AU749" s="1673"/>
      <c r="AV749" s="1673"/>
      <c r="AW749" s="1673"/>
      <c r="AX749" s="1673"/>
      <c r="AY749" s="1673"/>
      <c r="AZ749" s="1673"/>
      <c r="BA749" s="1673"/>
      <c r="BB749" s="1673"/>
      <c r="BC749" s="1673"/>
      <c r="BD749" s="1673"/>
      <c r="BE749" s="1673"/>
      <c r="BF749" s="1673"/>
    </row>
    <row r="750" spans="3:58" s="1618" customFormat="1" ht="12" customHeight="1">
      <c r="AI750" s="1637"/>
      <c r="AJ750" s="1637"/>
      <c r="AQ750" s="1673"/>
      <c r="AR750" s="1673"/>
      <c r="AS750" s="1673"/>
      <c r="AT750" s="1673"/>
      <c r="AU750" s="1673"/>
      <c r="AV750" s="1673"/>
      <c r="AW750" s="1673"/>
      <c r="AX750" s="1673"/>
      <c r="AY750" s="1673"/>
      <c r="AZ750" s="1673"/>
      <c r="BA750" s="1673"/>
      <c r="BB750" s="1673"/>
      <c r="BC750" s="1673"/>
      <c r="BD750" s="1673"/>
      <c r="BE750" s="1673"/>
      <c r="BF750" s="1673"/>
    </row>
    <row r="751" spans="3:58" s="1618" customFormat="1" ht="12" hidden="1" customHeight="1">
      <c r="E751" s="1638"/>
      <c r="F751" s="1638"/>
      <c r="G751" s="1638"/>
      <c r="H751" s="1638"/>
      <c r="I751" s="1638"/>
      <c r="J751" s="1637"/>
      <c r="K751" s="1637"/>
      <c r="L751" s="1637"/>
      <c r="M751" s="1637"/>
      <c r="N751" s="1637"/>
      <c r="O751" s="1637"/>
      <c r="P751" s="1637"/>
      <c r="Q751" s="1639" t="str">
        <f>HEX2BIN(T752,4)</f>
        <v>0001</v>
      </c>
      <c r="R751" s="1639"/>
      <c r="S751" s="1639"/>
      <c r="T751" s="1639"/>
      <c r="U751" s="1639" t="str">
        <f>HEX2BIN(Y752,8)</f>
        <v>00000001</v>
      </c>
      <c r="V751" s="1639"/>
      <c r="W751" s="1639"/>
      <c r="X751" s="1639"/>
      <c r="Y751" s="1639"/>
      <c r="Z751" s="1639"/>
      <c r="AA751" s="1639"/>
      <c r="AB751" s="1639"/>
      <c r="AC751" s="1639" t="str">
        <f>HEX2BIN(AG752,8)</f>
        <v>00100000</v>
      </c>
      <c r="AD751" s="1639"/>
      <c r="AE751" s="1639"/>
      <c r="AF751" s="1639"/>
      <c r="AG751" s="1639"/>
      <c r="AH751" s="1639"/>
      <c r="AI751" s="1639"/>
      <c r="AJ751" s="1639"/>
      <c r="AQ751" s="1673"/>
      <c r="AR751" s="1673"/>
      <c r="AS751" s="1673"/>
      <c r="AT751" s="1673"/>
      <c r="AU751" s="1673"/>
      <c r="AV751" s="1673"/>
      <c r="AW751" s="1673"/>
      <c r="AX751" s="1673"/>
      <c r="AY751" s="1673"/>
      <c r="AZ751" s="1673"/>
      <c r="BA751" s="1673"/>
      <c r="BB751" s="1673"/>
      <c r="BC751" s="1673"/>
      <c r="BD751" s="1673"/>
      <c r="BE751" s="1673"/>
      <c r="BF751" s="1673"/>
    </row>
    <row r="752" spans="3:58" s="1618" customFormat="1" ht="12" customHeight="1">
      <c r="E752" s="1638"/>
      <c r="F752" s="1638"/>
      <c r="G752" s="1638"/>
      <c r="H752" s="1638"/>
      <c r="I752" s="1638"/>
      <c r="J752" s="1637"/>
      <c r="K752" s="1640"/>
      <c r="L752" s="1637"/>
      <c r="M752" s="1641"/>
      <c r="N752" s="1642"/>
      <c r="O752" s="1905" t="s">
        <v>4114</v>
      </c>
      <c r="P752" s="1642"/>
      <c r="Q752" s="1644" t="s">
        <v>3106</v>
      </c>
      <c r="R752" s="1645"/>
      <c r="S752" s="1645"/>
      <c r="T752" s="1646" t="s">
        <v>3187</v>
      </c>
      <c r="U752" s="1644" t="s">
        <v>3225</v>
      </c>
      <c r="V752" s="1645"/>
      <c r="W752" s="1645"/>
      <c r="X752" s="1645"/>
      <c r="Y752" s="1647" t="s">
        <v>3936</v>
      </c>
      <c r="Z752" s="1647"/>
      <c r="AA752" s="1647"/>
      <c r="AB752" s="1648"/>
      <c r="AC752" s="1644" t="s">
        <v>3216</v>
      </c>
      <c r="AD752" s="1645"/>
      <c r="AE752" s="1645"/>
      <c r="AF752" s="1645"/>
      <c r="AG752" s="1647" t="s">
        <v>4115</v>
      </c>
      <c r="AH752" s="1647"/>
      <c r="AI752" s="1647"/>
      <c r="AJ752" s="1648"/>
      <c r="AQ752" s="1673"/>
      <c r="AR752" s="1673"/>
      <c r="AS752" s="1673"/>
      <c r="AT752" s="1673"/>
      <c r="AU752" s="1673"/>
      <c r="AV752" s="1673"/>
      <c r="AW752" s="1673"/>
      <c r="AX752" s="1673"/>
      <c r="AY752" s="1673"/>
      <c r="AZ752" s="1673"/>
      <c r="BA752" s="1673"/>
      <c r="BB752" s="1673"/>
      <c r="BC752" s="1673"/>
      <c r="BD752" s="1673"/>
      <c r="BE752" s="1673"/>
      <c r="BF752" s="1673"/>
    </row>
    <row r="753" spans="3:38" ht="12" customHeight="1">
      <c r="C753" s="1649"/>
      <c r="D753" s="1649"/>
      <c r="E753" s="1638"/>
      <c r="F753" s="1638"/>
      <c r="G753" s="1638"/>
      <c r="H753" s="1638"/>
      <c r="I753" s="1638"/>
      <c r="J753" s="1637"/>
      <c r="K753" s="1640"/>
      <c r="L753" s="1637"/>
      <c r="M753" s="1641"/>
      <c r="N753" s="1642"/>
      <c r="O753" s="1905" t="s">
        <v>4116</v>
      </c>
      <c r="P753" s="1642"/>
      <c r="Q753" s="1644" t="s">
        <v>3106</v>
      </c>
      <c r="R753" s="1645"/>
      <c r="S753" s="1645"/>
      <c r="T753" s="1646" t="s">
        <v>3187</v>
      </c>
      <c r="U753" s="1644" t="s">
        <v>4117</v>
      </c>
      <c r="V753" s="1645"/>
      <c r="W753" s="1645"/>
      <c r="X753" s="1645"/>
      <c r="Y753" s="1647" t="s">
        <v>3441</v>
      </c>
      <c r="Z753" s="1647"/>
      <c r="AA753" s="1647"/>
      <c r="AB753" s="1648"/>
      <c r="AC753" s="1644" t="s">
        <v>3921</v>
      </c>
      <c r="AD753" s="1645"/>
      <c r="AE753" s="1645"/>
      <c r="AF753" s="1645"/>
      <c r="AG753" s="1906">
        <v>20</v>
      </c>
      <c r="AH753" s="1906"/>
      <c r="AI753" s="1906"/>
      <c r="AJ753" s="1907"/>
      <c r="AK753" s="1650"/>
      <c r="AL753" s="1649"/>
    </row>
    <row r="754" spans="3:38" ht="12" customHeight="1">
      <c r="C754" s="1649"/>
      <c r="D754" s="1649"/>
      <c r="E754" s="1638"/>
      <c r="F754" s="1638"/>
      <c r="G754" s="1638"/>
      <c r="H754" s="1638"/>
      <c r="I754" s="1638"/>
      <c r="J754" s="1637"/>
      <c r="K754" s="1640"/>
      <c r="L754" s="1637"/>
      <c r="M754" s="1641"/>
      <c r="N754" s="1642"/>
      <c r="O754" s="1905" t="s">
        <v>4118</v>
      </c>
      <c r="P754" s="1642"/>
      <c r="Q754" s="1644" t="s">
        <v>3106</v>
      </c>
      <c r="R754" s="1645"/>
      <c r="S754" s="1645"/>
      <c r="T754" s="1646" t="s">
        <v>3187</v>
      </c>
      <c r="U754" s="1644" t="s">
        <v>3225</v>
      </c>
      <c r="V754" s="1645"/>
      <c r="W754" s="1645"/>
      <c r="X754" s="1645"/>
      <c r="Y754" s="1647" t="s">
        <v>3444</v>
      </c>
      <c r="Z754" s="1647"/>
      <c r="AA754" s="1647"/>
      <c r="AB754" s="1648"/>
      <c r="AC754" s="1644" t="s">
        <v>3921</v>
      </c>
      <c r="AD754" s="1645"/>
      <c r="AE754" s="1645"/>
      <c r="AF754" s="1645"/>
      <c r="AG754" s="1906">
        <v>20</v>
      </c>
      <c r="AH754" s="1906"/>
      <c r="AI754" s="1906"/>
      <c r="AJ754" s="1907"/>
      <c r="AK754" s="1650"/>
      <c r="AL754" s="1649"/>
    </row>
    <row r="755" spans="3:38" ht="12" customHeight="1">
      <c r="C755" s="1649"/>
      <c r="D755" s="1649"/>
      <c r="E755" s="1638"/>
      <c r="F755" s="1638"/>
      <c r="G755" s="1638"/>
      <c r="H755" s="1638"/>
      <c r="I755" s="1638"/>
      <c r="J755" s="1637"/>
      <c r="K755" s="1640"/>
      <c r="L755" s="1637"/>
      <c r="M755" s="1641"/>
      <c r="N755" s="1642"/>
      <c r="O755" s="1905" t="s">
        <v>4119</v>
      </c>
      <c r="P755" s="1642"/>
      <c r="Q755" s="1644" t="s">
        <v>3106</v>
      </c>
      <c r="R755" s="1645"/>
      <c r="S755" s="1645"/>
      <c r="T755" s="1646" t="s">
        <v>3187</v>
      </c>
      <c r="U755" s="1644" t="s">
        <v>3919</v>
      </c>
      <c r="V755" s="1645"/>
      <c r="W755" s="1645"/>
      <c r="X755" s="1645"/>
      <c r="Y755" s="1647" t="s">
        <v>3448</v>
      </c>
      <c r="Z755" s="1647"/>
      <c r="AA755" s="1647"/>
      <c r="AB755" s="1648"/>
      <c r="AC755" s="1644" t="s">
        <v>3921</v>
      </c>
      <c r="AD755" s="1645"/>
      <c r="AE755" s="1645"/>
      <c r="AF755" s="1645"/>
      <c r="AG755" s="1906">
        <v>20</v>
      </c>
      <c r="AH755" s="1906"/>
      <c r="AI755" s="1906"/>
      <c r="AJ755" s="1907"/>
      <c r="AK755" s="1650"/>
      <c r="AL755" s="1649"/>
    </row>
    <row r="756" spans="3:38" ht="12" customHeight="1">
      <c r="C756" s="1649"/>
      <c r="D756" s="1649"/>
      <c r="E756" s="1638"/>
      <c r="F756" s="1638"/>
      <c r="G756" s="1638"/>
      <c r="H756" s="1638"/>
      <c r="I756" s="1638"/>
      <c r="J756" s="1637"/>
      <c r="K756" s="1640"/>
      <c r="L756" s="1637"/>
      <c r="M756" s="1641"/>
      <c r="N756" s="1642"/>
      <c r="O756" s="1905" t="s">
        <v>4120</v>
      </c>
      <c r="P756" s="1642"/>
      <c r="Q756" s="1644" t="s">
        <v>3106</v>
      </c>
      <c r="R756" s="1645"/>
      <c r="S756" s="1645"/>
      <c r="T756" s="1646" t="s">
        <v>3187</v>
      </c>
      <c r="U756" s="1644" t="s">
        <v>3225</v>
      </c>
      <c r="V756" s="1645"/>
      <c r="W756" s="1645"/>
      <c r="X756" s="1645"/>
      <c r="Y756" s="1647" t="s">
        <v>3451</v>
      </c>
      <c r="Z756" s="1647"/>
      <c r="AA756" s="1647"/>
      <c r="AB756" s="1648"/>
      <c r="AC756" s="1644" t="s">
        <v>3139</v>
      </c>
      <c r="AD756" s="1645"/>
      <c r="AE756" s="1645"/>
      <c r="AF756" s="1645"/>
      <c r="AG756" s="1906">
        <v>20</v>
      </c>
      <c r="AH756" s="1906"/>
      <c r="AI756" s="1906"/>
      <c r="AJ756" s="1907"/>
      <c r="AK756" s="1650"/>
      <c r="AL756" s="1649"/>
    </row>
    <row r="757" spans="3:38" ht="12" customHeight="1">
      <c r="C757" s="1649"/>
      <c r="D757" s="1649"/>
      <c r="E757" s="1638"/>
      <c r="F757" s="1638"/>
      <c r="G757" s="1638"/>
      <c r="H757" s="1638"/>
      <c r="I757" s="1638"/>
      <c r="J757" s="1637"/>
      <c r="K757" s="1640"/>
      <c r="L757" s="1637"/>
      <c r="M757" s="1641"/>
      <c r="N757" s="1642"/>
      <c r="O757" s="1905" t="s">
        <v>4121</v>
      </c>
      <c r="P757" s="1642"/>
      <c r="Q757" s="1644" t="s">
        <v>3106</v>
      </c>
      <c r="R757" s="1645"/>
      <c r="S757" s="1645"/>
      <c r="T757" s="1646" t="s">
        <v>3187</v>
      </c>
      <c r="U757" s="1644" t="s">
        <v>3120</v>
      </c>
      <c r="V757" s="1645"/>
      <c r="W757" s="1645"/>
      <c r="X757" s="1645"/>
      <c r="Y757" s="1647" t="s">
        <v>3454</v>
      </c>
      <c r="Z757" s="1647"/>
      <c r="AA757" s="1647"/>
      <c r="AB757" s="1648"/>
      <c r="AC757" s="1644" t="s">
        <v>3216</v>
      </c>
      <c r="AD757" s="1645"/>
      <c r="AE757" s="1645"/>
      <c r="AF757" s="1645"/>
      <c r="AG757" s="1906">
        <v>20</v>
      </c>
      <c r="AH757" s="1906"/>
      <c r="AI757" s="1906"/>
      <c r="AJ757" s="1907"/>
      <c r="AK757" s="1650"/>
      <c r="AL757" s="1649"/>
    </row>
    <row r="758" spans="3:38" ht="12" customHeight="1">
      <c r="C758" s="1649"/>
      <c r="D758" s="1649"/>
      <c r="E758" s="1638"/>
      <c r="F758" s="1638"/>
      <c r="G758" s="1638"/>
      <c r="H758" s="1638"/>
      <c r="I758" s="1638"/>
      <c r="J758" s="1637"/>
      <c r="K758" s="1640"/>
      <c r="L758" s="1637"/>
      <c r="M758" s="1641"/>
      <c r="N758" s="1642"/>
      <c r="O758" s="1905" t="s">
        <v>4122</v>
      </c>
      <c r="P758" s="1642"/>
      <c r="Q758" s="1644" t="s">
        <v>3106</v>
      </c>
      <c r="R758" s="1645"/>
      <c r="S758" s="1645"/>
      <c r="T758" s="1646" t="s">
        <v>3187</v>
      </c>
      <c r="U758" s="1644" t="s">
        <v>3225</v>
      </c>
      <c r="V758" s="1645"/>
      <c r="W758" s="1645"/>
      <c r="X758" s="1645"/>
      <c r="Y758" s="1647" t="s">
        <v>3457</v>
      </c>
      <c r="Z758" s="1647"/>
      <c r="AA758" s="1647"/>
      <c r="AB758" s="1648"/>
      <c r="AC758" s="1644" t="s">
        <v>3868</v>
      </c>
      <c r="AD758" s="1645"/>
      <c r="AE758" s="1645"/>
      <c r="AF758" s="1645"/>
      <c r="AG758" s="1906">
        <v>20</v>
      </c>
      <c r="AH758" s="1906"/>
      <c r="AI758" s="1906"/>
      <c r="AJ758" s="1907"/>
      <c r="AK758" s="1650"/>
      <c r="AL758" s="1649"/>
    </row>
    <row r="759" spans="3:38" ht="12" customHeight="1">
      <c r="C759" s="1649"/>
      <c r="D759" s="1649"/>
      <c r="E759" s="1659"/>
      <c r="F759" s="1659"/>
      <c r="G759" s="1659"/>
      <c r="H759" s="1659"/>
      <c r="I759" s="1659"/>
      <c r="J759" s="1655"/>
      <c r="K759" s="1655"/>
      <c r="L759" s="1655"/>
      <c r="M759" s="1649"/>
      <c r="N759" s="1649"/>
      <c r="O759" s="1649"/>
      <c r="P759" s="1649"/>
      <c r="Q759" s="1654"/>
      <c r="R759" s="1654"/>
      <c r="S759" s="1654"/>
      <c r="T759" s="1654"/>
      <c r="U759" s="1654"/>
      <c r="V759" s="1654"/>
      <c r="W759" s="1654"/>
      <c r="X759" s="1654"/>
      <c r="Y759" s="1654"/>
      <c r="Z759" s="1654"/>
      <c r="AA759" s="1654"/>
      <c r="AB759" s="1654"/>
      <c r="AC759" s="1654"/>
      <c r="AD759" s="1654"/>
      <c r="AE759" s="1654"/>
      <c r="AF759" s="1654"/>
      <c r="AG759" s="1654"/>
      <c r="AH759" s="1654"/>
      <c r="AI759" s="1654"/>
      <c r="AJ759" s="1654"/>
      <c r="AK759" s="1650"/>
      <c r="AL759" s="1649"/>
    </row>
    <row r="760" spans="3:38" s="1903" customFormat="1" ht="12" customHeight="1">
      <c r="C760" s="1903" t="s">
        <v>4123</v>
      </c>
      <c r="D760" s="1908"/>
      <c r="G760" s="1649" t="s">
        <v>3697</v>
      </c>
      <c r="M760" s="1909"/>
      <c r="N760" s="1909"/>
      <c r="O760" s="1909"/>
      <c r="P760" s="1909"/>
      <c r="Q760" s="1909"/>
      <c r="R760" s="1909"/>
      <c r="S760" s="1909"/>
      <c r="T760" s="1909"/>
      <c r="U760" s="1909"/>
      <c r="V760" s="1909"/>
      <c r="W760" s="1909"/>
      <c r="X760" s="1909"/>
      <c r="AC760" s="1909"/>
      <c r="AD760" s="1909"/>
      <c r="AE760" s="1909"/>
      <c r="AF760" s="1909"/>
      <c r="AG760" s="1909"/>
      <c r="AH760" s="1909"/>
      <c r="AI760" s="1909"/>
      <c r="AJ760" s="1909"/>
      <c r="AK760" s="1909"/>
      <c r="AL760" s="1909"/>
    </row>
    <row r="761" spans="3:38" s="1903" customFormat="1" ht="12" customHeight="1">
      <c r="E761" s="1910" t="s">
        <v>4124</v>
      </c>
      <c r="AJ761" s="1911" t="s">
        <v>3193</v>
      </c>
    </row>
    <row r="762" spans="3:38" s="1903" customFormat="1" ht="12" customHeight="1">
      <c r="E762" s="1912">
        <v>31</v>
      </c>
      <c r="F762" s="1912"/>
      <c r="G762" s="1912"/>
      <c r="H762" s="1912"/>
      <c r="I762" s="1912"/>
      <c r="J762" s="1912"/>
      <c r="K762" s="1912"/>
      <c r="L762" s="1912">
        <v>24</v>
      </c>
      <c r="M762" s="1912">
        <v>23</v>
      </c>
      <c r="N762" s="1912"/>
      <c r="O762" s="1912"/>
      <c r="P762" s="1912"/>
      <c r="Q762" s="1912"/>
      <c r="R762" s="1912"/>
      <c r="S762" s="1912"/>
      <c r="T762" s="1913">
        <v>16</v>
      </c>
      <c r="U762" s="1913">
        <v>15</v>
      </c>
      <c r="V762" s="1912"/>
      <c r="W762" s="1912"/>
      <c r="X762" s="1912"/>
      <c r="Y762" s="1912"/>
      <c r="Z762" s="1912"/>
      <c r="AA762" s="1912"/>
      <c r="AB762" s="1913">
        <v>8</v>
      </c>
      <c r="AC762" s="1913">
        <v>7</v>
      </c>
      <c r="AD762" s="1912"/>
      <c r="AE762" s="1912"/>
      <c r="AF762" s="1912"/>
      <c r="AG762" s="1912"/>
      <c r="AH762" s="1912"/>
      <c r="AI762" s="1912"/>
      <c r="AJ762" s="1913">
        <v>0</v>
      </c>
    </row>
    <row r="763" spans="3:38" s="1903" customFormat="1" ht="12" customHeight="1">
      <c r="E763" s="1686" t="s">
        <v>3194</v>
      </c>
      <c r="F763" s="1687" t="s">
        <v>3194</v>
      </c>
      <c r="G763" s="1687" t="s">
        <v>3839</v>
      </c>
      <c r="H763" s="1688" t="s">
        <v>3194</v>
      </c>
      <c r="I763" s="1686" t="s">
        <v>3194</v>
      </c>
      <c r="J763" s="1687" t="s">
        <v>3125</v>
      </c>
      <c r="K763" s="1687" t="s">
        <v>3839</v>
      </c>
      <c r="L763" s="1688" t="s">
        <v>3125</v>
      </c>
      <c r="M763" s="1758" t="s">
        <v>3842</v>
      </c>
      <c r="N763" s="1758" t="s">
        <v>3420</v>
      </c>
      <c r="O763" s="1761" t="s">
        <v>3842</v>
      </c>
      <c r="P763" s="1760" t="s">
        <v>3798</v>
      </c>
      <c r="Q763" s="1758" t="s">
        <v>3798</v>
      </c>
      <c r="R763" s="1758" t="s">
        <v>3420</v>
      </c>
      <c r="S763" s="1758" t="s">
        <v>3420</v>
      </c>
      <c r="T763" s="1761" t="s">
        <v>3798</v>
      </c>
      <c r="U763" s="1760" t="s">
        <v>3420</v>
      </c>
      <c r="V763" s="1758" t="s">
        <v>3420</v>
      </c>
      <c r="W763" s="1758" t="s">
        <v>3798</v>
      </c>
      <c r="X763" s="1761" t="s">
        <v>3798</v>
      </c>
      <c r="Y763" s="1760" t="s">
        <v>3420</v>
      </c>
      <c r="Z763" s="1758" t="s">
        <v>3420</v>
      </c>
      <c r="AA763" s="1758" t="s">
        <v>3420</v>
      </c>
      <c r="AB763" s="1761" t="s">
        <v>3798</v>
      </c>
      <c r="AC763" s="1760" t="s">
        <v>3420</v>
      </c>
      <c r="AD763" s="1758" t="s">
        <v>3842</v>
      </c>
      <c r="AE763" s="1758" t="s">
        <v>3842</v>
      </c>
      <c r="AF763" s="1761" t="s">
        <v>3420</v>
      </c>
      <c r="AG763" s="1760" t="s">
        <v>3420</v>
      </c>
      <c r="AH763" s="1758" t="s">
        <v>3842</v>
      </c>
      <c r="AI763" s="1758" t="s">
        <v>3798</v>
      </c>
      <c r="AJ763" s="1761" t="s">
        <v>3420</v>
      </c>
    </row>
    <row r="764" spans="3:38" s="1903" customFormat="1" ht="6" customHeight="1">
      <c r="E764" s="1914"/>
      <c r="F764" s="1914"/>
      <c r="G764" s="1914"/>
      <c r="H764" s="1914"/>
      <c r="I764" s="1914"/>
      <c r="J764" s="1914"/>
      <c r="K764" s="1914"/>
      <c r="L764" s="1914"/>
      <c r="M764" s="1914"/>
      <c r="N764" s="1914"/>
      <c r="O764" s="1914"/>
      <c r="P764" s="1914"/>
      <c r="Q764" s="1914"/>
      <c r="R764" s="1914"/>
      <c r="S764" s="1914"/>
      <c r="T764" s="1914"/>
      <c r="U764" s="1914"/>
      <c r="V764" s="1914"/>
      <c r="W764" s="1914"/>
      <c r="X764" s="1914"/>
      <c r="Y764" s="1914"/>
      <c r="Z764" s="1914"/>
      <c r="AA764" s="1914"/>
      <c r="AB764" s="1914"/>
      <c r="AC764" s="1914"/>
      <c r="AD764" s="1914"/>
      <c r="AE764" s="1914"/>
      <c r="AF764" s="1914"/>
      <c r="AG764" s="1914"/>
      <c r="AH764" s="1914"/>
      <c r="AI764" s="1914"/>
      <c r="AJ764" s="1914"/>
    </row>
    <row r="765" spans="3:38" s="1903" customFormat="1" ht="6" customHeight="1">
      <c r="E765" s="1914"/>
      <c r="F765" s="1914"/>
      <c r="G765" s="1914"/>
      <c r="H765" s="1914"/>
      <c r="I765" s="1914"/>
      <c r="J765" s="1914"/>
      <c r="K765" s="1914"/>
      <c r="L765" s="1914"/>
      <c r="M765" s="1914"/>
      <c r="N765" s="1914"/>
      <c r="O765" s="1914"/>
      <c r="P765" s="1914"/>
      <c r="Q765" s="1914"/>
      <c r="R765" s="1914"/>
      <c r="S765" s="1914"/>
      <c r="T765" s="1914"/>
      <c r="U765" s="1914"/>
      <c r="V765" s="1914"/>
      <c r="W765" s="1914"/>
      <c r="X765" s="1914"/>
      <c r="Y765" s="1914"/>
      <c r="Z765" s="1914"/>
      <c r="AA765" s="1914"/>
      <c r="AB765" s="1914"/>
      <c r="AC765" s="1914"/>
      <c r="AD765" s="1914"/>
      <c r="AE765" s="1914"/>
      <c r="AF765" s="1914"/>
      <c r="AG765" s="1914"/>
      <c r="AH765" s="1914"/>
      <c r="AI765" s="1914"/>
      <c r="AJ765" s="1914"/>
    </row>
    <row r="766" spans="3:38" s="1903" customFormat="1" ht="6" customHeight="1">
      <c r="E766" s="1914"/>
      <c r="F766" s="1914"/>
      <c r="G766" s="1914"/>
      <c r="H766" s="1914"/>
      <c r="I766" s="1914"/>
      <c r="J766" s="1914"/>
      <c r="K766" s="1914"/>
      <c r="L766" s="1914"/>
      <c r="M766" s="1914"/>
      <c r="N766" s="1914"/>
      <c r="O766" s="1914"/>
      <c r="P766" s="1914"/>
      <c r="Q766" s="1914"/>
      <c r="R766" s="1914"/>
      <c r="S766" s="1914"/>
      <c r="T766" s="1914"/>
      <c r="U766" s="1914"/>
      <c r="V766" s="1914"/>
      <c r="W766" s="1914"/>
      <c r="X766" s="1914"/>
      <c r="Y766" s="1914"/>
      <c r="Z766" s="1914"/>
      <c r="AA766" s="1914"/>
      <c r="AB766" s="1914"/>
      <c r="AC766" s="1914"/>
      <c r="AD766" s="1914"/>
      <c r="AE766" s="1914"/>
      <c r="AF766" s="1914"/>
      <c r="AG766" s="1914"/>
      <c r="AH766" s="1914"/>
      <c r="AI766" s="1914"/>
      <c r="AJ766" s="1914"/>
    </row>
    <row r="767" spans="3:38" s="1903" customFormat="1" ht="6" customHeight="1">
      <c r="E767" s="1914"/>
      <c r="F767" s="1914"/>
      <c r="G767" s="1914"/>
      <c r="H767" s="1914"/>
      <c r="I767" s="1914"/>
      <c r="J767" s="1914"/>
      <c r="K767" s="1914"/>
      <c r="L767" s="1914"/>
      <c r="M767" s="1914"/>
      <c r="N767" s="1914"/>
      <c r="O767" s="1914"/>
      <c r="P767" s="1914"/>
      <c r="Q767" s="1914"/>
      <c r="R767" s="1914"/>
      <c r="S767" s="1914"/>
      <c r="T767" s="1914"/>
      <c r="U767" s="1914"/>
      <c r="V767" s="1914"/>
      <c r="W767" s="1914"/>
      <c r="X767" s="1914"/>
      <c r="Y767" s="1914"/>
      <c r="Z767" s="1914"/>
      <c r="AA767" s="1914"/>
      <c r="AB767" s="1914"/>
      <c r="AC767" s="1914"/>
      <c r="AD767" s="1914"/>
      <c r="AE767" s="1914"/>
      <c r="AF767" s="1914"/>
      <c r="AG767" s="1914"/>
      <c r="AH767" s="1914"/>
      <c r="AI767" s="1914"/>
      <c r="AJ767" s="1914"/>
    </row>
    <row r="768" spans="3:38" s="1915" customFormat="1" ht="11.25" customHeight="1">
      <c r="D768" s="1916"/>
      <c r="I768" s="1917"/>
      <c r="J768" s="1917"/>
      <c r="K768" s="1917"/>
      <c r="L768" s="1917"/>
      <c r="M768" s="1918" t="s">
        <v>4125</v>
      </c>
      <c r="N768" s="1919"/>
      <c r="O768" s="1919"/>
      <c r="P768" s="1919"/>
      <c r="Q768" s="1919"/>
      <c r="R768" s="1919"/>
      <c r="S768" s="1919"/>
      <c r="T768" s="1919"/>
      <c r="U768" s="1919"/>
      <c r="V768" s="1919"/>
      <c r="W768" s="1919"/>
      <c r="X768" s="1919"/>
      <c r="Y768" s="1919"/>
      <c r="Z768" s="1919"/>
      <c r="AA768" s="1919"/>
      <c r="AB768" s="1919"/>
      <c r="AC768" s="1919"/>
      <c r="AD768" s="1919"/>
      <c r="AE768" s="1919"/>
      <c r="AF768" s="1919"/>
      <c r="AG768" s="1919"/>
      <c r="AH768" s="1919"/>
      <c r="AI768" s="1919"/>
      <c r="AJ768" s="1920"/>
    </row>
    <row r="769" spans="1:58" s="1915" customFormat="1" ht="11.25" customHeight="1">
      <c r="D769" s="1916"/>
      <c r="I769" s="1917"/>
      <c r="J769" s="1917"/>
      <c r="K769" s="1917"/>
      <c r="L769" s="1917"/>
      <c r="M769" s="1917"/>
      <c r="N769" s="1917"/>
      <c r="O769" s="1917"/>
      <c r="R769" s="1921"/>
      <c r="S769" s="1921"/>
      <c r="T769" s="1922"/>
      <c r="U769" s="1922"/>
      <c r="V769" s="1922"/>
      <c r="W769" s="1922"/>
      <c r="X769" s="1923"/>
      <c r="Y769" s="1923"/>
      <c r="Z769" s="1923"/>
      <c r="AA769" s="1923"/>
      <c r="AB769" s="1923"/>
      <c r="AC769" s="1923"/>
      <c r="AD769" s="1923"/>
      <c r="AE769" s="1921"/>
      <c r="AF769" s="1921"/>
      <c r="AG769" s="1921"/>
      <c r="AH769" s="1924"/>
      <c r="AI769" s="1924"/>
      <c r="AJ769" s="1924"/>
      <c r="AL769" s="1925"/>
    </row>
    <row r="770" spans="1:58" s="1915" customFormat="1" ht="11.25" customHeight="1">
      <c r="D770" s="1916"/>
      <c r="I770" s="1917"/>
      <c r="J770" s="1917"/>
      <c r="K770" s="1917"/>
      <c r="L770" s="1917"/>
      <c r="M770" s="1917"/>
      <c r="N770" s="1917"/>
      <c r="O770" s="1917"/>
      <c r="R770" s="1921"/>
      <c r="S770" s="1921"/>
      <c r="T770" s="1922"/>
      <c r="U770" s="1922"/>
      <c r="V770" s="1922"/>
      <c r="W770" s="1922"/>
      <c r="X770" s="1923"/>
      <c r="Y770" s="1923"/>
      <c r="Z770" s="1923"/>
      <c r="AA770" s="1923"/>
      <c r="AB770" s="1923"/>
      <c r="AC770" s="1923"/>
      <c r="AD770" s="1923"/>
      <c r="AE770" s="1921"/>
      <c r="AF770" s="1921"/>
      <c r="AG770" s="1921"/>
      <c r="AH770" s="1924"/>
      <c r="AI770" s="1924"/>
      <c r="AJ770" s="1924"/>
      <c r="AL770" s="1925"/>
    </row>
    <row r="771" spans="1:58" s="1915" customFormat="1" ht="11.25" customHeight="1">
      <c r="D771" s="1916"/>
      <c r="I771" s="1917"/>
      <c r="J771" s="1917"/>
      <c r="K771" s="1917"/>
      <c r="L771" s="1917"/>
      <c r="M771" s="1917"/>
      <c r="N771" s="1917"/>
      <c r="O771" s="1917"/>
      <c r="R771" s="1921"/>
      <c r="S771" s="1921"/>
      <c r="T771" s="1922"/>
      <c r="U771" s="1922"/>
      <c r="V771" s="1922"/>
      <c r="W771" s="1922"/>
      <c r="X771" s="1923"/>
      <c r="Y771" s="1923"/>
      <c r="Z771" s="1923"/>
      <c r="AA771" s="1923"/>
      <c r="AB771" s="1923"/>
      <c r="AC771" s="1923"/>
      <c r="AD771" s="1923"/>
      <c r="AE771" s="1921"/>
      <c r="AF771" s="1921"/>
      <c r="AG771" s="1921"/>
      <c r="AH771" s="1924"/>
      <c r="AI771" s="1924"/>
      <c r="AJ771" s="1924"/>
      <c r="AL771" s="1925"/>
    </row>
    <row r="772" spans="1:58" s="1915" customFormat="1" ht="11.25" customHeight="1">
      <c r="D772" s="1916"/>
      <c r="I772" s="1917"/>
      <c r="J772" s="1917"/>
      <c r="K772" s="1917"/>
      <c r="L772" s="1917"/>
      <c r="M772" s="1917"/>
      <c r="N772" s="1917"/>
      <c r="O772" s="1917"/>
      <c r="R772" s="1921"/>
      <c r="S772" s="1921"/>
      <c r="T772" s="1922"/>
      <c r="U772" s="1922"/>
      <c r="V772" s="1922"/>
      <c r="W772" s="1922"/>
      <c r="X772" s="1923"/>
      <c r="Y772" s="1923"/>
      <c r="Z772" s="1923"/>
      <c r="AA772" s="1923"/>
      <c r="AB772" s="1923"/>
      <c r="AC772" s="1923"/>
      <c r="AD772" s="1923"/>
      <c r="AE772" s="1921"/>
      <c r="AF772" s="1921"/>
      <c r="AG772" s="1921"/>
      <c r="AH772" s="1924"/>
      <c r="AI772" s="1924"/>
      <c r="AJ772" s="1924"/>
      <c r="AL772" s="1925"/>
    </row>
    <row r="773" spans="1:58" s="1915" customFormat="1" ht="11.25" customHeight="1">
      <c r="D773" s="1916"/>
      <c r="I773" s="1917"/>
      <c r="J773" s="1917"/>
      <c r="K773" s="1917"/>
      <c r="L773" s="1917"/>
      <c r="M773" s="1917"/>
      <c r="N773" s="1917"/>
      <c r="O773" s="1917"/>
      <c r="R773" s="1921"/>
      <c r="S773" s="1921"/>
      <c r="T773" s="1922"/>
      <c r="U773" s="1922"/>
      <c r="V773" s="1922"/>
      <c r="W773" s="1922"/>
      <c r="X773" s="1923"/>
      <c r="Y773" s="1923"/>
      <c r="Z773" s="1923"/>
      <c r="AA773" s="1923"/>
      <c r="AB773" s="1923"/>
      <c r="AC773" s="1923"/>
      <c r="AD773" s="1923"/>
      <c r="AE773" s="1921"/>
      <c r="AF773" s="1921"/>
      <c r="AG773" s="1921"/>
      <c r="AH773" s="1924"/>
      <c r="AI773" s="1924"/>
      <c r="AJ773" s="1924"/>
      <c r="AL773" s="1925"/>
    </row>
    <row r="774" spans="1:58" s="1915" customFormat="1" ht="11.25" customHeight="1">
      <c r="D774" s="1916"/>
      <c r="I774" s="1917"/>
      <c r="J774" s="1917"/>
      <c r="K774" s="1917"/>
      <c r="L774" s="1917"/>
      <c r="M774" s="1917"/>
      <c r="N774" s="1917"/>
      <c r="O774" s="1917"/>
      <c r="R774" s="1921"/>
      <c r="S774" s="1921"/>
      <c r="T774" s="1922"/>
      <c r="U774" s="1922"/>
      <c r="V774" s="1922"/>
      <c r="W774" s="1922"/>
      <c r="X774" s="1923"/>
      <c r="Y774" s="1923"/>
      <c r="Z774" s="1923"/>
      <c r="AA774" s="1923"/>
      <c r="AB774" s="1923"/>
      <c r="AC774" s="1923"/>
      <c r="AD774" s="1923"/>
      <c r="AE774" s="1921"/>
      <c r="AF774" s="1921"/>
      <c r="AG774" s="1921"/>
      <c r="AH774" s="1924"/>
      <c r="AI774" s="1924"/>
      <c r="AJ774" s="1924"/>
      <c r="AL774" s="1925"/>
    </row>
    <row r="775" spans="1:58" s="1915" customFormat="1" ht="11.25" customHeight="1">
      <c r="D775" s="1916"/>
      <c r="I775" s="1917"/>
      <c r="J775" s="1917"/>
      <c r="K775" s="1917"/>
      <c r="L775" s="1917"/>
      <c r="M775" s="1917"/>
      <c r="N775" s="1917"/>
      <c r="O775" s="1917"/>
      <c r="R775" s="1921"/>
      <c r="S775" s="1921"/>
      <c r="T775" s="1922"/>
      <c r="U775" s="1922"/>
      <c r="V775" s="1922"/>
      <c r="W775" s="1922"/>
      <c r="X775" s="1923"/>
      <c r="Y775" s="1923"/>
      <c r="Z775" s="1923"/>
      <c r="AA775" s="1923"/>
      <c r="AB775" s="1923"/>
      <c r="AC775" s="1923"/>
      <c r="AD775" s="1923"/>
      <c r="AE775" s="1921"/>
      <c r="AF775" s="1921"/>
      <c r="AG775" s="1921"/>
      <c r="AH775" s="1924"/>
      <c r="AI775" s="1924"/>
      <c r="AJ775" s="1924"/>
      <c r="AL775" s="1925"/>
    </row>
    <row r="776" spans="1:58" s="1903" customFormat="1" ht="12" customHeight="1">
      <c r="A776" s="1649"/>
      <c r="B776" s="1656" t="str">
        <f>$B$2</f>
        <v>13</v>
      </c>
      <c r="C776" s="1657" t="s">
        <v>4126</v>
      </c>
      <c r="D776" s="1649"/>
      <c r="E776" s="1658" t="s">
        <v>4127</v>
      </c>
      <c r="R776" s="1904"/>
      <c r="S776" s="1904"/>
      <c r="T776" s="1904"/>
      <c r="U776" s="1904"/>
      <c r="V776" s="1904"/>
      <c r="W776" s="1904"/>
      <c r="X776" s="1904"/>
      <c r="Y776" s="1904"/>
      <c r="Z776" s="1904"/>
      <c r="AA776" s="1904"/>
      <c r="AB776" s="1904"/>
      <c r="AC776" s="1904"/>
      <c r="AD776" s="1663"/>
      <c r="AE776" s="1663"/>
      <c r="AF776" s="1664" t="s">
        <v>3694</v>
      </c>
      <c r="AG776" s="1664"/>
      <c r="AH776" s="1664"/>
      <c r="AI776" s="1664"/>
      <c r="AJ776" s="1664"/>
    </row>
    <row r="777" spans="1:58" s="1903" customFormat="1" ht="12" customHeight="1">
      <c r="B777" s="1926"/>
      <c r="C777" s="1908"/>
    </row>
    <row r="778" spans="1:58" ht="12" customHeight="1">
      <c r="A778" s="1649"/>
      <c r="B778" s="1649"/>
      <c r="C778" s="1649" t="s">
        <v>3696</v>
      </c>
      <c r="D778" s="1649"/>
      <c r="E778" s="1659"/>
      <c r="F778" s="1659"/>
      <c r="G778" s="1649" t="s">
        <v>3412</v>
      </c>
      <c r="H778" s="1659"/>
      <c r="I778" s="1659"/>
      <c r="J778" s="1655"/>
      <c r="K778" s="1655"/>
      <c r="L778" s="1655"/>
      <c r="M778" s="1660"/>
      <c r="N778" s="1660"/>
      <c r="O778" s="1660"/>
      <c r="P778" s="1660"/>
      <c r="Q778" s="1661"/>
      <c r="R778" s="1662"/>
      <c r="S778" s="1662"/>
      <c r="T778" s="1662"/>
      <c r="U778" s="1660"/>
      <c r="V778" s="1654"/>
      <c r="W778" s="1654"/>
      <c r="X778" s="1654"/>
      <c r="Y778" s="1660"/>
      <c r="Z778" s="1660"/>
      <c r="AA778" s="1660"/>
      <c r="AB778" s="1661"/>
      <c r="AC778" s="1660"/>
      <c r="AD778" s="1660"/>
      <c r="AE778" s="1660"/>
      <c r="AF778" s="1660"/>
      <c r="AG778" s="1660"/>
      <c r="AH778" s="1660"/>
      <c r="AI778" s="1660"/>
      <c r="AJ778" s="1660"/>
      <c r="AK778" s="1665"/>
      <c r="AL778" s="1649"/>
      <c r="AM778" s="1649"/>
      <c r="AN778" s="1649"/>
      <c r="AO778" s="1649"/>
      <c r="AP778" s="1649"/>
      <c r="AQ778" s="1649"/>
      <c r="AR778" s="1649"/>
      <c r="AS778" s="1649"/>
      <c r="AT778" s="1649"/>
      <c r="AU778" s="1649"/>
      <c r="AV778" s="1649"/>
      <c r="AW778" s="1649"/>
      <c r="AX778" s="1649"/>
      <c r="AY778" s="1649"/>
      <c r="AZ778" s="1649"/>
      <c r="BA778" s="1649"/>
      <c r="BB778" s="1649"/>
      <c r="BC778" s="1649"/>
      <c r="BD778" s="1649"/>
      <c r="BE778" s="1649"/>
      <c r="BF778" s="1649"/>
    </row>
    <row r="779" spans="1:58" ht="12" customHeight="1">
      <c r="A779" s="1649"/>
      <c r="B779" s="1649"/>
      <c r="C779" s="1649"/>
      <c r="D779" s="1649"/>
      <c r="E779" s="1649" t="s">
        <v>3698</v>
      </c>
      <c r="F779" s="1649"/>
      <c r="G779" s="1649"/>
      <c r="H779" s="1649"/>
      <c r="I779" s="1649"/>
      <c r="J779" s="1649"/>
      <c r="K779" s="1649"/>
      <c r="L779" s="1649"/>
      <c r="M779" s="1649"/>
      <c r="N779" s="1649"/>
      <c r="O779" s="1649"/>
      <c r="P779" s="1649"/>
      <c r="Q779" s="1649"/>
      <c r="R779" s="1649"/>
      <c r="S779" s="1649"/>
      <c r="T779" s="1649"/>
      <c r="U779" s="1649"/>
      <c r="V779" s="1649"/>
      <c r="W779" s="1649"/>
      <c r="X779" s="1649"/>
      <c r="Y779" s="1649"/>
      <c r="Z779" s="1649"/>
      <c r="AA779" s="1649"/>
      <c r="AB779" s="1649"/>
      <c r="AC779" s="1649"/>
      <c r="AD779" s="1649"/>
      <c r="AE779" s="1649"/>
      <c r="AF779" s="1649"/>
      <c r="AG779" s="1649"/>
      <c r="AH779" s="1649"/>
      <c r="AI779" s="1649"/>
      <c r="AJ779" s="1665" t="s">
        <v>3404</v>
      </c>
      <c r="AK779" s="1650"/>
      <c r="AL779" s="1649"/>
      <c r="AM779" s="1649"/>
      <c r="AN779" s="1649"/>
      <c r="AO779" s="1649"/>
      <c r="AP779" s="1649"/>
      <c r="AQ779" s="1649"/>
      <c r="AR779" s="1649"/>
      <c r="AS779" s="1649"/>
      <c r="AT779" s="1649"/>
      <c r="AU779" s="1649"/>
      <c r="AV779" s="1649"/>
      <c r="AW779" s="1649"/>
      <c r="AX779" s="1649"/>
      <c r="AY779" s="1649"/>
      <c r="AZ779" s="1649"/>
      <c r="BA779" s="1649"/>
      <c r="BB779" s="1649"/>
      <c r="BC779" s="1649"/>
      <c r="BD779" s="1649"/>
      <c r="BE779" s="1649"/>
      <c r="BF779" s="1649"/>
    </row>
    <row r="780" spans="1:58" ht="12" customHeight="1">
      <c r="A780" s="1649"/>
      <c r="B780" s="1649"/>
      <c r="C780" s="1649"/>
      <c r="D780" s="1649"/>
      <c r="E780" s="1666">
        <v>31</v>
      </c>
      <c r="F780" s="1666"/>
      <c r="G780" s="1666"/>
      <c r="H780" s="1666"/>
      <c r="I780" s="1666"/>
      <c r="J780" s="1666"/>
      <c r="K780" s="1666"/>
      <c r="L780" s="1666">
        <v>24</v>
      </c>
      <c r="M780" s="1666">
        <v>23</v>
      </c>
      <c r="N780" s="1666"/>
      <c r="O780" s="1666"/>
      <c r="P780" s="1666"/>
      <c r="Q780" s="1666"/>
      <c r="R780" s="1666"/>
      <c r="S780" s="1666"/>
      <c r="T780" s="1667">
        <v>16</v>
      </c>
      <c r="U780" s="1667">
        <v>15</v>
      </c>
      <c r="V780" s="1666"/>
      <c r="W780" s="1666"/>
      <c r="X780" s="1666"/>
      <c r="Y780" s="1666"/>
      <c r="Z780" s="1666"/>
      <c r="AA780" s="1666"/>
      <c r="AB780" s="1667">
        <v>8</v>
      </c>
      <c r="AC780" s="1667">
        <v>7</v>
      </c>
      <c r="AD780" s="1666"/>
      <c r="AE780" s="1666"/>
      <c r="AF780" s="1666"/>
      <c r="AG780" s="1666"/>
      <c r="AH780" s="1666"/>
      <c r="AI780" s="1666"/>
      <c r="AJ780" s="1667">
        <v>0</v>
      </c>
      <c r="AK780" s="1650"/>
      <c r="AL780" s="1649"/>
      <c r="AM780" s="1649"/>
      <c r="AN780" s="1649"/>
      <c r="AO780" s="1649"/>
      <c r="AP780" s="1649"/>
      <c r="AQ780" s="1649"/>
      <c r="AR780" s="1649"/>
      <c r="AS780" s="1649"/>
      <c r="AT780" s="1649"/>
      <c r="AU780" s="1649"/>
      <c r="AV780" s="1649"/>
      <c r="AW780" s="1649"/>
      <c r="AX780" s="1649"/>
      <c r="AY780" s="1649"/>
      <c r="AZ780" s="1649"/>
      <c r="BA780" s="1649"/>
      <c r="BB780" s="1649"/>
      <c r="BC780" s="1649"/>
      <c r="BD780" s="1649"/>
      <c r="BE780" s="1649"/>
      <c r="BF780" s="1649"/>
    </row>
    <row r="781" spans="1:58" s="1618" customFormat="1" ht="12" customHeight="1">
      <c r="E781" s="1619">
        <v>1</v>
      </c>
      <c r="F781" s="1620">
        <v>0</v>
      </c>
      <c r="G781" s="1620">
        <v>1</v>
      </c>
      <c r="H781" s="1621" t="s">
        <v>3965</v>
      </c>
      <c r="I781" s="1619">
        <v>0</v>
      </c>
      <c r="J781" s="1622">
        <v>0</v>
      </c>
      <c r="K781" s="1622">
        <v>0</v>
      </c>
      <c r="L781" s="1623">
        <v>0</v>
      </c>
      <c r="M781" s="1668">
        <v>0</v>
      </c>
      <c r="N781" s="1622">
        <v>0</v>
      </c>
      <c r="O781" s="1622">
        <v>0</v>
      </c>
      <c r="P781" s="1623">
        <v>0</v>
      </c>
      <c r="Q781" s="1619" t="str">
        <f>MID(Q783,1,1)</f>
        <v>0</v>
      </c>
      <c r="R781" s="1620" t="str">
        <f>MID(Q783,2,1)</f>
        <v>0</v>
      </c>
      <c r="S781" s="1669" t="str">
        <f>MID(Q783,3,1)</f>
        <v>0</v>
      </c>
      <c r="T781" s="1670" t="str">
        <f>MID(Q783,4,1)</f>
        <v>1</v>
      </c>
      <c r="U781" s="1619" t="str">
        <f>MID(U783,1,1)</f>
        <v>0</v>
      </c>
      <c r="V781" s="1620" t="str">
        <f>MID(U783,2,1)</f>
        <v>0</v>
      </c>
      <c r="W781" s="1620" t="str">
        <f>MID(U783,3,1)</f>
        <v>0</v>
      </c>
      <c r="X781" s="1621" t="str">
        <f>MID(U783,4,1)</f>
        <v>0</v>
      </c>
      <c r="Y781" s="1619" t="str">
        <f>MID(U783,5,1)</f>
        <v>0</v>
      </c>
      <c r="Z781" s="1620" t="str">
        <f>MID(U783,6,1)</f>
        <v>0</v>
      </c>
      <c r="AA781" s="1620" t="str">
        <f>MID(U783,7,1)</f>
        <v>0</v>
      </c>
      <c r="AB781" s="1621" t="str">
        <f>MID(U783,8,1)</f>
        <v>0</v>
      </c>
      <c r="AC781" s="1671" t="str">
        <f>MID(AC783,1,1)</f>
        <v>0</v>
      </c>
      <c r="AD781" s="1669" t="str">
        <f>MID(AC783,2,1)</f>
        <v>0</v>
      </c>
      <c r="AE781" s="1669" t="str">
        <f>MID(AC783,3,1)</f>
        <v>1</v>
      </c>
      <c r="AF781" s="1672" t="str">
        <f>MID(AC783,4,1)</f>
        <v>0</v>
      </c>
      <c r="AG781" s="1671" t="str">
        <f>MID(AC783,5,1)</f>
        <v>0</v>
      </c>
      <c r="AH781" s="1669" t="str">
        <f>MID(AC783,6,1)</f>
        <v>0</v>
      </c>
      <c r="AI781" s="1669" t="str">
        <f>MID(AC783,7,1)</f>
        <v>0</v>
      </c>
      <c r="AJ781" s="1672" t="str">
        <f>MID(AC783,8,1)</f>
        <v>1</v>
      </c>
      <c r="AQ781" s="1673"/>
      <c r="AR781" s="1673"/>
      <c r="AS781" s="1673"/>
      <c r="AT781" s="1673"/>
      <c r="AU781" s="1673"/>
      <c r="AV781" s="1673"/>
      <c r="AW781" s="1673"/>
      <c r="AX781" s="1673"/>
      <c r="AY781" s="1673"/>
      <c r="AZ781" s="1673"/>
      <c r="BA781" s="1673"/>
      <c r="BB781" s="1673"/>
      <c r="BC781" s="1673"/>
      <c r="BD781" s="1673"/>
      <c r="BE781" s="1673"/>
      <c r="BF781" s="1673"/>
    </row>
    <row r="782" spans="1:58" s="1618" customFormat="1" ht="12" customHeight="1">
      <c r="AI782" s="1637"/>
      <c r="AJ782" s="1637"/>
      <c r="AQ782" s="1673"/>
      <c r="AR782" s="1673"/>
      <c r="AS782" s="1673"/>
      <c r="AT782" s="1673"/>
      <c r="AU782" s="1673"/>
      <c r="AV782" s="1673"/>
      <c r="AW782" s="1673"/>
      <c r="AX782" s="1673"/>
      <c r="AY782" s="1673"/>
      <c r="AZ782" s="1673"/>
      <c r="BA782" s="1673"/>
      <c r="BB782" s="1673"/>
      <c r="BC782" s="1673"/>
      <c r="BD782" s="1673"/>
      <c r="BE782" s="1673"/>
      <c r="BF782" s="1673"/>
    </row>
    <row r="783" spans="1:58" s="1618" customFormat="1" ht="12" hidden="1" customHeight="1">
      <c r="E783" s="1638"/>
      <c r="F783" s="1638"/>
      <c r="G783" s="1638"/>
      <c r="H783" s="1638"/>
      <c r="I783" s="1638"/>
      <c r="J783" s="1637"/>
      <c r="K783" s="1637"/>
      <c r="L783" s="1637"/>
      <c r="M783" s="1637"/>
      <c r="N783" s="1637"/>
      <c r="O783" s="1637"/>
      <c r="P783" s="1637"/>
      <c r="Q783" s="1639" t="str">
        <f>HEX2BIN(T784,4)</f>
        <v>0001</v>
      </c>
      <c r="R783" s="1639"/>
      <c r="S783" s="1639"/>
      <c r="T783" s="1639"/>
      <c r="U783" s="1639" t="str">
        <f>HEX2BIN(Y784,8)</f>
        <v>00000000</v>
      </c>
      <c r="V783" s="1639"/>
      <c r="W783" s="1639"/>
      <c r="X783" s="1639"/>
      <c r="Y783" s="1639"/>
      <c r="Z783" s="1639"/>
      <c r="AA783" s="1639"/>
      <c r="AB783" s="1639"/>
      <c r="AC783" s="1639" t="str">
        <f>HEX2BIN(AG784,8)</f>
        <v>00100001</v>
      </c>
      <c r="AD783" s="1639"/>
      <c r="AE783" s="1639"/>
      <c r="AF783" s="1639"/>
      <c r="AG783" s="1639"/>
      <c r="AH783" s="1639"/>
      <c r="AI783" s="1639"/>
      <c r="AJ783" s="1639"/>
      <c r="AQ783" s="1673"/>
      <c r="AR783" s="1673"/>
      <c r="AS783" s="1673"/>
      <c r="AT783" s="1673"/>
      <c r="AU783" s="1673"/>
      <c r="AV783" s="1673"/>
      <c r="AW783" s="1673"/>
      <c r="AX783" s="1673"/>
      <c r="AY783" s="1673"/>
      <c r="AZ783" s="1673"/>
      <c r="BA783" s="1673"/>
      <c r="BB783" s="1673"/>
      <c r="BC783" s="1673"/>
      <c r="BD783" s="1673"/>
      <c r="BE783" s="1673"/>
      <c r="BF783" s="1673"/>
    </row>
    <row r="784" spans="1:58" s="1618" customFormat="1" ht="12" customHeight="1">
      <c r="E784" s="1638"/>
      <c r="F784" s="1638"/>
      <c r="G784" s="1638"/>
      <c r="H784" s="1638"/>
      <c r="I784" s="1638"/>
      <c r="J784" s="1637"/>
      <c r="K784" s="1640"/>
      <c r="L784" s="1637"/>
      <c r="M784" s="1641"/>
      <c r="N784" s="1642"/>
      <c r="O784" s="1905" t="s">
        <v>4128</v>
      </c>
      <c r="P784" s="1642"/>
      <c r="Q784" s="1644" t="s">
        <v>3106</v>
      </c>
      <c r="R784" s="1645"/>
      <c r="S784" s="1645"/>
      <c r="T784" s="1646" t="s">
        <v>3187</v>
      </c>
      <c r="U784" s="1644" t="s">
        <v>3120</v>
      </c>
      <c r="V784" s="1645"/>
      <c r="W784" s="1645"/>
      <c r="X784" s="1645"/>
      <c r="Y784" s="1647" t="s">
        <v>4012</v>
      </c>
      <c r="Z784" s="1647"/>
      <c r="AA784" s="1647"/>
      <c r="AB784" s="1648"/>
      <c r="AC784" s="1644" t="s">
        <v>3216</v>
      </c>
      <c r="AD784" s="1645"/>
      <c r="AE784" s="1645"/>
      <c r="AF784" s="1645"/>
      <c r="AG784" s="1647" t="s">
        <v>4129</v>
      </c>
      <c r="AH784" s="1647"/>
      <c r="AI784" s="1647"/>
      <c r="AJ784" s="1648"/>
      <c r="AQ784" s="1673"/>
      <c r="AR784" s="1673"/>
      <c r="AS784" s="1673"/>
      <c r="AT784" s="1673"/>
      <c r="AU784" s="1673"/>
      <c r="AV784" s="1673"/>
      <c r="AW784" s="1673"/>
      <c r="AX784" s="1673"/>
      <c r="AY784" s="1673"/>
      <c r="AZ784" s="1673"/>
      <c r="BA784" s="1673"/>
      <c r="BB784" s="1673"/>
      <c r="BC784" s="1673"/>
      <c r="BD784" s="1673"/>
      <c r="BE784" s="1673"/>
      <c r="BF784" s="1673"/>
    </row>
    <row r="785" spans="3:58" s="1909" customFormat="1" ht="12" customHeight="1">
      <c r="E785" s="1927"/>
      <c r="F785" s="1927"/>
      <c r="G785" s="1927"/>
      <c r="H785" s="1927"/>
      <c r="I785" s="1927"/>
      <c r="J785" s="1928"/>
      <c r="K785" s="1905"/>
      <c r="L785" s="1928"/>
      <c r="M785" s="1929"/>
      <c r="N785" s="1929"/>
      <c r="O785" s="1929"/>
      <c r="P785" s="1929"/>
      <c r="U785" s="1928"/>
      <c r="Y785" s="1929"/>
      <c r="Z785" s="1929"/>
      <c r="AA785" s="1929"/>
      <c r="AB785" s="1930"/>
      <c r="AC785" s="1929"/>
      <c r="AD785" s="1929"/>
      <c r="AE785" s="1929"/>
      <c r="AF785" s="1929"/>
      <c r="AG785" s="1931"/>
      <c r="AH785" s="1931"/>
      <c r="AI785" s="1931"/>
      <c r="AJ785" s="1931"/>
    </row>
    <row r="786" spans="3:58" ht="12" customHeight="1">
      <c r="C786" s="1649" t="s">
        <v>3393</v>
      </c>
      <c r="D786" s="1649"/>
      <c r="E786" s="1659"/>
      <c r="F786" s="1659"/>
      <c r="G786" s="1649" t="s">
        <v>3412</v>
      </c>
      <c r="H786" s="1659"/>
      <c r="I786" s="1659"/>
      <c r="J786" s="1655"/>
      <c r="K786" s="1655"/>
      <c r="L786" s="1655"/>
      <c r="M786" s="1660"/>
      <c r="N786" s="1660"/>
      <c r="O786" s="1660"/>
      <c r="P786" s="1660"/>
      <c r="Q786" s="1661"/>
      <c r="R786" s="1662"/>
      <c r="S786" s="1662"/>
      <c r="T786" s="1662"/>
      <c r="U786" s="1660"/>
      <c r="V786" s="1654"/>
      <c r="W786" s="1654"/>
      <c r="X786" s="1654"/>
      <c r="Y786" s="1660"/>
      <c r="Z786" s="1660"/>
      <c r="AA786" s="1660"/>
      <c r="AB786" s="1661"/>
      <c r="AC786" s="1660"/>
      <c r="AD786" s="1660"/>
      <c r="AE786" s="1660"/>
      <c r="AF786" s="1660"/>
      <c r="AG786" s="1660"/>
      <c r="AH786" s="1660"/>
      <c r="AI786" s="1660"/>
      <c r="AJ786" s="1660"/>
      <c r="AK786" s="1650"/>
      <c r="AL786" s="1649"/>
      <c r="AM786" s="1649"/>
      <c r="AN786" s="1649"/>
      <c r="AO786" s="1649"/>
      <c r="AP786" s="1649"/>
      <c r="AQ786" s="1649"/>
      <c r="AR786" s="1649"/>
      <c r="AS786" s="1649"/>
      <c r="AT786" s="1649"/>
      <c r="AU786" s="1649"/>
      <c r="AV786" s="1649"/>
      <c r="AW786" s="1649"/>
      <c r="AX786" s="1649"/>
      <c r="AY786" s="1649"/>
      <c r="AZ786" s="1649"/>
      <c r="BA786" s="1649"/>
      <c r="BB786" s="1649"/>
      <c r="BC786" s="1649"/>
      <c r="BD786" s="1649"/>
      <c r="BE786" s="1649"/>
      <c r="BF786" s="1649"/>
    </row>
    <row r="787" spans="3:58" ht="12" customHeight="1">
      <c r="C787" s="1649"/>
      <c r="D787" s="1649"/>
      <c r="E787" s="1649" t="s">
        <v>3413</v>
      </c>
      <c r="F787" s="1649"/>
      <c r="G787" s="1649"/>
      <c r="H787" s="1649"/>
      <c r="I787" s="1649"/>
      <c r="J787" s="1649"/>
      <c r="K787" s="1649"/>
      <c r="L787" s="1649"/>
      <c r="M787" s="1649"/>
      <c r="N787" s="1649"/>
      <c r="O787" s="1649"/>
      <c r="P787" s="1649"/>
      <c r="Q787" s="1649"/>
      <c r="R787" s="1649"/>
      <c r="S787" s="1649"/>
      <c r="T787" s="1649"/>
      <c r="U787" s="1649"/>
      <c r="V787" s="1649"/>
      <c r="W787" s="1649"/>
      <c r="X787" s="1649"/>
      <c r="Y787" s="1649"/>
      <c r="Z787" s="1649"/>
      <c r="AA787" s="1649"/>
      <c r="AB787" s="1649"/>
      <c r="AC787" s="1649"/>
      <c r="AD787" s="1649"/>
      <c r="AE787" s="1649"/>
      <c r="AF787" s="1649"/>
      <c r="AG787" s="1649"/>
      <c r="AH787" s="1649"/>
      <c r="AI787" s="1649"/>
      <c r="AJ787" s="1665" t="s">
        <v>3699</v>
      </c>
      <c r="AK787" s="1650"/>
      <c r="AL787" s="1649"/>
      <c r="AM787" s="1649"/>
      <c r="AN787" s="1649"/>
      <c r="AO787" s="1649"/>
      <c r="AP787" s="1649"/>
      <c r="AQ787" s="1649"/>
      <c r="AR787" s="1649"/>
      <c r="AS787" s="1649"/>
      <c r="AT787" s="1649"/>
      <c r="AU787" s="1649"/>
      <c r="AV787" s="1649"/>
      <c r="AW787" s="1649"/>
      <c r="AX787" s="1649"/>
      <c r="AY787" s="1649"/>
      <c r="AZ787" s="1649"/>
      <c r="BA787" s="1649"/>
      <c r="BB787" s="1649"/>
      <c r="BC787" s="1649"/>
      <c r="BD787" s="1649"/>
      <c r="BE787" s="1649"/>
      <c r="BF787" s="1649"/>
    </row>
    <row r="788" spans="3:58" ht="12" customHeight="1">
      <c r="C788" s="1649"/>
      <c r="D788" s="1649"/>
      <c r="E788" s="1666">
        <v>31</v>
      </c>
      <c r="F788" s="1666"/>
      <c r="G788" s="1666"/>
      <c r="H788" s="1666"/>
      <c r="I788" s="1666"/>
      <c r="J788" s="1666"/>
      <c r="K788" s="1666"/>
      <c r="L788" s="1666">
        <v>24</v>
      </c>
      <c r="M788" s="1666">
        <v>23</v>
      </c>
      <c r="N788" s="1666"/>
      <c r="O788" s="1666"/>
      <c r="P788" s="1666"/>
      <c r="Q788" s="1666"/>
      <c r="R788" s="1666"/>
      <c r="S788" s="1666"/>
      <c r="T788" s="1667">
        <v>16</v>
      </c>
      <c r="U788" s="1667">
        <v>15</v>
      </c>
      <c r="V788" s="1666"/>
      <c r="W788" s="1666"/>
      <c r="X788" s="1666"/>
      <c r="Y788" s="1666"/>
      <c r="Z788" s="1666"/>
      <c r="AA788" s="1666"/>
      <c r="AB788" s="1667">
        <v>8</v>
      </c>
      <c r="AC788" s="1667">
        <v>7</v>
      </c>
      <c r="AD788" s="1666"/>
      <c r="AE788" s="1666"/>
      <c r="AF788" s="1666"/>
      <c r="AG788" s="1666"/>
      <c r="AH788" s="1666"/>
      <c r="AI788" s="1666"/>
      <c r="AJ788" s="1667">
        <v>0</v>
      </c>
      <c r="AK788" s="1650"/>
      <c r="AL788" s="1649"/>
      <c r="AM788" s="1649"/>
      <c r="AN788" s="1649"/>
      <c r="AO788" s="1649"/>
      <c r="AP788" s="1649"/>
      <c r="AQ788" s="1649"/>
      <c r="AR788" s="1649"/>
      <c r="AS788" s="1649"/>
      <c r="AT788" s="1649"/>
      <c r="AU788" s="1649"/>
      <c r="AV788" s="1649"/>
      <c r="AW788" s="1649"/>
      <c r="AX788" s="1649"/>
      <c r="AY788" s="1649"/>
      <c r="AZ788" s="1649"/>
      <c r="BA788" s="1649"/>
      <c r="BB788" s="1649"/>
      <c r="BC788" s="1649"/>
      <c r="BD788" s="1649"/>
      <c r="BE788" s="1649"/>
      <c r="BF788" s="1649"/>
    </row>
    <row r="789" spans="3:58" s="1618" customFormat="1" ht="12" customHeight="1">
      <c r="E789" s="1619">
        <v>1</v>
      </c>
      <c r="F789" s="1620">
        <v>0</v>
      </c>
      <c r="G789" s="1620">
        <v>1</v>
      </c>
      <c r="H789" s="1621" t="s">
        <v>4043</v>
      </c>
      <c r="I789" s="1619">
        <v>0</v>
      </c>
      <c r="J789" s="1622">
        <v>0</v>
      </c>
      <c r="K789" s="1622">
        <v>0</v>
      </c>
      <c r="L789" s="1623">
        <v>0</v>
      </c>
      <c r="M789" s="1756">
        <v>1</v>
      </c>
      <c r="N789" s="1622">
        <v>0</v>
      </c>
      <c r="O789" s="1622">
        <v>0</v>
      </c>
      <c r="P789" s="1623">
        <v>0</v>
      </c>
      <c r="Q789" s="1619" t="str">
        <f>MID(Q791,1,1)</f>
        <v>0</v>
      </c>
      <c r="R789" s="1620" t="str">
        <f>MID(Q791,2,1)</f>
        <v>0</v>
      </c>
      <c r="S789" s="1669" t="str">
        <f>MID(Q791,3,1)</f>
        <v>0</v>
      </c>
      <c r="T789" s="1670" t="str">
        <f>MID(Q791,4,1)</f>
        <v>1</v>
      </c>
      <c r="U789" s="1619" t="str">
        <f>MID(U791,1,1)</f>
        <v>0</v>
      </c>
      <c r="V789" s="1620" t="str">
        <f>MID(U791,2,1)</f>
        <v>0</v>
      </c>
      <c r="W789" s="1620" t="str">
        <f>MID(U791,3,1)</f>
        <v>0</v>
      </c>
      <c r="X789" s="1621" t="str">
        <f>MID(U791,4,1)</f>
        <v>0</v>
      </c>
      <c r="Y789" s="1619" t="str">
        <f>MID(U791,5,1)</f>
        <v>0</v>
      </c>
      <c r="Z789" s="1620" t="str">
        <f>MID(U791,6,1)</f>
        <v>0</v>
      </c>
      <c r="AA789" s="1620" t="s">
        <v>4043</v>
      </c>
      <c r="AB789" s="1621" t="s">
        <v>3965</v>
      </c>
      <c r="AC789" s="1671" t="str">
        <f>MID(AC791,1,1)</f>
        <v>0</v>
      </c>
      <c r="AD789" s="1669" t="str">
        <f>MID(AC791,2,1)</f>
        <v>0</v>
      </c>
      <c r="AE789" s="1669" t="str">
        <f>MID(AC791,3,1)</f>
        <v>1</v>
      </c>
      <c r="AF789" s="1672" t="str">
        <f>MID(AC791,4,1)</f>
        <v>0</v>
      </c>
      <c r="AG789" s="1671" t="str">
        <f>MID(AC791,5,1)</f>
        <v>0</v>
      </c>
      <c r="AH789" s="1669" t="str">
        <f>MID(AC791,6,1)</f>
        <v>0</v>
      </c>
      <c r="AI789" s="1669" t="str">
        <f>MID(AC791,7,1)</f>
        <v>0</v>
      </c>
      <c r="AJ789" s="1672" t="str">
        <f>MID(AC791,8,1)</f>
        <v>1</v>
      </c>
      <c r="AQ789" s="1673"/>
      <c r="AR789" s="1673"/>
      <c r="AS789" s="1673"/>
      <c r="AT789" s="1673"/>
      <c r="AU789" s="1673"/>
      <c r="AV789" s="1673"/>
      <c r="AW789" s="1673"/>
      <c r="AX789" s="1673"/>
      <c r="AY789" s="1673"/>
      <c r="AZ789" s="1673"/>
      <c r="BA789" s="1673"/>
      <c r="BB789" s="1673"/>
      <c r="BC789" s="1673"/>
      <c r="BD789" s="1673"/>
      <c r="BE789" s="1673"/>
      <c r="BF789" s="1673"/>
    </row>
    <row r="790" spans="3:58" s="1618" customFormat="1" ht="12" customHeight="1">
      <c r="AI790" s="1637"/>
      <c r="AJ790" s="1637"/>
      <c r="AQ790" s="1673"/>
      <c r="AR790" s="1673"/>
      <c r="AS790" s="1673"/>
      <c r="AT790" s="1673"/>
      <c r="AU790" s="1673"/>
      <c r="AV790" s="1673"/>
      <c r="AW790" s="1673"/>
      <c r="AX790" s="1673"/>
      <c r="AY790" s="1673"/>
      <c r="AZ790" s="1673"/>
      <c r="BA790" s="1673"/>
      <c r="BB790" s="1673"/>
      <c r="BC790" s="1673"/>
      <c r="BD790" s="1673"/>
      <c r="BE790" s="1673"/>
      <c r="BF790" s="1673"/>
    </row>
    <row r="791" spans="3:58" s="1618" customFormat="1" ht="12" hidden="1" customHeight="1">
      <c r="E791" s="1638"/>
      <c r="F791" s="1638"/>
      <c r="G791" s="1638"/>
      <c r="H791" s="1638"/>
      <c r="I791" s="1638"/>
      <c r="J791" s="1637"/>
      <c r="K791" s="1637"/>
      <c r="L791" s="1637"/>
      <c r="M791" s="1637"/>
      <c r="N791" s="1637"/>
      <c r="O791" s="1637"/>
      <c r="P791" s="1637"/>
      <c r="Q791" s="1639" t="str">
        <f>HEX2BIN(T792,4)</f>
        <v>0001</v>
      </c>
      <c r="R791" s="1639"/>
      <c r="S791" s="1639"/>
      <c r="T791" s="1639"/>
      <c r="U791" s="1639" t="str">
        <f>HEX2BIN(Y792,8)</f>
        <v>00000001</v>
      </c>
      <c r="V791" s="1639"/>
      <c r="W791" s="1639"/>
      <c r="X791" s="1639"/>
      <c r="Y791" s="1639"/>
      <c r="Z791" s="1639"/>
      <c r="AA791" s="1639"/>
      <c r="AB791" s="1639"/>
      <c r="AC791" s="1639" t="str">
        <f>HEX2BIN(AG792,8)</f>
        <v>00100001</v>
      </c>
      <c r="AD791" s="1639"/>
      <c r="AE791" s="1639"/>
      <c r="AF791" s="1639"/>
      <c r="AG791" s="1639"/>
      <c r="AH791" s="1639"/>
      <c r="AI791" s="1639"/>
      <c r="AJ791" s="1639"/>
      <c r="AQ791" s="1673"/>
      <c r="AR791" s="1673"/>
      <c r="AS791" s="1673"/>
      <c r="AT791" s="1673"/>
      <c r="AU791" s="1673"/>
      <c r="AV791" s="1673"/>
      <c r="AW791" s="1673"/>
      <c r="AX791" s="1673"/>
      <c r="AY791" s="1673"/>
      <c r="AZ791" s="1673"/>
      <c r="BA791" s="1673"/>
      <c r="BB791" s="1673"/>
      <c r="BC791" s="1673"/>
      <c r="BD791" s="1673"/>
      <c r="BE791" s="1673"/>
      <c r="BF791" s="1673"/>
    </row>
    <row r="792" spans="3:58" s="1618" customFormat="1" ht="12" customHeight="1">
      <c r="E792" s="1638"/>
      <c r="F792" s="1638"/>
      <c r="G792" s="1638"/>
      <c r="H792" s="1638"/>
      <c r="I792" s="1638"/>
      <c r="J792" s="1637"/>
      <c r="K792" s="1640"/>
      <c r="L792" s="1637"/>
      <c r="M792" s="1641"/>
      <c r="N792" s="1642"/>
      <c r="O792" s="1905" t="s">
        <v>4130</v>
      </c>
      <c r="P792" s="1642"/>
      <c r="Q792" s="1644" t="s">
        <v>3106</v>
      </c>
      <c r="R792" s="1645"/>
      <c r="S792" s="1645"/>
      <c r="T792" s="1646" t="s">
        <v>3214</v>
      </c>
      <c r="U792" s="1644" t="s">
        <v>3225</v>
      </c>
      <c r="V792" s="1645"/>
      <c r="W792" s="1645"/>
      <c r="X792" s="1645"/>
      <c r="Y792" s="1647" t="s">
        <v>3936</v>
      </c>
      <c r="Z792" s="1647"/>
      <c r="AA792" s="1647"/>
      <c r="AB792" s="1648"/>
      <c r="AC792" s="1644" t="s">
        <v>3139</v>
      </c>
      <c r="AD792" s="1645"/>
      <c r="AE792" s="1645"/>
      <c r="AF792" s="1645"/>
      <c r="AG792" s="1647" t="s">
        <v>4131</v>
      </c>
      <c r="AH792" s="1647"/>
      <c r="AI792" s="1647"/>
      <c r="AJ792" s="1648"/>
      <c r="AQ792" s="1673"/>
      <c r="AR792" s="1673"/>
      <c r="AS792" s="1673"/>
      <c r="AT792" s="1673"/>
      <c r="AU792" s="1673"/>
      <c r="AV792" s="1673"/>
      <c r="AW792" s="1673"/>
      <c r="AX792" s="1673"/>
      <c r="AY792" s="1673"/>
      <c r="AZ792" s="1673"/>
      <c r="BA792" s="1673"/>
      <c r="BB792" s="1673"/>
      <c r="BC792" s="1673"/>
      <c r="BD792" s="1673"/>
      <c r="BE792" s="1673"/>
      <c r="BF792" s="1673"/>
    </row>
    <row r="793" spans="3:58" ht="12" customHeight="1">
      <c r="C793" s="1649"/>
      <c r="D793" s="1649"/>
      <c r="E793" s="1638"/>
      <c r="F793" s="1638"/>
      <c r="G793" s="1638"/>
      <c r="H793" s="1638"/>
      <c r="I793" s="1638"/>
      <c r="J793" s="1637"/>
      <c r="K793" s="1640"/>
      <c r="L793" s="1637"/>
      <c r="M793" s="1641"/>
      <c r="N793" s="1642"/>
      <c r="O793" s="1905" t="s">
        <v>4132</v>
      </c>
      <c r="P793" s="1642"/>
      <c r="Q793" s="1644" t="s">
        <v>3106</v>
      </c>
      <c r="R793" s="1645"/>
      <c r="S793" s="1645"/>
      <c r="T793" s="1646" t="s">
        <v>3214</v>
      </c>
      <c r="U793" s="1644" t="s">
        <v>3120</v>
      </c>
      <c r="V793" s="1645"/>
      <c r="W793" s="1645"/>
      <c r="X793" s="1645"/>
      <c r="Y793" s="1647" t="s">
        <v>3441</v>
      </c>
      <c r="Z793" s="1647"/>
      <c r="AA793" s="1647"/>
      <c r="AB793" s="1648"/>
      <c r="AC793" s="1644" t="s">
        <v>3139</v>
      </c>
      <c r="AD793" s="1645"/>
      <c r="AE793" s="1645"/>
      <c r="AF793" s="1645"/>
      <c r="AG793" s="1906">
        <v>21</v>
      </c>
      <c r="AH793" s="1906"/>
      <c r="AI793" s="1906"/>
      <c r="AJ793" s="1907"/>
      <c r="AK793" s="1650"/>
      <c r="AL793" s="1649"/>
      <c r="AM793" s="1649"/>
      <c r="AN793" s="1649"/>
      <c r="AO793" s="1649"/>
      <c r="AP793" s="1649"/>
      <c r="AQ793" s="1649"/>
      <c r="AR793" s="1649"/>
      <c r="AS793" s="1649"/>
      <c r="AT793" s="1649"/>
      <c r="AU793" s="1649"/>
      <c r="AV793" s="1649"/>
      <c r="AW793" s="1649"/>
      <c r="AX793" s="1649"/>
      <c r="AY793" s="1649"/>
      <c r="AZ793" s="1649"/>
      <c r="BA793" s="1649"/>
      <c r="BB793" s="1649"/>
      <c r="BC793" s="1649"/>
      <c r="BD793" s="1649"/>
      <c r="BE793" s="1649"/>
      <c r="BF793" s="1649"/>
    </row>
    <row r="794" spans="3:58" ht="12" customHeight="1">
      <c r="C794" s="1649"/>
      <c r="D794" s="1649"/>
      <c r="E794" s="1638"/>
      <c r="F794" s="1638"/>
      <c r="G794" s="1638"/>
      <c r="H794" s="1638"/>
      <c r="I794" s="1638"/>
      <c r="J794" s="1637"/>
      <c r="K794" s="1640"/>
      <c r="L794" s="1637"/>
      <c r="M794" s="1641"/>
      <c r="N794" s="1642"/>
      <c r="O794" s="1905" t="s">
        <v>4133</v>
      </c>
      <c r="P794" s="1642"/>
      <c r="Q794" s="1644" t="s">
        <v>3106</v>
      </c>
      <c r="R794" s="1645"/>
      <c r="S794" s="1645"/>
      <c r="T794" s="1646" t="s">
        <v>3214</v>
      </c>
      <c r="U794" s="1644" t="s">
        <v>3120</v>
      </c>
      <c r="V794" s="1645"/>
      <c r="W794" s="1645"/>
      <c r="X794" s="1645"/>
      <c r="Y794" s="1647" t="s">
        <v>3444</v>
      </c>
      <c r="Z794" s="1647"/>
      <c r="AA794" s="1647"/>
      <c r="AB794" s="1648"/>
      <c r="AC794" s="1644" t="s">
        <v>3139</v>
      </c>
      <c r="AD794" s="1645"/>
      <c r="AE794" s="1645"/>
      <c r="AF794" s="1645"/>
      <c r="AG794" s="1906">
        <v>21</v>
      </c>
      <c r="AH794" s="1906"/>
      <c r="AI794" s="1906"/>
      <c r="AJ794" s="1907"/>
      <c r="AK794" s="1650"/>
      <c r="AL794" s="1649"/>
      <c r="AM794" s="1649"/>
      <c r="AN794" s="1649"/>
      <c r="AO794" s="1649"/>
      <c r="AP794" s="1649"/>
      <c r="AQ794" s="1649"/>
      <c r="AR794" s="1649"/>
      <c r="AS794" s="1649"/>
      <c r="AT794" s="1649"/>
      <c r="AU794" s="1649"/>
      <c r="AV794" s="1649"/>
      <c r="AW794" s="1649"/>
      <c r="AX794" s="1649"/>
      <c r="AY794" s="1649"/>
      <c r="AZ794" s="1649"/>
      <c r="BA794" s="1649"/>
      <c r="BB794" s="1649"/>
      <c r="BC794" s="1649"/>
      <c r="BD794" s="1649"/>
      <c r="BE794" s="1649"/>
      <c r="BF794" s="1649"/>
    </row>
    <row r="795" spans="3:58" s="1909" customFormat="1" ht="12" customHeight="1">
      <c r="E795" s="1927"/>
      <c r="F795" s="1927"/>
      <c r="G795" s="1927"/>
      <c r="H795" s="1927"/>
      <c r="I795" s="1927"/>
      <c r="J795" s="1928"/>
      <c r="K795" s="1905"/>
      <c r="L795" s="1928"/>
      <c r="M795" s="1929"/>
      <c r="N795" s="1929"/>
      <c r="O795" s="1929"/>
      <c r="P795" s="1929"/>
      <c r="U795" s="1928"/>
      <c r="Y795" s="1929"/>
      <c r="Z795" s="1929"/>
      <c r="AA795" s="1929"/>
      <c r="AB795" s="1930"/>
      <c r="AC795" s="1929"/>
      <c r="AD795" s="1929"/>
      <c r="AE795" s="1929"/>
      <c r="AF795" s="1929"/>
      <c r="AG795" s="1931"/>
      <c r="AH795" s="1931"/>
      <c r="AI795" s="1931"/>
      <c r="AJ795" s="1931"/>
    </row>
    <row r="796" spans="3:58" s="1903" customFormat="1" ht="12" customHeight="1">
      <c r="C796" s="1903" t="s">
        <v>3141</v>
      </c>
      <c r="D796" s="1908"/>
      <c r="G796" s="1649" t="s">
        <v>3412</v>
      </c>
      <c r="M796" s="1909"/>
      <c r="N796" s="1909"/>
      <c r="O796" s="1909"/>
      <c r="P796" s="1909"/>
      <c r="Q796" s="1909"/>
      <c r="R796" s="1909"/>
      <c r="S796" s="1909"/>
      <c r="T796" s="1909"/>
      <c r="U796" s="1909"/>
      <c r="V796" s="1909"/>
      <c r="W796" s="1909"/>
      <c r="X796" s="1909"/>
      <c r="AC796" s="1909"/>
      <c r="AD796" s="1909"/>
      <c r="AE796" s="1909"/>
      <c r="AF796" s="1909"/>
      <c r="AG796" s="1909"/>
      <c r="AH796" s="1909"/>
      <c r="AI796" s="1909"/>
      <c r="AJ796" s="1909"/>
      <c r="AK796" s="1909"/>
      <c r="AL796" s="1909"/>
    </row>
    <row r="797" spans="3:58" s="1903" customFormat="1" ht="12" customHeight="1">
      <c r="E797" s="1910" t="s">
        <v>3102</v>
      </c>
      <c r="AJ797" s="1911" t="s">
        <v>3103</v>
      </c>
    </row>
    <row r="798" spans="3:58" s="1903" customFormat="1" ht="12" customHeight="1">
      <c r="E798" s="1912">
        <v>31</v>
      </c>
      <c r="F798" s="1912"/>
      <c r="G798" s="1912"/>
      <c r="H798" s="1912"/>
      <c r="I798" s="1912"/>
      <c r="J798" s="1912"/>
      <c r="K798" s="1912"/>
      <c r="L798" s="1912">
        <v>24</v>
      </c>
      <c r="M798" s="1912">
        <v>23</v>
      </c>
      <c r="N798" s="1912"/>
      <c r="O798" s="1912"/>
      <c r="P798" s="1912"/>
      <c r="Q798" s="1912"/>
      <c r="R798" s="1912"/>
      <c r="S798" s="1912"/>
      <c r="T798" s="1913">
        <v>16</v>
      </c>
      <c r="U798" s="1913">
        <v>15</v>
      </c>
      <c r="V798" s="1912"/>
      <c r="W798" s="1912"/>
      <c r="X798" s="1912"/>
      <c r="Y798" s="1912"/>
      <c r="Z798" s="1912"/>
      <c r="AA798" s="1912"/>
      <c r="AB798" s="1913">
        <v>8</v>
      </c>
      <c r="AC798" s="1913">
        <v>7</v>
      </c>
      <c r="AD798" s="1912"/>
      <c r="AE798" s="1912"/>
      <c r="AF798" s="1912"/>
      <c r="AG798" s="1912"/>
      <c r="AH798" s="1912"/>
      <c r="AI798" s="1912"/>
      <c r="AJ798" s="1913">
        <v>0</v>
      </c>
    </row>
    <row r="799" spans="3:58" s="1903" customFormat="1" ht="12" customHeight="1">
      <c r="E799" s="1686" t="s">
        <v>3125</v>
      </c>
      <c r="F799" s="1687" t="s">
        <v>3125</v>
      </c>
      <c r="G799" s="1687" t="s">
        <v>3125</v>
      </c>
      <c r="H799" s="1688" t="s">
        <v>3125</v>
      </c>
      <c r="I799" s="1686" t="s">
        <v>3125</v>
      </c>
      <c r="J799" s="1687" t="s">
        <v>3125</v>
      </c>
      <c r="K799" s="1687" t="s">
        <v>3125</v>
      </c>
      <c r="L799" s="1688" t="s">
        <v>3125</v>
      </c>
      <c r="M799" s="1760" t="s">
        <v>3420</v>
      </c>
      <c r="N799" s="1758" t="s">
        <v>3420</v>
      </c>
      <c r="O799" s="1758" t="s">
        <v>3420</v>
      </c>
      <c r="P799" s="1761" t="s">
        <v>3420</v>
      </c>
      <c r="Q799" s="1760" t="s">
        <v>3420</v>
      </c>
      <c r="R799" s="1758" t="s">
        <v>3420</v>
      </c>
      <c r="S799" s="1758" t="s">
        <v>3420</v>
      </c>
      <c r="T799" s="1761" t="s">
        <v>3420</v>
      </c>
      <c r="U799" s="1760" t="s">
        <v>3420</v>
      </c>
      <c r="V799" s="1758" t="s">
        <v>3420</v>
      </c>
      <c r="W799" s="1758" t="s">
        <v>3420</v>
      </c>
      <c r="X799" s="1761" t="s">
        <v>3420</v>
      </c>
      <c r="Y799" s="1760" t="s">
        <v>3420</v>
      </c>
      <c r="Z799" s="1758" t="s">
        <v>3420</v>
      </c>
      <c r="AA799" s="1758" t="s">
        <v>3420</v>
      </c>
      <c r="AB799" s="1761" t="s">
        <v>3420</v>
      </c>
      <c r="AC799" s="1760" t="s">
        <v>3420</v>
      </c>
      <c r="AD799" s="1758" t="s">
        <v>3420</v>
      </c>
      <c r="AE799" s="1758" t="s">
        <v>3420</v>
      </c>
      <c r="AF799" s="1761" t="s">
        <v>3420</v>
      </c>
      <c r="AG799" s="1760" t="s">
        <v>3420</v>
      </c>
      <c r="AH799" s="1758" t="s">
        <v>3420</v>
      </c>
      <c r="AI799" s="1758" t="s">
        <v>3420</v>
      </c>
      <c r="AJ799" s="1761" t="s">
        <v>3420</v>
      </c>
    </row>
    <row r="800" spans="3:58" s="1903" customFormat="1" ht="6" customHeight="1">
      <c r="E800" s="1914"/>
      <c r="F800" s="1914"/>
      <c r="G800" s="1914"/>
      <c r="H800" s="1914"/>
      <c r="I800" s="1914"/>
      <c r="J800" s="1914"/>
      <c r="K800" s="1914"/>
      <c r="L800" s="1914"/>
      <c r="M800" s="1914"/>
      <c r="N800" s="1914"/>
      <c r="O800" s="1914"/>
      <c r="P800" s="1914"/>
      <c r="Q800" s="1914"/>
      <c r="R800" s="1914"/>
      <c r="S800" s="1914"/>
      <c r="T800" s="1914"/>
      <c r="U800" s="1914"/>
      <c r="V800" s="1914"/>
      <c r="W800" s="1914"/>
      <c r="X800" s="1914"/>
      <c r="Y800" s="1914"/>
      <c r="Z800" s="1914"/>
      <c r="AA800" s="1914"/>
      <c r="AB800" s="1914"/>
      <c r="AC800" s="1914"/>
      <c r="AD800" s="1914"/>
      <c r="AE800" s="1914"/>
      <c r="AF800" s="1914"/>
      <c r="AG800" s="1914"/>
      <c r="AH800" s="1914"/>
      <c r="AI800" s="1914"/>
      <c r="AJ800" s="1914"/>
    </row>
    <row r="801" spans="1:58" s="1903" customFormat="1" ht="6" customHeight="1">
      <c r="E801" s="1914"/>
      <c r="F801" s="1914"/>
      <c r="G801" s="1914"/>
      <c r="H801" s="1914"/>
      <c r="I801" s="1914"/>
      <c r="J801" s="1914"/>
      <c r="K801" s="1914"/>
      <c r="L801" s="1914"/>
      <c r="M801" s="1914"/>
      <c r="N801" s="1914"/>
      <c r="O801" s="1914"/>
      <c r="P801" s="1914"/>
      <c r="Q801" s="1914"/>
      <c r="R801" s="1914"/>
      <c r="S801" s="1914"/>
      <c r="T801" s="1914"/>
      <c r="U801" s="1914"/>
      <c r="V801" s="1914"/>
      <c r="W801" s="1914"/>
      <c r="X801" s="1914"/>
      <c r="Y801" s="1914"/>
      <c r="Z801" s="1914"/>
      <c r="AA801" s="1914"/>
      <c r="AB801" s="1914"/>
      <c r="AC801" s="1914"/>
      <c r="AD801" s="1914"/>
      <c r="AE801" s="1914"/>
      <c r="AF801" s="1914"/>
      <c r="AG801" s="1914"/>
      <c r="AH801" s="1914"/>
      <c r="AI801" s="1914"/>
      <c r="AJ801" s="1914"/>
    </row>
    <row r="802" spans="1:58" s="1903" customFormat="1" ht="6" customHeight="1">
      <c r="E802" s="1914"/>
      <c r="F802" s="1914"/>
      <c r="G802" s="1914"/>
      <c r="H802" s="1914"/>
      <c r="I802" s="1914"/>
      <c r="J802" s="1914"/>
      <c r="K802" s="1914"/>
      <c r="L802" s="1914"/>
      <c r="M802" s="1914"/>
      <c r="N802" s="1914"/>
      <c r="O802" s="1914"/>
      <c r="P802" s="1914"/>
      <c r="Q802" s="1914"/>
      <c r="R802" s="1914"/>
      <c r="S802" s="1914"/>
      <c r="T802" s="1914"/>
      <c r="U802" s="1914"/>
      <c r="V802" s="1914"/>
      <c r="W802" s="1914"/>
      <c r="X802" s="1914"/>
      <c r="Y802" s="1914"/>
      <c r="Z802" s="1914"/>
      <c r="AA802" s="1914"/>
      <c r="AB802" s="1914"/>
      <c r="AC802" s="1914"/>
      <c r="AD802" s="1914"/>
      <c r="AE802" s="1914"/>
      <c r="AF802" s="1914"/>
      <c r="AG802" s="1914"/>
      <c r="AH802" s="1914"/>
      <c r="AI802" s="1914"/>
      <c r="AJ802" s="1914"/>
    </row>
    <row r="803" spans="1:58" s="1903" customFormat="1" ht="6" customHeight="1">
      <c r="E803" s="1914"/>
      <c r="F803" s="1914"/>
      <c r="G803" s="1914"/>
      <c r="H803" s="1914"/>
      <c r="I803" s="1914"/>
      <c r="J803" s="1914"/>
      <c r="K803" s="1914"/>
      <c r="L803" s="1914"/>
      <c r="M803" s="1914"/>
      <c r="N803" s="1914"/>
      <c r="O803" s="1914"/>
      <c r="P803" s="1914"/>
      <c r="Q803" s="1914"/>
      <c r="R803" s="1914"/>
      <c r="S803" s="1914"/>
      <c r="T803" s="1914"/>
      <c r="U803" s="1914"/>
      <c r="V803" s="1914"/>
      <c r="W803" s="1914"/>
      <c r="X803" s="1914"/>
      <c r="Y803" s="1914"/>
      <c r="Z803" s="1914"/>
      <c r="AA803" s="1914"/>
      <c r="AB803" s="1914"/>
      <c r="AC803" s="1914"/>
      <c r="AD803" s="1914"/>
      <c r="AE803" s="1914"/>
      <c r="AF803" s="1914"/>
      <c r="AG803" s="1914"/>
      <c r="AH803" s="1914"/>
      <c r="AI803" s="1914"/>
      <c r="AJ803" s="1914"/>
    </row>
    <row r="804" spans="1:58" s="1915" customFormat="1" ht="11.25" customHeight="1">
      <c r="D804" s="1916"/>
      <c r="I804" s="1917"/>
      <c r="J804" s="1917"/>
      <c r="K804" s="1917"/>
      <c r="L804" s="1917"/>
      <c r="M804" s="1918" t="s">
        <v>4125</v>
      </c>
      <c r="N804" s="1919"/>
      <c r="O804" s="1919"/>
      <c r="P804" s="1919"/>
      <c r="Q804" s="1919"/>
      <c r="R804" s="1919"/>
      <c r="S804" s="1919"/>
      <c r="T804" s="1919"/>
      <c r="U804" s="1919"/>
      <c r="V804" s="1919"/>
      <c r="W804" s="1919"/>
      <c r="X804" s="1919"/>
      <c r="Y804" s="1919"/>
      <c r="Z804" s="1919"/>
      <c r="AA804" s="1919"/>
      <c r="AB804" s="1919"/>
      <c r="AC804" s="1919"/>
      <c r="AD804" s="1919"/>
      <c r="AE804" s="1919"/>
      <c r="AF804" s="1919"/>
      <c r="AG804" s="1919"/>
      <c r="AH804" s="1919"/>
      <c r="AI804" s="1919"/>
      <c r="AJ804" s="1920"/>
    </row>
    <row r="805" spans="1:58" s="1915" customFormat="1" ht="11.25" customHeight="1">
      <c r="D805" s="1916"/>
      <c r="I805" s="1917"/>
      <c r="J805" s="1917"/>
      <c r="K805" s="1917"/>
      <c r="L805" s="1917"/>
      <c r="M805" s="1917"/>
      <c r="N805" s="1917"/>
      <c r="O805" s="1917"/>
      <c r="R805" s="1921"/>
      <c r="S805" s="1921"/>
      <c r="T805" s="1922"/>
      <c r="U805" s="1922"/>
      <c r="V805" s="1922"/>
      <c r="W805" s="1922"/>
      <c r="X805" s="1923"/>
      <c r="Y805" s="1923"/>
      <c r="Z805" s="1923"/>
      <c r="AA805" s="1923"/>
      <c r="AB805" s="1923"/>
      <c r="AC805" s="1923"/>
      <c r="AD805" s="1923"/>
      <c r="AE805" s="1921"/>
      <c r="AF805" s="1921"/>
      <c r="AG805" s="1921"/>
      <c r="AH805" s="1924"/>
      <c r="AI805" s="1924"/>
      <c r="AJ805" s="1924"/>
      <c r="AL805" s="1925"/>
    </row>
    <row r="806" spans="1:58" s="1915" customFormat="1" ht="11.25" customHeight="1">
      <c r="D806" s="1916"/>
      <c r="I806" s="1917"/>
      <c r="J806" s="1917"/>
      <c r="K806" s="1917"/>
      <c r="L806" s="1917"/>
      <c r="M806" s="1917"/>
      <c r="N806" s="1917"/>
      <c r="O806" s="1917"/>
      <c r="R806" s="1921"/>
      <c r="S806" s="1921"/>
      <c r="T806" s="1922"/>
      <c r="U806" s="1922"/>
      <c r="V806" s="1922"/>
      <c r="W806" s="1922"/>
      <c r="X806" s="1923"/>
      <c r="Y806" s="1923"/>
      <c r="Z806" s="1923"/>
      <c r="AA806" s="1923"/>
      <c r="AB806" s="1923"/>
      <c r="AC806" s="1923"/>
      <c r="AD806" s="1923"/>
      <c r="AE806" s="1921"/>
      <c r="AF806" s="1921"/>
      <c r="AG806" s="1921"/>
      <c r="AH806" s="1924"/>
      <c r="AI806" s="1924"/>
      <c r="AJ806" s="1924"/>
      <c r="AL806" s="1925"/>
    </row>
    <row r="807" spans="1:58" s="1915" customFormat="1" ht="11.25" customHeight="1">
      <c r="D807" s="1916"/>
      <c r="I807" s="1917"/>
      <c r="J807" s="1917"/>
      <c r="K807" s="1917"/>
      <c r="L807" s="1917"/>
      <c r="M807" s="1917"/>
      <c r="N807" s="1917"/>
      <c r="O807" s="1917"/>
      <c r="R807" s="1921"/>
      <c r="S807" s="1921"/>
      <c r="T807" s="1922"/>
      <c r="U807" s="1922"/>
      <c r="V807" s="1922"/>
      <c r="W807" s="1922"/>
      <c r="X807" s="1923"/>
      <c r="Y807" s="1923"/>
      <c r="Z807" s="1923"/>
      <c r="AA807" s="1923"/>
      <c r="AB807" s="1923"/>
      <c r="AC807" s="1923"/>
      <c r="AD807" s="1923"/>
      <c r="AE807" s="1921"/>
      <c r="AF807" s="1921"/>
      <c r="AG807" s="1921"/>
      <c r="AH807" s="1924"/>
      <c r="AI807" s="1924"/>
      <c r="AJ807" s="1924"/>
      <c r="AL807" s="1925"/>
    </row>
    <row r="808" spans="1:58" s="1915" customFormat="1" ht="11.25" customHeight="1">
      <c r="D808" s="1916"/>
      <c r="I808" s="1917"/>
      <c r="J808" s="1917"/>
      <c r="K808" s="1917"/>
      <c r="L808" s="1917"/>
      <c r="M808" s="1917"/>
      <c r="N808" s="1917"/>
      <c r="O808" s="1917"/>
      <c r="R808" s="1921"/>
      <c r="S808" s="1921"/>
      <c r="T808" s="1922"/>
      <c r="U808" s="1922"/>
      <c r="V808" s="1922"/>
      <c r="W808" s="1922"/>
      <c r="X808" s="1923"/>
      <c r="Y808" s="1923"/>
      <c r="Z808" s="1923"/>
      <c r="AA808" s="1923"/>
      <c r="AB808" s="1923"/>
      <c r="AC808" s="1923"/>
      <c r="AD808" s="1923"/>
      <c r="AE808" s="1921"/>
      <c r="AF808" s="1921"/>
      <c r="AG808" s="1921"/>
      <c r="AH808" s="1924"/>
      <c r="AI808" s="1924"/>
      <c r="AJ808" s="1924"/>
      <c r="AL808" s="1925"/>
    </row>
    <row r="809" spans="1:58" s="1915" customFormat="1" ht="11.25" customHeight="1">
      <c r="D809" s="1916"/>
      <c r="I809" s="1917"/>
      <c r="J809" s="1917"/>
      <c r="K809" s="1917"/>
      <c r="L809" s="1917"/>
      <c r="M809" s="1917"/>
      <c r="N809" s="1917"/>
      <c r="O809" s="1917"/>
      <c r="R809" s="1921"/>
      <c r="S809" s="1921"/>
      <c r="T809" s="1922"/>
      <c r="U809" s="1922"/>
      <c r="V809" s="1922"/>
      <c r="W809" s="1922"/>
      <c r="X809" s="1923"/>
      <c r="Y809" s="1923"/>
      <c r="Z809" s="1923"/>
      <c r="AA809" s="1923"/>
      <c r="AB809" s="1923"/>
      <c r="AC809" s="1923"/>
      <c r="AD809" s="1923"/>
      <c r="AE809" s="1921"/>
      <c r="AF809" s="1921"/>
      <c r="AG809" s="1921"/>
      <c r="AH809" s="1924"/>
      <c r="AI809" s="1924"/>
      <c r="AJ809" s="1924"/>
      <c r="AL809" s="1925"/>
    </row>
    <row r="810" spans="1:58" s="1903" customFormat="1" ht="12" customHeight="1">
      <c r="A810" s="1649"/>
      <c r="B810" s="1656" t="str">
        <f>$B$2</f>
        <v>13</v>
      </c>
      <c r="C810" s="1657" t="s">
        <v>4134</v>
      </c>
      <c r="D810" s="1649"/>
      <c r="E810" s="1658" t="s">
        <v>4135</v>
      </c>
      <c r="R810" s="1904"/>
      <c r="S810" s="1904"/>
      <c r="T810" s="1904"/>
      <c r="U810" s="1904"/>
      <c r="V810" s="1904"/>
      <c r="W810" s="1904"/>
      <c r="X810" s="1904"/>
      <c r="Y810" s="1904"/>
      <c r="Z810" s="1904"/>
      <c r="AA810" s="1904"/>
      <c r="AB810" s="1904"/>
      <c r="AC810" s="1904"/>
      <c r="AD810" s="1904"/>
      <c r="AF810" s="1664" t="s">
        <v>3184</v>
      </c>
      <c r="AG810" s="1664"/>
      <c r="AH810" s="1664"/>
      <c r="AI810" s="1664"/>
      <c r="AJ810" s="1664"/>
    </row>
    <row r="811" spans="1:58" s="1903" customFormat="1" ht="12" customHeight="1">
      <c r="B811" s="1926"/>
      <c r="C811" s="1908"/>
    </row>
    <row r="812" spans="1:58" ht="12" customHeight="1">
      <c r="A812" s="1649"/>
      <c r="B812" s="1649"/>
      <c r="C812" s="1649" t="s">
        <v>3393</v>
      </c>
      <c r="D812" s="1649"/>
      <c r="E812" s="1659"/>
      <c r="F812" s="1659"/>
      <c r="G812" s="1649" t="s">
        <v>3412</v>
      </c>
      <c r="H812" s="1659"/>
      <c r="I812" s="1659"/>
      <c r="J812" s="1655"/>
      <c r="K812" s="1655"/>
      <c r="L812" s="1655"/>
      <c r="M812" s="1660"/>
      <c r="N812" s="1660"/>
      <c r="O812" s="1660"/>
      <c r="P812" s="1660"/>
      <c r="Q812" s="1661"/>
      <c r="R812" s="1662"/>
      <c r="S812" s="1662"/>
      <c r="T812" s="1662"/>
      <c r="U812" s="1660"/>
      <c r="V812" s="1654"/>
      <c r="W812" s="1654"/>
      <c r="X812" s="1654"/>
      <c r="Y812" s="1660"/>
      <c r="Z812" s="1660"/>
      <c r="AA812" s="1660"/>
      <c r="AB812" s="1661"/>
      <c r="AC812" s="1660"/>
      <c r="AD812" s="1660"/>
      <c r="AE812" s="1660"/>
      <c r="AF812" s="1660"/>
      <c r="AG812" s="1660"/>
      <c r="AH812" s="1660"/>
      <c r="AI812" s="1660"/>
      <c r="AJ812" s="1660"/>
      <c r="AK812" s="1665"/>
      <c r="AL812" s="1649"/>
      <c r="AM812" s="1649"/>
      <c r="AN812" s="1649"/>
      <c r="AO812" s="1649"/>
      <c r="AP812" s="1649"/>
      <c r="AQ812" s="1649"/>
      <c r="AR812" s="1649"/>
      <c r="AS812" s="1649"/>
      <c r="AT812" s="1649"/>
      <c r="AU812" s="1649"/>
      <c r="AV812" s="1649"/>
      <c r="AW812" s="1649"/>
      <c r="AX812" s="1649"/>
      <c r="AY812" s="1649"/>
      <c r="AZ812" s="1649"/>
      <c r="BA812" s="1649"/>
      <c r="BB812" s="1649"/>
      <c r="BC812" s="1649"/>
      <c r="BD812" s="1649"/>
      <c r="BE812" s="1649"/>
      <c r="BF812" s="1649"/>
    </row>
    <row r="813" spans="1:58" ht="12" customHeight="1">
      <c r="A813" s="1649"/>
      <c r="B813" s="1649"/>
      <c r="C813" s="1649"/>
      <c r="D813" s="1649"/>
      <c r="E813" s="1649" t="s">
        <v>3413</v>
      </c>
      <c r="F813" s="1649"/>
      <c r="G813" s="1649"/>
      <c r="H813" s="1649"/>
      <c r="I813" s="1649"/>
      <c r="J813" s="1649"/>
      <c r="K813" s="1649"/>
      <c r="L813" s="1649"/>
      <c r="M813" s="1649"/>
      <c r="N813" s="1649"/>
      <c r="O813" s="1649"/>
      <c r="P813" s="1649"/>
      <c r="Q813" s="1649"/>
      <c r="R813" s="1649"/>
      <c r="S813" s="1649"/>
      <c r="T813" s="1649"/>
      <c r="U813" s="1649"/>
      <c r="V813" s="1649"/>
      <c r="W813" s="1649"/>
      <c r="X813" s="1649"/>
      <c r="Y813" s="1649"/>
      <c r="Z813" s="1649"/>
      <c r="AA813" s="1649"/>
      <c r="AB813" s="1649"/>
      <c r="AC813" s="1649"/>
      <c r="AD813" s="1649"/>
      <c r="AE813" s="1649"/>
      <c r="AF813" s="1649"/>
      <c r="AG813" s="1649"/>
      <c r="AH813" s="1649"/>
      <c r="AI813" s="1649"/>
      <c r="AJ813" s="1665" t="s">
        <v>3404</v>
      </c>
      <c r="AK813" s="1650"/>
      <c r="AL813" s="1649"/>
      <c r="AM813" s="1649"/>
      <c r="AN813" s="1649"/>
      <c r="AO813" s="1649"/>
      <c r="AP813" s="1649"/>
      <c r="AQ813" s="1649"/>
      <c r="AR813" s="1649"/>
      <c r="AS813" s="1649"/>
      <c r="AT813" s="1649"/>
      <c r="AU813" s="1649"/>
      <c r="AV813" s="1649"/>
      <c r="AW813" s="1649"/>
      <c r="AX813" s="1649"/>
      <c r="AY813" s="1649"/>
      <c r="AZ813" s="1649"/>
      <c r="BA813" s="1649"/>
      <c r="BB813" s="1649"/>
      <c r="BC813" s="1649"/>
      <c r="BD813" s="1649"/>
      <c r="BE813" s="1649"/>
      <c r="BF813" s="1649"/>
    </row>
    <row r="814" spans="1:58" ht="12" customHeight="1">
      <c r="A814" s="1649"/>
      <c r="B814" s="1649"/>
      <c r="C814" s="1649"/>
      <c r="D814" s="1649"/>
      <c r="E814" s="1666">
        <v>31</v>
      </c>
      <c r="F814" s="1666"/>
      <c r="G814" s="1666"/>
      <c r="H814" s="1666"/>
      <c r="I814" s="1666"/>
      <c r="J814" s="1666"/>
      <c r="K814" s="1666"/>
      <c r="L814" s="1666">
        <v>24</v>
      </c>
      <c r="M814" s="1666">
        <v>23</v>
      </c>
      <c r="N814" s="1666"/>
      <c r="O814" s="1666"/>
      <c r="P814" s="1666"/>
      <c r="Q814" s="1666"/>
      <c r="R814" s="1666"/>
      <c r="S814" s="1666"/>
      <c r="T814" s="1667">
        <v>16</v>
      </c>
      <c r="U814" s="1667">
        <v>15</v>
      </c>
      <c r="V814" s="1666"/>
      <c r="W814" s="1666"/>
      <c r="X814" s="1666"/>
      <c r="Y814" s="1666"/>
      <c r="Z814" s="1666"/>
      <c r="AA814" s="1666"/>
      <c r="AB814" s="1667">
        <v>8</v>
      </c>
      <c r="AC814" s="1667">
        <v>7</v>
      </c>
      <c r="AD814" s="1666"/>
      <c r="AE814" s="1666"/>
      <c r="AF814" s="1666"/>
      <c r="AG814" s="1666"/>
      <c r="AH814" s="1666"/>
      <c r="AI814" s="1666"/>
      <c r="AJ814" s="1667">
        <v>0</v>
      </c>
      <c r="AK814" s="1650"/>
      <c r="AL814" s="1649"/>
      <c r="AM814" s="1649"/>
      <c r="AN814" s="1649"/>
      <c r="AO814" s="1649"/>
      <c r="AP814" s="1649"/>
      <c r="AQ814" s="1649"/>
      <c r="AR814" s="1649"/>
      <c r="AS814" s="1649"/>
      <c r="AT814" s="1649"/>
      <c r="AU814" s="1649"/>
      <c r="AV814" s="1649"/>
      <c r="AW814" s="1649"/>
      <c r="AX814" s="1649"/>
      <c r="AY814" s="1649"/>
      <c r="AZ814" s="1649"/>
      <c r="BA814" s="1649"/>
      <c r="BB814" s="1649"/>
      <c r="BC814" s="1649"/>
      <c r="BD814" s="1649"/>
      <c r="BE814" s="1649"/>
      <c r="BF814" s="1649"/>
    </row>
    <row r="815" spans="1:58" s="1618" customFormat="1" ht="12" customHeight="1">
      <c r="E815" s="1619">
        <v>1</v>
      </c>
      <c r="F815" s="1620">
        <v>0</v>
      </c>
      <c r="G815" s="1620">
        <v>1</v>
      </c>
      <c r="H815" s="1621" t="s">
        <v>3414</v>
      </c>
      <c r="I815" s="1619">
        <v>0</v>
      </c>
      <c r="J815" s="1622">
        <v>0</v>
      </c>
      <c r="K815" s="1622">
        <v>0</v>
      </c>
      <c r="L815" s="1623">
        <v>0</v>
      </c>
      <c r="M815" s="1668">
        <v>0</v>
      </c>
      <c r="N815" s="1622">
        <v>0</v>
      </c>
      <c r="O815" s="1622">
        <v>0</v>
      </c>
      <c r="P815" s="1623">
        <v>0</v>
      </c>
      <c r="Q815" s="1619" t="str">
        <f>MID(Q817,1,1)</f>
        <v>0</v>
      </c>
      <c r="R815" s="1620" t="str">
        <f>MID(Q817,2,1)</f>
        <v>0</v>
      </c>
      <c r="S815" s="1669" t="str">
        <f>MID(Q817,3,1)</f>
        <v>0</v>
      </c>
      <c r="T815" s="1670" t="str">
        <f>MID(Q817,4,1)</f>
        <v>1</v>
      </c>
      <c r="U815" s="1619" t="str">
        <f>MID(U817,1,1)</f>
        <v>0</v>
      </c>
      <c r="V815" s="1620" t="str">
        <f>MID(U817,2,1)</f>
        <v>0</v>
      </c>
      <c r="W815" s="1620" t="str">
        <f>MID(U817,3,1)</f>
        <v>0</v>
      </c>
      <c r="X815" s="1621" t="str">
        <f>MID(U817,4,1)</f>
        <v>0</v>
      </c>
      <c r="Y815" s="1619" t="str">
        <f>MID(U817,5,1)</f>
        <v>0</v>
      </c>
      <c r="Z815" s="1620" t="str">
        <f>MID(U817,6,1)</f>
        <v>0</v>
      </c>
      <c r="AA815" s="1620" t="str">
        <f>MID(U817,7,1)</f>
        <v>0</v>
      </c>
      <c r="AB815" s="1621" t="str">
        <f>MID(U817,8,1)</f>
        <v>0</v>
      </c>
      <c r="AC815" s="1671" t="str">
        <f>MID(AC817,1,1)</f>
        <v>0</v>
      </c>
      <c r="AD815" s="1669" t="str">
        <f>MID(AC817,2,1)</f>
        <v>0</v>
      </c>
      <c r="AE815" s="1669" t="str">
        <f>MID(AC817,3,1)</f>
        <v>1</v>
      </c>
      <c r="AF815" s="1672" t="str">
        <f>MID(AC817,4,1)</f>
        <v>0</v>
      </c>
      <c r="AG815" s="1671" t="str">
        <f>MID(AC817,5,1)</f>
        <v>0</v>
      </c>
      <c r="AH815" s="1669" t="str">
        <f>MID(AC817,6,1)</f>
        <v>0</v>
      </c>
      <c r="AI815" s="1669" t="str">
        <f>MID(AC817,7,1)</f>
        <v>1</v>
      </c>
      <c r="AJ815" s="1672" t="str">
        <f>MID(AC817,8,1)</f>
        <v>0</v>
      </c>
      <c r="AQ815" s="1673"/>
      <c r="AR815" s="1673"/>
      <c r="AS815" s="1673"/>
      <c r="AT815" s="1673"/>
      <c r="AU815" s="1673"/>
      <c r="AV815" s="1673"/>
      <c r="AW815" s="1673"/>
      <c r="AX815" s="1673"/>
      <c r="AY815" s="1673"/>
      <c r="AZ815" s="1673"/>
      <c r="BA815" s="1673"/>
      <c r="BB815" s="1673"/>
      <c r="BC815" s="1673"/>
      <c r="BD815" s="1673"/>
      <c r="BE815" s="1673"/>
      <c r="BF815" s="1673"/>
    </row>
    <row r="816" spans="1:58" s="1618" customFormat="1" ht="12" customHeight="1">
      <c r="AI816" s="1637"/>
      <c r="AJ816" s="1637"/>
      <c r="AQ816" s="1673"/>
      <c r="AR816" s="1673"/>
      <c r="AS816" s="1673"/>
      <c r="AT816" s="1673"/>
      <c r="AU816" s="1673"/>
      <c r="AV816" s="1673"/>
      <c r="AW816" s="1673"/>
      <c r="AX816" s="1673"/>
      <c r="AY816" s="1673"/>
      <c r="AZ816" s="1673"/>
      <c r="BA816" s="1673"/>
      <c r="BB816" s="1673"/>
      <c r="BC816" s="1673"/>
      <c r="BD816" s="1673"/>
      <c r="BE816" s="1673"/>
      <c r="BF816" s="1673"/>
    </row>
    <row r="817" spans="3:58" s="1618" customFormat="1" ht="12" hidden="1" customHeight="1">
      <c r="E817" s="1638"/>
      <c r="F817" s="1638"/>
      <c r="G817" s="1638"/>
      <c r="H817" s="1638"/>
      <c r="I817" s="1638"/>
      <c r="J817" s="1637"/>
      <c r="K817" s="1637"/>
      <c r="L817" s="1637"/>
      <c r="M817" s="1637"/>
      <c r="N817" s="1637"/>
      <c r="O817" s="1637"/>
      <c r="P817" s="1637"/>
      <c r="Q817" s="1639" t="str">
        <f>HEX2BIN(T818,4)</f>
        <v>0001</v>
      </c>
      <c r="R817" s="1639"/>
      <c r="S817" s="1639"/>
      <c r="T817" s="1639"/>
      <c r="U817" s="1639" t="str">
        <f>HEX2BIN(Y818,8)</f>
        <v>00000000</v>
      </c>
      <c r="V817" s="1639"/>
      <c r="W817" s="1639"/>
      <c r="X817" s="1639"/>
      <c r="Y817" s="1639"/>
      <c r="Z817" s="1639"/>
      <c r="AA817" s="1639"/>
      <c r="AB817" s="1639"/>
      <c r="AC817" s="1639" t="str">
        <f>HEX2BIN(AG818,8)</f>
        <v>00100010</v>
      </c>
      <c r="AD817" s="1639"/>
      <c r="AE817" s="1639"/>
      <c r="AF817" s="1639"/>
      <c r="AG817" s="1639"/>
      <c r="AH817" s="1639"/>
      <c r="AI817" s="1639"/>
      <c r="AJ817" s="1639"/>
      <c r="AQ817" s="1673"/>
      <c r="AR817" s="1673"/>
      <c r="AS817" s="1673"/>
      <c r="AT817" s="1673"/>
      <c r="AU817" s="1673"/>
      <c r="AV817" s="1673"/>
      <c r="AW817" s="1673"/>
      <c r="AX817" s="1673"/>
      <c r="AY817" s="1673"/>
      <c r="AZ817" s="1673"/>
      <c r="BA817" s="1673"/>
      <c r="BB817" s="1673"/>
      <c r="BC817" s="1673"/>
      <c r="BD817" s="1673"/>
      <c r="BE817" s="1673"/>
      <c r="BF817" s="1673"/>
    </row>
    <row r="818" spans="3:58" s="1618" customFormat="1" ht="12" customHeight="1">
      <c r="E818" s="1638"/>
      <c r="F818" s="1638"/>
      <c r="G818" s="1638"/>
      <c r="H818" s="1638"/>
      <c r="I818" s="1638"/>
      <c r="J818" s="1637"/>
      <c r="K818" s="1640"/>
      <c r="L818" s="1637"/>
      <c r="M818" s="1641"/>
      <c r="N818" s="1642"/>
      <c r="O818" s="1905" t="s">
        <v>4136</v>
      </c>
      <c r="P818" s="1642"/>
      <c r="Q818" s="1644" t="s">
        <v>3106</v>
      </c>
      <c r="R818" s="1645"/>
      <c r="S818" s="1645"/>
      <c r="T818" s="1646" t="s">
        <v>3849</v>
      </c>
      <c r="U818" s="1644" t="s">
        <v>3919</v>
      </c>
      <c r="V818" s="1645"/>
      <c r="W818" s="1645"/>
      <c r="X818" s="1645"/>
      <c r="Y818" s="1647" t="s">
        <v>4137</v>
      </c>
      <c r="Z818" s="1647"/>
      <c r="AA818" s="1647"/>
      <c r="AB818" s="1648"/>
      <c r="AC818" s="1644" t="s">
        <v>3216</v>
      </c>
      <c r="AD818" s="1645"/>
      <c r="AE818" s="1645"/>
      <c r="AF818" s="1645"/>
      <c r="AG818" s="1647" t="s">
        <v>4138</v>
      </c>
      <c r="AH818" s="1647"/>
      <c r="AI818" s="1647"/>
      <c r="AJ818" s="1648"/>
      <c r="AQ818" s="1673"/>
      <c r="AR818" s="1673"/>
      <c r="AS818" s="1673"/>
      <c r="AT818" s="1673"/>
      <c r="AU818" s="1673"/>
      <c r="AV818" s="1673"/>
      <c r="AW818" s="1673"/>
      <c r="AX818" s="1673"/>
      <c r="AY818" s="1673"/>
      <c r="AZ818" s="1673"/>
      <c r="BA818" s="1673"/>
      <c r="BB818" s="1673"/>
      <c r="BC818" s="1673"/>
      <c r="BD818" s="1673"/>
      <c r="BE818" s="1673"/>
      <c r="BF818" s="1673"/>
    </row>
    <row r="819" spans="3:58" s="1909" customFormat="1" ht="12" customHeight="1">
      <c r="E819" s="1927"/>
      <c r="F819" s="1927"/>
      <c r="G819" s="1927"/>
      <c r="H819" s="1927"/>
      <c r="I819" s="1927"/>
      <c r="J819" s="1928"/>
      <c r="K819" s="1905"/>
      <c r="L819" s="1928"/>
      <c r="M819" s="1929"/>
      <c r="N819" s="1929"/>
      <c r="O819" s="1929"/>
      <c r="P819" s="1929"/>
      <c r="U819" s="1928"/>
      <c r="Y819" s="1929"/>
      <c r="Z819" s="1929"/>
      <c r="AA819" s="1929"/>
      <c r="AB819" s="1930"/>
      <c r="AC819" s="1929"/>
      <c r="AD819" s="1929"/>
      <c r="AE819" s="1929"/>
      <c r="AF819" s="1929"/>
      <c r="AG819" s="1931"/>
      <c r="AH819" s="1931"/>
      <c r="AI819" s="1931"/>
      <c r="AJ819" s="1931"/>
    </row>
    <row r="820" spans="3:58" ht="12" customHeight="1">
      <c r="C820" s="1649" t="s">
        <v>3696</v>
      </c>
      <c r="D820" s="1649"/>
      <c r="E820" s="1659"/>
      <c r="F820" s="1659"/>
      <c r="G820" s="1649" t="s">
        <v>3697</v>
      </c>
      <c r="H820" s="1659"/>
      <c r="I820" s="1659"/>
      <c r="J820" s="1655"/>
      <c r="K820" s="1655"/>
      <c r="L820" s="1655"/>
      <c r="M820" s="1660"/>
      <c r="N820" s="1660"/>
      <c r="O820" s="1660"/>
      <c r="P820" s="1660"/>
      <c r="Q820" s="1661"/>
      <c r="R820" s="1662"/>
      <c r="S820" s="1662"/>
      <c r="T820" s="1662"/>
      <c r="U820" s="1660"/>
      <c r="V820" s="1654"/>
      <c r="W820" s="1654"/>
      <c r="X820" s="1654"/>
      <c r="Y820" s="1660"/>
      <c r="Z820" s="1660"/>
      <c r="AA820" s="1660"/>
      <c r="AB820" s="1661"/>
      <c r="AC820" s="1660"/>
      <c r="AD820" s="1660"/>
      <c r="AE820" s="1660"/>
      <c r="AF820" s="1660"/>
      <c r="AG820" s="1660"/>
      <c r="AH820" s="1660"/>
      <c r="AI820" s="1660"/>
      <c r="AJ820" s="1660"/>
      <c r="AK820" s="1650"/>
      <c r="AL820" s="1649"/>
      <c r="AM820" s="1649"/>
      <c r="AN820" s="1649"/>
      <c r="AO820" s="1649"/>
      <c r="AP820" s="1649"/>
      <c r="AQ820" s="1649"/>
      <c r="AR820" s="1649"/>
      <c r="AS820" s="1649"/>
      <c r="AT820" s="1649"/>
      <c r="AU820" s="1649"/>
      <c r="AV820" s="1649"/>
      <c r="AW820" s="1649"/>
      <c r="AX820" s="1649"/>
      <c r="AY820" s="1649"/>
      <c r="AZ820" s="1649"/>
      <c r="BA820" s="1649"/>
      <c r="BB820" s="1649"/>
      <c r="BC820" s="1649"/>
      <c r="BD820" s="1649"/>
      <c r="BE820" s="1649"/>
      <c r="BF820" s="1649"/>
    </row>
    <row r="821" spans="3:58" ht="12" customHeight="1">
      <c r="C821" s="1649"/>
      <c r="D821" s="1649"/>
      <c r="E821" s="1649" t="s">
        <v>4139</v>
      </c>
      <c r="F821" s="1649"/>
      <c r="G821" s="1649"/>
      <c r="H821" s="1649"/>
      <c r="I821" s="1649"/>
      <c r="J821" s="1649"/>
      <c r="K821" s="1649"/>
      <c r="L821" s="1649"/>
      <c r="M821" s="1649"/>
      <c r="N821" s="1649"/>
      <c r="O821" s="1649"/>
      <c r="P821" s="1649"/>
      <c r="Q821" s="1649"/>
      <c r="R821" s="1649"/>
      <c r="S821" s="1649"/>
      <c r="T821" s="1649"/>
      <c r="U821" s="1649"/>
      <c r="V821" s="1649"/>
      <c r="W821" s="1649"/>
      <c r="X821" s="1649"/>
      <c r="Y821" s="1649"/>
      <c r="Z821" s="1649"/>
      <c r="AA821" s="1649"/>
      <c r="AB821" s="1649"/>
      <c r="AC821" s="1649"/>
      <c r="AD821" s="1649"/>
      <c r="AE821" s="1649"/>
      <c r="AF821" s="1649"/>
      <c r="AG821" s="1649"/>
      <c r="AH821" s="1649"/>
      <c r="AI821" s="1649"/>
      <c r="AJ821" s="1665" t="s">
        <v>3858</v>
      </c>
      <c r="AK821" s="1650"/>
      <c r="AL821" s="1649"/>
      <c r="AM821" s="1649"/>
      <c r="AN821" s="1649"/>
      <c r="AO821" s="1649"/>
      <c r="AP821" s="1649"/>
      <c r="AQ821" s="1649"/>
      <c r="AR821" s="1649"/>
      <c r="AS821" s="1649"/>
      <c r="AT821" s="1649"/>
      <c r="AU821" s="1649"/>
      <c r="AV821" s="1649"/>
      <c r="AW821" s="1649"/>
      <c r="AX821" s="1649"/>
      <c r="AY821" s="1649"/>
      <c r="AZ821" s="1649"/>
      <c r="BA821" s="1649"/>
      <c r="BB821" s="1649"/>
      <c r="BC821" s="1649"/>
      <c r="BD821" s="1649"/>
      <c r="BE821" s="1649"/>
      <c r="BF821" s="1649"/>
    </row>
    <row r="822" spans="3:58" ht="12" customHeight="1">
      <c r="C822" s="1649"/>
      <c r="D822" s="1649"/>
      <c r="E822" s="1666">
        <v>31</v>
      </c>
      <c r="F822" s="1666"/>
      <c r="G822" s="1666"/>
      <c r="H822" s="1666"/>
      <c r="I822" s="1666"/>
      <c r="J822" s="1666"/>
      <c r="K822" s="1666"/>
      <c r="L822" s="1666">
        <v>24</v>
      </c>
      <c r="M822" s="1666">
        <v>23</v>
      </c>
      <c r="N822" s="1666"/>
      <c r="O822" s="1666"/>
      <c r="P822" s="1666"/>
      <c r="Q822" s="1666"/>
      <c r="R822" s="1666"/>
      <c r="S822" s="1666"/>
      <c r="T822" s="1667">
        <v>16</v>
      </c>
      <c r="U822" s="1667">
        <v>15</v>
      </c>
      <c r="V822" s="1666"/>
      <c r="W822" s="1666"/>
      <c r="X822" s="1666"/>
      <c r="Y822" s="1666"/>
      <c r="Z822" s="1666"/>
      <c r="AA822" s="1666"/>
      <c r="AB822" s="1667">
        <v>8</v>
      </c>
      <c r="AC822" s="1667">
        <v>7</v>
      </c>
      <c r="AD822" s="1666"/>
      <c r="AE822" s="1666"/>
      <c r="AF822" s="1666"/>
      <c r="AG822" s="1666"/>
      <c r="AH822" s="1666"/>
      <c r="AI822" s="1666"/>
      <c r="AJ822" s="1667">
        <v>0</v>
      </c>
      <c r="AK822" s="1650"/>
      <c r="AL822" s="1649"/>
      <c r="AM822" s="1649"/>
      <c r="AN822" s="1649"/>
      <c r="AO822" s="1649"/>
      <c r="AP822" s="1649"/>
      <c r="AQ822" s="1649"/>
      <c r="AR822" s="1649"/>
      <c r="AS822" s="1649"/>
      <c r="AT822" s="1649"/>
      <c r="AU822" s="1649"/>
      <c r="AV822" s="1649"/>
      <c r="AW822" s="1649"/>
      <c r="AX822" s="1649"/>
      <c r="AY822" s="1649"/>
      <c r="AZ822" s="1649"/>
      <c r="BA822" s="1649"/>
      <c r="BB822" s="1649"/>
      <c r="BC822" s="1649"/>
      <c r="BD822" s="1649"/>
      <c r="BE822" s="1649"/>
      <c r="BF822" s="1649"/>
    </row>
    <row r="823" spans="3:58" s="1618" customFormat="1" ht="12" customHeight="1">
      <c r="E823" s="1619">
        <v>1</v>
      </c>
      <c r="F823" s="1620">
        <v>0</v>
      </c>
      <c r="G823" s="1620">
        <v>1</v>
      </c>
      <c r="H823" s="1621" t="s">
        <v>4043</v>
      </c>
      <c r="I823" s="1619">
        <v>0</v>
      </c>
      <c r="J823" s="1622">
        <v>0</v>
      </c>
      <c r="K823" s="1622">
        <v>0</v>
      </c>
      <c r="L823" s="1623">
        <v>0</v>
      </c>
      <c r="M823" s="1756">
        <v>1</v>
      </c>
      <c r="N823" s="1622">
        <v>0</v>
      </c>
      <c r="O823" s="1622">
        <v>0</v>
      </c>
      <c r="P823" s="1623">
        <v>0</v>
      </c>
      <c r="Q823" s="1619" t="str">
        <f>MID(Q825,1,1)</f>
        <v>0</v>
      </c>
      <c r="R823" s="1620" t="str">
        <f>MID(Q825,2,1)</f>
        <v>0</v>
      </c>
      <c r="S823" s="1669" t="str">
        <f>MID(Q825,3,1)</f>
        <v>0</v>
      </c>
      <c r="T823" s="1670" t="str">
        <f>MID(Q825,4,1)</f>
        <v>1</v>
      </c>
      <c r="U823" s="1619" t="str">
        <f>MID(U825,1,1)</f>
        <v>0</v>
      </c>
      <c r="V823" s="1620" t="str">
        <f>MID(U825,2,1)</f>
        <v>0</v>
      </c>
      <c r="W823" s="1620" t="str">
        <f>MID(U825,3,1)</f>
        <v>0</v>
      </c>
      <c r="X823" s="1621" t="str">
        <f>MID(U825,4,1)</f>
        <v>0</v>
      </c>
      <c r="Y823" s="1619" t="str">
        <f>MID(U825,5,1)</f>
        <v>0</v>
      </c>
      <c r="Z823" s="1620" t="s">
        <v>3965</v>
      </c>
      <c r="AA823" s="1620" t="s">
        <v>3414</v>
      </c>
      <c r="AB823" s="1621" t="s">
        <v>3965</v>
      </c>
      <c r="AC823" s="1671" t="str">
        <f>MID(AC825,1,1)</f>
        <v>0</v>
      </c>
      <c r="AD823" s="1669" t="str">
        <f>MID(AC825,2,1)</f>
        <v>0</v>
      </c>
      <c r="AE823" s="1669" t="str">
        <f>MID(AC825,3,1)</f>
        <v>1</v>
      </c>
      <c r="AF823" s="1672" t="str">
        <f>MID(AC825,4,1)</f>
        <v>0</v>
      </c>
      <c r="AG823" s="1671" t="str">
        <f>MID(AC825,5,1)</f>
        <v>0</v>
      </c>
      <c r="AH823" s="1669" t="str">
        <f>MID(AC825,6,1)</f>
        <v>0</v>
      </c>
      <c r="AI823" s="1669" t="str">
        <f>MID(AC825,7,1)</f>
        <v>1</v>
      </c>
      <c r="AJ823" s="1672" t="str">
        <f>MID(AC825,8,1)</f>
        <v>0</v>
      </c>
      <c r="AQ823" s="1673"/>
      <c r="AR823" s="1673"/>
      <c r="AS823" s="1673"/>
      <c r="AT823" s="1673"/>
      <c r="AU823" s="1673"/>
      <c r="AV823" s="1673"/>
      <c r="AW823" s="1673"/>
      <c r="AX823" s="1673"/>
      <c r="AY823" s="1673"/>
      <c r="AZ823" s="1673"/>
      <c r="BA823" s="1673"/>
      <c r="BB823" s="1673"/>
      <c r="BC823" s="1673"/>
      <c r="BD823" s="1673"/>
      <c r="BE823" s="1673"/>
      <c r="BF823" s="1673"/>
    </row>
    <row r="824" spans="3:58" s="1618" customFormat="1" ht="12" customHeight="1">
      <c r="AI824" s="1637"/>
      <c r="AJ824" s="1637"/>
      <c r="AQ824" s="1673"/>
      <c r="AR824" s="1673"/>
      <c r="AS824" s="1673"/>
      <c r="AT824" s="1673"/>
      <c r="AU824" s="1673"/>
      <c r="AV824" s="1673"/>
      <c r="AW824" s="1673"/>
      <c r="AX824" s="1673"/>
      <c r="AY824" s="1673"/>
      <c r="AZ824" s="1673"/>
      <c r="BA824" s="1673"/>
      <c r="BB824" s="1673"/>
      <c r="BC824" s="1673"/>
      <c r="BD824" s="1673"/>
      <c r="BE824" s="1673"/>
      <c r="BF824" s="1673"/>
    </row>
    <row r="825" spans="3:58" s="1618" customFormat="1" ht="12" hidden="1" customHeight="1">
      <c r="E825" s="1638"/>
      <c r="F825" s="1638"/>
      <c r="G825" s="1638"/>
      <c r="H825" s="1638"/>
      <c r="I825" s="1638"/>
      <c r="J825" s="1637"/>
      <c r="K825" s="1637"/>
      <c r="L825" s="1637"/>
      <c r="M825" s="1637"/>
      <c r="N825" s="1637"/>
      <c r="O825" s="1637"/>
      <c r="P825" s="1637"/>
      <c r="Q825" s="1639" t="str">
        <f>HEX2BIN(T826,4)</f>
        <v>0001</v>
      </c>
      <c r="R825" s="1639"/>
      <c r="S825" s="1639"/>
      <c r="T825" s="1639"/>
      <c r="U825" s="1639" t="str">
        <f>HEX2BIN(Y826,8)</f>
        <v>00000001</v>
      </c>
      <c r="V825" s="1639"/>
      <c r="W825" s="1639"/>
      <c r="X825" s="1639"/>
      <c r="Y825" s="1639"/>
      <c r="Z825" s="1639"/>
      <c r="AA825" s="1639"/>
      <c r="AB825" s="1639"/>
      <c r="AC825" s="1639" t="str">
        <f>HEX2BIN(AG826,8)</f>
        <v>00100010</v>
      </c>
      <c r="AD825" s="1639"/>
      <c r="AE825" s="1639"/>
      <c r="AF825" s="1639"/>
      <c r="AG825" s="1639"/>
      <c r="AH825" s="1639"/>
      <c r="AI825" s="1639"/>
      <c r="AJ825" s="1639"/>
      <c r="AQ825" s="1673"/>
      <c r="AR825" s="1673"/>
      <c r="AS825" s="1673"/>
      <c r="AT825" s="1673"/>
      <c r="AU825" s="1673"/>
      <c r="AV825" s="1673"/>
      <c r="AW825" s="1673"/>
      <c r="AX825" s="1673"/>
      <c r="AY825" s="1673"/>
      <c r="AZ825" s="1673"/>
      <c r="BA825" s="1673"/>
      <c r="BB825" s="1673"/>
      <c r="BC825" s="1673"/>
      <c r="BD825" s="1673"/>
      <c r="BE825" s="1673"/>
      <c r="BF825" s="1673"/>
    </row>
    <row r="826" spans="3:58" s="1618" customFormat="1" ht="12" customHeight="1">
      <c r="E826" s="1638"/>
      <c r="F826" s="1638"/>
      <c r="G826" s="1638"/>
      <c r="H826" s="1638"/>
      <c r="I826" s="1638"/>
      <c r="J826" s="1637"/>
      <c r="K826" s="1640"/>
      <c r="L826" s="1637"/>
      <c r="M826" s="1641"/>
      <c r="N826" s="1642"/>
      <c r="O826" s="1905" t="s">
        <v>4140</v>
      </c>
      <c r="P826" s="1642"/>
      <c r="Q826" s="1644" t="s">
        <v>3106</v>
      </c>
      <c r="R826" s="1645"/>
      <c r="S826" s="1645"/>
      <c r="T826" s="1646" t="s">
        <v>3849</v>
      </c>
      <c r="U826" s="1644" t="s">
        <v>3225</v>
      </c>
      <c r="V826" s="1645"/>
      <c r="W826" s="1645"/>
      <c r="X826" s="1645"/>
      <c r="Y826" s="1647" t="s">
        <v>4048</v>
      </c>
      <c r="Z826" s="1647"/>
      <c r="AA826" s="1647"/>
      <c r="AB826" s="1648"/>
      <c r="AC826" s="1644" t="s">
        <v>3216</v>
      </c>
      <c r="AD826" s="1645"/>
      <c r="AE826" s="1645"/>
      <c r="AF826" s="1645"/>
      <c r="AG826" s="1647" t="s">
        <v>4138</v>
      </c>
      <c r="AH826" s="1647"/>
      <c r="AI826" s="1647"/>
      <c r="AJ826" s="1648"/>
      <c r="AQ826" s="1673"/>
      <c r="AR826" s="1673"/>
      <c r="AS826" s="1673"/>
      <c r="AT826" s="1673"/>
      <c r="AU826" s="1673"/>
      <c r="AV826" s="1673"/>
      <c r="AW826" s="1673"/>
      <c r="AX826" s="1673"/>
      <c r="AY826" s="1673"/>
      <c r="AZ826" s="1673"/>
      <c r="BA826" s="1673"/>
      <c r="BB826" s="1673"/>
      <c r="BC826" s="1673"/>
      <c r="BD826" s="1673"/>
      <c r="BE826" s="1673"/>
      <c r="BF826" s="1673"/>
    </row>
    <row r="827" spans="3:58" ht="12" customHeight="1">
      <c r="C827" s="1649"/>
      <c r="D827" s="1649"/>
      <c r="E827" s="1638"/>
      <c r="F827" s="1638"/>
      <c r="G827" s="1638"/>
      <c r="H827" s="1638"/>
      <c r="I827" s="1638"/>
      <c r="J827" s="1637"/>
      <c r="K827" s="1640"/>
      <c r="L827" s="1637"/>
      <c r="M827" s="1641"/>
      <c r="N827" s="1642"/>
      <c r="O827" s="1905" t="s">
        <v>4141</v>
      </c>
      <c r="P827" s="1642"/>
      <c r="Q827" s="1644" t="s">
        <v>3106</v>
      </c>
      <c r="R827" s="1645"/>
      <c r="S827" s="1645"/>
      <c r="T827" s="1646" t="s">
        <v>3849</v>
      </c>
      <c r="U827" s="1644" t="s">
        <v>3919</v>
      </c>
      <c r="V827" s="1645"/>
      <c r="W827" s="1645"/>
      <c r="X827" s="1645"/>
      <c r="Y827" s="1647" t="s">
        <v>3441</v>
      </c>
      <c r="Z827" s="1647"/>
      <c r="AA827" s="1647"/>
      <c r="AB827" s="1648"/>
      <c r="AC827" s="1644" t="s">
        <v>3216</v>
      </c>
      <c r="AD827" s="1645"/>
      <c r="AE827" s="1645"/>
      <c r="AF827" s="1645"/>
      <c r="AG827" s="1906">
        <v>22</v>
      </c>
      <c r="AH827" s="1906"/>
      <c r="AI827" s="1906"/>
      <c r="AJ827" s="1907"/>
      <c r="AK827" s="1650"/>
      <c r="AL827" s="1649"/>
      <c r="AM827" s="1649"/>
      <c r="AN827" s="1649"/>
      <c r="AO827" s="1649"/>
      <c r="AP827" s="1649"/>
      <c r="AQ827" s="1649"/>
      <c r="AR827" s="1649"/>
      <c r="AS827" s="1649"/>
      <c r="AT827" s="1649"/>
      <c r="AU827" s="1649"/>
      <c r="AV827" s="1649"/>
      <c r="AW827" s="1649"/>
      <c r="AX827" s="1649"/>
      <c r="AY827" s="1649"/>
      <c r="AZ827" s="1649"/>
      <c r="BA827" s="1649"/>
      <c r="BB827" s="1649"/>
      <c r="BC827" s="1649"/>
      <c r="BD827" s="1649"/>
      <c r="BE827" s="1649"/>
      <c r="BF827" s="1649"/>
    </row>
    <row r="828" spans="3:58" ht="12" customHeight="1">
      <c r="C828" s="1649"/>
      <c r="D828" s="1649"/>
      <c r="E828" s="1638"/>
      <c r="F828" s="1638"/>
      <c r="G828" s="1638"/>
      <c r="H828" s="1638"/>
      <c r="I828" s="1638"/>
      <c r="J828" s="1637"/>
      <c r="K828" s="1640"/>
      <c r="L828" s="1637"/>
      <c r="M828" s="1641"/>
      <c r="N828" s="1642"/>
      <c r="O828" s="1905" t="s">
        <v>4142</v>
      </c>
      <c r="P828" s="1642"/>
      <c r="Q828" s="1644" t="s">
        <v>3106</v>
      </c>
      <c r="R828" s="1645"/>
      <c r="S828" s="1645"/>
      <c r="T828" s="1646" t="s">
        <v>3187</v>
      </c>
      <c r="U828" s="1644" t="s">
        <v>3225</v>
      </c>
      <c r="V828" s="1645"/>
      <c r="W828" s="1645"/>
      <c r="X828" s="1645"/>
      <c r="Y828" s="1647" t="s">
        <v>3444</v>
      </c>
      <c r="Z828" s="1647"/>
      <c r="AA828" s="1647"/>
      <c r="AB828" s="1648"/>
      <c r="AC828" s="1644" t="s">
        <v>3216</v>
      </c>
      <c r="AD828" s="1645"/>
      <c r="AE828" s="1645"/>
      <c r="AF828" s="1645"/>
      <c r="AG828" s="1906">
        <v>22</v>
      </c>
      <c r="AH828" s="1906"/>
      <c r="AI828" s="1906"/>
      <c r="AJ828" s="1907"/>
      <c r="AK828" s="1650"/>
      <c r="AL828" s="1649"/>
      <c r="AM828" s="1649"/>
      <c r="AN828" s="1649"/>
      <c r="AO828" s="1649"/>
      <c r="AP828" s="1649"/>
      <c r="AQ828" s="1649"/>
      <c r="AR828" s="1649"/>
      <c r="AS828" s="1649"/>
      <c r="AT828" s="1649"/>
      <c r="AU828" s="1649"/>
      <c r="AV828" s="1649"/>
      <c r="AW828" s="1649"/>
      <c r="AX828" s="1649"/>
      <c r="AY828" s="1649"/>
      <c r="AZ828" s="1649"/>
      <c r="BA828" s="1649"/>
      <c r="BB828" s="1649"/>
      <c r="BC828" s="1649"/>
      <c r="BD828" s="1649"/>
      <c r="BE828" s="1649"/>
      <c r="BF828" s="1649"/>
    </row>
    <row r="829" spans="3:58" ht="12" customHeight="1">
      <c r="C829" s="1649"/>
      <c r="D829" s="1649"/>
      <c r="E829" s="1638"/>
      <c r="F829" s="1638"/>
      <c r="G829" s="1638"/>
      <c r="H829" s="1638"/>
      <c r="I829" s="1638"/>
      <c r="J829" s="1637"/>
      <c r="K829" s="1640"/>
      <c r="L829" s="1637"/>
      <c r="M829" s="1641"/>
      <c r="N829" s="1642"/>
      <c r="O829" s="1905" t="s">
        <v>4143</v>
      </c>
      <c r="P829" s="1642"/>
      <c r="Q829" s="1644" t="s">
        <v>3106</v>
      </c>
      <c r="R829" s="1645"/>
      <c r="S829" s="1645"/>
      <c r="T829" s="1646" t="s">
        <v>3187</v>
      </c>
      <c r="U829" s="1644" t="s">
        <v>3225</v>
      </c>
      <c r="V829" s="1645"/>
      <c r="W829" s="1645"/>
      <c r="X829" s="1645"/>
      <c r="Y829" s="1647" t="s">
        <v>3448</v>
      </c>
      <c r="Z829" s="1647"/>
      <c r="AA829" s="1647"/>
      <c r="AB829" s="1648"/>
      <c r="AC829" s="1644" t="s">
        <v>3216</v>
      </c>
      <c r="AD829" s="1645"/>
      <c r="AE829" s="1645"/>
      <c r="AF829" s="1645"/>
      <c r="AG829" s="1906">
        <v>22</v>
      </c>
      <c r="AH829" s="1906"/>
      <c r="AI829" s="1906"/>
      <c r="AJ829" s="1907"/>
      <c r="AK829" s="1650"/>
      <c r="AL829" s="1649"/>
      <c r="AM829" s="1649"/>
      <c r="AN829" s="1649"/>
      <c r="AO829" s="1649"/>
      <c r="AP829" s="1649"/>
      <c r="AQ829" s="1649"/>
      <c r="AR829" s="1649"/>
      <c r="AS829" s="1649"/>
      <c r="AT829" s="1649"/>
      <c r="AU829" s="1649"/>
      <c r="AV829" s="1649"/>
      <c r="AW829" s="1649"/>
      <c r="AX829" s="1649"/>
      <c r="AY829" s="1649"/>
      <c r="AZ829" s="1649"/>
      <c r="BA829" s="1649"/>
      <c r="BB829" s="1649"/>
      <c r="BC829" s="1649"/>
      <c r="BD829" s="1649"/>
      <c r="BE829" s="1649"/>
      <c r="BF829" s="1649"/>
    </row>
    <row r="830" spans="3:58" ht="12" customHeight="1">
      <c r="C830" s="1649"/>
      <c r="D830" s="1649"/>
      <c r="E830" s="1638"/>
      <c r="F830" s="1638"/>
      <c r="G830" s="1638"/>
      <c r="H830" s="1638"/>
      <c r="I830" s="1638"/>
      <c r="J830" s="1637"/>
      <c r="K830" s="1640"/>
      <c r="L830" s="1637"/>
      <c r="M830" s="1641"/>
      <c r="N830" s="1642"/>
      <c r="O830" s="1905" t="s">
        <v>4144</v>
      </c>
      <c r="P830" s="1642"/>
      <c r="Q830" s="1644" t="s">
        <v>3106</v>
      </c>
      <c r="R830" s="1645"/>
      <c r="S830" s="1645"/>
      <c r="T830" s="1646" t="s">
        <v>3849</v>
      </c>
      <c r="U830" s="1644" t="s">
        <v>3120</v>
      </c>
      <c r="V830" s="1645"/>
      <c r="W830" s="1645"/>
      <c r="X830" s="1645"/>
      <c r="Y830" s="1647" t="s">
        <v>3451</v>
      </c>
      <c r="Z830" s="1647"/>
      <c r="AA830" s="1647"/>
      <c r="AB830" s="1648"/>
      <c r="AC830" s="1644" t="s">
        <v>3139</v>
      </c>
      <c r="AD830" s="1645"/>
      <c r="AE830" s="1645"/>
      <c r="AF830" s="1645"/>
      <c r="AG830" s="1906">
        <v>22</v>
      </c>
      <c r="AH830" s="1906"/>
      <c r="AI830" s="1906"/>
      <c r="AJ830" s="1907"/>
      <c r="AK830" s="1650"/>
      <c r="AL830" s="1649"/>
      <c r="AM830" s="1649"/>
      <c r="AN830" s="1649"/>
      <c r="AO830" s="1649"/>
      <c r="AP830" s="1649"/>
      <c r="AQ830" s="1649"/>
      <c r="AR830" s="1649"/>
      <c r="AS830" s="1649"/>
      <c r="AT830" s="1649"/>
      <c r="AU830" s="1649"/>
      <c r="AV830" s="1649"/>
      <c r="AW830" s="1649"/>
      <c r="AX830" s="1649"/>
      <c r="AY830" s="1649"/>
      <c r="AZ830" s="1649"/>
      <c r="BA830" s="1649"/>
      <c r="BB830" s="1649"/>
      <c r="BC830" s="1649"/>
      <c r="BD830" s="1649"/>
      <c r="BE830" s="1649"/>
      <c r="BF830" s="1649"/>
    </row>
    <row r="831" spans="3:58" ht="12" customHeight="1">
      <c r="C831" s="1649"/>
      <c r="D831" s="1649"/>
      <c r="E831" s="1638"/>
      <c r="F831" s="1638"/>
      <c r="G831" s="1638"/>
      <c r="H831" s="1638"/>
      <c r="I831" s="1638"/>
      <c r="J831" s="1637"/>
      <c r="K831" s="1640"/>
      <c r="L831" s="1637"/>
      <c r="M831" s="1641"/>
      <c r="N831" s="1642"/>
      <c r="O831" s="1905" t="s">
        <v>4145</v>
      </c>
      <c r="P831" s="1642"/>
      <c r="Q831" s="1644" t="s">
        <v>3106</v>
      </c>
      <c r="R831" s="1645"/>
      <c r="S831" s="1645"/>
      <c r="T831" s="1646" t="s">
        <v>3187</v>
      </c>
      <c r="U831" s="1644" t="s">
        <v>3120</v>
      </c>
      <c r="V831" s="1645"/>
      <c r="W831" s="1645"/>
      <c r="X831" s="1645"/>
      <c r="Y831" s="1647" t="s">
        <v>3454</v>
      </c>
      <c r="Z831" s="1647"/>
      <c r="AA831" s="1647"/>
      <c r="AB831" s="1648"/>
      <c r="AC831" s="1644" t="s">
        <v>3921</v>
      </c>
      <c r="AD831" s="1645"/>
      <c r="AE831" s="1645"/>
      <c r="AF831" s="1645"/>
      <c r="AG831" s="1906">
        <v>22</v>
      </c>
      <c r="AH831" s="1906"/>
      <c r="AI831" s="1906"/>
      <c r="AJ831" s="1907"/>
      <c r="AK831" s="1650"/>
      <c r="AL831" s="1649"/>
      <c r="AM831" s="1649"/>
      <c r="AN831" s="1649"/>
      <c r="AO831" s="1649"/>
      <c r="AP831" s="1649"/>
      <c r="AQ831" s="1649"/>
      <c r="AR831" s="1649"/>
      <c r="AS831" s="1649"/>
      <c r="AT831" s="1649"/>
      <c r="AU831" s="1649"/>
      <c r="AV831" s="1649"/>
      <c r="AW831" s="1649"/>
      <c r="AX831" s="1649"/>
      <c r="AY831" s="1649"/>
      <c r="AZ831" s="1649"/>
      <c r="BA831" s="1649"/>
      <c r="BB831" s="1649"/>
      <c r="BC831" s="1649"/>
      <c r="BD831" s="1649"/>
      <c r="BE831" s="1649"/>
      <c r="BF831" s="1649"/>
    </row>
    <row r="832" spans="3:58" ht="12" customHeight="1">
      <c r="C832" s="1649"/>
      <c r="D832" s="1649"/>
      <c r="E832" s="1659"/>
      <c r="F832" s="1659"/>
      <c r="G832" s="1659"/>
      <c r="H832" s="1659"/>
      <c r="I832" s="1659"/>
      <c r="J832" s="1655"/>
      <c r="K832" s="1655"/>
      <c r="L832" s="1655"/>
      <c r="M832" s="1649"/>
      <c r="N832" s="1649"/>
      <c r="O832" s="1649"/>
      <c r="P832" s="1649"/>
      <c r="Q832" s="1654"/>
      <c r="R832" s="1654"/>
      <c r="S832" s="1654"/>
      <c r="T832" s="1654"/>
      <c r="U832" s="1654"/>
      <c r="V832" s="1654"/>
      <c r="W832" s="1654"/>
      <c r="X832" s="1654"/>
      <c r="Y832" s="1654"/>
      <c r="Z832" s="1654"/>
      <c r="AA832" s="1654"/>
      <c r="AB832" s="1654"/>
      <c r="AC832" s="1654"/>
      <c r="AD832" s="1654"/>
      <c r="AE832" s="1654"/>
      <c r="AF832" s="1654"/>
      <c r="AG832" s="1654"/>
      <c r="AH832" s="1654"/>
      <c r="AI832" s="1654"/>
      <c r="AJ832" s="1654"/>
      <c r="AK832" s="1650"/>
      <c r="AL832" s="1649"/>
      <c r="AM832" s="1649"/>
      <c r="AN832" s="1649"/>
      <c r="AO832" s="1649"/>
      <c r="AP832" s="1649"/>
      <c r="AQ832" s="1649"/>
      <c r="AR832" s="1649"/>
      <c r="AS832" s="1649"/>
      <c r="AT832" s="1649"/>
      <c r="AU832" s="1649"/>
      <c r="AV832" s="1649"/>
      <c r="AW832" s="1649"/>
      <c r="AX832" s="1649"/>
      <c r="AY832" s="1649"/>
      <c r="AZ832" s="1649"/>
      <c r="BA832" s="1649"/>
      <c r="BB832" s="1649"/>
      <c r="BC832" s="1649"/>
      <c r="BD832" s="1649"/>
      <c r="BE832" s="1649"/>
      <c r="BF832" s="1649"/>
    </row>
    <row r="833" spans="1:38" s="1903" customFormat="1" ht="12" customHeight="1">
      <c r="C833" s="1903" t="s">
        <v>3141</v>
      </c>
      <c r="D833" s="1908"/>
      <c r="G833" s="1649" t="s">
        <v>3412</v>
      </c>
      <c r="M833" s="1909"/>
      <c r="N833" s="1909"/>
      <c r="O833" s="1909"/>
      <c r="P833" s="1909"/>
      <c r="Q833" s="1909"/>
      <c r="R833" s="1909"/>
      <c r="S833" s="1909"/>
      <c r="T833" s="1909"/>
      <c r="U833" s="1909"/>
      <c r="V833" s="1909"/>
      <c r="W833" s="1909"/>
      <c r="X833" s="1909"/>
      <c r="AC833" s="1909"/>
      <c r="AD833" s="1909"/>
      <c r="AE833" s="1909"/>
      <c r="AF833" s="1909"/>
      <c r="AG833" s="1909"/>
      <c r="AH833" s="1909"/>
      <c r="AI833" s="1909"/>
      <c r="AJ833" s="1909"/>
      <c r="AK833" s="1909"/>
      <c r="AL833" s="1909"/>
    </row>
    <row r="834" spans="1:38" s="1903" customFormat="1" ht="12" customHeight="1">
      <c r="E834" s="1910" t="s">
        <v>4124</v>
      </c>
      <c r="AJ834" s="1911" t="s">
        <v>3103</v>
      </c>
    </row>
    <row r="835" spans="1:38" s="1903" customFormat="1" ht="12" customHeight="1">
      <c r="E835" s="1912">
        <v>31</v>
      </c>
      <c r="F835" s="1912"/>
      <c r="G835" s="1912"/>
      <c r="H835" s="1912"/>
      <c r="I835" s="1912"/>
      <c r="J835" s="1912"/>
      <c r="K835" s="1912"/>
      <c r="L835" s="1912">
        <v>24</v>
      </c>
      <c r="M835" s="1912">
        <v>23</v>
      </c>
      <c r="N835" s="1912"/>
      <c r="O835" s="1912"/>
      <c r="P835" s="1912"/>
      <c r="Q835" s="1912"/>
      <c r="R835" s="1912"/>
      <c r="S835" s="1912"/>
      <c r="T835" s="1913">
        <v>16</v>
      </c>
      <c r="U835" s="1913">
        <v>15</v>
      </c>
      <c r="V835" s="1912"/>
      <c r="W835" s="1912"/>
      <c r="X835" s="1912"/>
      <c r="Y835" s="1912"/>
      <c r="Z835" s="1912"/>
      <c r="AA835" s="1912"/>
      <c r="AB835" s="1913">
        <v>8</v>
      </c>
      <c r="AC835" s="1913">
        <v>7</v>
      </c>
      <c r="AD835" s="1912"/>
      <c r="AE835" s="1912"/>
      <c r="AF835" s="1912"/>
      <c r="AG835" s="1912"/>
      <c r="AH835" s="1912"/>
      <c r="AI835" s="1912"/>
      <c r="AJ835" s="1913">
        <v>0</v>
      </c>
    </row>
    <row r="836" spans="1:38" s="1903" customFormat="1" ht="12" customHeight="1">
      <c r="E836" s="1686" t="s">
        <v>3125</v>
      </c>
      <c r="F836" s="1687" t="s">
        <v>3839</v>
      </c>
      <c r="G836" s="1687" t="s">
        <v>3125</v>
      </c>
      <c r="H836" s="1688" t="s">
        <v>3125</v>
      </c>
      <c r="I836" s="1686" t="s">
        <v>3125</v>
      </c>
      <c r="J836" s="1687" t="s">
        <v>3125</v>
      </c>
      <c r="K836" s="1687" t="s">
        <v>3125</v>
      </c>
      <c r="L836" s="1688" t="s">
        <v>3125</v>
      </c>
      <c r="M836" s="1686" t="s">
        <v>3125</v>
      </c>
      <c r="N836" s="1687" t="s">
        <v>3194</v>
      </c>
      <c r="O836" s="1687" t="s">
        <v>3125</v>
      </c>
      <c r="P836" s="1688" t="s">
        <v>3125</v>
      </c>
      <c r="Q836" s="1686" t="s">
        <v>3125</v>
      </c>
      <c r="R836" s="1687" t="s">
        <v>3125</v>
      </c>
      <c r="S836" s="1687" t="s">
        <v>3839</v>
      </c>
      <c r="T836" s="1688" t="s">
        <v>3125</v>
      </c>
      <c r="U836" s="1686" t="s">
        <v>3125</v>
      </c>
      <c r="V836" s="1687" t="s">
        <v>3839</v>
      </c>
      <c r="W836" s="1687" t="s">
        <v>3125</v>
      </c>
      <c r="X836" s="1688" t="s">
        <v>3125</v>
      </c>
      <c r="Y836" s="1686" t="s">
        <v>3125</v>
      </c>
      <c r="Z836" s="1687" t="s">
        <v>3125</v>
      </c>
      <c r="AA836" s="1687" t="s">
        <v>3194</v>
      </c>
      <c r="AB836" s="1688" t="s">
        <v>3125</v>
      </c>
      <c r="AC836" s="1760" t="s">
        <v>3420</v>
      </c>
      <c r="AD836" s="1758" t="s">
        <v>3798</v>
      </c>
      <c r="AE836" s="1758" t="s">
        <v>3420</v>
      </c>
      <c r="AF836" s="1761" t="s">
        <v>3420</v>
      </c>
      <c r="AG836" s="1760" t="s">
        <v>3420</v>
      </c>
      <c r="AH836" s="1758" t="s">
        <v>3798</v>
      </c>
      <c r="AI836" s="1758" t="s">
        <v>3420</v>
      </c>
      <c r="AJ836" s="1761" t="s">
        <v>3420</v>
      </c>
    </row>
    <row r="837" spans="1:38" s="1903" customFormat="1" ht="6" customHeight="1">
      <c r="E837" s="1914"/>
      <c r="F837" s="1914"/>
      <c r="G837" s="1914"/>
      <c r="H837" s="1914"/>
      <c r="I837" s="1914"/>
      <c r="J837" s="1914"/>
      <c r="K837" s="1914"/>
      <c r="L837" s="1914"/>
      <c r="M837" s="1914"/>
      <c r="N837" s="1914"/>
      <c r="O837" s="1914"/>
      <c r="P837" s="1914"/>
      <c r="Q837" s="1914"/>
      <c r="R837" s="1914"/>
      <c r="S837" s="1914"/>
      <c r="T837" s="1914"/>
      <c r="U837" s="1914"/>
      <c r="V837" s="1914"/>
      <c r="W837" s="1914"/>
      <c r="X837" s="1914"/>
      <c r="Y837" s="1914"/>
      <c r="Z837" s="1914"/>
      <c r="AA837" s="1914"/>
      <c r="AB837" s="1914"/>
      <c r="AC837" s="1914"/>
      <c r="AD837" s="1914"/>
      <c r="AE837" s="1914"/>
      <c r="AF837" s="1914"/>
      <c r="AG837" s="1914"/>
      <c r="AH837" s="1914"/>
      <c r="AI837" s="1914"/>
      <c r="AJ837" s="1914"/>
    </row>
    <row r="838" spans="1:38" s="1903" customFormat="1" ht="6" customHeight="1">
      <c r="E838" s="1914"/>
      <c r="F838" s="1914"/>
      <c r="G838" s="1914"/>
      <c r="H838" s="1914"/>
      <c r="I838" s="1914"/>
      <c r="J838" s="1914"/>
      <c r="K838" s="1914"/>
      <c r="L838" s="1914"/>
      <c r="M838" s="1914"/>
      <c r="N838" s="1914"/>
      <c r="O838" s="1914"/>
      <c r="P838" s="1914"/>
      <c r="Q838" s="1914"/>
      <c r="R838" s="1914"/>
      <c r="S838" s="1914"/>
      <c r="T838" s="1914"/>
      <c r="U838" s="1914"/>
      <c r="V838" s="1914"/>
      <c r="W838" s="1914"/>
      <c r="X838" s="1914"/>
      <c r="Y838" s="1914"/>
      <c r="Z838" s="1914"/>
      <c r="AA838" s="1914"/>
      <c r="AB838" s="1914"/>
      <c r="AC838" s="1914"/>
      <c r="AD838" s="1914"/>
      <c r="AE838" s="1914"/>
      <c r="AF838" s="1914"/>
      <c r="AG838" s="1914"/>
      <c r="AH838" s="1914"/>
      <c r="AI838" s="1914"/>
      <c r="AJ838" s="1914"/>
    </row>
    <row r="839" spans="1:38" s="1903" customFormat="1" ht="6" customHeight="1">
      <c r="E839" s="1914"/>
      <c r="F839" s="1914"/>
      <c r="G839" s="1914"/>
      <c r="H839" s="1914"/>
      <c r="I839" s="1914"/>
      <c r="J839" s="1914"/>
      <c r="K839" s="1914"/>
      <c r="L839" s="1914"/>
      <c r="M839" s="1914"/>
      <c r="N839" s="1914"/>
      <c r="O839" s="1914"/>
      <c r="P839" s="1914"/>
      <c r="Q839" s="1914"/>
      <c r="R839" s="1914"/>
      <c r="S839" s="1914"/>
      <c r="T839" s="1914"/>
      <c r="U839" s="1914"/>
      <c r="V839" s="1914"/>
      <c r="W839" s="1914"/>
      <c r="X839" s="1914"/>
      <c r="Y839" s="1914"/>
      <c r="Z839" s="1914"/>
      <c r="AA839" s="1914"/>
      <c r="AB839" s="1914"/>
      <c r="AC839" s="1914"/>
      <c r="AD839" s="1914"/>
      <c r="AE839" s="1914"/>
      <c r="AF839" s="1914"/>
      <c r="AG839" s="1914"/>
      <c r="AH839" s="1914"/>
      <c r="AI839" s="1914"/>
      <c r="AJ839" s="1914"/>
    </row>
    <row r="840" spans="1:38" s="1903" customFormat="1" ht="6" customHeight="1">
      <c r="E840" s="1914"/>
      <c r="F840" s="1914"/>
      <c r="G840" s="1914"/>
      <c r="H840" s="1914"/>
      <c r="I840" s="1914"/>
      <c r="J840" s="1914"/>
      <c r="K840" s="1914"/>
      <c r="L840" s="1914"/>
      <c r="M840" s="1914"/>
      <c r="N840" s="1914"/>
      <c r="O840" s="1914"/>
      <c r="P840" s="1914"/>
      <c r="Q840" s="1914"/>
      <c r="R840" s="1914"/>
      <c r="S840" s="1914"/>
      <c r="T840" s="1914"/>
      <c r="U840" s="1914"/>
      <c r="V840" s="1914"/>
      <c r="W840" s="1914"/>
      <c r="X840" s="1914"/>
      <c r="Y840" s="1914"/>
      <c r="Z840" s="1914"/>
      <c r="AA840" s="1914"/>
      <c r="AB840" s="1914"/>
      <c r="AC840" s="1914"/>
      <c r="AD840" s="1914"/>
      <c r="AE840" s="1914"/>
      <c r="AF840" s="1914"/>
      <c r="AG840" s="1914"/>
      <c r="AH840" s="1914"/>
      <c r="AI840" s="1914"/>
      <c r="AJ840" s="1914"/>
    </row>
    <row r="841" spans="1:38" s="1915" customFormat="1" ht="11.25" customHeight="1">
      <c r="D841" s="1916"/>
      <c r="I841" s="1917"/>
      <c r="J841" s="1917"/>
      <c r="K841" s="1917"/>
      <c r="L841" s="1917"/>
      <c r="M841" s="1917"/>
      <c r="N841" s="1917"/>
      <c r="O841" s="1917"/>
      <c r="P841" s="1917"/>
      <c r="R841" s="1921"/>
      <c r="S841" s="1921"/>
      <c r="T841" s="1921"/>
      <c r="U841" s="1921"/>
      <c r="V841" s="1921"/>
      <c r="AA841" s="1922"/>
      <c r="AB841" s="1922"/>
      <c r="AC841" s="1932" t="s">
        <v>4146</v>
      </c>
      <c r="AD841" s="1933"/>
      <c r="AE841" s="1933"/>
      <c r="AF841" s="1933"/>
      <c r="AG841" s="1933"/>
      <c r="AH841" s="1933"/>
      <c r="AI841" s="1933"/>
      <c r="AJ841" s="1934"/>
    </row>
    <row r="842" spans="1:38" s="1915" customFormat="1" ht="11.25" customHeight="1">
      <c r="D842" s="1916"/>
      <c r="I842" s="1917"/>
      <c r="J842" s="1917"/>
      <c r="K842" s="1917"/>
      <c r="L842" s="1917"/>
      <c r="M842" s="1917"/>
      <c r="N842" s="1917"/>
      <c r="O842" s="1917"/>
      <c r="R842" s="1921"/>
      <c r="S842" s="1921"/>
      <c r="T842" s="1922"/>
      <c r="U842" s="1922"/>
      <c r="V842" s="1922"/>
      <c r="W842" s="1922"/>
      <c r="X842" s="1923"/>
      <c r="Y842" s="1923"/>
      <c r="Z842" s="1923"/>
      <c r="AA842" s="1923"/>
      <c r="AB842" s="1923"/>
      <c r="AC842" s="1923"/>
      <c r="AD842" s="1923"/>
      <c r="AE842" s="1921"/>
      <c r="AF842" s="1921"/>
      <c r="AG842" s="1921"/>
      <c r="AH842" s="1924"/>
      <c r="AI842" s="1924"/>
      <c r="AJ842" s="1924"/>
      <c r="AL842" s="1925"/>
    </row>
    <row r="843" spans="1:38" s="1915" customFormat="1" ht="11.25" customHeight="1">
      <c r="D843" s="1916"/>
      <c r="I843" s="1917"/>
      <c r="J843" s="1917"/>
      <c r="K843" s="1917"/>
      <c r="L843" s="1917"/>
      <c r="M843" s="1917"/>
      <c r="N843" s="1917"/>
      <c r="O843" s="1917"/>
      <c r="R843" s="1921"/>
      <c r="S843" s="1921"/>
      <c r="T843" s="1922"/>
      <c r="U843" s="1922"/>
      <c r="V843" s="1922"/>
      <c r="W843" s="1922"/>
      <c r="X843" s="1923"/>
      <c r="Y843" s="1923"/>
      <c r="Z843" s="1923"/>
      <c r="AA843" s="1923"/>
      <c r="AB843" s="1923"/>
      <c r="AC843" s="1923"/>
      <c r="AD843" s="1923"/>
      <c r="AE843" s="1921"/>
      <c r="AF843" s="1921"/>
      <c r="AG843" s="1921"/>
      <c r="AH843" s="1924"/>
      <c r="AI843" s="1924"/>
      <c r="AJ843" s="1924"/>
      <c r="AL843" s="1925"/>
    </row>
    <row r="844" spans="1:38" s="1915" customFormat="1" ht="11.25" customHeight="1">
      <c r="D844" s="1916"/>
      <c r="I844" s="1917"/>
      <c r="J844" s="1917"/>
      <c r="K844" s="1917"/>
      <c r="L844" s="1917"/>
      <c r="M844" s="1917"/>
      <c r="N844" s="1917"/>
      <c r="O844" s="1917"/>
      <c r="R844" s="1921"/>
      <c r="S844" s="1921"/>
      <c r="T844" s="1922"/>
      <c r="U844" s="1922"/>
      <c r="V844" s="1922"/>
      <c r="W844" s="1922"/>
      <c r="X844" s="1923"/>
      <c r="Y844" s="1923"/>
      <c r="Z844" s="1923"/>
      <c r="AA844" s="1923"/>
      <c r="AB844" s="1923"/>
      <c r="AC844" s="1923"/>
      <c r="AD844" s="1923"/>
      <c r="AE844" s="1921"/>
      <c r="AF844" s="1921"/>
      <c r="AG844" s="1921"/>
      <c r="AH844" s="1924"/>
      <c r="AI844" s="1924"/>
      <c r="AJ844" s="1924"/>
      <c r="AL844" s="1925"/>
    </row>
    <row r="845" spans="1:38" s="1915" customFormat="1" ht="11.25" customHeight="1">
      <c r="D845" s="1916"/>
      <c r="I845" s="1917"/>
      <c r="J845" s="1917"/>
      <c r="K845" s="1917"/>
      <c r="L845" s="1917"/>
      <c r="M845" s="1917"/>
      <c r="N845" s="1917"/>
      <c r="O845" s="1917"/>
      <c r="R845" s="1921"/>
      <c r="S845" s="1921"/>
      <c r="T845" s="1922"/>
      <c r="U845" s="1922"/>
      <c r="V845" s="1922"/>
      <c r="W845" s="1922"/>
      <c r="X845" s="1923"/>
      <c r="Y845" s="1923"/>
      <c r="Z845" s="1923"/>
      <c r="AA845" s="1923"/>
      <c r="AB845" s="1923"/>
      <c r="AC845" s="1923"/>
      <c r="AD845" s="1923"/>
      <c r="AE845" s="1921"/>
      <c r="AF845" s="1921"/>
      <c r="AG845" s="1921"/>
      <c r="AH845" s="1924"/>
      <c r="AI845" s="1924"/>
      <c r="AJ845" s="1924"/>
      <c r="AL845" s="1925"/>
    </row>
    <row r="846" spans="1:38" s="1915" customFormat="1" ht="11.25" customHeight="1">
      <c r="D846" s="1916"/>
      <c r="I846" s="1917"/>
      <c r="J846" s="1917"/>
      <c r="K846" s="1917"/>
      <c r="L846" s="1917"/>
      <c r="M846" s="1917"/>
      <c r="N846" s="1917"/>
      <c r="O846" s="1917"/>
      <c r="R846" s="1921"/>
      <c r="S846" s="1921"/>
      <c r="T846" s="1922"/>
      <c r="U846" s="1922"/>
      <c r="V846" s="1922"/>
      <c r="W846" s="1922"/>
      <c r="X846" s="1923"/>
      <c r="Y846" s="1923"/>
      <c r="Z846" s="1923"/>
      <c r="AA846" s="1923"/>
      <c r="AB846" s="1923"/>
      <c r="AC846" s="1923"/>
      <c r="AD846" s="1923"/>
      <c r="AE846" s="1921"/>
      <c r="AF846" s="1921"/>
      <c r="AG846" s="1921"/>
      <c r="AH846" s="1924"/>
      <c r="AI846" s="1924"/>
      <c r="AJ846" s="1924"/>
      <c r="AL846" s="1925"/>
    </row>
    <row r="847" spans="1:38" s="1903" customFormat="1" ht="12" customHeight="1">
      <c r="A847" s="1649"/>
      <c r="B847" s="1656" t="str">
        <f>$B$2</f>
        <v>13</v>
      </c>
      <c r="C847" s="1657" t="s">
        <v>4147</v>
      </c>
      <c r="D847" s="1649"/>
      <c r="E847" s="1658" t="s">
        <v>4148</v>
      </c>
      <c r="R847" s="1904"/>
      <c r="S847" s="1904"/>
      <c r="T847" s="1904"/>
      <c r="U847" s="1904"/>
      <c r="V847" s="1904"/>
      <c r="W847" s="1904"/>
      <c r="X847" s="1904"/>
      <c r="Y847" s="1904"/>
      <c r="Z847" s="1904"/>
      <c r="AA847" s="1904"/>
      <c r="AB847" s="1904"/>
      <c r="AC847" s="1904"/>
      <c r="AD847" s="1904"/>
      <c r="AF847" s="1664" t="s">
        <v>3184</v>
      </c>
      <c r="AG847" s="1664"/>
      <c r="AH847" s="1664"/>
      <c r="AI847" s="1664"/>
      <c r="AJ847" s="1664"/>
    </row>
    <row r="848" spans="1:38" s="1903" customFormat="1" ht="12" customHeight="1">
      <c r="B848" s="1926"/>
      <c r="C848" s="1908"/>
    </row>
    <row r="849" spans="3:58" ht="12" customHeight="1">
      <c r="C849" s="1649" t="s">
        <v>3393</v>
      </c>
      <c r="D849" s="1649"/>
      <c r="E849" s="1659"/>
      <c r="F849" s="1659"/>
      <c r="G849" s="1649" t="s">
        <v>3412</v>
      </c>
      <c r="H849" s="1659"/>
      <c r="I849" s="1659"/>
      <c r="J849" s="1655"/>
      <c r="K849" s="1655"/>
      <c r="L849" s="1655"/>
      <c r="M849" s="1660"/>
      <c r="N849" s="1660"/>
      <c r="O849" s="1660"/>
      <c r="P849" s="1660"/>
      <c r="Q849" s="1661"/>
      <c r="R849" s="1662"/>
      <c r="S849" s="1662"/>
      <c r="T849" s="1662"/>
      <c r="U849" s="1660"/>
      <c r="V849" s="1654"/>
      <c r="W849" s="1654"/>
      <c r="X849" s="1654"/>
      <c r="Y849" s="1660"/>
      <c r="Z849" s="1660"/>
      <c r="AA849" s="1660"/>
      <c r="AB849" s="1661"/>
      <c r="AC849" s="1660"/>
      <c r="AD849" s="1660"/>
      <c r="AE849" s="1660"/>
      <c r="AF849" s="1660"/>
      <c r="AG849" s="1660"/>
      <c r="AH849" s="1660"/>
      <c r="AI849" s="1660"/>
      <c r="AJ849" s="1660"/>
      <c r="AK849" s="1665"/>
      <c r="AL849" s="1649"/>
      <c r="AM849" s="1649"/>
      <c r="AN849" s="1649"/>
      <c r="AO849" s="1649"/>
      <c r="AP849" s="1649"/>
      <c r="AQ849" s="1649"/>
      <c r="AR849" s="1649"/>
      <c r="AS849" s="1649"/>
      <c r="AT849" s="1649"/>
      <c r="AU849" s="1649"/>
      <c r="AV849" s="1649"/>
      <c r="AW849" s="1649"/>
      <c r="AX849" s="1649"/>
      <c r="AY849" s="1649"/>
      <c r="AZ849" s="1649"/>
      <c r="BA849" s="1649"/>
      <c r="BB849" s="1649"/>
      <c r="BC849" s="1649"/>
      <c r="BD849" s="1649"/>
      <c r="BE849" s="1649"/>
      <c r="BF849" s="1649"/>
    </row>
    <row r="850" spans="3:58" ht="12" customHeight="1">
      <c r="C850" s="1649"/>
      <c r="D850" s="1649"/>
      <c r="E850" s="1649" t="s">
        <v>3413</v>
      </c>
      <c r="F850" s="1649"/>
      <c r="G850" s="1649"/>
      <c r="H850" s="1649"/>
      <c r="I850" s="1649"/>
      <c r="J850" s="1649"/>
      <c r="K850" s="1649"/>
      <c r="L850" s="1649"/>
      <c r="M850" s="1649"/>
      <c r="N850" s="1649"/>
      <c r="O850" s="1649"/>
      <c r="P850" s="1649"/>
      <c r="Q850" s="1649"/>
      <c r="R850" s="1649"/>
      <c r="S850" s="1649"/>
      <c r="T850" s="1649"/>
      <c r="U850" s="1649"/>
      <c r="V850" s="1649"/>
      <c r="W850" s="1649"/>
      <c r="X850" s="1649"/>
      <c r="Y850" s="1649"/>
      <c r="Z850" s="1649"/>
      <c r="AA850" s="1649"/>
      <c r="AB850" s="1649"/>
      <c r="AC850" s="1649"/>
      <c r="AD850" s="1649"/>
      <c r="AE850" s="1649"/>
      <c r="AF850" s="1649"/>
      <c r="AG850" s="1649"/>
      <c r="AH850" s="1649"/>
      <c r="AI850" s="1649"/>
      <c r="AJ850" s="1665" t="s">
        <v>3404</v>
      </c>
      <c r="AK850" s="1650"/>
      <c r="AL850" s="1649"/>
      <c r="AM850" s="1649"/>
      <c r="AN850" s="1649"/>
      <c r="AO850" s="1649"/>
      <c r="AP850" s="1649"/>
      <c r="AQ850" s="1649"/>
      <c r="AR850" s="1649"/>
      <c r="AS850" s="1649"/>
      <c r="AT850" s="1649"/>
      <c r="AU850" s="1649"/>
      <c r="AV850" s="1649"/>
      <c r="AW850" s="1649"/>
      <c r="AX850" s="1649"/>
      <c r="AY850" s="1649"/>
      <c r="AZ850" s="1649"/>
      <c r="BA850" s="1649"/>
      <c r="BB850" s="1649"/>
      <c r="BC850" s="1649"/>
      <c r="BD850" s="1649"/>
      <c r="BE850" s="1649"/>
      <c r="BF850" s="1649"/>
    </row>
    <row r="851" spans="3:58" ht="12" customHeight="1">
      <c r="C851" s="1649"/>
      <c r="D851" s="1649"/>
      <c r="E851" s="1666">
        <v>31</v>
      </c>
      <c r="F851" s="1666"/>
      <c r="G851" s="1666"/>
      <c r="H851" s="1666"/>
      <c r="I851" s="1666"/>
      <c r="J851" s="1666"/>
      <c r="K851" s="1666"/>
      <c r="L851" s="1666">
        <v>24</v>
      </c>
      <c r="M851" s="1666">
        <v>23</v>
      </c>
      <c r="N851" s="1666"/>
      <c r="O851" s="1666"/>
      <c r="P851" s="1666"/>
      <c r="Q851" s="1666"/>
      <c r="R851" s="1666"/>
      <c r="S851" s="1666"/>
      <c r="T851" s="1667">
        <v>16</v>
      </c>
      <c r="U851" s="1667">
        <v>15</v>
      </c>
      <c r="V851" s="1666"/>
      <c r="W851" s="1666"/>
      <c r="X851" s="1666"/>
      <c r="Y851" s="1666"/>
      <c r="Z851" s="1666"/>
      <c r="AA851" s="1666"/>
      <c r="AB851" s="1667">
        <v>8</v>
      </c>
      <c r="AC851" s="1667">
        <v>7</v>
      </c>
      <c r="AD851" s="1666"/>
      <c r="AE851" s="1666"/>
      <c r="AF851" s="1666"/>
      <c r="AG851" s="1666"/>
      <c r="AH851" s="1666"/>
      <c r="AI851" s="1666"/>
      <c r="AJ851" s="1667">
        <v>0</v>
      </c>
      <c r="AK851" s="1650"/>
      <c r="AL851" s="1649"/>
      <c r="AM851" s="1649"/>
      <c r="AN851" s="1649"/>
      <c r="AO851" s="1649"/>
      <c r="AP851" s="1649"/>
      <c r="AQ851" s="1649"/>
      <c r="AR851" s="1649"/>
      <c r="AS851" s="1649"/>
      <c r="AT851" s="1649"/>
      <c r="AU851" s="1649"/>
      <c r="AV851" s="1649"/>
      <c r="AW851" s="1649"/>
      <c r="AX851" s="1649"/>
      <c r="AY851" s="1649"/>
      <c r="AZ851" s="1649"/>
      <c r="BA851" s="1649"/>
      <c r="BB851" s="1649"/>
      <c r="BC851" s="1649"/>
      <c r="BD851" s="1649"/>
      <c r="BE851" s="1649"/>
      <c r="BF851" s="1649"/>
    </row>
    <row r="852" spans="3:58" s="1618" customFormat="1" ht="12" customHeight="1">
      <c r="E852" s="1619">
        <v>1</v>
      </c>
      <c r="F852" s="1620">
        <v>0</v>
      </c>
      <c r="G852" s="1620">
        <v>1</v>
      </c>
      <c r="H852" s="1621" t="s">
        <v>3414</v>
      </c>
      <c r="I852" s="1619">
        <v>0</v>
      </c>
      <c r="J852" s="1622">
        <v>0</v>
      </c>
      <c r="K852" s="1622">
        <v>0</v>
      </c>
      <c r="L852" s="1623">
        <v>0</v>
      </c>
      <c r="M852" s="1668">
        <v>0</v>
      </c>
      <c r="N852" s="1622">
        <v>0</v>
      </c>
      <c r="O852" s="1622">
        <v>0</v>
      </c>
      <c r="P852" s="1623">
        <v>0</v>
      </c>
      <c r="Q852" s="1619" t="str">
        <f>MID(Q854,1,1)</f>
        <v>0</v>
      </c>
      <c r="R852" s="1620" t="str">
        <f>MID(Q854,2,1)</f>
        <v>0</v>
      </c>
      <c r="S852" s="1669" t="str">
        <f>MID(Q854,3,1)</f>
        <v>0</v>
      </c>
      <c r="T852" s="1670" t="str">
        <f>MID(Q854,4,1)</f>
        <v>1</v>
      </c>
      <c r="U852" s="1619" t="str">
        <f>MID(U854,1,1)</f>
        <v>0</v>
      </c>
      <c r="V852" s="1620" t="str">
        <f>MID(U854,2,1)</f>
        <v>0</v>
      </c>
      <c r="W852" s="1620" t="str">
        <f>MID(U854,3,1)</f>
        <v>0</v>
      </c>
      <c r="X852" s="1621" t="str">
        <f>MID(U854,4,1)</f>
        <v>0</v>
      </c>
      <c r="Y852" s="1619" t="str">
        <f>MID(U854,5,1)</f>
        <v>0</v>
      </c>
      <c r="Z852" s="1620" t="str">
        <f>MID(U854,6,1)</f>
        <v>0</v>
      </c>
      <c r="AA852" s="1620" t="str">
        <f>MID(U854,7,1)</f>
        <v>0</v>
      </c>
      <c r="AB852" s="1621" t="str">
        <f>MID(U854,8,1)</f>
        <v>0</v>
      </c>
      <c r="AC852" s="1671" t="str">
        <f>MID(AC854,1,1)</f>
        <v>0</v>
      </c>
      <c r="AD852" s="1669" t="str">
        <f>MID(AC854,2,1)</f>
        <v>0</v>
      </c>
      <c r="AE852" s="1669" t="str">
        <f>MID(AC854,3,1)</f>
        <v>1</v>
      </c>
      <c r="AF852" s="1672" t="str">
        <f>MID(AC854,4,1)</f>
        <v>0</v>
      </c>
      <c r="AG852" s="1671" t="str">
        <f>MID(AC854,5,1)</f>
        <v>0</v>
      </c>
      <c r="AH852" s="1669" t="str">
        <f>MID(AC854,6,1)</f>
        <v>0</v>
      </c>
      <c r="AI852" s="1669" t="str">
        <f>MID(AC854,7,1)</f>
        <v>1</v>
      </c>
      <c r="AJ852" s="1672" t="str">
        <f>MID(AC854,8,1)</f>
        <v>1</v>
      </c>
      <c r="AQ852" s="1673"/>
      <c r="AR852" s="1673"/>
      <c r="AS852" s="1673"/>
      <c r="AT852" s="1673"/>
      <c r="AU852" s="1673"/>
      <c r="AV852" s="1673"/>
      <c r="AW852" s="1673"/>
      <c r="AX852" s="1673"/>
      <c r="AY852" s="1673"/>
      <c r="AZ852" s="1673"/>
      <c r="BA852" s="1673"/>
      <c r="BB852" s="1673"/>
      <c r="BC852" s="1673"/>
      <c r="BD852" s="1673"/>
      <c r="BE852" s="1673"/>
      <c r="BF852" s="1673"/>
    </row>
    <row r="853" spans="3:58" s="1618" customFormat="1" ht="12" customHeight="1">
      <c r="AI853" s="1637"/>
      <c r="AJ853" s="1637"/>
      <c r="AQ853" s="1673"/>
      <c r="AR853" s="1673"/>
      <c r="AS853" s="1673"/>
      <c r="AT853" s="1673"/>
      <c r="AU853" s="1673"/>
      <c r="AV853" s="1673"/>
      <c r="AW853" s="1673"/>
      <c r="AX853" s="1673"/>
      <c r="AY853" s="1673"/>
      <c r="AZ853" s="1673"/>
      <c r="BA853" s="1673"/>
      <c r="BB853" s="1673"/>
      <c r="BC853" s="1673"/>
      <c r="BD853" s="1673"/>
      <c r="BE853" s="1673"/>
      <c r="BF853" s="1673"/>
    </row>
    <row r="854" spans="3:58" s="1618" customFormat="1" ht="12" hidden="1" customHeight="1">
      <c r="E854" s="1638"/>
      <c r="F854" s="1638"/>
      <c r="G854" s="1638"/>
      <c r="H854" s="1638"/>
      <c r="I854" s="1638"/>
      <c r="J854" s="1637"/>
      <c r="K854" s="1637"/>
      <c r="L854" s="1637"/>
      <c r="M854" s="1637"/>
      <c r="N854" s="1637"/>
      <c r="O854" s="1637"/>
      <c r="P854" s="1637"/>
      <c r="Q854" s="1639" t="str">
        <f>HEX2BIN(T855,4)</f>
        <v>0001</v>
      </c>
      <c r="R854" s="1639"/>
      <c r="S854" s="1639"/>
      <c r="T854" s="1639"/>
      <c r="U854" s="1639" t="str">
        <f>HEX2BIN(Y855,8)</f>
        <v>00000000</v>
      </c>
      <c r="V854" s="1639"/>
      <c r="W854" s="1639"/>
      <c r="X854" s="1639"/>
      <c r="Y854" s="1639"/>
      <c r="Z854" s="1639"/>
      <c r="AA854" s="1639"/>
      <c r="AB854" s="1639"/>
      <c r="AC854" s="1639" t="str">
        <f>HEX2BIN(AG855,8)</f>
        <v>00100011</v>
      </c>
      <c r="AD854" s="1639"/>
      <c r="AE854" s="1639"/>
      <c r="AF854" s="1639"/>
      <c r="AG854" s="1639"/>
      <c r="AH854" s="1639"/>
      <c r="AI854" s="1639"/>
      <c r="AJ854" s="1639"/>
      <c r="AQ854" s="1673"/>
      <c r="AR854" s="1673"/>
      <c r="AS854" s="1673"/>
      <c r="AT854" s="1673"/>
      <c r="AU854" s="1673"/>
      <c r="AV854" s="1673"/>
      <c r="AW854" s="1673"/>
      <c r="AX854" s="1673"/>
      <c r="AY854" s="1673"/>
      <c r="AZ854" s="1673"/>
      <c r="BA854" s="1673"/>
      <c r="BB854" s="1673"/>
      <c r="BC854" s="1673"/>
      <c r="BD854" s="1673"/>
      <c r="BE854" s="1673"/>
      <c r="BF854" s="1673"/>
    </row>
    <row r="855" spans="3:58" s="1618" customFormat="1" ht="12" customHeight="1">
      <c r="E855" s="1638"/>
      <c r="F855" s="1638"/>
      <c r="G855" s="1638"/>
      <c r="H855" s="1638"/>
      <c r="I855" s="1638"/>
      <c r="J855" s="1637"/>
      <c r="K855" s="1640"/>
      <c r="L855" s="1637"/>
      <c r="M855" s="1641"/>
      <c r="N855" s="1642"/>
      <c r="O855" s="1905" t="s">
        <v>4149</v>
      </c>
      <c r="P855" s="1642"/>
      <c r="Q855" s="1644" t="s">
        <v>3106</v>
      </c>
      <c r="R855" s="1645"/>
      <c r="S855" s="1645"/>
      <c r="T855" s="1646" t="s">
        <v>3866</v>
      </c>
      <c r="U855" s="1644" t="s">
        <v>3225</v>
      </c>
      <c r="V855" s="1645"/>
      <c r="W855" s="1645"/>
      <c r="X855" s="1645"/>
      <c r="Y855" s="1647" t="s">
        <v>4150</v>
      </c>
      <c r="Z855" s="1647"/>
      <c r="AA855" s="1647"/>
      <c r="AB855" s="1648"/>
      <c r="AC855" s="1644" t="s">
        <v>3921</v>
      </c>
      <c r="AD855" s="1645"/>
      <c r="AE855" s="1645"/>
      <c r="AF855" s="1645"/>
      <c r="AG855" s="1647" t="s">
        <v>4151</v>
      </c>
      <c r="AH855" s="1647"/>
      <c r="AI855" s="1647"/>
      <c r="AJ855" s="1648"/>
      <c r="AQ855" s="1673"/>
      <c r="AR855" s="1673"/>
      <c r="AS855" s="1673"/>
      <c r="AT855" s="1673"/>
      <c r="AU855" s="1673"/>
      <c r="AV855" s="1673"/>
      <c r="AW855" s="1673"/>
      <c r="AX855" s="1673"/>
      <c r="AY855" s="1673"/>
      <c r="AZ855" s="1673"/>
      <c r="BA855" s="1673"/>
      <c r="BB855" s="1673"/>
      <c r="BC855" s="1673"/>
      <c r="BD855" s="1673"/>
      <c r="BE855" s="1673"/>
      <c r="BF855" s="1673"/>
    </row>
    <row r="856" spans="3:58" s="1909" customFormat="1" ht="12" customHeight="1">
      <c r="E856" s="1927"/>
      <c r="F856" s="1927"/>
      <c r="G856" s="1927"/>
      <c r="H856" s="1927"/>
      <c r="I856" s="1927"/>
      <c r="J856" s="1928"/>
      <c r="K856" s="1905"/>
      <c r="L856" s="1928"/>
      <c r="M856" s="1929"/>
      <c r="N856" s="1929"/>
      <c r="O856" s="1929"/>
      <c r="P856" s="1929"/>
      <c r="U856" s="1928"/>
      <c r="Y856" s="1929"/>
      <c r="Z856" s="1929"/>
      <c r="AA856" s="1929"/>
      <c r="AB856" s="1930"/>
      <c r="AC856" s="1929"/>
      <c r="AD856" s="1929"/>
      <c r="AE856" s="1929"/>
      <c r="AF856" s="1929"/>
      <c r="AG856" s="1931"/>
      <c r="AH856" s="1931"/>
      <c r="AI856" s="1931"/>
      <c r="AJ856" s="1931"/>
    </row>
    <row r="857" spans="3:58" ht="12" customHeight="1">
      <c r="C857" s="1649" t="s">
        <v>3696</v>
      </c>
      <c r="D857" s="1649"/>
      <c r="E857" s="1659"/>
      <c r="F857" s="1659"/>
      <c r="G857" s="1649" t="s">
        <v>4055</v>
      </c>
      <c r="H857" s="1659"/>
      <c r="I857" s="1659"/>
      <c r="J857" s="1655"/>
      <c r="K857" s="1655"/>
      <c r="L857" s="1655"/>
      <c r="M857" s="1660"/>
      <c r="N857" s="1660"/>
      <c r="O857" s="1660"/>
      <c r="P857" s="1660"/>
      <c r="Q857" s="1661"/>
      <c r="R857" s="1662"/>
      <c r="S857" s="1662"/>
      <c r="T857" s="1662"/>
      <c r="U857" s="1660"/>
      <c r="V857" s="1654"/>
      <c r="W857" s="1654"/>
      <c r="X857" s="1654"/>
      <c r="Y857" s="1660"/>
      <c r="Z857" s="1660"/>
      <c r="AA857" s="1660"/>
      <c r="AB857" s="1661"/>
      <c r="AC857" s="1660"/>
      <c r="AD857" s="1660"/>
      <c r="AE857" s="1660"/>
      <c r="AF857" s="1660"/>
      <c r="AG857" s="1660"/>
      <c r="AH857" s="1660"/>
      <c r="AI857" s="1660"/>
      <c r="AJ857" s="1660"/>
      <c r="AK857" s="1650"/>
      <c r="AL857" s="1649"/>
      <c r="AM857" s="1649"/>
      <c r="AN857" s="1649"/>
      <c r="AO857" s="1649"/>
      <c r="AP857" s="1649"/>
      <c r="AQ857" s="1649"/>
      <c r="AR857" s="1649"/>
      <c r="AS857" s="1649"/>
      <c r="AT857" s="1649"/>
      <c r="AU857" s="1649"/>
      <c r="AV857" s="1649"/>
      <c r="AW857" s="1649"/>
      <c r="AX857" s="1649"/>
      <c r="AY857" s="1649"/>
      <c r="AZ857" s="1649"/>
      <c r="BA857" s="1649"/>
      <c r="BB857" s="1649"/>
      <c r="BC857" s="1649"/>
      <c r="BD857" s="1649"/>
      <c r="BE857" s="1649"/>
      <c r="BF857" s="1649"/>
    </row>
    <row r="858" spans="3:58" ht="12" customHeight="1">
      <c r="C858" s="1649"/>
      <c r="D858" s="1649"/>
      <c r="E858" s="1649" t="s">
        <v>3698</v>
      </c>
      <c r="F858" s="1649"/>
      <c r="G858" s="1649"/>
      <c r="H858" s="1649"/>
      <c r="I858" s="1649"/>
      <c r="J858" s="1649"/>
      <c r="K858" s="1649"/>
      <c r="L858" s="1649"/>
      <c r="M858" s="1649"/>
      <c r="N858" s="1649"/>
      <c r="O858" s="1649"/>
      <c r="P858" s="1649"/>
      <c r="Q858" s="1649"/>
      <c r="R858" s="1649"/>
      <c r="S858" s="1649"/>
      <c r="T858" s="1649"/>
      <c r="U858" s="1649"/>
      <c r="V858" s="1649"/>
      <c r="W858" s="1649"/>
      <c r="X858" s="1649"/>
      <c r="Y858" s="1649"/>
      <c r="Z858" s="1649"/>
      <c r="AA858" s="1649"/>
      <c r="AB858" s="1649"/>
      <c r="AC858" s="1649"/>
      <c r="AD858" s="1649"/>
      <c r="AE858" s="1649"/>
      <c r="AF858" s="1649"/>
      <c r="AG858" s="1649"/>
      <c r="AH858" s="1649"/>
      <c r="AI858" s="1649"/>
      <c r="AJ858" s="1665" t="s">
        <v>3858</v>
      </c>
      <c r="AK858" s="1650"/>
      <c r="AL858" s="1649"/>
      <c r="AM858" s="1649"/>
      <c r="AN858" s="1649"/>
      <c r="AO858" s="1649"/>
      <c r="AP858" s="1649"/>
      <c r="AQ858" s="1649"/>
      <c r="AR858" s="1649"/>
      <c r="AS858" s="1649"/>
      <c r="AT858" s="1649"/>
      <c r="AU858" s="1649"/>
      <c r="AV858" s="1649"/>
      <c r="AW858" s="1649"/>
      <c r="AX858" s="1649"/>
      <c r="AY858" s="1649"/>
      <c r="AZ858" s="1649"/>
      <c r="BA858" s="1649"/>
      <c r="BB858" s="1649"/>
      <c r="BC858" s="1649"/>
      <c r="BD858" s="1649"/>
      <c r="BE858" s="1649"/>
      <c r="BF858" s="1649"/>
    </row>
    <row r="859" spans="3:58" ht="12" customHeight="1">
      <c r="C859" s="1649"/>
      <c r="D859" s="1649"/>
      <c r="E859" s="1666">
        <v>31</v>
      </c>
      <c r="F859" s="1666"/>
      <c r="G859" s="1666"/>
      <c r="H859" s="1666"/>
      <c r="I859" s="1666"/>
      <c r="J859" s="1666"/>
      <c r="K859" s="1666"/>
      <c r="L859" s="1666">
        <v>24</v>
      </c>
      <c r="M859" s="1666">
        <v>23</v>
      </c>
      <c r="N859" s="1666"/>
      <c r="O859" s="1666"/>
      <c r="P859" s="1666"/>
      <c r="Q859" s="1666"/>
      <c r="R859" s="1666"/>
      <c r="S859" s="1666"/>
      <c r="T859" s="1667">
        <v>16</v>
      </c>
      <c r="U859" s="1667">
        <v>15</v>
      </c>
      <c r="V859" s="1666"/>
      <c r="W859" s="1666"/>
      <c r="X859" s="1666"/>
      <c r="Y859" s="1666"/>
      <c r="Z859" s="1666"/>
      <c r="AA859" s="1666"/>
      <c r="AB859" s="1667">
        <v>8</v>
      </c>
      <c r="AC859" s="1667">
        <v>7</v>
      </c>
      <c r="AD859" s="1666"/>
      <c r="AE859" s="1666"/>
      <c r="AF859" s="1666"/>
      <c r="AG859" s="1666"/>
      <c r="AH859" s="1666"/>
      <c r="AI859" s="1666"/>
      <c r="AJ859" s="1667">
        <v>0</v>
      </c>
      <c r="AK859" s="1650"/>
      <c r="AL859" s="1649"/>
      <c r="AM859" s="1649"/>
      <c r="AN859" s="1649"/>
      <c r="AO859" s="1649"/>
      <c r="AP859" s="1649"/>
      <c r="AQ859" s="1649"/>
      <c r="AR859" s="1649"/>
      <c r="AS859" s="1649"/>
      <c r="AT859" s="1649"/>
      <c r="AU859" s="1649"/>
      <c r="AV859" s="1649"/>
      <c r="AW859" s="1649"/>
      <c r="AX859" s="1649"/>
      <c r="AY859" s="1649"/>
      <c r="AZ859" s="1649"/>
      <c r="BA859" s="1649"/>
      <c r="BB859" s="1649"/>
      <c r="BC859" s="1649"/>
      <c r="BD859" s="1649"/>
      <c r="BE859" s="1649"/>
      <c r="BF859" s="1649"/>
    </row>
    <row r="860" spans="3:58" s="1618" customFormat="1" ht="12" customHeight="1">
      <c r="E860" s="1619">
        <v>1</v>
      </c>
      <c r="F860" s="1620">
        <v>0</v>
      </c>
      <c r="G860" s="1620">
        <v>1</v>
      </c>
      <c r="H860" s="1621" t="s">
        <v>3965</v>
      </c>
      <c r="I860" s="1619">
        <v>0</v>
      </c>
      <c r="J860" s="1622">
        <v>0</v>
      </c>
      <c r="K860" s="1622">
        <v>0</v>
      </c>
      <c r="L860" s="1623">
        <v>0</v>
      </c>
      <c r="M860" s="1756">
        <v>1</v>
      </c>
      <c r="N860" s="1622">
        <v>0</v>
      </c>
      <c r="O860" s="1622">
        <v>0</v>
      </c>
      <c r="P860" s="1623">
        <v>0</v>
      </c>
      <c r="Q860" s="1619" t="str">
        <f>MID(Q862,1,1)</f>
        <v>0</v>
      </c>
      <c r="R860" s="1620" t="str">
        <f>MID(Q862,2,1)</f>
        <v>0</v>
      </c>
      <c r="S860" s="1669" t="str">
        <f>MID(Q862,3,1)</f>
        <v>0</v>
      </c>
      <c r="T860" s="1670" t="str">
        <f>MID(Q862,4,1)</f>
        <v>1</v>
      </c>
      <c r="U860" s="1619" t="str">
        <f>MID(U862,1,1)</f>
        <v>0</v>
      </c>
      <c r="V860" s="1620" t="str">
        <f>MID(U862,2,1)</f>
        <v>0</v>
      </c>
      <c r="W860" s="1620" t="str">
        <f>MID(U862,3,1)</f>
        <v>0</v>
      </c>
      <c r="X860" s="1621" t="str">
        <f>MID(U862,4,1)</f>
        <v>0</v>
      </c>
      <c r="Y860" s="1619" t="str">
        <f>MID(U862,5,1)</f>
        <v>0</v>
      </c>
      <c r="Z860" s="1620" t="s">
        <v>4152</v>
      </c>
      <c r="AA860" s="1620" t="s">
        <v>3414</v>
      </c>
      <c r="AB860" s="1621" t="s">
        <v>3965</v>
      </c>
      <c r="AC860" s="1671" t="str">
        <f>MID(AC862,1,1)</f>
        <v>0</v>
      </c>
      <c r="AD860" s="1669" t="str">
        <f>MID(AC862,2,1)</f>
        <v>0</v>
      </c>
      <c r="AE860" s="1669" t="str">
        <f>MID(AC862,3,1)</f>
        <v>1</v>
      </c>
      <c r="AF860" s="1672" t="str">
        <f>MID(AC862,4,1)</f>
        <v>0</v>
      </c>
      <c r="AG860" s="1671" t="str">
        <f>MID(AC862,5,1)</f>
        <v>0</v>
      </c>
      <c r="AH860" s="1669" t="str">
        <f>MID(AC862,6,1)</f>
        <v>0</v>
      </c>
      <c r="AI860" s="1669" t="str">
        <f>MID(AC862,7,1)</f>
        <v>1</v>
      </c>
      <c r="AJ860" s="1672" t="str">
        <f>MID(AC862,8,1)</f>
        <v>1</v>
      </c>
      <c r="AQ860" s="1673"/>
      <c r="AR860" s="1673"/>
      <c r="AS860" s="1673"/>
      <c r="AT860" s="1673"/>
      <c r="AU860" s="1673"/>
      <c r="AV860" s="1673"/>
      <c r="AW860" s="1673"/>
      <c r="AX860" s="1673"/>
      <c r="AY860" s="1673"/>
      <c r="AZ860" s="1673"/>
      <c r="BA860" s="1673"/>
      <c r="BB860" s="1673"/>
      <c r="BC860" s="1673"/>
      <c r="BD860" s="1673"/>
      <c r="BE860" s="1673"/>
      <c r="BF860" s="1673"/>
    </row>
    <row r="861" spans="3:58" s="1618" customFormat="1" ht="12" customHeight="1">
      <c r="AI861" s="1637"/>
      <c r="AJ861" s="1637"/>
      <c r="AQ861" s="1673"/>
      <c r="AR861" s="1673"/>
      <c r="AS861" s="1673"/>
      <c r="AT861" s="1673"/>
      <c r="AU861" s="1673"/>
      <c r="AV861" s="1673"/>
      <c r="AW861" s="1673"/>
      <c r="AX861" s="1673"/>
      <c r="AY861" s="1673"/>
      <c r="AZ861" s="1673"/>
      <c r="BA861" s="1673"/>
      <c r="BB861" s="1673"/>
      <c r="BC861" s="1673"/>
      <c r="BD861" s="1673"/>
      <c r="BE861" s="1673"/>
      <c r="BF861" s="1673"/>
    </row>
    <row r="862" spans="3:58" s="1618" customFormat="1" ht="12" hidden="1" customHeight="1">
      <c r="E862" s="1638"/>
      <c r="F862" s="1638"/>
      <c r="G862" s="1638"/>
      <c r="H862" s="1638"/>
      <c r="I862" s="1638"/>
      <c r="J862" s="1637"/>
      <c r="K862" s="1637"/>
      <c r="L862" s="1637"/>
      <c r="M862" s="1637"/>
      <c r="N862" s="1637"/>
      <c r="O862" s="1637"/>
      <c r="P862" s="1637"/>
      <c r="Q862" s="1639" t="str">
        <f>HEX2BIN(T863,4)</f>
        <v>0001</v>
      </c>
      <c r="R862" s="1639"/>
      <c r="S862" s="1639"/>
      <c r="T862" s="1639"/>
      <c r="U862" s="1639" t="str">
        <f>HEX2BIN(Y863,8)</f>
        <v>00000001</v>
      </c>
      <c r="V862" s="1639"/>
      <c r="W862" s="1639"/>
      <c r="X862" s="1639"/>
      <c r="Y862" s="1639"/>
      <c r="Z862" s="1639"/>
      <c r="AA862" s="1639"/>
      <c r="AB862" s="1639"/>
      <c r="AC862" s="1639" t="str">
        <f>HEX2BIN(AG863,8)</f>
        <v>00100011</v>
      </c>
      <c r="AD862" s="1639"/>
      <c r="AE862" s="1639"/>
      <c r="AF862" s="1639"/>
      <c r="AG862" s="1639"/>
      <c r="AH862" s="1639"/>
      <c r="AI862" s="1639"/>
      <c r="AJ862" s="1639"/>
      <c r="AQ862" s="1673"/>
      <c r="AR862" s="1673"/>
      <c r="AS862" s="1673"/>
      <c r="AT862" s="1673"/>
      <c r="AU862" s="1673"/>
      <c r="AV862" s="1673"/>
      <c r="AW862" s="1673"/>
      <c r="AX862" s="1673"/>
      <c r="AY862" s="1673"/>
      <c r="AZ862" s="1673"/>
      <c r="BA862" s="1673"/>
      <c r="BB862" s="1673"/>
      <c r="BC862" s="1673"/>
      <c r="BD862" s="1673"/>
      <c r="BE862" s="1673"/>
      <c r="BF862" s="1673"/>
    </row>
    <row r="863" spans="3:58" s="1618" customFormat="1" ht="12" customHeight="1">
      <c r="E863" s="1638"/>
      <c r="F863" s="1638"/>
      <c r="G863" s="1638"/>
      <c r="H863" s="1638"/>
      <c r="I863" s="1638"/>
      <c r="J863" s="1637"/>
      <c r="K863" s="1640"/>
      <c r="L863" s="1637"/>
      <c r="M863" s="1641"/>
      <c r="N863" s="1642"/>
      <c r="O863" s="1905" t="s">
        <v>4153</v>
      </c>
      <c r="P863" s="1642"/>
      <c r="Q863" s="1644" t="s">
        <v>3106</v>
      </c>
      <c r="R863" s="1645"/>
      <c r="S863" s="1645"/>
      <c r="T863" s="1646" t="s">
        <v>3214</v>
      </c>
      <c r="U863" s="1644" t="s">
        <v>3225</v>
      </c>
      <c r="V863" s="1645"/>
      <c r="W863" s="1645"/>
      <c r="X863" s="1645"/>
      <c r="Y863" s="1647" t="s">
        <v>3401</v>
      </c>
      <c r="Z863" s="1647"/>
      <c r="AA863" s="1647"/>
      <c r="AB863" s="1648"/>
      <c r="AC863" s="1644" t="s">
        <v>3216</v>
      </c>
      <c r="AD863" s="1645"/>
      <c r="AE863" s="1645"/>
      <c r="AF863" s="1645"/>
      <c r="AG863" s="1647" t="s">
        <v>4151</v>
      </c>
      <c r="AH863" s="1647"/>
      <c r="AI863" s="1647"/>
      <c r="AJ863" s="1648"/>
      <c r="AQ863" s="1673"/>
      <c r="AR863" s="1673"/>
      <c r="AS863" s="1673"/>
      <c r="AT863" s="1673"/>
      <c r="AU863" s="1673"/>
      <c r="AV863" s="1673"/>
      <c r="AW863" s="1673"/>
      <c r="AX863" s="1673"/>
      <c r="AY863" s="1673"/>
      <c r="AZ863" s="1673"/>
      <c r="BA863" s="1673"/>
      <c r="BB863" s="1673"/>
      <c r="BC863" s="1673"/>
      <c r="BD863" s="1673"/>
      <c r="BE863" s="1673"/>
      <c r="BF863" s="1673"/>
    </row>
    <row r="864" spans="3:58" ht="12" customHeight="1">
      <c r="C864" s="1649"/>
      <c r="D864" s="1649"/>
      <c r="E864" s="1638"/>
      <c r="F864" s="1638"/>
      <c r="G864" s="1638"/>
      <c r="H864" s="1638"/>
      <c r="I864" s="1638"/>
      <c r="J864" s="1637"/>
      <c r="K864" s="1640"/>
      <c r="L864" s="1637"/>
      <c r="M864" s="1641"/>
      <c r="N864" s="1642"/>
      <c r="O864" s="1905" t="s">
        <v>4154</v>
      </c>
      <c r="P864" s="1642"/>
      <c r="Q864" s="1644" t="s">
        <v>3106</v>
      </c>
      <c r="R864" s="1645"/>
      <c r="S864" s="1645"/>
      <c r="T864" s="1646" t="s">
        <v>3187</v>
      </c>
      <c r="U864" s="1644" t="s">
        <v>3225</v>
      </c>
      <c r="V864" s="1645"/>
      <c r="W864" s="1645"/>
      <c r="X864" s="1645"/>
      <c r="Y864" s="1647" t="s">
        <v>3441</v>
      </c>
      <c r="Z864" s="1647"/>
      <c r="AA864" s="1647"/>
      <c r="AB864" s="1648"/>
      <c r="AC864" s="1644" t="s">
        <v>3139</v>
      </c>
      <c r="AD864" s="1645"/>
      <c r="AE864" s="1645"/>
      <c r="AF864" s="1645"/>
      <c r="AG864" s="1906">
        <v>23</v>
      </c>
      <c r="AH864" s="1906"/>
      <c r="AI864" s="1906"/>
      <c r="AJ864" s="1907"/>
      <c r="AK864" s="1650"/>
      <c r="AL864" s="1649"/>
      <c r="AM864" s="1649"/>
      <c r="AN864" s="1649"/>
      <c r="AO864" s="1649"/>
      <c r="AP864" s="1649"/>
      <c r="AQ864" s="1649"/>
      <c r="AR864" s="1649"/>
      <c r="AS864" s="1649"/>
      <c r="AT864" s="1649"/>
      <c r="AU864" s="1649"/>
      <c r="AV864" s="1649"/>
      <c r="AW864" s="1649"/>
      <c r="AX864" s="1649"/>
      <c r="AY864" s="1649"/>
      <c r="AZ864" s="1649"/>
      <c r="BA864" s="1649"/>
      <c r="BB864" s="1649"/>
      <c r="BC864" s="1649"/>
      <c r="BD864" s="1649"/>
      <c r="BE864" s="1649"/>
      <c r="BF864" s="1649"/>
    </row>
    <row r="865" spans="3:38" ht="12" customHeight="1">
      <c r="C865" s="1649"/>
      <c r="D865" s="1649"/>
      <c r="E865" s="1638"/>
      <c r="F865" s="1638"/>
      <c r="G865" s="1638"/>
      <c r="H865" s="1638"/>
      <c r="I865" s="1638"/>
      <c r="J865" s="1637"/>
      <c r="K865" s="1640"/>
      <c r="L865" s="1637"/>
      <c r="M865" s="1641"/>
      <c r="N865" s="1642"/>
      <c r="O865" s="1905" t="s">
        <v>4155</v>
      </c>
      <c r="P865" s="1642"/>
      <c r="Q865" s="1644" t="s">
        <v>3106</v>
      </c>
      <c r="R865" s="1645"/>
      <c r="S865" s="1645"/>
      <c r="T865" s="1646" t="s">
        <v>3214</v>
      </c>
      <c r="U865" s="1644" t="s">
        <v>3225</v>
      </c>
      <c r="V865" s="1645"/>
      <c r="W865" s="1645"/>
      <c r="X865" s="1645"/>
      <c r="Y865" s="1647" t="s">
        <v>3444</v>
      </c>
      <c r="Z865" s="1647"/>
      <c r="AA865" s="1647"/>
      <c r="AB865" s="1648"/>
      <c r="AC865" s="1644" t="s">
        <v>3139</v>
      </c>
      <c r="AD865" s="1645"/>
      <c r="AE865" s="1645"/>
      <c r="AF865" s="1645"/>
      <c r="AG865" s="1906">
        <v>23</v>
      </c>
      <c r="AH865" s="1906"/>
      <c r="AI865" s="1906"/>
      <c r="AJ865" s="1907"/>
      <c r="AK865" s="1650"/>
      <c r="AL865" s="1649"/>
    </row>
    <row r="866" spans="3:38" ht="12" customHeight="1">
      <c r="C866" s="1649"/>
      <c r="D866" s="1649"/>
      <c r="E866" s="1638"/>
      <c r="F866" s="1638"/>
      <c r="G866" s="1638"/>
      <c r="H866" s="1638"/>
      <c r="I866" s="1638"/>
      <c r="J866" s="1637"/>
      <c r="K866" s="1640"/>
      <c r="L866" s="1637"/>
      <c r="M866" s="1641"/>
      <c r="N866" s="1642"/>
      <c r="O866" s="1905" t="s">
        <v>4156</v>
      </c>
      <c r="P866" s="1642"/>
      <c r="Q866" s="1644" t="s">
        <v>3106</v>
      </c>
      <c r="R866" s="1645"/>
      <c r="S866" s="1645"/>
      <c r="T866" s="1646" t="s">
        <v>3187</v>
      </c>
      <c r="U866" s="1644" t="s">
        <v>3225</v>
      </c>
      <c r="V866" s="1645"/>
      <c r="W866" s="1645"/>
      <c r="X866" s="1645"/>
      <c r="Y866" s="1647" t="s">
        <v>3448</v>
      </c>
      <c r="Z866" s="1647"/>
      <c r="AA866" s="1647"/>
      <c r="AB866" s="1648"/>
      <c r="AC866" s="1644" t="s">
        <v>3216</v>
      </c>
      <c r="AD866" s="1645"/>
      <c r="AE866" s="1645"/>
      <c r="AF866" s="1645"/>
      <c r="AG866" s="1906">
        <v>23</v>
      </c>
      <c r="AH866" s="1906"/>
      <c r="AI866" s="1906"/>
      <c r="AJ866" s="1907"/>
      <c r="AK866" s="1650"/>
      <c r="AL866" s="1649"/>
    </row>
    <row r="867" spans="3:38" ht="12" customHeight="1">
      <c r="C867" s="1649"/>
      <c r="D867" s="1649"/>
      <c r="E867" s="1638"/>
      <c r="F867" s="1638"/>
      <c r="G867" s="1638"/>
      <c r="H867" s="1638"/>
      <c r="I867" s="1638"/>
      <c r="J867" s="1637"/>
      <c r="K867" s="1640"/>
      <c r="L867" s="1637"/>
      <c r="M867" s="1641"/>
      <c r="N867" s="1642"/>
      <c r="O867" s="1905" t="s">
        <v>4157</v>
      </c>
      <c r="P867" s="1642"/>
      <c r="Q867" s="1644" t="s">
        <v>3106</v>
      </c>
      <c r="R867" s="1645"/>
      <c r="S867" s="1645"/>
      <c r="T867" s="1646" t="s">
        <v>3187</v>
      </c>
      <c r="U867" s="1644" t="s">
        <v>3120</v>
      </c>
      <c r="V867" s="1645"/>
      <c r="W867" s="1645"/>
      <c r="X867" s="1645"/>
      <c r="Y867" s="1647" t="s">
        <v>3451</v>
      </c>
      <c r="Z867" s="1647"/>
      <c r="AA867" s="1647"/>
      <c r="AB867" s="1648"/>
      <c r="AC867" s="1644" t="s">
        <v>3216</v>
      </c>
      <c r="AD867" s="1645"/>
      <c r="AE867" s="1645"/>
      <c r="AF867" s="1645"/>
      <c r="AG867" s="1906">
        <v>23</v>
      </c>
      <c r="AH867" s="1906"/>
      <c r="AI867" s="1906"/>
      <c r="AJ867" s="1907"/>
      <c r="AK867" s="1650"/>
      <c r="AL867" s="1649"/>
    </row>
    <row r="868" spans="3:38" ht="12" customHeight="1">
      <c r="C868" s="1649"/>
      <c r="D868" s="1649"/>
      <c r="E868" s="1638"/>
      <c r="F868" s="1638"/>
      <c r="G868" s="1638"/>
      <c r="H868" s="1638"/>
      <c r="I868" s="1638"/>
      <c r="J868" s="1637"/>
      <c r="K868" s="1640"/>
      <c r="L868" s="1637"/>
      <c r="M868" s="1641"/>
      <c r="N868" s="1642"/>
      <c r="O868" s="1905" t="s">
        <v>4158</v>
      </c>
      <c r="P868" s="1642"/>
      <c r="Q868" s="1644" t="s">
        <v>3106</v>
      </c>
      <c r="R868" s="1645"/>
      <c r="S868" s="1645"/>
      <c r="T868" s="1646" t="s">
        <v>3187</v>
      </c>
      <c r="U868" s="1644" t="s">
        <v>3225</v>
      </c>
      <c r="V868" s="1645"/>
      <c r="W868" s="1645"/>
      <c r="X868" s="1645"/>
      <c r="Y868" s="1647" t="s">
        <v>3454</v>
      </c>
      <c r="Z868" s="1647"/>
      <c r="AA868" s="1647"/>
      <c r="AB868" s="1648"/>
      <c r="AC868" s="1644" t="s">
        <v>3216</v>
      </c>
      <c r="AD868" s="1645"/>
      <c r="AE868" s="1645"/>
      <c r="AF868" s="1645"/>
      <c r="AG868" s="1906">
        <v>23</v>
      </c>
      <c r="AH868" s="1906"/>
      <c r="AI868" s="1906"/>
      <c r="AJ868" s="1907"/>
      <c r="AK868" s="1650"/>
      <c r="AL868" s="1649"/>
    </row>
    <row r="869" spans="3:38" ht="12" customHeight="1">
      <c r="C869" s="1649"/>
      <c r="D869" s="1649"/>
      <c r="E869" s="1659"/>
      <c r="F869" s="1659"/>
      <c r="G869" s="1659"/>
      <c r="H869" s="1659"/>
      <c r="I869" s="1659"/>
      <c r="J869" s="1655"/>
      <c r="K869" s="1655"/>
      <c r="L869" s="1655"/>
      <c r="M869" s="1649"/>
      <c r="N869" s="1649"/>
      <c r="O869" s="1649"/>
      <c r="P869" s="1649"/>
      <c r="Q869" s="1654"/>
      <c r="R869" s="1654"/>
      <c r="S869" s="1654"/>
      <c r="T869" s="1654"/>
      <c r="U869" s="1654"/>
      <c r="V869" s="1654"/>
      <c r="W869" s="1654"/>
      <c r="X869" s="1654"/>
      <c r="Y869" s="1654"/>
      <c r="Z869" s="1654"/>
      <c r="AA869" s="1654"/>
      <c r="AB869" s="1654"/>
      <c r="AC869" s="1654"/>
      <c r="AD869" s="1654"/>
      <c r="AE869" s="1654"/>
      <c r="AF869" s="1654"/>
      <c r="AG869" s="1654"/>
      <c r="AH869" s="1654"/>
      <c r="AI869" s="1654"/>
      <c r="AJ869" s="1654"/>
      <c r="AK869" s="1650"/>
      <c r="AL869" s="1649"/>
    </row>
    <row r="870" spans="3:38" s="1903" customFormat="1" ht="12" customHeight="1">
      <c r="C870" s="1903" t="s">
        <v>3141</v>
      </c>
      <c r="D870" s="1908"/>
      <c r="G870" s="1649" t="s">
        <v>3697</v>
      </c>
      <c r="M870" s="1909"/>
      <c r="N870" s="1909"/>
      <c r="O870" s="1909"/>
      <c r="P870" s="1909"/>
      <c r="Q870" s="1909"/>
      <c r="R870" s="1909"/>
      <c r="S870" s="1909"/>
      <c r="T870" s="1909"/>
      <c r="U870" s="1909"/>
      <c r="V870" s="1909"/>
      <c r="W870" s="1909"/>
      <c r="X870" s="1909"/>
      <c r="AC870" s="1909"/>
      <c r="AD870" s="1909"/>
      <c r="AE870" s="1909"/>
      <c r="AF870" s="1909"/>
      <c r="AG870" s="1909"/>
      <c r="AH870" s="1909"/>
      <c r="AI870" s="1909"/>
      <c r="AJ870" s="1909"/>
      <c r="AK870" s="1909"/>
      <c r="AL870" s="1909"/>
    </row>
    <row r="871" spans="3:38" s="1903" customFormat="1" ht="12" customHeight="1">
      <c r="E871" s="1910" t="s">
        <v>3102</v>
      </c>
      <c r="AJ871" s="1911" t="s">
        <v>3193</v>
      </c>
    </row>
    <row r="872" spans="3:38" s="1903" customFormat="1" ht="12" customHeight="1">
      <c r="E872" s="1912">
        <v>31</v>
      </c>
      <c r="F872" s="1912"/>
      <c r="G872" s="1912"/>
      <c r="H872" s="1912"/>
      <c r="I872" s="1912"/>
      <c r="J872" s="1912"/>
      <c r="K872" s="1912"/>
      <c r="L872" s="1912">
        <v>24</v>
      </c>
      <c r="M872" s="1912">
        <v>23</v>
      </c>
      <c r="N872" s="1912"/>
      <c r="O872" s="1912"/>
      <c r="P872" s="1912"/>
      <c r="Q872" s="1912"/>
      <c r="R872" s="1912"/>
      <c r="S872" s="1912"/>
      <c r="T872" s="1913">
        <v>16</v>
      </c>
      <c r="U872" s="1913">
        <v>15</v>
      </c>
      <c r="V872" s="1912"/>
      <c r="W872" s="1912"/>
      <c r="X872" s="1912"/>
      <c r="Y872" s="1912"/>
      <c r="Z872" s="1912"/>
      <c r="AA872" s="1912"/>
      <c r="AB872" s="1913">
        <v>8</v>
      </c>
      <c r="AC872" s="1913">
        <v>7</v>
      </c>
      <c r="AD872" s="1912"/>
      <c r="AE872" s="1912"/>
      <c r="AF872" s="1912"/>
      <c r="AG872" s="1912"/>
      <c r="AH872" s="1912"/>
      <c r="AI872" s="1912"/>
      <c r="AJ872" s="1913">
        <v>0</v>
      </c>
    </row>
    <row r="873" spans="3:38" s="1903" customFormat="1" ht="12" customHeight="1">
      <c r="E873" s="1686" t="s">
        <v>3194</v>
      </c>
      <c r="F873" s="1687" t="s">
        <v>3839</v>
      </c>
      <c r="G873" s="1687" t="s">
        <v>3125</v>
      </c>
      <c r="H873" s="1688" t="s">
        <v>3194</v>
      </c>
      <c r="I873" s="1686" t="s">
        <v>3194</v>
      </c>
      <c r="J873" s="1687" t="s">
        <v>3194</v>
      </c>
      <c r="K873" s="1687" t="s">
        <v>3125</v>
      </c>
      <c r="L873" s="1688" t="s">
        <v>3194</v>
      </c>
      <c r="M873" s="1686" t="s">
        <v>3194</v>
      </c>
      <c r="N873" s="1687" t="s">
        <v>3125</v>
      </c>
      <c r="O873" s="1687" t="s">
        <v>3125</v>
      </c>
      <c r="P873" s="1688" t="s">
        <v>3125</v>
      </c>
      <c r="Q873" s="1686" t="s">
        <v>3194</v>
      </c>
      <c r="R873" s="1687" t="s">
        <v>3125</v>
      </c>
      <c r="S873" s="1687" t="s">
        <v>3194</v>
      </c>
      <c r="T873" s="1688" t="s">
        <v>3125</v>
      </c>
      <c r="U873" s="1686" t="s">
        <v>3125</v>
      </c>
      <c r="V873" s="1687" t="s">
        <v>3194</v>
      </c>
      <c r="W873" s="1687" t="s">
        <v>3125</v>
      </c>
      <c r="X873" s="1688" t="s">
        <v>3125</v>
      </c>
      <c r="Y873" s="1686" t="s">
        <v>3194</v>
      </c>
      <c r="Z873" s="1687" t="s">
        <v>3839</v>
      </c>
      <c r="AA873" s="1687" t="s">
        <v>3125</v>
      </c>
      <c r="AB873" s="1688" t="s">
        <v>3194</v>
      </c>
      <c r="AC873" s="1760" t="s">
        <v>3420</v>
      </c>
      <c r="AD873" s="1758" t="s">
        <v>3420</v>
      </c>
      <c r="AE873" s="1758" t="s">
        <v>3874</v>
      </c>
      <c r="AF873" s="1761" t="s">
        <v>3420</v>
      </c>
      <c r="AG873" s="1760" t="s">
        <v>3420</v>
      </c>
      <c r="AH873" s="1758" t="s">
        <v>3798</v>
      </c>
      <c r="AI873" s="1758" t="s">
        <v>3798</v>
      </c>
      <c r="AJ873" s="1761" t="s">
        <v>3842</v>
      </c>
    </row>
    <row r="874" spans="3:38" s="1903" customFormat="1" ht="6" customHeight="1">
      <c r="E874" s="1914"/>
      <c r="F874" s="1914"/>
      <c r="G874" s="1914"/>
      <c r="H874" s="1914"/>
      <c r="I874" s="1914"/>
      <c r="J874" s="1914"/>
      <c r="K874" s="1914"/>
      <c r="L874" s="1914"/>
      <c r="M874" s="1914"/>
      <c r="N874" s="1914"/>
      <c r="O874" s="1914"/>
      <c r="P874" s="1914"/>
      <c r="Q874" s="1914"/>
      <c r="R874" s="1914"/>
      <c r="S874" s="1914"/>
      <c r="T874" s="1914"/>
      <c r="U874" s="1914"/>
      <c r="V874" s="1914"/>
      <c r="W874" s="1914"/>
      <c r="X874" s="1914"/>
      <c r="Y874" s="1914"/>
      <c r="Z874" s="1914"/>
      <c r="AA874" s="1914"/>
      <c r="AB874" s="1914"/>
      <c r="AC874" s="1914"/>
      <c r="AD874" s="1914"/>
      <c r="AE874" s="1914"/>
      <c r="AF874" s="1914"/>
      <c r="AG874" s="1914"/>
      <c r="AH874" s="1914"/>
      <c r="AI874" s="1914"/>
      <c r="AJ874" s="1914"/>
    </row>
    <row r="875" spans="3:38" s="1903" customFormat="1" ht="6" customHeight="1">
      <c r="E875" s="1914"/>
      <c r="F875" s="1914"/>
      <c r="G875" s="1914"/>
      <c r="H875" s="1914"/>
      <c r="I875" s="1914"/>
      <c r="J875" s="1914"/>
      <c r="K875" s="1914"/>
      <c r="L875" s="1914"/>
      <c r="M875" s="1914"/>
      <c r="N875" s="1914"/>
      <c r="O875" s="1914"/>
      <c r="P875" s="1914"/>
      <c r="Q875" s="1914"/>
      <c r="R875" s="1914"/>
      <c r="S875" s="1914"/>
      <c r="T875" s="1914"/>
      <c r="U875" s="1914"/>
      <c r="V875" s="1914"/>
      <c r="W875" s="1914"/>
      <c r="X875" s="1914"/>
      <c r="Y875" s="1914"/>
      <c r="Z875" s="1914"/>
      <c r="AA875" s="1914"/>
      <c r="AB875" s="1914"/>
      <c r="AC875" s="1914"/>
      <c r="AD875" s="1914"/>
      <c r="AE875" s="1914"/>
      <c r="AF875" s="1914"/>
      <c r="AG875" s="1914"/>
      <c r="AH875" s="1914"/>
      <c r="AI875" s="1914"/>
      <c r="AJ875" s="1914"/>
    </row>
    <row r="876" spans="3:38" s="1903" customFormat="1" ht="6" customHeight="1">
      <c r="E876" s="1914"/>
      <c r="F876" s="1914"/>
      <c r="G876" s="1914"/>
      <c r="H876" s="1914"/>
      <c r="I876" s="1914"/>
      <c r="J876" s="1914"/>
      <c r="K876" s="1914"/>
      <c r="L876" s="1914"/>
      <c r="M876" s="1914"/>
      <c r="N876" s="1914"/>
      <c r="O876" s="1914"/>
      <c r="P876" s="1914"/>
      <c r="Q876" s="1914"/>
      <c r="R876" s="1914"/>
      <c r="S876" s="1914"/>
      <c r="T876" s="1914"/>
      <c r="U876" s="1914"/>
      <c r="V876" s="1914"/>
      <c r="W876" s="1914"/>
      <c r="X876" s="1914"/>
      <c r="Y876" s="1914"/>
      <c r="Z876" s="1914"/>
      <c r="AA876" s="1914"/>
      <c r="AB876" s="1914"/>
      <c r="AC876" s="1914"/>
      <c r="AD876" s="1914"/>
      <c r="AE876" s="1914"/>
      <c r="AF876" s="1914"/>
      <c r="AG876" s="1914"/>
      <c r="AH876" s="1914"/>
      <c r="AI876" s="1914"/>
      <c r="AJ876" s="1914"/>
    </row>
    <row r="877" spans="3:38" s="1903" customFormat="1" ht="6" customHeight="1">
      <c r="E877" s="1914"/>
      <c r="F877" s="1914"/>
      <c r="G877" s="1914"/>
      <c r="H877" s="1914"/>
      <c r="I877" s="1914"/>
      <c r="J877" s="1914"/>
      <c r="K877" s="1914"/>
      <c r="L877" s="1914"/>
      <c r="M877" s="1914"/>
      <c r="N877" s="1914"/>
      <c r="O877" s="1914"/>
      <c r="P877" s="1914"/>
      <c r="Q877" s="1914"/>
      <c r="R877" s="1914"/>
      <c r="S877" s="1914"/>
      <c r="T877" s="1914"/>
      <c r="U877" s="1914"/>
      <c r="V877" s="1914"/>
      <c r="W877" s="1914"/>
      <c r="X877" s="1914"/>
      <c r="Y877" s="1914"/>
      <c r="Z877" s="1914"/>
      <c r="AA877" s="1914"/>
      <c r="AB877" s="1914"/>
      <c r="AC877" s="1914"/>
      <c r="AD877" s="1914"/>
      <c r="AE877" s="1914"/>
      <c r="AF877" s="1914"/>
      <c r="AG877" s="1914"/>
      <c r="AH877" s="1914"/>
      <c r="AI877" s="1914"/>
      <c r="AJ877" s="1914"/>
    </row>
    <row r="878" spans="3:38" s="1915" customFormat="1" ht="11.25" customHeight="1">
      <c r="D878" s="1916"/>
      <c r="I878" s="1917"/>
      <c r="J878" s="1917"/>
      <c r="K878" s="1917"/>
      <c r="L878" s="1917"/>
      <c r="M878" s="1917"/>
      <c r="N878" s="1917"/>
      <c r="O878" s="1917"/>
      <c r="P878" s="1917"/>
      <c r="R878" s="1921"/>
      <c r="S878" s="1921"/>
      <c r="T878" s="1921"/>
      <c r="U878" s="1921"/>
      <c r="V878" s="1921"/>
      <c r="AA878" s="1922"/>
      <c r="AB878" s="1922"/>
      <c r="AC878" s="1932" t="s">
        <v>4146</v>
      </c>
      <c r="AD878" s="1933"/>
      <c r="AE878" s="1933"/>
      <c r="AF878" s="1933"/>
      <c r="AG878" s="1933"/>
      <c r="AH878" s="1933"/>
      <c r="AI878" s="1933"/>
      <c r="AJ878" s="1934"/>
    </row>
    <row r="879" spans="3:38" s="1915" customFormat="1" ht="11.25" customHeight="1">
      <c r="D879" s="1916"/>
      <c r="I879" s="1917"/>
      <c r="J879" s="1917"/>
      <c r="K879" s="1917"/>
      <c r="L879" s="1917"/>
      <c r="M879" s="1917"/>
      <c r="N879" s="1917"/>
      <c r="O879" s="1917"/>
      <c r="R879" s="1921"/>
      <c r="S879" s="1921"/>
      <c r="T879" s="1922"/>
      <c r="U879" s="1922"/>
      <c r="V879" s="1922"/>
      <c r="W879" s="1922"/>
      <c r="X879" s="1923"/>
      <c r="Y879" s="1923"/>
      <c r="Z879" s="1923"/>
      <c r="AA879" s="1923"/>
      <c r="AB879" s="1923"/>
      <c r="AC879" s="1923"/>
      <c r="AD879" s="1923"/>
      <c r="AE879" s="1921"/>
      <c r="AF879" s="1921"/>
      <c r="AG879" s="1921"/>
      <c r="AH879" s="1924"/>
      <c r="AI879" s="1924"/>
      <c r="AJ879" s="1924"/>
      <c r="AL879" s="1925"/>
    </row>
    <row r="880" spans="3:38" s="1915" customFormat="1" ht="11.25" customHeight="1">
      <c r="D880" s="1916"/>
      <c r="I880" s="1917"/>
      <c r="J880" s="1917"/>
      <c r="K880" s="1917"/>
      <c r="L880" s="1917"/>
      <c r="M880" s="1917"/>
      <c r="N880" s="1917"/>
      <c r="O880" s="1917"/>
      <c r="R880" s="1921"/>
      <c r="S880" s="1921"/>
      <c r="T880" s="1922"/>
      <c r="U880" s="1922"/>
      <c r="V880" s="1922"/>
      <c r="W880" s="1922"/>
      <c r="X880" s="1923"/>
      <c r="Y880" s="1923"/>
      <c r="Z880" s="1923"/>
      <c r="AA880" s="1923"/>
      <c r="AB880" s="1923"/>
      <c r="AC880" s="1923"/>
      <c r="AD880" s="1923"/>
      <c r="AE880" s="1921"/>
      <c r="AF880" s="1921"/>
      <c r="AG880" s="1921"/>
      <c r="AH880" s="1924"/>
      <c r="AI880" s="1924"/>
      <c r="AJ880" s="1924"/>
      <c r="AL880" s="1925"/>
    </row>
    <row r="881" spans="1:58" s="1915" customFormat="1" ht="11.25" customHeight="1">
      <c r="D881" s="1916"/>
      <c r="I881" s="1917"/>
      <c r="J881" s="1917"/>
      <c r="K881" s="1917"/>
      <c r="L881" s="1917"/>
      <c r="M881" s="1917"/>
      <c r="N881" s="1917"/>
      <c r="O881" s="1917"/>
      <c r="R881" s="1921"/>
      <c r="S881" s="1921"/>
      <c r="T881" s="1922"/>
      <c r="U881" s="1922"/>
      <c r="V881" s="1922"/>
      <c r="W881" s="1922"/>
      <c r="X881" s="1923"/>
      <c r="Y881" s="1923"/>
      <c r="Z881" s="1923"/>
      <c r="AA881" s="1923"/>
      <c r="AB881" s="1923"/>
      <c r="AC881" s="1923"/>
      <c r="AD881" s="1923"/>
      <c r="AE881" s="1921"/>
      <c r="AF881" s="1921"/>
      <c r="AG881" s="1921"/>
      <c r="AH881" s="1924"/>
      <c r="AI881" s="1924"/>
      <c r="AJ881" s="1924"/>
      <c r="AL881" s="1925"/>
    </row>
    <row r="882" spans="1:58" s="1935" customFormat="1" ht="11.25" customHeight="1">
      <c r="D882" s="1936"/>
      <c r="I882" s="1937"/>
      <c r="J882" s="1937"/>
      <c r="K882" s="1937"/>
      <c r="L882" s="1937"/>
      <c r="M882" s="1937"/>
      <c r="N882" s="1937"/>
      <c r="O882" s="1937"/>
      <c r="R882" s="1938"/>
      <c r="S882" s="1938"/>
      <c r="T882" s="1939"/>
      <c r="U882" s="1939"/>
      <c r="V882" s="1939"/>
      <c r="W882" s="1939"/>
      <c r="X882" s="1940"/>
      <c r="Y882" s="1940"/>
      <c r="Z882" s="1940"/>
      <c r="AA882" s="1940"/>
      <c r="AB882" s="1940"/>
      <c r="AC882" s="1940"/>
      <c r="AD882" s="1940"/>
      <c r="AE882" s="1938"/>
      <c r="AF882" s="1938"/>
      <c r="AG882" s="1938"/>
      <c r="AH882" s="1941"/>
      <c r="AI882" s="1941"/>
      <c r="AJ882" s="1941"/>
      <c r="AL882" s="1942"/>
    </row>
    <row r="883" spans="1:58" s="1935" customFormat="1" ht="11.25" customHeight="1">
      <c r="D883" s="1936"/>
      <c r="I883" s="1937"/>
      <c r="J883" s="1937"/>
      <c r="K883" s="1937"/>
      <c r="L883" s="1937"/>
      <c r="M883" s="1937"/>
      <c r="N883" s="1937"/>
      <c r="O883" s="1937"/>
      <c r="R883" s="1938"/>
      <c r="S883" s="1938"/>
      <c r="T883" s="1939"/>
      <c r="U883" s="1939"/>
      <c r="V883" s="1939"/>
      <c r="W883" s="1939"/>
      <c r="X883" s="1940"/>
      <c r="Y883" s="1940"/>
      <c r="Z883" s="1940"/>
      <c r="AA883" s="1940"/>
      <c r="AB883" s="1940"/>
      <c r="AC883" s="1940"/>
      <c r="AD883" s="1940"/>
      <c r="AE883" s="1938"/>
      <c r="AF883" s="1938"/>
      <c r="AG883" s="1938"/>
      <c r="AH883" s="1941"/>
      <c r="AI883" s="1941"/>
      <c r="AJ883" s="1941"/>
      <c r="AL883" s="1942"/>
    </row>
    <row r="884" spans="1:58" s="1943" customFormat="1" ht="12" customHeight="1">
      <c r="A884" s="1722"/>
      <c r="B884" s="1799" t="str">
        <f>$B$2</f>
        <v>13</v>
      </c>
      <c r="C884" s="1800" t="s">
        <v>4159</v>
      </c>
      <c r="D884" s="1722"/>
      <c r="E884" s="1818" t="s">
        <v>4160</v>
      </c>
      <c r="R884" s="1944"/>
      <c r="S884" s="1944"/>
      <c r="T884" s="1944"/>
      <c r="U884" s="1944"/>
      <c r="V884" s="1944"/>
      <c r="W884" s="1944"/>
      <c r="X884" s="1944"/>
      <c r="Y884" s="1944"/>
      <c r="Z884" s="1944"/>
      <c r="AA884" s="1944"/>
      <c r="AB884" s="1944"/>
      <c r="AC884" s="1944"/>
      <c r="AD884" s="1944"/>
      <c r="AF884" s="1820" t="s">
        <v>3694</v>
      </c>
      <c r="AG884" s="1820"/>
      <c r="AH884" s="1820"/>
      <c r="AI884" s="1820"/>
      <c r="AJ884" s="1820"/>
    </row>
    <row r="885" spans="1:58" s="1943" customFormat="1" ht="12" customHeight="1">
      <c r="B885" s="1945"/>
      <c r="C885" s="1946"/>
    </row>
    <row r="886" spans="1:58" s="1722" customFormat="1" ht="12" customHeight="1">
      <c r="C886" s="1722" t="s">
        <v>3393</v>
      </c>
      <c r="E886" s="1723"/>
      <c r="F886" s="1723"/>
      <c r="G886" s="1722" t="s">
        <v>3697</v>
      </c>
      <c r="H886" s="1723"/>
      <c r="I886" s="1723"/>
      <c r="J886" s="1724"/>
      <c r="K886" s="1724"/>
      <c r="L886" s="1724"/>
      <c r="M886" s="1822"/>
      <c r="N886" s="1822"/>
      <c r="O886" s="1822"/>
      <c r="P886" s="1822"/>
      <c r="Q886" s="1823"/>
      <c r="R886" s="1824"/>
      <c r="S886" s="1824"/>
      <c r="T886" s="1824"/>
      <c r="U886" s="1822"/>
      <c r="V886" s="1825"/>
      <c r="W886" s="1825"/>
      <c r="X886" s="1825"/>
      <c r="Y886" s="1822"/>
      <c r="Z886" s="1822"/>
      <c r="AA886" s="1822"/>
      <c r="AB886" s="1823"/>
      <c r="AC886" s="1822"/>
      <c r="AD886" s="1822"/>
      <c r="AE886" s="1822"/>
      <c r="AF886" s="1822"/>
      <c r="AG886" s="1822"/>
      <c r="AH886" s="1822"/>
      <c r="AI886" s="1822"/>
      <c r="AJ886" s="1822"/>
      <c r="AK886" s="1821"/>
    </row>
    <row r="887" spans="1:58" s="1722" customFormat="1" ht="12" customHeight="1">
      <c r="E887" s="1722" t="s">
        <v>3413</v>
      </c>
      <c r="AJ887" s="1725" t="s">
        <v>4161</v>
      </c>
      <c r="AK887" s="1821"/>
    </row>
    <row r="888" spans="1:58" s="1722" customFormat="1" ht="12" customHeight="1">
      <c r="E888" s="1826">
        <v>31</v>
      </c>
      <c r="F888" s="1826"/>
      <c r="G888" s="1826"/>
      <c r="H888" s="1826"/>
      <c r="I888" s="1826"/>
      <c r="J888" s="1826"/>
      <c r="K888" s="1826"/>
      <c r="L888" s="1826">
        <v>24</v>
      </c>
      <c r="M888" s="1826">
        <v>23</v>
      </c>
      <c r="N888" s="1826"/>
      <c r="O888" s="1826"/>
      <c r="P888" s="1826"/>
      <c r="Q888" s="1826"/>
      <c r="R888" s="1826"/>
      <c r="S888" s="1826"/>
      <c r="T888" s="1827">
        <v>16</v>
      </c>
      <c r="U888" s="1827">
        <v>15</v>
      </c>
      <c r="V888" s="1826"/>
      <c r="W888" s="1826"/>
      <c r="X888" s="1826"/>
      <c r="Y888" s="1826"/>
      <c r="Z888" s="1826"/>
      <c r="AA888" s="1826"/>
      <c r="AB888" s="1827">
        <v>8</v>
      </c>
      <c r="AC888" s="1827">
        <v>7</v>
      </c>
      <c r="AD888" s="1826"/>
      <c r="AE888" s="1826"/>
      <c r="AF888" s="1826"/>
      <c r="AG888" s="1826"/>
      <c r="AH888" s="1826"/>
      <c r="AI888" s="1826"/>
      <c r="AJ888" s="1827">
        <v>0</v>
      </c>
      <c r="AK888" s="1821"/>
    </row>
    <row r="889" spans="1:58" s="1807" customFormat="1" ht="12" customHeight="1">
      <c r="E889" s="1828">
        <v>1</v>
      </c>
      <c r="F889" s="1829">
        <v>0</v>
      </c>
      <c r="G889" s="1829">
        <v>1</v>
      </c>
      <c r="H889" s="1830" t="s">
        <v>3414</v>
      </c>
      <c r="I889" s="1828">
        <v>0</v>
      </c>
      <c r="J889" s="1831">
        <v>0</v>
      </c>
      <c r="K889" s="1831">
        <v>0</v>
      </c>
      <c r="L889" s="1832">
        <v>0</v>
      </c>
      <c r="M889" s="1947">
        <v>1</v>
      </c>
      <c r="N889" s="1831">
        <v>0</v>
      </c>
      <c r="O889" s="1831">
        <v>0</v>
      </c>
      <c r="P889" s="1832">
        <v>0</v>
      </c>
      <c r="Q889" s="1828" t="str">
        <f>MID(Q891,1,1)</f>
        <v>0</v>
      </c>
      <c r="R889" s="1829" t="str">
        <f>MID(Q891,2,1)</f>
        <v>0</v>
      </c>
      <c r="S889" s="1834" t="str">
        <f>MID(Q891,3,1)</f>
        <v>0</v>
      </c>
      <c r="T889" s="1835" t="str">
        <f>MID(Q891,4,1)</f>
        <v>1</v>
      </c>
      <c r="U889" s="1828" t="str">
        <f>MID(U891,1,1)</f>
        <v>0</v>
      </c>
      <c r="V889" s="1829" t="str">
        <f>MID(U891,2,1)</f>
        <v>0</v>
      </c>
      <c r="W889" s="1829" t="str">
        <f>MID(U891,3,1)</f>
        <v>0</v>
      </c>
      <c r="X889" s="1830" t="s">
        <v>3414</v>
      </c>
      <c r="Y889" s="1828" t="s">
        <v>3965</v>
      </c>
      <c r="Z889" s="1829" t="s">
        <v>3414</v>
      </c>
      <c r="AA889" s="1829" t="s">
        <v>3414</v>
      </c>
      <c r="AB889" s="1830" t="s">
        <v>3414</v>
      </c>
      <c r="AC889" s="1836" t="str">
        <f>MID(AC891,1,1)</f>
        <v>0</v>
      </c>
      <c r="AD889" s="1834" t="str">
        <f>MID(AC891,2,1)</f>
        <v>0</v>
      </c>
      <c r="AE889" s="1834" t="str">
        <f>MID(AC891,3,1)</f>
        <v>1</v>
      </c>
      <c r="AF889" s="1837" t="str">
        <f>MID(AC891,4,1)</f>
        <v>0</v>
      </c>
      <c r="AG889" s="1836" t="str">
        <f>MID(AC891,5,1)</f>
        <v>0</v>
      </c>
      <c r="AH889" s="1834" t="str">
        <f>MID(AC891,6,1)</f>
        <v>1</v>
      </c>
      <c r="AI889" s="1834" t="str">
        <f>MID(AC891,7,1)</f>
        <v>0</v>
      </c>
      <c r="AJ889" s="1837" t="str">
        <f>MID(AC891,8,1)</f>
        <v>0</v>
      </c>
      <c r="AQ889" s="1748"/>
      <c r="AR889" s="1748"/>
      <c r="AS889" s="1748"/>
      <c r="AT889" s="1748"/>
      <c r="AU889" s="1748"/>
      <c r="AV889" s="1748"/>
      <c r="AW889" s="1748"/>
      <c r="AX889" s="1748"/>
      <c r="AY889" s="1748"/>
      <c r="AZ889" s="1748"/>
      <c r="BA889" s="1748"/>
      <c r="BB889" s="1748"/>
      <c r="BC889" s="1748"/>
      <c r="BD889" s="1748"/>
      <c r="BE889" s="1748"/>
      <c r="BF889" s="1748"/>
    </row>
    <row r="890" spans="1:58" s="1807" customFormat="1" ht="12" customHeight="1">
      <c r="AI890" s="1746"/>
      <c r="AJ890" s="1746"/>
      <c r="AQ890" s="1748"/>
      <c r="AR890" s="1748"/>
      <c r="AS890" s="1748"/>
      <c r="AT890" s="1748"/>
      <c r="AU890" s="1748"/>
      <c r="AV890" s="1748"/>
      <c r="AW890" s="1748"/>
      <c r="AX890" s="1748"/>
      <c r="AY890" s="1748"/>
      <c r="AZ890" s="1748"/>
      <c r="BA890" s="1748"/>
      <c r="BB890" s="1748"/>
      <c r="BC890" s="1748"/>
      <c r="BD890" s="1748"/>
      <c r="BE890" s="1748"/>
      <c r="BF890" s="1748"/>
    </row>
    <row r="891" spans="1:58" s="1807" customFormat="1" ht="12" hidden="1" customHeight="1">
      <c r="E891" s="1745"/>
      <c r="F891" s="1745"/>
      <c r="G891" s="1745"/>
      <c r="H891" s="1745"/>
      <c r="I891" s="1745"/>
      <c r="J891" s="1746"/>
      <c r="K891" s="1746"/>
      <c r="L891" s="1746"/>
      <c r="M891" s="1746"/>
      <c r="N891" s="1746"/>
      <c r="O891" s="1746"/>
      <c r="P891" s="1746"/>
      <c r="Q891" s="1838" t="str">
        <f>HEX2BIN(T892,4)</f>
        <v>0001</v>
      </c>
      <c r="R891" s="1838"/>
      <c r="S891" s="1838"/>
      <c r="T891" s="1838"/>
      <c r="U891" s="1838" t="str">
        <f>HEX2BIN(Y892,8)</f>
        <v>00000000</v>
      </c>
      <c r="V891" s="1838"/>
      <c r="W891" s="1838"/>
      <c r="X891" s="1838"/>
      <c r="Y891" s="1838"/>
      <c r="Z891" s="1838"/>
      <c r="AA891" s="1838"/>
      <c r="AB891" s="1838"/>
      <c r="AC891" s="1838" t="str">
        <f>HEX2BIN(AG892,8)</f>
        <v>00100100</v>
      </c>
      <c r="AD891" s="1838"/>
      <c r="AE891" s="1838"/>
      <c r="AF891" s="1838"/>
      <c r="AG891" s="1838"/>
      <c r="AH891" s="1838"/>
      <c r="AI891" s="1838"/>
      <c r="AJ891" s="1838"/>
      <c r="AQ891" s="1748"/>
      <c r="AR891" s="1748"/>
      <c r="AS891" s="1748"/>
      <c r="AT891" s="1748"/>
      <c r="AU891" s="1748"/>
      <c r="AV891" s="1748"/>
      <c r="AW891" s="1748"/>
      <c r="AX891" s="1748"/>
      <c r="AY891" s="1748"/>
      <c r="AZ891" s="1748"/>
      <c r="BA891" s="1748"/>
      <c r="BB891" s="1748"/>
      <c r="BC891" s="1748"/>
      <c r="BD891" s="1748"/>
      <c r="BE891" s="1748"/>
      <c r="BF891" s="1748"/>
    </row>
    <row r="892" spans="1:58" s="1807" customFormat="1" ht="12" customHeight="1">
      <c r="E892" s="1745"/>
      <c r="F892" s="1745"/>
      <c r="G892" s="1745"/>
      <c r="H892" s="1745"/>
      <c r="I892" s="1745"/>
      <c r="J892" s="1746"/>
      <c r="K892" s="1747"/>
      <c r="L892" s="1746"/>
      <c r="M892" s="1808"/>
      <c r="N892" s="1749"/>
      <c r="O892" s="1948" t="s">
        <v>4162</v>
      </c>
      <c r="P892" s="1749"/>
      <c r="Q892" s="1809" t="s">
        <v>3106</v>
      </c>
      <c r="R892" s="1810"/>
      <c r="S892" s="1810"/>
      <c r="T892" s="1811" t="s">
        <v>3214</v>
      </c>
      <c r="U892" s="1809" t="s">
        <v>3225</v>
      </c>
      <c r="V892" s="1810"/>
      <c r="W892" s="1810"/>
      <c r="X892" s="1810"/>
      <c r="Y892" s="1812" t="s">
        <v>4163</v>
      </c>
      <c r="Z892" s="1812"/>
      <c r="AA892" s="1812"/>
      <c r="AB892" s="1813"/>
      <c r="AC892" s="1809" t="s">
        <v>3139</v>
      </c>
      <c r="AD892" s="1810"/>
      <c r="AE892" s="1810"/>
      <c r="AF892" s="1810"/>
      <c r="AG892" s="1812" t="s">
        <v>4164</v>
      </c>
      <c r="AH892" s="1812"/>
      <c r="AI892" s="1812"/>
      <c r="AJ892" s="1813"/>
      <c r="AQ892" s="1748"/>
      <c r="AR892" s="1748"/>
      <c r="AS892" s="1748"/>
      <c r="AT892" s="1748"/>
      <c r="AU892" s="1748"/>
      <c r="AV892" s="1748"/>
      <c r="AW892" s="1748"/>
      <c r="AX892" s="1748"/>
      <c r="AY892" s="1748"/>
      <c r="AZ892" s="1748"/>
      <c r="BA892" s="1748"/>
      <c r="BB892" s="1748"/>
      <c r="BC892" s="1748"/>
      <c r="BD892" s="1748"/>
      <c r="BE892" s="1748"/>
      <c r="BF892" s="1748"/>
    </row>
    <row r="893" spans="1:58" s="1722" customFormat="1" ht="12" customHeight="1">
      <c r="E893" s="1745"/>
      <c r="F893" s="1745"/>
      <c r="G893" s="1745"/>
      <c r="H893" s="1745"/>
      <c r="I893" s="1745"/>
      <c r="J893" s="1746"/>
      <c r="K893" s="1747"/>
      <c r="L893" s="1746"/>
      <c r="M893" s="1808"/>
      <c r="N893" s="1749"/>
      <c r="O893" s="1948" t="s">
        <v>4165</v>
      </c>
      <c r="P893" s="1749"/>
      <c r="Q893" s="1809" t="s">
        <v>3106</v>
      </c>
      <c r="R893" s="1810"/>
      <c r="S893" s="1810"/>
      <c r="T893" s="1811" t="s">
        <v>3214</v>
      </c>
      <c r="U893" s="1809" t="s">
        <v>3120</v>
      </c>
      <c r="V893" s="1810"/>
      <c r="W893" s="1810"/>
      <c r="X893" s="1810"/>
      <c r="Y893" s="1812" t="s">
        <v>3401</v>
      </c>
      <c r="Z893" s="1812"/>
      <c r="AA893" s="1812"/>
      <c r="AB893" s="1813"/>
      <c r="AC893" s="1809" t="s">
        <v>3139</v>
      </c>
      <c r="AD893" s="1810"/>
      <c r="AE893" s="1810"/>
      <c r="AF893" s="1810"/>
      <c r="AG893" s="1949">
        <v>24</v>
      </c>
      <c r="AH893" s="1949"/>
      <c r="AI893" s="1949"/>
      <c r="AJ893" s="1950"/>
      <c r="AK893" s="1821"/>
    </row>
    <row r="894" spans="1:58" s="1722" customFormat="1" ht="12" customHeight="1">
      <c r="E894" s="1745"/>
      <c r="F894" s="1745"/>
      <c r="G894" s="1745"/>
      <c r="H894" s="1745"/>
      <c r="I894" s="1745"/>
      <c r="J894" s="1746"/>
      <c r="K894" s="1747"/>
      <c r="L894" s="1746"/>
      <c r="M894" s="1808"/>
      <c r="N894" s="1749"/>
      <c r="O894" s="1948" t="s">
        <v>4166</v>
      </c>
      <c r="P894" s="1749"/>
      <c r="Q894" s="1809" t="s">
        <v>3106</v>
      </c>
      <c r="R894" s="1810"/>
      <c r="S894" s="1810"/>
      <c r="T894" s="1811" t="s">
        <v>3214</v>
      </c>
      <c r="U894" s="1809" t="s">
        <v>3225</v>
      </c>
      <c r="V894" s="1810"/>
      <c r="W894" s="1810"/>
      <c r="X894" s="1810"/>
      <c r="Y894" s="1812" t="s">
        <v>3441</v>
      </c>
      <c r="Z894" s="1812"/>
      <c r="AA894" s="1812"/>
      <c r="AB894" s="1813"/>
      <c r="AC894" s="1809" t="s">
        <v>3139</v>
      </c>
      <c r="AD894" s="1810"/>
      <c r="AE894" s="1810"/>
      <c r="AF894" s="1810"/>
      <c r="AG894" s="1949">
        <v>24</v>
      </c>
      <c r="AH894" s="1949"/>
      <c r="AI894" s="1949"/>
      <c r="AJ894" s="1950"/>
      <c r="AK894" s="1821"/>
    </row>
    <row r="895" spans="1:58" s="1722" customFormat="1" ht="12" customHeight="1">
      <c r="E895" s="1745"/>
      <c r="F895" s="1745"/>
      <c r="G895" s="1745"/>
      <c r="H895" s="1745"/>
      <c r="I895" s="1745"/>
      <c r="J895" s="1746"/>
      <c r="K895" s="1747"/>
      <c r="L895" s="1746"/>
      <c r="M895" s="1808"/>
      <c r="N895" s="1749"/>
      <c r="O895" s="1948" t="s">
        <v>4167</v>
      </c>
      <c r="P895" s="1749"/>
      <c r="Q895" s="1809" t="s">
        <v>3106</v>
      </c>
      <c r="R895" s="1810"/>
      <c r="S895" s="1810"/>
      <c r="T895" s="1811" t="s">
        <v>3214</v>
      </c>
      <c r="U895" s="1809" t="s">
        <v>3120</v>
      </c>
      <c r="V895" s="1810"/>
      <c r="W895" s="1810"/>
      <c r="X895" s="1810"/>
      <c r="Y895" s="1812" t="s">
        <v>3444</v>
      </c>
      <c r="Z895" s="1812"/>
      <c r="AA895" s="1812"/>
      <c r="AB895" s="1813"/>
      <c r="AC895" s="1809" t="s">
        <v>3139</v>
      </c>
      <c r="AD895" s="1810"/>
      <c r="AE895" s="1810"/>
      <c r="AF895" s="1810"/>
      <c r="AG895" s="1949">
        <v>24</v>
      </c>
      <c r="AH895" s="1949"/>
      <c r="AI895" s="1949"/>
      <c r="AJ895" s="1950"/>
      <c r="AK895" s="1821"/>
    </row>
    <row r="896" spans="1:58" s="1722" customFormat="1" ht="12" customHeight="1">
      <c r="E896" s="1745"/>
      <c r="F896" s="1745"/>
      <c r="G896" s="1745"/>
      <c r="H896" s="1745"/>
      <c r="I896" s="1745"/>
      <c r="J896" s="1746"/>
      <c r="K896" s="1747"/>
      <c r="L896" s="1746"/>
      <c r="M896" s="1808"/>
      <c r="N896" s="1749"/>
      <c r="O896" s="1948" t="s">
        <v>4168</v>
      </c>
      <c r="P896" s="1749"/>
      <c r="Q896" s="1809" t="s">
        <v>3106</v>
      </c>
      <c r="R896" s="1810"/>
      <c r="S896" s="1810"/>
      <c r="T896" s="1811" t="s">
        <v>3214</v>
      </c>
      <c r="U896" s="1809" t="s">
        <v>3120</v>
      </c>
      <c r="V896" s="1810"/>
      <c r="W896" s="1810"/>
      <c r="X896" s="1810"/>
      <c r="Y896" s="1812" t="s">
        <v>3448</v>
      </c>
      <c r="Z896" s="1812"/>
      <c r="AA896" s="1812"/>
      <c r="AB896" s="1813"/>
      <c r="AC896" s="1809" t="s">
        <v>3139</v>
      </c>
      <c r="AD896" s="1810"/>
      <c r="AE896" s="1810"/>
      <c r="AF896" s="1810"/>
      <c r="AG896" s="1949">
        <v>24</v>
      </c>
      <c r="AH896" s="1949"/>
      <c r="AI896" s="1949"/>
      <c r="AJ896" s="1950"/>
      <c r="AK896" s="1821"/>
    </row>
    <row r="897" spans="1:58" s="1722" customFormat="1" ht="12" customHeight="1">
      <c r="E897" s="1745"/>
      <c r="F897" s="1745"/>
      <c r="G897" s="1745"/>
      <c r="H897" s="1745"/>
      <c r="I897" s="1745"/>
      <c r="J897" s="1746"/>
      <c r="K897" s="1747"/>
      <c r="L897" s="1746"/>
      <c r="M897" s="1808"/>
      <c r="N897" s="1749"/>
      <c r="O897" s="1948" t="s">
        <v>4169</v>
      </c>
      <c r="P897" s="1749"/>
      <c r="Q897" s="1809" t="s">
        <v>3106</v>
      </c>
      <c r="R897" s="1810"/>
      <c r="S897" s="1810"/>
      <c r="T897" s="1811" t="s">
        <v>3187</v>
      </c>
      <c r="U897" s="1809" t="s">
        <v>3120</v>
      </c>
      <c r="V897" s="1810"/>
      <c r="W897" s="1810"/>
      <c r="X897" s="1810"/>
      <c r="Y897" s="1812" t="s">
        <v>3451</v>
      </c>
      <c r="Z897" s="1812"/>
      <c r="AA897" s="1812"/>
      <c r="AB897" s="1813"/>
      <c r="AC897" s="1809" t="s">
        <v>3139</v>
      </c>
      <c r="AD897" s="1810"/>
      <c r="AE897" s="1810"/>
      <c r="AF897" s="1810"/>
      <c r="AG897" s="1949">
        <v>24</v>
      </c>
      <c r="AH897" s="1949"/>
      <c r="AI897" s="1949"/>
      <c r="AJ897" s="1950"/>
      <c r="AK897" s="1821"/>
    </row>
    <row r="898" spans="1:58" s="1821" customFormat="1" ht="12" customHeight="1">
      <c r="A898" s="1722"/>
      <c r="B898" s="1722"/>
      <c r="C898" s="1722"/>
      <c r="D898" s="1722"/>
      <c r="E898" s="1745"/>
      <c r="F898" s="1745"/>
      <c r="G898" s="1745"/>
      <c r="H898" s="1745"/>
      <c r="I898" s="1745"/>
      <c r="J898" s="1746"/>
      <c r="K898" s="1747"/>
      <c r="L898" s="1746"/>
      <c r="M898" s="1808"/>
      <c r="N898" s="1749"/>
      <c r="O898" s="1948" t="s">
        <v>4170</v>
      </c>
      <c r="P898" s="1749"/>
      <c r="Q898" s="1809" t="s">
        <v>3106</v>
      </c>
      <c r="R898" s="1810"/>
      <c r="S898" s="1810"/>
      <c r="T898" s="1811" t="s">
        <v>3214</v>
      </c>
      <c r="U898" s="1809" t="s">
        <v>3120</v>
      </c>
      <c r="V898" s="1810"/>
      <c r="W898" s="1810"/>
      <c r="X898" s="1810"/>
      <c r="Y898" s="1812" t="s">
        <v>3454</v>
      </c>
      <c r="Z898" s="1812"/>
      <c r="AA898" s="1812"/>
      <c r="AB898" s="1813"/>
      <c r="AC898" s="1809" t="s">
        <v>3139</v>
      </c>
      <c r="AD898" s="1810"/>
      <c r="AE898" s="1810"/>
      <c r="AF898" s="1810"/>
      <c r="AG898" s="1949">
        <v>24</v>
      </c>
      <c r="AH898" s="1949"/>
      <c r="AI898" s="1949"/>
      <c r="AJ898" s="1950"/>
      <c r="AL898" s="1722"/>
      <c r="AM898" s="1722"/>
      <c r="AN898" s="1722"/>
      <c r="AO898" s="1722"/>
      <c r="AP898" s="1722"/>
      <c r="AQ898" s="1722"/>
      <c r="AR898" s="1722"/>
      <c r="AS898" s="1722"/>
      <c r="AT898" s="1722"/>
      <c r="AU898" s="1722"/>
      <c r="AV898" s="1722"/>
      <c r="AW898" s="1722"/>
      <c r="AX898" s="1722"/>
      <c r="AY898" s="1722"/>
      <c r="AZ898" s="1722"/>
      <c r="BA898" s="1722"/>
      <c r="BB898" s="1722"/>
      <c r="BC898" s="1722"/>
      <c r="BD898" s="1722"/>
      <c r="BE898" s="1722"/>
      <c r="BF898" s="1722"/>
    </row>
    <row r="899" spans="1:58" s="1821" customFormat="1" ht="12" customHeight="1">
      <c r="A899" s="1722"/>
      <c r="B899" s="1722"/>
      <c r="C899" s="1722"/>
      <c r="D899" s="1722"/>
      <c r="E899" s="1745"/>
      <c r="F899" s="1745"/>
      <c r="G899" s="1745"/>
      <c r="H899" s="1745"/>
      <c r="I899" s="1745"/>
      <c r="J899" s="1746"/>
      <c r="K899" s="1747"/>
      <c r="L899" s="1746"/>
      <c r="M899" s="1808"/>
      <c r="N899" s="1749"/>
      <c r="O899" s="1948" t="s">
        <v>4171</v>
      </c>
      <c r="P899" s="1749"/>
      <c r="Q899" s="1809" t="s">
        <v>3106</v>
      </c>
      <c r="R899" s="1810"/>
      <c r="S899" s="1810"/>
      <c r="T899" s="1811" t="s">
        <v>3214</v>
      </c>
      <c r="U899" s="1809" t="s">
        <v>3120</v>
      </c>
      <c r="V899" s="1810"/>
      <c r="W899" s="1810"/>
      <c r="X899" s="1810"/>
      <c r="Y899" s="1812" t="s">
        <v>3457</v>
      </c>
      <c r="Z899" s="1812"/>
      <c r="AA899" s="1812"/>
      <c r="AB899" s="1813"/>
      <c r="AC899" s="1809" t="s">
        <v>3139</v>
      </c>
      <c r="AD899" s="1810"/>
      <c r="AE899" s="1810"/>
      <c r="AF899" s="1810"/>
      <c r="AG899" s="1949">
        <v>24</v>
      </c>
      <c r="AH899" s="1949"/>
      <c r="AI899" s="1949"/>
      <c r="AJ899" s="1950"/>
      <c r="AL899" s="1722"/>
      <c r="AM899" s="1722"/>
      <c r="AN899" s="1722"/>
      <c r="AO899" s="1722"/>
      <c r="AP899" s="1722"/>
      <c r="AQ899" s="1722"/>
      <c r="AR899" s="1722"/>
      <c r="AS899" s="1722"/>
      <c r="AT899" s="1722"/>
      <c r="AU899" s="1722"/>
      <c r="AV899" s="1722"/>
      <c r="AW899" s="1722"/>
      <c r="AX899" s="1722"/>
      <c r="AY899" s="1722"/>
      <c r="AZ899" s="1722"/>
      <c r="BA899" s="1722"/>
      <c r="BB899" s="1722"/>
      <c r="BC899" s="1722"/>
      <c r="BD899" s="1722"/>
      <c r="BE899" s="1722"/>
      <c r="BF899" s="1722"/>
    </row>
    <row r="900" spans="1:58" s="1821" customFormat="1" ht="12" customHeight="1">
      <c r="A900" s="1722"/>
      <c r="B900" s="1722"/>
      <c r="C900" s="1722"/>
      <c r="D900" s="1722"/>
      <c r="E900" s="1745"/>
      <c r="F900" s="1745"/>
      <c r="G900" s="1745"/>
      <c r="H900" s="1745"/>
      <c r="I900" s="1745"/>
      <c r="J900" s="1746"/>
      <c r="K900" s="1747"/>
      <c r="L900" s="1746"/>
      <c r="M900" s="1808"/>
      <c r="N900" s="1749"/>
      <c r="O900" s="1948" t="s">
        <v>4172</v>
      </c>
      <c r="P900" s="1749"/>
      <c r="Q900" s="1809" t="s">
        <v>3106</v>
      </c>
      <c r="R900" s="1810"/>
      <c r="S900" s="1810"/>
      <c r="T900" s="1811" t="s">
        <v>3214</v>
      </c>
      <c r="U900" s="1809" t="s">
        <v>3120</v>
      </c>
      <c r="V900" s="1810"/>
      <c r="W900" s="1810"/>
      <c r="X900" s="1810"/>
      <c r="Y900" s="1812" t="s">
        <v>3460</v>
      </c>
      <c r="Z900" s="1812"/>
      <c r="AA900" s="1812"/>
      <c r="AB900" s="1813"/>
      <c r="AC900" s="1809" t="s">
        <v>3139</v>
      </c>
      <c r="AD900" s="1810"/>
      <c r="AE900" s="1810"/>
      <c r="AF900" s="1810"/>
      <c r="AG900" s="1949">
        <v>24</v>
      </c>
      <c r="AH900" s="1949"/>
      <c r="AI900" s="1949"/>
      <c r="AJ900" s="1950"/>
      <c r="AL900" s="1722"/>
      <c r="AM900" s="1722"/>
      <c r="AN900" s="1722"/>
      <c r="AO900" s="1722"/>
      <c r="AP900" s="1722"/>
      <c r="AQ900" s="1722"/>
      <c r="AR900" s="1722"/>
      <c r="AS900" s="1722"/>
      <c r="AT900" s="1722"/>
      <c r="AU900" s="1722"/>
      <c r="AV900" s="1722"/>
      <c r="AW900" s="1722"/>
      <c r="AX900" s="1722"/>
      <c r="AY900" s="1722"/>
      <c r="AZ900" s="1722"/>
      <c r="BA900" s="1722"/>
      <c r="BB900" s="1722"/>
      <c r="BC900" s="1722"/>
      <c r="BD900" s="1722"/>
      <c r="BE900" s="1722"/>
      <c r="BF900" s="1722"/>
    </row>
    <row r="901" spans="1:58" s="1821" customFormat="1" ht="12" customHeight="1">
      <c r="A901" s="1722"/>
      <c r="B901" s="1722"/>
      <c r="C901" s="1722"/>
      <c r="D901" s="1722"/>
      <c r="E901" s="1745"/>
      <c r="F901" s="1745"/>
      <c r="G901" s="1745"/>
      <c r="H901" s="1745"/>
      <c r="I901" s="1745"/>
      <c r="J901" s="1746"/>
      <c r="K901" s="1747"/>
      <c r="L901" s="1746"/>
      <c r="M901" s="1808"/>
      <c r="N901" s="1749"/>
      <c r="O901" s="1948" t="s">
        <v>4173</v>
      </c>
      <c r="P901" s="1749"/>
      <c r="Q901" s="1809" t="s">
        <v>3106</v>
      </c>
      <c r="R901" s="1810"/>
      <c r="S901" s="1810"/>
      <c r="T901" s="1811" t="s">
        <v>3214</v>
      </c>
      <c r="U901" s="1809" t="s">
        <v>3919</v>
      </c>
      <c r="V901" s="1810"/>
      <c r="W901" s="1810"/>
      <c r="X901" s="1810"/>
      <c r="Y901" s="1812" t="s">
        <v>3463</v>
      </c>
      <c r="Z901" s="1812"/>
      <c r="AA901" s="1812"/>
      <c r="AB901" s="1813"/>
      <c r="AC901" s="1809" t="s">
        <v>3139</v>
      </c>
      <c r="AD901" s="1810"/>
      <c r="AE901" s="1810"/>
      <c r="AF901" s="1810"/>
      <c r="AG901" s="1949">
        <v>24</v>
      </c>
      <c r="AH901" s="1949"/>
      <c r="AI901" s="1949"/>
      <c r="AJ901" s="1950"/>
      <c r="AL901" s="1722"/>
      <c r="AM901" s="1722"/>
      <c r="AN901" s="1722"/>
      <c r="AO901" s="1722"/>
      <c r="AP901" s="1722"/>
      <c r="AQ901" s="1722"/>
      <c r="AR901" s="1722"/>
      <c r="AS901" s="1722"/>
      <c r="AT901" s="1722"/>
      <c r="AU901" s="1722"/>
      <c r="AV901" s="1722"/>
      <c r="AW901" s="1722"/>
      <c r="AX901" s="1722"/>
      <c r="AY901" s="1722"/>
      <c r="AZ901" s="1722"/>
      <c r="BA901" s="1722"/>
      <c r="BB901" s="1722"/>
      <c r="BC901" s="1722"/>
      <c r="BD901" s="1722"/>
      <c r="BE901" s="1722"/>
      <c r="BF901" s="1722"/>
    </row>
    <row r="902" spans="1:58" s="1821" customFormat="1" ht="12" customHeight="1">
      <c r="A902" s="1722"/>
      <c r="B902" s="1722"/>
      <c r="C902" s="1722"/>
      <c r="D902" s="1722"/>
      <c r="E902" s="1745"/>
      <c r="F902" s="1745"/>
      <c r="G902" s="1745"/>
      <c r="H902" s="1745"/>
      <c r="I902" s="1745"/>
      <c r="J902" s="1746"/>
      <c r="K902" s="1747"/>
      <c r="L902" s="1746"/>
      <c r="M902" s="1808"/>
      <c r="N902" s="1749"/>
      <c r="O902" s="1948" t="s">
        <v>4174</v>
      </c>
      <c r="P902" s="1749"/>
      <c r="Q902" s="1809" t="s">
        <v>3106</v>
      </c>
      <c r="R902" s="1810"/>
      <c r="S902" s="1810"/>
      <c r="T902" s="1811" t="s">
        <v>3214</v>
      </c>
      <c r="U902" s="1809" t="s">
        <v>3120</v>
      </c>
      <c r="V902" s="1810"/>
      <c r="W902" s="1810"/>
      <c r="X902" s="1810"/>
      <c r="Y902" s="1812" t="s">
        <v>4175</v>
      </c>
      <c r="Z902" s="1812"/>
      <c r="AA902" s="1812"/>
      <c r="AB902" s="1813"/>
      <c r="AC902" s="1809" t="s">
        <v>3139</v>
      </c>
      <c r="AD902" s="1810"/>
      <c r="AE902" s="1810"/>
      <c r="AF902" s="1810"/>
      <c r="AG902" s="1949">
        <v>24</v>
      </c>
      <c r="AH902" s="1949"/>
      <c r="AI902" s="1949"/>
      <c r="AJ902" s="1950"/>
      <c r="AL902" s="1722"/>
      <c r="AM902" s="1722"/>
      <c r="AN902" s="1722"/>
      <c r="AO902" s="1722"/>
      <c r="AP902" s="1722"/>
      <c r="AQ902" s="1722"/>
      <c r="AR902" s="1722"/>
      <c r="AS902" s="1722"/>
      <c r="AT902" s="1722"/>
      <c r="AU902" s="1722"/>
      <c r="AV902" s="1722"/>
      <c r="AW902" s="1722"/>
      <c r="AX902" s="1722"/>
      <c r="AY902" s="1722"/>
      <c r="AZ902" s="1722"/>
      <c r="BA902" s="1722"/>
      <c r="BB902" s="1722"/>
      <c r="BC902" s="1722"/>
      <c r="BD902" s="1722"/>
      <c r="BE902" s="1722"/>
      <c r="BF902" s="1722"/>
    </row>
    <row r="903" spans="1:58" s="1821" customFormat="1" ht="12" customHeight="1">
      <c r="A903" s="1722"/>
      <c r="B903" s="1722"/>
      <c r="C903" s="1722"/>
      <c r="D903" s="1722"/>
      <c r="E903" s="1745"/>
      <c r="F903" s="1745"/>
      <c r="G903" s="1745"/>
      <c r="H903" s="1745"/>
      <c r="I903" s="1745"/>
      <c r="J903" s="1746"/>
      <c r="K903" s="1747"/>
      <c r="L903" s="1746"/>
      <c r="M903" s="1808"/>
      <c r="N903" s="1749"/>
      <c r="O903" s="1948" t="s">
        <v>4176</v>
      </c>
      <c r="P903" s="1749"/>
      <c r="Q903" s="1809" t="s">
        <v>3106</v>
      </c>
      <c r="R903" s="1810"/>
      <c r="S903" s="1810"/>
      <c r="T903" s="1811" t="s">
        <v>3214</v>
      </c>
      <c r="U903" s="1809" t="s">
        <v>3120</v>
      </c>
      <c r="V903" s="1810"/>
      <c r="W903" s="1810"/>
      <c r="X903" s="1810"/>
      <c r="Y903" s="1812" t="s">
        <v>4177</v>
      </c>
      <c r="Z903" s="1812"/>
      <c r="AA903" s="1812"/>
      <c r="AB903" s="1813"/>
      <c r="AC903" s="1809" t="s">
        <v>3139</v>
      </c>
      <c r="AD903" s="1810"/>
      <c r="AE903" s="1810"/>
      <c r="AF903" s="1810"/>
      <c r="AG903" s="1949">
        <v>24</v>
      </c>
      <c r="AH903" s="1949"/>
      <c r="AI903" s="1949"/>
      <c r="AJ903" s="1950"/>
      <c r="AL903" s="1722"/>
      <c r="AM903" s="1722"/>
      <c r="AN903" s="1722"/>
      <c r="AO903" s="1722"/>
      <c r="AP903" s="1722"/>
      <c r="AQ903" s="1722"/>
      <c r="AR903" s="1722"/>
      <c r="AS903" s="1722"/>
      <c r="AT903" s="1722"/>
      <c r="AU903" s="1722"/>
      <c r="AV903" s="1722"/>
      <c r="AW903" s="1722"/>
      <c r="AX903" s="1722"/>
      <c r="AY903" s="1722"/>
      <c r="AZ903" s="1722"/>
      <c r="BA903" s="1722"/>
      <c r="BB903" s="1722"/>
      <c r="BC903" s="1722"/>
      <c r="BD903" s="1722"/>
      <c r="BE903" s="1722"/>
      <c r="BF903" s="1722"/>
    </row>
    <row r="904" spans="1:58" s="1821" customFormat="1" ht="12" customHeight="1">
      <c r="A904" s="1722"/>
      <c r="B904" s="1722"/>
      <c r="C904" s="1722"/>
      <c r="D904" s="1722"/>
      <c r="E904" s="1745"/>
      <c r="F904" s="1745"/>
      <c r="G904" s="1745"/>
      <c r="H904" s="1745"/>
      <c r="I904" s="1745"/>
      <c r="J904" s="1746"/>
      <c r="K904" s="1747"/>
      <c r="L904" s="1746"/>
      <c r="M904" s="1808"/>
      <c r="N904" s="1749"/>
      <c r="O904" s="1948" t="s">
        <v>4178</v>
      </c>
      <c r="P904" s="1749"/>
      <c r="Q904" s="1809" t="s">
        <v>3106</v>
      </c>
      <c r="R904" s="1810"/>
      <c r="S904" s="1810"/>
      <c r="T904" s="1811" t="s">
        <v>3214</v>
      </c>
      <c r="U904" s="1809" t="s">
        <v>3120</v>
      </c>
      <c r="V904" s="1810"/>
      <c r="W904" s="1810"/>
      <c r="X904" s="1810"/>
      <c r="Y904" s="1812" t="s">
        <v>4179</v>
      </c>
      <c r="Z904" s="1812"/>
      <c r="AA904" s="1812"/>
      <c r="AB904" s="1813"/>
      <c r="AC904" s="1809" t="s">
        <v>3921</v>
      </c>
      <c r="AD904" s="1810"/>
      <c r="AE904" s="1810"/>
      <c r="AF904" s="1810"/>
      <c r="AG904" s="1949">
        <v>24</v>
      </c>
      <c r="AH904" s="1949"/>
      <c r="AI904" s="1949"/>
      <c r="AJ904" s="1950"/>
      <c r="AL904" s="1722"/>
      <c r="AM904" s="1722"/>
      <c r="AN904" s="1722"/>
      <c r="AO904" s="1722"/>
      <c r="AP904" s="1722"/>
      <c r="AQ904" s="1722"/>
      <c r="AR904" s="1722"/>
      <c r="AS904" s="1722"/>
      <c r="AT904" s="1722"/>
      <c r="AU904" s="1722"/>
      <c r="AV904" s="1722"/>
      <c r="AW904" s="1722"/>
      <c r="AX904" s="1722"/>
      <c r="AY904" s="1722"/>
      <c r="AZ904" s="1722"/>
      <c r="BA904" s="1722"/>
      <c r="BB904" s="1722"/>
      <c r="BC904" s="1722"/>
      <c r="BD904" s="1722"/>
      <c r="BE904" s="1722"/>
      <c r="BF904" s="1722"/>
    </row>
    <row r="905" spans="1:58" s="1821" customFormat="1" ht="12" customHeight="1">
      <c r="A905" s="1722"/>
      <c r="B905" s="1722"/>
      <c r="C905" s="1722"/>
      <c r="D905" s="1722"/>
      <c r="E905" s="1745"/>
      <c r="F905" s="1745"/>
      <c r="G905" s="1745"/>
      <c r="H905" s="1745"/>
      <c r="I905" s="1745"/>
      <c r="J905" s="1746"/>
      <c r="K905" s="1747"/>
      <c r="L905" s="1746"/>
      <c r="M905" s="1808"/>
      <c r="N905" s="1749"/>
      <c r="O905" s="1948" t="s">
        <v>4180</v>
      </c>
      <c r="P905" s="1749"/>
      <c r="Q905" s="1809" t="s">
        <v>3106</v>
      </c>
      <c r="R905" s="1810"/>
      <c r="S905" s="1810"/>
      <c r="T905" s="1811" t="s">
        <v>3214</v>
      </c>
      <c r="U905" s="1809" t="s">
        <v>3120</v>
      </c>
      <c r="V905" s="1810"/>
      <c r="W905" s="1810"/>
      <c r="X905" s="1810"/>
      <c r="Y905" s="1812" t="s">
        <v>4181</v>
      </c>
      <c r="Z905" s="1812"/>
      <c r="AA905" s="1812"/>
      <c r="AB905" s="1813"/>
      <c r="AC905" s="1809" t="s">
        <v>3139</v>
      </c>
      <c r="AD905" s="1810"/>
      <c r="AE905" s="1810"/>
      <c r="AF905" s="1810"/>
      <c r="AG905" s="1949">
        <v>24</v>
      </c>
      <c r="AH905" s="1949"/>
      <c r="AI905" s="1949"/>
      <c r="AJ905" s="1950"/>
      <c r="AL905" s="1722"/>
      <c r="AM905" s="1722"/>
      <c r="AN905" s="1722"/>
      <c r="AO905" s="1722"/>
      <c r="AP905" s="1722"/>
      <c r="AQ905" s="1722"/>
      <c r="AR905" s="1722"/>
      <c r="AS905" s="1722"/>
      <c r="AT905" s="1722"/>
      <c r="AU905" s="1722"/>
      <c r="AV905" s="1722"/>
      <c r="AW905" s="1722"/>
      <c r="AX905" s="1722"/>
      <c r="AY905" s="1722"/>
      <c r="AZ905" s="1722"/>
      <c r="BA905" s="1722"/>
      <c r="BB905" s="1722"/>
      <c r="BC905" s="1722"/>
      <c r="BD905" s="1722"/>
      <c r="BE905" s="1722"/>
      <c r="BF905" s="1722"/>
    </row>
    <row r="906" spans="1:58" s="1821" customFormat="1" ht="12" customHeight="1">
      <c r="A906" s="1722"/>
      <c r="B906" s="1722"/>
      <c r="C906" s="1722"/>
      <c r="D906" s="1722"/>
      <c r="E906" s="1745"/>
      <c r="F906" s="1745"/>
      <c r="G906" s="1745"/>
      <c r="H906" s="1745"/>
      <c r="I906" s="1745"/>
      <c r="J906" s="1746"/>
      <c r="K906" s="1747"/>
      <c r="L906" s="1746"/>
      <c r="M906" s="1808"/>
      <c r="N906" s="1749"/>
      <c r="O906" s="1948" t="s">
        <v>4182</v>
      </c>
      <c r="P906" s="1749"/>
      <c r="Q906" s="1809" t="s">
        <v>3106</v>
      </c>
      <c r="R906" s="1810"/>
      <c r="S906" s="1810"/>
      <c r="T906" s="1811" t="s">
        <v>3214</v>
      </c>
      <c r="U906" s="1809" t="s">
        <v>3120</v>
      </c>
      <c r="V906" s="1810"/>
      <c r="W906" s="1810"/>
      <c r="X906" s="1810"/>
      <c r="Y906" s="1812" t="s">
        <v>3999</v>
      </c>
      <c r="Z906" s="1812"/>
      <c r="AA906" s="1812"/>
      <c r="AB906" s="1813"/>
      <c r="AC906" s="1809" t="s">
        <v>3139</v>
      </c>
      <c r="AD906" s="1810"/>
      <c r="AE906" s="1810"/>
      <c r="AF906" s="1810"/>
      <c r="AG906" s="1949">
        <v>24</v>
      </c>
      <c r="AH906" s="1949"/>
      <c r="AI906" s="1949"/>
      <c r="AJ906" s="1950"/>
      <c r="AL906" s="1722"/>
      <c r="AM906" s="1722"/>
      <c r="AN906" s="1722"/>
      <c r="AO906" s="1722"/>
      <c r="AP906" s="1722"/>
      <c r="AQ906" s="1722"/>
      <c r="AR906" s="1722"/>
      <c r="AS906" s="1722"/>
      <c r="AT906" s="1722"/>
      <c r="AU906" s="1722"/>
      <c r="AV906" s="1722"/>
      <c r="AW906" s="1722"/>
      <c r="AX906" s="1722"/>
      <c r="AY906" s="1722"/>
      <c r="AZ906" s="1722"/>
      <c r="BA906" s="1722"/>
      <c r="BB906" s="1722"/>
      <c r="BC906" s="1722"/>
      <c r="BD906" s="1722"/>
      <c r="BE906" s="1722"/>
      <c r="BF906" s="1722"/>
    </row>
    <row r="907" spans="1:58" s="1821" customFormat="1" ht="12" customHeight="1">
      <c r="A907" s="1722"/>
      <c r="B907" s="1722"/>
      <c r="C907" s="1722"/>
      <c r="D907" s="1722"/>
      <c r="E907" s="1745"/>
      <c r="F907" s="1745"/>
      <c r="G907" s="1745"/>
      <c r="H907" s="1745"/>
      <c r="I907" s="1745"/>
      <c r="J907" s="1746"/>
      <c r="K907" s="1747"/>
      <c r="L907" s="1746"/>
      <c r="M907" s="1808"/>
      <c r="N907" s="1749"/>
      <c r="O907" s="1948" t="s">
        <v>4183</v>
      </c>
      <c r="P907" s="1749"/>
      <c r="Q907" s="1809" t="s">
        <v>3106</v>
      </c>
      <c r="R907" s="1810"/>
      <c r="S907" s="1810"/>
      <c r="T907" s="1811" t="s">
        <v>3214</v>
      </c>
      <c r="U907" s="1809" t="s">
        <v>3120</v>
      </c>
      <c r="V907" s="1810"/>
      <c r="W907" s="1810"/>
      <c r="X907" s="1810"/>
      <c r="Y907" s="1812" t="s">
        <v>4002</v>
      </c>
      <c r="Z907" s="1812"/>
      <c r="AA907" s="1812"/>
      <c r="AB907" s="1813"/>
      <c r="AC907" s="1809" t="s">
        <v>3139</v>
      </c>
      <c r="AD907" s="1810"/>
      <c r="AE907" s="1810"/>
      <c r="AF907" s="1810"/>
      <c r="AG907" s="1949">
        <v>24</v>
      </c>
      <c r="AH907" s="1949"/>
      <c r="AI907" s="1949"/>
      <c r="AJ907" s="1950"/>
      <c r="AL907" s="1722"/>
      <c r="AM907" s="1722"/>
      <c r="AN907" s="1722"/>
      <c r="AO907" s="1722"/>
      <c r="AP907" s="1722"/>
      <c r="AQ907" s="1722"/>
      <c r="AR907" s="1722"/>
      <c r="AS907" s="1722"/>
      <c r="AT907" s="1722"/>
      <c r="AU907" s="1722"/>
      <c r="AV907" s="1722"/>
      <c r="AW907" s="1722"/>
      <c r="AX907" s="1722"/>
      <c r="AY907" s="1722"/>
      <c r="AZ907" s="1722"/>
      <c r="BA907" s="1722"/>
      <c r="BB907" s="1722"/>
      <c r="BC907" s="1722"/>
      <c r="BD907" s="1722"/>
      <c r="BE907" s="1722"/>
      <c r="BF907" s="1722"/>
    </row>
    <row r="908" spans="1:58" s="1821" customFormat="1" ht="12" customHeight="1">
      <c r="A908" s="1722"/>
      <c r="B908" s="1722"/>
      <c r="C908" s="1722"/>
      <c r="D908" s="1722"/>
      <c r="E908" s="1745"/>
      <c r="F908" s="1745"/>
      <c r="G908" s="1745"/>
      <c r="H908" s="1745"/>
      <c r="I908" s="1745"/>
      <c r="J908" s="1746"/>
      <c r="K908" s="1747"/>
      <c r="L908" s="1746"/>
      <c r="M908" s="1808"/>
      <c r="N908" s="1749"/>
      <c r="O908" s="1948" t="s">
        <v>4184</v>
      </c>
      <c r="P908" s="1749"/>
      <c r="Q908" s="1809" t="s">
        <v>3106</v>
      </c>
      <c r="R908" s="1810"/>
      <c r="S908" s="1810"/>
      <c r="T908" s="1811" t="s">
        <v>3214</v>
      </c>
      <c r="U908" s="1809" t="s">
        <v>3120</v>
      </c>
      <c r="V908" s="1810"/>
      <c r="W908" s="1810"/>
      <c r="X908" s="1810"/>
      <c r="Y908" s="1812" t="s">
        <v>4185</v>
      </c>
      <c r="Z908" s="1812"/>
      <c r="AA908" s="1812"/>
      <c r="AB908" s="1813"/>
      <c r="AC908" s="1809" t="s">
        <v>3139</v>
      </c>
      <c r="AD908" s="1810"/>
      <c r="AE908" s="1810"/>
      <c r="AF908" s="1810"/>
      <c r="AG908" s="1949">
        <v>24</v>
      </c>
      <c r="AH908" s="1949"/>
      <c r="AI908" s="1949"/>
      <c r="AJ908" s="1950"/>
      <c r="AL908" s="1722"/>
      <c r="AM908" s="1722"/>
      <c r="AN908" s="1722"/>
      <c r="AO908" s="1722"/>
      <c r="AP908" s="1722"/>
      <c r="AQ908" s="1722"/>
      <c r="AR908" s="1722"/>
      <c r="AS908" s="1722"/>
      <c r="AT908" s="1722"/>
      <c r="AU908" s="1722"/>
      <c r="AV908" s="1722"/>
      <c r="AW908" s="1722"/>
      <c r="AX908" s="1722"/>
      <c r="AY908" s="1722"/>
      <c r="AZ908" s="1722"/>
      <c r="BA908" s="1722"/>
      <c r="BB908" s="1722"/>
      <c r="BC908" s="1722"/>
      <c r="BD908" s="1722"/>
      <c r="BE908" s="1722"/>
      <c r="BF908" s="1722"/>
    </row>
    <row r="909" spans="1:58" s="1821" customFormat="1" ht="12" customHeight="1">
      <c r="A909" s="1722"/>
      <c r="B909" s="1722"/>
      <c r="C909" s="1722"/>
      <c r="D909" s="1722"/>
      <c r="E909" s="1745"/>
      <c r="F909" s="1745"/>
      <c r="G909" s="1745"/>
      <c r="H909" s="1745"/>
      <c r="I909" s="1745"/>
      <c r="J909" s="1746"/>
      <c r="K909" s="1747"/>
      <c r="L909" s="1746"/>
      <c r="M909" s="1808"/>
      <c r="N909" s="1749"/>
      <c r="O909" s="1948" t="s">
        <v>4186</v>
      </c>
      <c r="P909" s="1749"/>
      <c r="Q909" s="1809" t="s">
        <v>3106</v>
      </c>
      <c r="R909" s="1810"/>
      <c r="S909" s="1810"/>
      <c r="T909" s="1811" t="s">
        <v>3214</v>
      </c>
      <c r="U909" s="1809" t="s">
        <v>3120</v>
      </c>
      <c r="V909" s="1810"/>
      <c r="W909" s="1810"/>
      <c r="X909" s="1810"/>
      <c r="Y909" s="1812" t="s">
        <v>4006</v>
      </c>
      <c r="Z909" s="1812"/>
      <c r="AA909" s="1812"/>
      <c r="AB909" s="1813"/>
      <c r="AC909" s="1809" t="s">
        <v>3216</v>
      </c>
      <c r="AD909" s="1810"/>
      <c r="AE909" s="1810"/>
      <c r="AF909" s="1810"/>
      <c r="AG909" s="1949">
        <v>24</v>
      </c>
      <c r="AH909" s="1949"/>
      <c r="AI909" s="1949"/>
      <c r="AJ909" s="1950"/>
      <c r="AL909" s="1722"/>
      <c r="AM909" s="1722"/>
      <c r="AN909" s="1722"/>
      <c r="AO909" s="1722"/>
      <c r="AP909" s="1722"/>
      <c r="AQ909" s="1722"/>
      <c r="AR909" s="1722"/>
      <c r="AS909" s="1722"/>
      <c r="AT909" s="1722"/>
      <c r="AU909" s="1722"/>
      <c r="AV909" s="1722"/>
      <c r="AW909" s="1722"/>
      <c r="AX909" s="1722"/>
      <c r="AY909" s="1722"/>
      <c r="AZ909" s="1722"/>
      <c r="BA909" s="1722"/>
      <c r="BB909" s="1722"/>
      <c r="BC909" s="1722"/>
      <c r="BD909" s="1722"/>
      <c r="BE909" s="1722"/>
      <c r="BF909" s="1722"/>
    </row>
    <row r="910" spans="1:58" s="1821" customFormat="1" ht="12" customHeight="1">
      <c r="A910" s="1722"/>
      <c r="B910" s="1722"/>
      <c r="C910" s="1722"/>
      <c r="D910" s="1722"/>
      <c r="E910" s="1745"/>
      <c r="F910" s="1745"/>
      <c r="G910" s="1745"/>
      <c r="H910" s="1745"/>
      <c r="I910" s="1745"/>
      <c r="J910" s="1746"/>
      <c r="K910" s="1747"/>
      <c r="L910" s="1746"/>
      <c r="M910" s="1808"/>
      <c r="N910" s="1749"/>
      <c r="O910" s="1948" t="s">
        <v>4187</v>
      </c>
      <c r="P910" s="1749"/>
      <c r="Q910" s="1809" t="s">
        <v>3106</v>
      </c>
      <c r="R910" s="1810"/>
      <c r="S910" s="1810"/>
      <c r="T910" s="1811" t="s">
        <v>3214</v>
      </c>
      <c r="U910" s="1809" t="s">
        <v>3120</v>
      </c>
      <c r="V910" s="1810"/>
      <c r="W910" s="1810"/>
      <c r="X910" s="1810"/>
      <c r="Y910" s="1812" t="s">
        <v>3491</v>
      </c>
      <c r="Z910" s="1812"/>
      <c r="AA910" s="1812"/>
      <c r="AB910" s="1813"/>
      <c r="AC910" s="1809" t="s">
        <v>3139</v>
      </c>
      <c r="AD910" s="1810"/>
      <c r="AE910" s="1810"/>
      <c r="AF910" s="1810"/>
      <c r="AG910" s="1949">
        <v>24</v>
      </c>
      <c r="AH910" s="1949"/>
      <c r="AI910" s="1949"/>
      <c r="AJ910" s="1950"/>
      <c r="AL910" s="1722"/>
      <c r="AM910" s="1722"/>
      <c r="AN910" s="1722"/>
      <c r="AO910" s="1722"/>
      <c r="AP910" s="1722"/>
      <c r="AQ910" s="1722"/>
      <c r="AR910" s="1722"/>
      <c r="AS910" s="1722"/>
      <c r="AT910" s="1722"/>
      <c r="AU910" s="1722"/>
      <c r="AV910" s="1722"/>
      <c r="AW910" s="1722"/>
      <c r="AX910" s="1722"/>
      <c r="AY910" s="1722"/>
      <c r="AZ910" s="1722"/>
      <c r="BA910" s="1722"/>
      <c r="BB910" s="1722"/>
      <c r="BC910" s="1722"/>
      <c r="BD910" s="1722"/>
      <c r="BE910" s="1722"/>
      <c r="BF910" s="1722"/>
    </row>
    <row r="911" spans="1:58" s="1821" customFormat="1" ht="12" customHeight="1">
      <c r="A911" s="1722"/>
      <c r="B911" s="1722"/>
      <c r="C911" s="1722"/>
      <c r="D911" s="1722"/>
      <c r="E911" s="1745"/>
      <c r="F911" s="1745"/>
      <c r="G911" s="1745"/>
      <c r="H911" s="1745"/>
      <c r="I911" s="1745"/>
      <c r="J911" s="1746"/>
      <c r="K911" s="1747"/>
      <c r="L911" s="1746"/>
      <c r="M911" s="1808"/>
      <c r="N911" s="1749"/>
      <c r="O911" s="1948" t="s">
        <v>4188</v>
      </c>
      <c r="P911" s="1749"/>
      <c r="Q911" s="1809" t="s">
        <v>3106</v>
      </c>
      <c r="R911" s="1810"/>
      <c r="S911" s="1810"/>
      <c r="T911" s="1811" t="s">
        <v>3214</v>
      </c>
      <c r="U911" s="1809" t="s">
        <v>3225</v>
      </c>
      <c r="V911" s="1810"/>
      <c r="W911" s="1810"/>
      <c r="X911" s="1810"/>
      <c r="Y911" s="1812" t="s">
        <v>3495</v>
      </c>
      <c r="Z911" s="1812"/>
      <c r="AA911" s="1812"/>
      <c r="AB911" s="1813"/>
      <c r="AC911" s="1809" t="s">
        <v>3139</v>
      </c>
      <c r="AD911" s="1810"/>
      <c r="AE911" s="1810"/>
      <c r="AF911" s="1810"/>
      <c r="AG911" s="1949">
        <v>24</v>
      </c>
      <c r="AH911" s="1949"/>
      <c r="AI911" s="1949"/>
      <c r="AJ911" s="1950"/>
      <c r="AL911" s="1722"/>
      <c r="AM911" s="1722"/>
      <c r="AN911" s="1722"/>
      <c r="AO911" s="1722"/>
      <c r="AP911" s="1722"/>
      <c r="AQ911" s="1722"/>
      <c r="AR911" s="1722"/>
      <c r="AS911" s="1722"/>
      <c r="AT911" s="1722"/>
      <c r="AU911" s="1722"/>
      <c r="AV911" s="1722"/>
      <c r="AW911" s="1722"/>
      <c r="AX911" s="1722"/>
      <c r="AY911" s="1722"/>
      <c r="AZ911" s="1722"/>
      <c r="BA911" s="1722"/>
      <c r="BB911" s="1722"/>
      <c r="BC911" s="1722"/>
      <c r="BD911" s="1722"/>
      <c r="BE911" s="1722"/>
      <c r="BF911" s="1722"/>
    </row>
    <row r="912" spans="1:58" s="1821" customFormat="1" ht="12" customHeight="1">
      <c r="A912" s="1722"/>
      <c r="B912" s="1722"/>
      <c r="C912" s="1722"/>
      <c r="D912" s="1722"/>
      <c r="E912" s="1745"/>
      <c r="F912" s="1745"/>
      <c r="G912" s="1745"/>
      <c r="H912" s="1745"/>
      <c r="I912" s="1745"/>
      <c r="J912" s="1746"/>
      <c r="K912" s="1747"/>
      <c r="L912" s="1746"/>
      <c r="M912" s="1808"/>
      <c r="N912" s="1749"/>
      <c r="O912" s="1948" t="s">
        <v>4189</v>
      </c>
      <c r="P912" s="1749"/>
      <c r="Q912" s="1809" t="s">
        <v>3106</v>
      </c>
      <c r="R912" s="1810"/>
      <c r="S912" s="1810"/>
      <c r="T912" s="1811" t="s">
        <v>3214</v>
      </c>
      <c r="U912" s="1809" t="s">
        <v>3120</v>
      </c>
      <c r="V912" s="1810"/>
      <c r="W912" s="1810"/>
      <c r="X912" s="1810"/>
      <c r="Y912" s="1812" t="s">
        <v>3501</v>
      </c>
      <c r="Z912" s="1812"/>
      <c r="AA912" s="1812"/>
      <c r="AB912" s="1813"/>
      <c r="AC912" s="1809" t="s">
        <v>3216</v>
      </c>
      <c r="AD912" s="1810"/>
      <c r="AE912" s="1810"/>
      <c r="AF912" s="1810"/>
      <c r="AG912" s="1949">
        <v>24</v>
      </c>
      <c r="AH912" s="1949"/>
      <c r="AI912" s="1949"/>
      <c r="AJ912" s="1950"/>
      <c r="AL912" s="1722"/>
      <c r="AM912" s="1722"/>
      <c r="AN912" s="1722"/>
      <c r="AO912" s="1722"/>
      <c r="AP912" s="1722"/>
      <c r="AQ912" s="1722"/>
      <c r="AR912" s="1722"/>
      <c r="AS912" s="1722"/>
      <c r="AT912" s="1722"/>
      <c r="AU912" s="1722"/>
      <c r="AV912" s="1722"/>
      <c r="AW912" s="1722"/>
      <c r="AX912" s="1722"/>
      <c r="AY912" s="1722"/>
      <c r="AZ912" s="1722"/>
      <c r="BA912" s="1722"/>
      <c r="BB912" s="1722"/>
      <c r="BC912" s="1722"/>
      <c r="BD912" s="1722"/>
      <c r="BE912" s="1722"/>
      <c r="BF912" s="1722"/>
    </row>
    <row r="913" spans="1:58" s="1821" customFormat="1" ht="12" customHeight="1">
      <c r="A913" s="1722"/>
      <c r="B913" s="1722"/>
      <c r="C913" s="1722"/>
      <c r="D913" s="1722"/>
      <c r="E913" s="1745"/>
      <c r="F913" s="1745"/>
      <c r="G913" s="1745"/>
      <c r="H913" s="1745"/>
      <c r="I913" s="1745"/>
      <c r="J913" s="1746"/>
      <c r="K913" s="1747"/>
      <c r="L913" s="1746"/>
      <c r="M913" s="1808"/>
      <c r="N913" s="1749"/>
      <c r="O913" s="1948" t="s">
        <v>4190</v>
      </c>
      <c r="P913" s="1749"/>
      <c r="Q913" s="1809" t="s">
        <v>3106</v>
      </c>
      <c r="R913" s="1810"/>
      <c r="S913" s="1810"/>
      <c r="T913" s="1811" t="s">
        <v>3214</v>
      </c>
      <c r="U913" s="1809" t="s">
        <v>3120</v>
      </c>
      <c r="V913" s="1810"/>
      <c r="W913" s="1810"/>
      <c r="X913" s="1810"/>
      <c r="Y913" s="1812" t="s">
        <v>3505</v>
      </c>
      <c r="Z913" s="1812"/>
      <c r="AA913" s="1812"/>
      <c r="AB913" s="1813"/>
      <c r="AC913" s="1809" t="s">
        <v>3139</v>
      </c>
      <c r="AD913" s="1810"/>
      <c r="AE913" s="1810"/>
      <c r="AF913" s="1810"/>
      <c r="AG913" s="1949">
        <v>24</v>
      </c>
      <c r="AH913" s="1949"/>
      <c r="AI913" s="1949"/>
      <c r="AJ913" s="1950"/>
      <c r="AL913" s="1722"/>
      <c r="AM913" s="1722"/>
      <c r="AN913" s="1722"/>
      <c r="AO913" s="1722"/>
      <c r="AP913" s="1722"/>
      <c r="AQ913" s="1722"/>
      <c r="AR913" s="1722"/>
      <c r="AS913" s="1722"/>
      <c r="AT913" s="1722"/>
      <c r="AU913" s="1722"/>
      <c r="AV913" s="1722"/>
      <c r="AW913" s="1722"/>
      <c r="AX913" s="1722"/>
      <c r="AY913" s="1722"/>
      <c r="AZ913" s="1722"/>
      <c r="BA913" s="1722"/>
      <c r="BB913" s="1722"/>
      <c r="BC913" s="1722"/>
      <c r="BD913" s="1722"/>
      <c r="BE913" s="1722"/>
      <c r="BF913" s="1722"/>
    </row>
    <row r="914" spans="1:58" s="1722" customFormat="1" ht="12" customHeight="1">
      <c r="E914" s="1745"/>
      <c r="F914" s="1745"/>
      <c r="G914" s="1745"/>
      <c r="H914" s="1745"/>
      <c r="I914" s="1745"/>
      <c r="J914" s="1746"/>
      <c r="K914" s="1747"/>
      <c r="L914" s="1746"/>
      <c r="M914" s="1808"/>
      <c r="N914" s="1749"/>
      <c r="O914" s="1948" t="s">
        <v>4191</v>
      </c>
      <c r="P914" s="1749"/>
      <c r="Q914" s="1809" t="s">
        <v>3106</v>
      </c>
      <c r="R914" s="1810"/>
      <c r="S914" s="1810"/>
      <c r="T914" s="1811" t="s">
        <v>3214</v>
      </c>
      <c r="U914" s="1809" t="s">
        <v>3120</v>
      </c>
      <c r="V914" s="1810"/>
      <c r="W914" s="1810"/>
      <c r="X914" s="1810"/>
      <c r="Y914" s="1812" t="s">
        <v>3509</v>
      </c>
      <c r="Z914" s="1812"/>
      <c r="AA914" s="1812"/>
      <c r="AB914" s="1813"/>
      <c r="AC914" s="1809" t="s">
        <v>3139</v>
      </c>
      <c r="AD914" s="1810"/>
      <c r="AE914" s="1810"/>
      <c r="AF914" s="1810"/>
      <c r="AG914" s="1949">
        <v>24</v>
      </c>
      <c r="AH914" s="1949"/>
      <c r="AI914" s="1949"/>
      <c r="AJ914" s="1950"/>
      <c r="AK914" s="1821"/>
    </row>
    <row r="915" spans="1:58" s="1722" customFormat="1" ht="12" customHeight="1">
      <c r="E915" s="1745"/>
      <c r="F915" s="1745"/>
      <c r="G915" s="1745"/>
      <c r="H915" s="1745"/>
      <c r="I915" s="1745"/>
      <c r="J915" s="1746"/>
      <c r="K915" s="1747"/>
      <c r="L915" s="1746"/>
      <c r="M915" s="1808"/>
      <c r="N915" s="1749"/>
      <c r="O915" s="1948" t="s">
        <v>4192</v>
      </c>
      <c r="P915" s="1749"/>
      <c r="Q915" s="1809" t="s">
        <v>3106</v>
      </c>
      <c r="R915" s="1810"/>
      <c r="S915" s="1810"/>
      <c r="T915" s="1811" t="s">
        <v>3214</v>
      </c>
      <c r="U915" s="1809" t="s">
        <v>3120</v>
      </c>
      <c r="V915" s="1810"/>
      <c r="W915" s="1810"/>
      <c r="X915" s="1810"/>
      <c r="Y915" s="1812" t="s">
        <v>3513</v>
      </c>
      <c r="Z915" s="1812"/>
      <c r="AA915" s="1812"/>
      <c r="AB915" s="1813"/>
      <c r="AC915" s="1809" t="s">
        <v>3139</v>
      </c>
      <c r="AD915" s="1810"/>
      <c r="AE915" s="1810"/>
      <c r="AF915" s="1810"/>
      <c r="AG915" s="1949">
        <v>24</v>
      </c>
      <c r="AH915" s="1949"/>
      <c r="AI915" s="1949"/>
      <c r="AJ915" s="1950"/>
      <c r="AK915" s="1821"/>
    </row>
    <row r="916" spans="1:58" s="1722" customFormat="1" ht="12" customHeight="1">
      <c r="E916" s="1723"/>
      <c r="F916" s="1723"/>
      <c r="G916" s="1723"/>
      <c r="H916" s="1723"/>
      <c r="I916" s="1723"/>
      <c r="J916" s="1724"/>
      <c r="K916" s="1724"/>
      <c r="L916" s="1724"/>
      <c r="Q916" s="1825"/>
      <c r="R916" s="1825"/>
      <c r="S916" s="1825"/>
      <c r="T916" s="1825"/>
      <c r="U916" s="1825"/>
      <c r="V916" s="1825"/>
      <c r="W916" s="1825"/>
      <c r="X916" s="1825"/>
      <c r="Y916" s="1825"/>
      <c r="Z916" s="1825"/>
      <c r="AA916" s="1825"/>
      <c r="AB916" s="1825"/>
      <c r="AC916" s="1825"/>
      <c r="AD916" s="1825"/>
      <c r="AE916" s="1825"/>
      <c r="AF916" s="1825"/>
      <c r="AG916" s="1825"/>
      <c r="AH916" s="1825"/>
      <c r="AI916" s="1825"/>
      <c r="AJ916" s="1825"/>
      <c r="AK916" s="1821"/>
    </row>
    <row r="917" spans="1:58" s="1943" customFormat="1" ht="12" customHeight="1">
      <c r="C917" s="1943" t="s">
        <v>3141</v>
      </c>
      <c r="D917" s="1946"/>
      <c r="G917" s="1722" t="s">
        <v>3412</v>
      </c>
      <c r="M917" s="1951"/>
      <c r="N917" s="1951"/>
      <c r="O917" s="1951"/>
      <c r="P917" s="1951"/>
      <c r="Q917" s="1951"/>
      <c r="R917" s="1951"/>
      <c r="S917" s="1951"/>
      <c r="T917" s="1951"/>
      <c r="U917" s="1951"/>
      <c r="V917" s="1951"/>
      <c r="W917" s="1951"/>
      <c r="X917" s="1951"/>
      <c r="AC917" s="1951"/>
      <c r="AD917" s="1951"/>
      <c r="AE917" s="1951"/>
      <c r="AF917" s="1951"/>
      <c r="AG917" s="1951"/>
      <c r="AH917" s="1951"/>
      <c r="AI917" s="1951"/>
      <c r="AJ917" s="1951"/>
      <c r="AK917" s="1952"/>
      <c r="AL917" s="1951"/>
    </row>
    <row r="918" spans="1:58" s="1943" customFormat="1" ht="12" customHeight="1">
      <c r="E918" s="1953" t="s">
        <v>3102</v>
      </c>
      <c r="AJ918" s="1954" t="s">
        <v>3103</v>
      </c>
    </row>
    <row r="919" spans="1:58" s="1943" customFormat="1" ht="12" customHeight="1">
      <c r="E919" s="1955">
        <v>31</v>
      </c>
      <c r="F919" s="1955"/>
      <c r="G919" s="1955"/>
      <c r="H919" s="1955"/>
      <c r="I919" s="1955"/>
      <c r="J919" s="1955"/>
      <c r="K919" s="1955"/>
      <c r="L919" s="1955">
        <v>24</v>
      </c>
      <c r="M919" s="1955">
        <v>23</v>
      </c>
      <c r="N919" s="1955"/>
      <c r="O919" s="1955"/>
      <c r="P919" s="1955"/>
      <c r="Q919" s="1955"/>
      <c r="R919" s="1955"/>
      <c r="S919" s="1955"/>
      <c r="T919" s="1956">
        <v>16</v>
      </c>
      <c r="U919" s="1956">
        <v>15</v>
      </c>
      <c r="V919" s="1955"/>
      <c r="W919" s="1955"/>
      <c r="X919" s="1955"/>
      <c r="Y919" s="1955"/>
      <c r="Z919" s="1955"/>
      <c r="AA919" s="1955"/>
      <c r="AB919" s="1956">
        <v>8</v>
      </c>
      <c r="AC919" s="1956">
        <v>7</v>
      </c>
      <c r="AD919" s="1955"/>
      <c r="AE919" s="1955"/>
      <c r="AF919" s="1955"/>
      <c r="AG919" s="1955"/>
      <c r="AH919" s="1955"/>
      <c r="AI919" s="1955"/>
      <c r="AJ919" s="1956">
        <v>0</v>
      </c>
    </row>
    <row r="920" spans="1:58" s="1943" customFormat="1" ht="12" customHeight="1">
      <c r="E920" s="1841" t="s">
        <v>3125</v>
      </c>
      <c r="F920" s="1842" t="s">
        <v>3125</v>
      </c>
      <c r="G920" s="1842" t="s">
        <v>3194</v>
      </c>
      <c r="H920" s="1843" t="s">
        <v>3125</v>
      </c>
      <c r="I920" s="1841" t="s">
        <v>3125</v>
      </c>
      <c r="J920" s="1842" t="s">
        <v>3125</v>
      </c>
      <c r="K920" s="1842" t="s">
        <v>3125</v>
      </c>
      <c r="L920" s="1843" t="s">
        <v>3125</v>
      </c>
      <c r="M920" s="1841" t="s">
        <v>3125</v>
      </c>
      <c r="N920" s="1842" t="s">
        <v>3125</v>
      </c>
      <c r="O920" s="1842" t="s">
        <v>3125</v>
      </c>
      <c r="P920" s="1843" t="s">
        <v>3125</v>
      </c>
      <c r="Q920" s="1841" t="s">
        <v>3125</v>
      </c>
      <c r="R920" s="1842" t="s">
        <v>3125</v>
      </c>
      <c r="S920" s="1842" t="s">
        <v>3125</v>
      </c>
      <c r="T920" s="1843" t="s">
        <v>3125</v>
      </c>
      <c r="U920" s="1841" t="s">
        <v>3125</v>
      </c>
      <c r="V920" s="1842" t="s">
        <v>3125</v>
      </c>
      <c r="W920" s="1842" t="s">
        <v>3125</v>
      </c>
      <c r="X920" s="1843" t="s">
        <v>3125</v>
      </c>
      <c r="Y920" s="1841" t="s">
        <v>3125</v>
      </c>
      <c r="Z920" s="1842" t="s">
        <v>3125</v>
      </c>
      <c r="AA920" s="1842" t="s">
        <v>3125</v>
      </c>
      <c r="AB920" s="1843" t="s">
        <v>3125</v>
      </c>
      <c r="AC920" s="1841" t="s">
        <v>3125</v>
      </c>
      <c r="AD920" s="1842" t="s">
        <v>3125</v>
      </c>
      <c r="AE920" s="1957" t="s">
        <v>3420</v>
      </c>
      <c r="AF920" s="1958" t="s">
        <v>3420</v>
      </c>
      <c r="AG920" s="1959" t="s">
        <v>3420</v>
      </c>
      <c r="AH920" s="1957" t="s">
        <v>3420</v>
      </c>
      <c r="AI920" s="1957" t="s">
        <v>3420</v>
      </c>
      <c r="AJ920" s="1958" t="s">
        <v>3420</v>
      </c>
    </row>
    <row r="921" spans="1:58" s="1943" customFormat="1" ht="6" customHeight="1">
      <c r="E921" s="1960"/>
      <c r="F921" s="1960"/>
      <c r="G921" s="1960"/>
      <c r="H921" s="1960"/>
      <c r="I921" s="1960"/>
      <c r="J921" s="1960"/>
      <c r="K921" s="1960"/>
      <c r="L921" s="1960"/>
      <c r="M921" s="1960"/>
      <c r="N921" s="1960"/>
      <c r="O921" s="1960"/>
      <c r="P921" s="1960"/>
      <c r="Q921" s="1960"/>
      <c r="R921" s="1960"/>
      <c r="S921" s="1960"/>
      <c r="T921" s="1960"/>
      <c r="U921" s="1960"/>
      <c r="V921" s="1960"/>
      <c r="W921" s="1960"/>
      <c r="X921" s="1960"/>
      <c r="Y921" s="1960"/>
      <c r="Z921" s="1960"/>
      <c r="AA921" s="1960"/>
      <c r="AB921" s="1960"/>
      <c r="AC921" s="1960"/>
      <c r="AD921" s="1960"/>
      <c r="AE921" s="1960"/>
      <c r="AF921" s="1960"/>
      <c r="AG921" s="1960"/>
      <c r="AH921" s="1960"/>
      <c r="AI921" s="1960"/>
      <c r="AJ921" s="1960"/>
    </row>
    <row r="922" spans="1:58" s="1943" customFormat="1" ht="6" customHeight="1">
      <c r="E922" s="1960"/>
      <c r="F922" s="1960"/>
      <c r="G922" s="1960"/>
      <c r="H922" s="1960"/>
      <c r="I922" s="1960"/>
      <c r="J922" s="1960"/>
      <c r="K922" s="1960"/>
      <c r="L922" s="1960"/>
      <c r="M922" s="1960"/>
      <c r="N922" s="1960"/>
      <c r="O922" s="1960"/>
      <c r="P922" s="1960"/>
      <c r="Q922" s="1960"/>
      <c r="R922" s="1960"/>
      <c r="S922" s="1960"/>
      <c r="T922" s="1960"/>
      <c r="U922" s="1960"/>
      <c r="V922" s="1960"/>
      <c r="W922" s="1960"/>
      <c r="X922" s="1960"/>
      <c r="Y922" s="1960"/>
      <c r="Z922" s="1960"/>
      <c r="AA922" s="1960"/>
      <c r="AB922" s="1960"/>
      <c r="AC922" s="1960"/>
      <c r="AD922" s="1960"/>
      <c r="AE922" s="1960"/>
      <c r="AF922" s="1960"/>
      <c r="AG922" s="1960"/>
      <c r="AH922" s="1960"/>
      <c r="AI922" s="1960"/>
      <c r="AJ922" s="1960"/>
    </row>
    <row r="923" spans="1:58" s="1935" customFormat="1" ht="11.25" customHeight="1">
      <c r="D923" s="1936"/>
      <c r="I923" s="1937"/>
      <c r="J923" s="1937"/>
      <c r="K923" s="1937"/>
      <c r="L923" s="1937"/>
      <c r="M923" s="1937"/>
      <c r="N923" s="1937"/>
      <c r="O923" s="1961"/>
      <c r="P923" s="1961"/>
      <c r="Q923" s="1961"/>
      <c r="R923" s="1962"/>
      <c r="S923" s="1962"/>
      <c r="T923" s="1962"/>
      <c r="U923" s="1962"/>
      <c r="V923" s="1962"/>
      <c r="W923" s="1961"/>
      <c r="X923" s="1961"/>
      <c r="Y923" s="1961"/>
      <c r="Z923" s="1961"/>
      <c r="AA923" s="1962"/>
      <c r="AB923" s="1939"/>
      <c r="AC923" s="1939"/>
      <c r="AD923" s="1963"/>
      <c r="AE923" s="1964" t="s">
        <v>4193</v>
      </c>
      <c r="AF923" s="1965"/>
      <c r="AG923" s="1965"/>
      <c r="AH923" s="1965"/>
      <c r="AI923" s="1965"/>
      <c r="AJ923" s="1965"/>
    </row>
    <row r="924" spans="1:58" s="1935" customFormat="1" ht="11.25" customHeight="1">
      <c r="D924" s="1936"/>
      <c r="I924" s="1937"/>
      <c r="J924" s="1937"/>
      <c r="K924" s="1937"/>
      <c r="L924" s="1937"/>
      <c r="M924" s="1937"/>
      <c r="N924" s="1937"/>
      <c r="O924" s="1961"/>
      <c r="P924" s="1961"/>
      <c r="Q924" s="1961"/>
      <c r="R924" s="1962"/>
      <c r="S924" s="1962"/>
      <c r="T924" s="1962"/>
      <c r="U924" s="1966"/>
      <c r="V924" s="1966"/>
      <c r="W924" s="1966"/>
      <c r="X924" s="1966"/>
      <c r="Y924" s="1966"/>
      <c r="Z924" s="1966"/>
      <c r="AA924" s="1966"/>
      <c r="AB924" s="1967"/>
      <c r="AC924" s="1967" t="s">
        <v>4194</v>
      </c>
      <c r="AD924" s="1963"/>
      <c r="AE924" s="1968">
        <v>0</v>
      </c>
      <c r="AF924" s="1969">
        <v>0</v>
      </c>
      <c r="AG924" s="1969">
        <v>0</v>
      </c>
      <c r="AH924" s="1969">
        <v>0</v>
      </c>
      <c r="AI924" s="1969">
        <v>0</v>
      </c>
      <c r="AJ924" s="1970" t="s">
        <v>4195</v>
      </c>
      <c r="AK924" s="1935" t="s">
        <v>3862</v>
      </c>
    </row>
    <row r="925" spans="1:58" s="1935" customFormat="1" ht="11.25" customHeight="1">
      <c r="D925" s="1936"/>
      <c r="I925" s="1937"/>
      <c r="J925" s="1937"/>
      <c r="K925" s="1937"/>
      <c r="L925" s="1937"/>
      <c r="M925" s="1937"/>
      <c r="N925" s="1937"/>
      <c r="O925" s="1961"/>
      <c r="P925" s="1961"/>
      <c r="Q925" s="1961"/>
      <c r="R925" s="1962"/>
      <c r="S925" s="1962"/>
      <c r="T925" s="1962"/>
      <c r="U925" s="1966"/>
      <c r="V925" s="1966"/>
      <c r="W925" s="1966"/>
      <c r="X925" s="1966"/>
      <c r="Y925" s="1966"/>
      <c r="Z925" s="1966"/>
      <c r="AA925" s="1966"/>
      <c r="AB925" s="1967"/>
      <c r="AC925" s="1967" t="s">
        <v>4196</v>
      </c>
      <c r="AD925" s="1963"/>
      <c r="AE925" s="1971">
        <v>0</v>
      </c>
      <c r="AF925" s="1972">
        <v>0</v>
      </c>
      <c r="AG925" s="1972">
        <v>0</v>
      </c>
      <c r="AH925" s="1972">
        <v>0</v>
      </c>
      <c r="AI925" s="1972">
        <v>0</v>
      </c>
      <c r="AJ925" s="1973" t="s">
        <v>3214</v>
      </c>
    </row>
    <row r="926" spans="1:58" s="1935" customFormat="1" ht="11.25" customHeight="1">
      <c r="D926" s="1936"/>
      <c r="I926" s="1937"/>
      <c r="J926" s="1937"/>
      <c r="K926" s="1937"/>
      <c r="L926" s="1937"/>
      <c r="M926" s="1937"/>
      <c r="N926" s="1937"/>
      <c r="O926" s="1961"/>
      <c r="P926" s="1961"/>
      <c r="Q926" s="1961"/>
      <c r="R926" s="1962"/>
      <c r="S926" s="1962"/>
      <c r="T926" s="1962"/>
      <c r="U926" s="1966"/>
      <c r="V926" s="1966"/>
      <c r="W926" s="1966"/>
      <c r="X926" s="1966"/>
      <c r="Y926" s="1966"/>
      <c r="Z926" s="1966"/>
      <c r="AA926" s="1966"/>
      <c r="AB926" s="1967"/>
      <c r="AC926" s="1967" t="s">
        <v>4197</v>
      </c>
      <c r="AD926" s="1963"/>
      <c r="AE926" s="1971">
        <v>0</v>
      </c>
      <c r="AF926" s="1972">
        <v>0</v>
      </c>
      <c r="AG926" s="1972">
        <v>0</v>
      </c>
      <c r="AH926" s="1972">
        <v>0</v>
      </c>
      <c r="AI926" s="1972">
        <v>1</v>
      </c>
      <c r="AJ926" s="1973" t="s">
        <v>4195</v>
      </c>
    </row>
    <row r="927" spans="1:58" s="1935" customFormat="1" ht="11.25" customHeight="1">
      <c r="D927" s="1936"/>
      <c r="I927" s="1937"/>
      <c r="J927" s="1937"/>
      <c r="K927" s="1937"/>
      <c r="L927" s="1937"/>
      <c r="M927" s="1937"/>
      <c r="N927" s="1937"/>
      <c r="O927" s="1961"/>
      <c r="P927" s="1961"/>
      <c r="Q927" s="1961"/>
      <c r="R927" s="1962"/>
      <c r="S927" s="1962"/>
      <c r="T927" s="1962"/>
      <c r="U927" s="1966"/>
      <c r="V927" s="1966"/>
      <c r="W927" s="1966"/>
      <c r="X927" s="1966"/>
      <c r="Y927" s="1966"/>
      <c r="Z927" s="1966"/>
      <c r="AA927" s="1966"/>
      <c r="AB927" s="1967"/>
      <c r="AC927" s="1967" t="s">
        <v>4198</v>
      </c>
      <c r="AD927" s="1963"/>
      <c r="AE927" s="1971">
        <v>0</v>
      </c>
      <c r="AF927" s="1972">
        <v>0</v>
      </c>
      <c r="AG927" s="1972">
        <v>0</v>
      </c>
      <c r="AH927" s="1972">
        <v>0</v>
      </c>
      <c r="AI927" s="1972">
        <v>1</v>
      </c>
      <c r="AJ927" s="1973" t="s">
        <v>3214</v>
      </c>
    </row>
    <row r="928" spans="1:58" s="1935" customFormat="1" ht="11.25" customHeight="1">
      <c r="D928" s="1936"/>
      <c r="I928" s="1937"/>
      <c r="J928" s="1937"/>
      <c r="K928" s="1937"/>
      <c r="L928" s="1937"/>
      <c r="M928" s="1937"/>
      <c r="N928" s="1937"/>
      <c r="O928" s="1961"/>
      <c r="P928" s="1961"/>
      <c r="Q928" s="1961"/>
      <c r="R928" s="1962"/>
      <c r="S928" s="1962"/>
      <c r="T928" s="1962"/>
      <c r="U928" s="1966"/>
      <c r="V928" s="1966"/>
      <c r="W928" s="1966"/>
      <c r="X928" s="1966"/>
      <c r="Y928" s="1966"/>
      <c r="Z928" s="1966"/>
      <c r="AA928" s="1966"/>
      <c r="AB928" s="1967"/>
      <c r="AC928" s="1967" t="s">
        <v>4199</v>
      </c>
      <c r="AD928" s="1963"/>
      <c r="AE928" s="1971">
        <v>0</v>
      </c>
      <c r="AF928" s="1972">
        <v>0</v>
      </c>
      <c r="AG928" s="1972">
        <v>0</v>
      </c>
      <c r="AH928" s="1972">
        <v>1</v>
      </c>
      <c r="AI928" s="1972">
        <v>0</v>
      </c>
      <c r="AJ928" s="1973" t="s">
        <v>4195</v>
      </c>
    </row>
    <row r="929" spans="4:36" s="1935" customFormat="1" ht="11.25" customHeight="1">
      <c r="D929" s="1936"/>
      <c r="I929" s="1937"/>
      <c r="J929" s="1937"/>
      <c r="K929" s="1937"/>
      <c r="L929" s="1937"/>
      <c r="M929" s="1937"/>
      <c r="N929" s="1937"/>
      <c r="O929" s="1961"/>
      <c r="P929" s="1961"/>
      <c r="Q929" s="1961"/>
      <c r="R929" s="1962"/>
      <c r="S929" s="1962"/>
      <c r="T929" s="1962"/>
      <c r="U929" s="1966"/>
      <c r="V929" s="1966"/>
      <c r="W929" s="1966"/>
      <c r="X929" s="1966"/>
      <c r="Y929" s="1966"/>
      <c r="Z929" s="1966"/>
      <c r="AA929" s="1966"/>
      <c r="AB929" s="1967"/>
      <c r="AC929" s="1967" t="s">
        <v>4200</v>
      </c>
      <c r="AD929" s="1963"/>
      <c r="AE929" s="1971">
        <v>0</v>
      </c>
      <c r="AF929" s="1972">
        <v>0</v>
      </c>
      <c r="AG929" s="1972">
        <v>0</v>
      </c>
      <c r="AH929" s="1972">
        <v>1</v>
      </c>
      <c r="AI929" s="1972">
        <v>0</v>
      </c>
      <c r="AJ929" s="1973" t="s">
        <v>3214</v>
      </c>
    </row>
    <row r="930" spans="4:36" s="1935" customFormat="1" ht="11.25" customHeight="1">
      <c r="D930" s="1936"/>
      <c r="I930" s="1937"/>
      <c r="J930" s="1937"/>
      <c r="K930" s="1937"/>
      <c r="L930" s="1937"/>
      <c r="M930" s="1937"/>
      <c r="N930" s="1937"/>
      <c r="O930" s="1961"/>
      <c r="P930" s="1961"/>
      <c r="Q930" s="1961"/>
      <c r="R930" s="1962"/>
      <c r="S930" s="1962"/>
      <c r="T930" s="1962"/>
      <c r="U930" s="1966"/>
      <c r="V930" s="1966"/>
      <c r="W930" s="1966"/>
      <c r="X930" s="1966"/>
      <c r="Y930" s="1966"/>
      <c r="Z930" s="1966"/>
      <c r="AA930" s="1966"/>
      <c r="AB930" s="1967"/>
      <c r="AC930" s="1967" t="s">
        <v>4201</v>
      </c>
      <c r="AD930" s="1963"/>
      <c r="AE930" s="1971">
        <v>0</v>
      </c>
      <c r="AF930" s="1972">
        <v>0</v>
      </c>
      <c r="AG930" s="1972">
        <v>0</v>
      </c>
      <c r="AH930" s="1972">
        <v>1</v>
      </c>
      <c r="AI930" s="1972">
        <v>1</v>
      </c>
      <c r="AJ930" s="1973" t="s">
        <v>4195</v>
      </c>
    </row>
    <row r="931" spans="4:36" s="1935" customFormat="1" ht="11.25" customHeight="1">
      <c r="D931" s="1936"/>
      <c r="I931" s="1937"/>
      <c r="J931" s="1937"/>
      <c r="K931" s="1937"/>
      <c r="L931" s="1937"/>
      <c r="M931" s="1937"/>
      <c r="N931" s="1937"/>
      <c r="O931" s="1961"/>
      <c r="P931" s="1961"/>
      <c r="Q931" s="1961"/>
      <c r="R931" s="1962"/>
      <c r="S931" s="1962"/>
      <c r="T931" s="1962"/>
      <c r="U931" s="1966"/>
      <c r="V931" s="1966"/>
      <c r="W931" s="1966"/>
      <c r="X931" s="1966"/>
      <c r="Y931" s="1966"/>
      <c r="Z931" s="1966"/>
      <c r="AA931" s="1966"/>
      <c r="AB931" s="1967"/>
      <c r="AC931" s="1967" t="s">
        <v>4202</v>
      </c>
      <c r="AD931" s="1963"/>
      <c r="AE931" s="1971">
        <v>0</v>
      </c>
      <c r="AF931" s="1972">
        <v>0</v>
      </c>
      <c r="AG931" s="1972">
        <v>0</v>
      </c>
      <c r="AH931" s="1972">
        <v>1</v>
      </c>
      <c r="AI931" s="1972">
        <v>1</v>
      </c>
      <c r="AJ931" s="1973" t="s">
        <v>3214</v>
      </c>
    </row>
    <row r="932" spans="4:36" s="1935" customFormat="1" ht="11.25" customHeight="1">
      <c r="D932" s="1936"/>
      <c r="I932" s="1937"/>
      <c r="J932" s="1937"/>
      <c r="K932" s="1937"/>
      <c r="L932" s="1937"/>
      <c r="M932" s="1937"/>
      <c r="N932" s="1937"/>
      <c r="O932" s="1961"/>
      <c r="P932" s="1961"/>
      <c r="Q932" s="1961"/>
      <c r="R932" s="1962"/>
      <c r="S932" s="1962"/>
      <c r="T932" s="1962"/>
      <c r="U932" s="1966"/>
      <c r="V932" s="1966"/>
      <c r="W932" s="1966"/>
      <c r="X932" s="1966"/>
      <c r="Y932" s="1966"/>
      <c r="Z932" s="1966"/>
      <c r="AA932" s="1966"/>
      <c r="AB932" s="1967"/>
      <c r="AC932" s="1967" t="s">
        <v>4203</v>
      </c>
      <c r="AD932" s="1963"/>
      <c r="AE932" s="1971">
        <v>0</v>
      </c>
      <c r="AF932" s="1972">
        <v>0</v>
      </c>
      <c r="AG932" s="1972">
        <v>1</v>
      </c>
      <c r="AH932" s="1972">
        <v>0</v>
      </c>
      <c r="AI932" s="1972">
        <v>0</v>
      </c>
      <c r="AJ932" s="1973" t="s">
        <v>4195</v>
      </c>
    </row>
    <row r="933" spans="4:36" s="1935" customFormat="1" ht="11.25" customHeight="1">
      <c r="D933" s="1936"/>
      <c r="I933" s="1937"/>
      <c r="J933" s="1937"/>
      <c r="K933" s="1937"/>
      <c r="L933" s="1937"/>
      <c r="M933" s="1937"/>
      <c r="N933" s="1937"/>
      <c r="O933" s="1961"/>
      <c r="P933" s="1961"/>
      <c r="Q933" s="1961"/>
      <c r="R933" s="1962"/>
      <c r="S933" s="1962"/>
      <c r="T933" s="1962"/>
      <c r="U933" s="1966"/>
      <c r="V933" s="1966"/>
      <c r="W933" s="1966"/>
      <c r="X933" s="1966"/>
      <c r="Y933" s="1966"/>
      <c r="Z933" s="1966"/>
      <c r="AA933" s="1966"/>
      <c r="AB933" s="1967"/>
      <c r="AC933" s="1967" t="s">
        <v>4204</v>
      </c>
      <c r="AD933" s="1963"/>
      <c r="AE933" s="1971">
        <v>0</v>
      </c>
      <c r="AF933" s="1972">
        <v>0</v>
      </c>
      <c r="AG933" s="1972">
        <v>1</v>
      </c>
      <c r="AH933" s="1972">
        <v>0</v>
      </c>
      <c r="AI933" s="1972">
        <v>0</v>
      </c>
      <c r="AJ933" s="1973" t="s">
        <v>3214</v>
      </c>
    </row>
    <row r="934" spans="4:36" s="1935" customFormat="1" ht="11.25" customHeight="1">
      <c r="D934" s="1936"/>
      <c r="I934" s="1937"/>
      <c r="J934" s="1937"/>
      <c r="K934" s="1937"/>
      <c r="L934" s="1937"/>
      <c r="M934" s="1937"/>
      <c r="N934" s="1937"/>
      <c r="O934" s="1961"/>
      <c r="P934" s="1961"/>
      <c r="Q934" s="1961"/>
      <c r="R934" s="1962"/>
      <c r="S934" s="1962"/>
      <c r="T934" s="1962"/>
      <c r="U934" s="1966"/>
      <c r="V934" s="1966"/>
      <c r="W934" s="1966"/>
      <c r="X934" s="1966"/>
      <c r="Y934" s="1966"/>
      <c r="Z934" s="1966"/>
      <c r="AA934" s="1966"/>
      <c r="AB934" s="1967"/>
      <c r="AC934" s="1967" t="s">
        <v>4205</v>
      </c>
      <c r="AD934" s="1963"/>
      <c r="AE934" s="1971">
        <v>0</v>
      </c>
      <c r="AF934" s="1972">
        <v>0</v>
      </c>
      <c r="AG934" s="1972">
        <v>1</v>
      </c>
      <c r="AH934" s="1972">
        <v>0</v>
      </c>
      <c r="AI934" s="1972">
        <v>1</v>
      </c>
      <c r="AJ934" s="1973" t="s">
        <v>4195</v>
      </c>
    </row>
    <row r="935" spans="4:36" s="1935" customFormat="1" ht="11.25" customHeight="1">
      <c r="D935" s="1936"/>
      <c r="I935" s="1937"/>
      <c r="J935" s="1937"/>
      <c r="K935" s="1937"/>
      <c r="L935" s="1937"/>
      <c r="M935" s="1937"/>
      <c r="N935" s="1937"/>
      <c r="O935" s="1961"/>
      <c r="P935" s="1961"/>
      <c r="Q935" s="1961"/>
      <c r="R935" s="1962"/>
      <c r="S935" s="1962"/>
      <c r="T935" s="1962"/>
      <c r="U935" s="1966"/>
      <c r="V935" s="1966"/>
      <c r="W935" s="1966"/>
      <c r="X935" s="1966"/>
      <c r="Y935" s="1966"/>
      <c r="Z935" s="1966"/>
      <c r="AA935" s="1966"/>
      <c r="AB935" s="1967"/>
      <c r="AC935" s="1967" t="s">
        <v>4206</v>
      </c>
      <c r="AD935" s="1963"/>
      <c r="AE935" s="1971">
        <v>0</v>
      </c>
      <c r="AF935" s="1972">
        <v>0</v>
      </c>
      <c r="AG935" s="1972">
        <v>1</v>
      </c>
      <c r="AH935" s="1972">
        <v>0</v>
      </c>
      <c r="AI935" s="1972">
        <v>1</v>
      </c>
      <c r="AJ935" s="1973" t="s">
        <v>3214</v>
      </c>
    </row>
    <row r="936" spans="4:36" s="1935" customFormat="1" ht="11.25" customHeight="1">
      <c r="D936" s="1936"/>
      <c r="I936" s="1937"/>
      <c r="J936" s="1937"/>
      <c r="K936" s="1937"/>
      <c r="L936" s="1937"/>
      <c r="M936" s="1937"/>
      <c r="N936" s="1937"/>
      <c r="O936" s="1961"/>
      <c r="P936" s="1961"/>
      <c r="Q936" s="1961"/>
      <c r="R936" s="1962"/>
      <c r="S936" s="1962"/>
      <c r="T936" s="1962"/>
      <c r="U936" s="1966"/>
      <c r="V936" s="1966"/>
      <c r="W936" s="1966"/>
      <c r="X936" s="1966"/>
      <c r="Y936" s="1966"/>
      <c r="Z936" s="1966"/>
      <c r="AA936" s="1966"/>
      <c r="AB936" s="1967"/>
      <c r="AC936" s="1967" t="s">
        <v>4207</v>
      </c>
      <c r="AD936" s="1963"/>
      <c r="AE936" s="1971">
        <v>0</v>
      </c>
      <c r="AF936" s="1972">
        <v>0</v>
      </c>
      <c r="AG936" s="1972">
        <v>1</v>
      </c>
      <c r="AH936" s="1972">
        <v>1</v>
      </c>
      <c r="AI936" s="1972">
        <v>0</v>
      </c>
      <c r="AJ936" s="1973" t="s">
        <v>4195</v>
      </c>
    </row>
    <row r="937" spans="4:36" s="1935" customFormat="1" ht="11.25" customHeight="1">
      <c r="D937" s="1936"/>
      <c r="I937" s="1937"/>
      <c r="J937" s="1937"/>
      <c r="K937" s="1937"/>
      <c r="L937" s="1937"/>
      <c r="M937" s="1937"/>
      <c r="N937" s="1937"/>
      <c r="O937" s="1961"/>
      <c r="P937" s="1961"/>
      <c r="Q937" s="1961"/>
      <c r="R937" s="1962"/>
      <c r="S937" s="1962"/>
      <c r="T937" s="1962"/>
      <c r="U937" s="1966"/>
      <c r="V937" s="1966"/>
      <c r="W937" s="1966"/>
      <c r="X937" s="1966"/>
      <c r="Y937" s="1966"/>
      <c r="Z937" s="1966"/>
      <c r="AA937" s="1966"/>
      <c r="AB937" s="1967"/>
      <c r="AC937" s="1967" t="s">
        <v>4208</v>
      </c>
      <c r="AD937" s="1963"/>
      <c r="AE937" s="1971">
        <v>0</v>
      </c>
      <c r="AF937" s="1972">
        <v>0</v>
      </c>
      <c r="AG937" s="1972">
        <v>1</v>
      </c>
      <c r="AH937" s="1972">
        <v>1</v>
      </c>
      <c r="AI937" s="1972">
        <v>0</v>
      </c>
      <c r="AJ937" s="1973" t="s">
        <v>3214</v>
      </c>
    </row>
    <row r="938" spans="4:36" s="1935" customFormat="1" ht="11.25" customHeight="1">
      <c r="D938" s="1936"/>
      <c r="I938" s="1937"/>
      <c r="J938" s="1937"/>
      <c r="K938" s="1937"/>
      <c r="L938" s="1937"/>
      <c r="M938" s="1937"/>
      <c r="N938" s="1937"/>
      <c r="O938" s="1961"/>
      <c r="P938" s="1961"/>
      <c r="Q938" s="1961"/>
      <c r="R938" s="1962"/>
      <c r="S938" s="1962"/>
      <c r="T938" s="1962"/>
      <c r="U938" s="1966"/>
      <c r="V938" s="1966"/>
      <c r="W938" s="1966"/>
      <c r="X938" s="1966"/>
      <c r="Y938" s="1966"/>
      <c r="Z938" s="1966"/>
      <c r="AA938" s="1966"/>
      <c r="AB938" s="1967"/>
      <c r="AC938" s="1967" t="s">
        <v>4209</v>
      </c>
      <c r="AD938" s="1963"/>
      <c r="AE938" s="1971">
        <v>0</v>
      </c>
      <c r="AF938" s="1972">
        <v>0</v>
      </c>
      <c r="AG938" s="1972">
        <v>1</v>
      </c>
      <c r="AH938" s="1972">
        <v>1</v>
      </c>
      <c r="AI938" s="1972">
        <v>1</v>
      </c>
      <c r="AJ938" s="1973" t="s">
        <v>4195</v>
      </c>
    </row>
    <row r="939" spans="4:36" s="1935" customFormat="1" ht="11.25" customHeight="1">
      <c r="D939" s="1936"/>
      <c r="I939" s="1937"/>
      <c r="J939" s="1937"/>
      <c r="K939" s="1937"/>
      <c r="L939" s="1937"/>
      <c r="M939" s="1937"/>
      <c r="N939" s="1937"/>
      <c r="O939" s="1961"/>
      <c r="P939" s="1961"/>
      <c r="Q939" s="1961"/>
      <c r="R939" s="1962"/>
      <c r="S939" s="1962"/>
      <c r="T939" s="1962"/>
      <c r="U939" s="1966"/>
      <c r="V939" s="1966"/>
      <c r="W939" s="1966"/>
      <c r="X939" s="1966"/>
      <c r="Y939" s="1966"/>
      <c r="Z939" s="1966"/>
      <c r="AA939" s="1966"/>
      <c r="AB939" s="1967"/>
      <c r="AC939" s="1967" t="s">
        <v>4210</v>
      </c>
      <c r="AD939" s="1963"/>
      <c r="AE939" s="1971">
        <v>0</v>
      </c>
      <c r="AF939" s="1972">
        <v>0</v>
      </c>
      <c r="AG939" s="1972">
        <v>1</v>
      </c>
      <c r="AH939" s="1972">
        <v>1</v>
      </c>
      <c r="AI939" s="1972">
        <v>1</v>
      </c>
      <c r="AJ939" s="1973" t="s">
        <v>3214</v>
      </c>
    </row>
    <row r="940" spans="4:36" s="1935" customFormat="1" ht="11.25" customHeight="1">
      <c r="D940" s="1936"/>
      <c r="I940" s="1937"/>
      <c r="J940" s="1937"/>
      <c r="K940" s="1937"/>
      <c r="L940" s="1937"/>
      <c r="M940" s="1937"/>
      <c r="N940" s="1937"/>
      <c r="O940" s="1961"/>
      <c r="P940" s="1961"/>
      <c r="Q940" s="1961"/>
      <c r="R940" s="1962"/>
      <c r="S940" s="1962"/>
      <c r="T940" s="1962"/>
      <c r="U940" s="1966"/>
      <c r="V940" s="1966"/>
      <c r="W940" s="1966"/>
      <c r="X940" s="1966"/>
      <c r="Y940" s="1966"/>
      <c r="Z940" s="1966"/>
      <c r="AA940" s="1966"/>
      <c r="AB940" s="1967"/>
      <c r="AC940" s="1967" t="s">
        <v>4211</v>
      </c>
      <c r="AD940" s="1963"/>
      <c r="AE940" s="1971">
        <v>0</v>
      </c>
      <c r="AF940" s="1972">
        <v>1</v>
      </c>
      <c r="AG940" s="1972">
        <v>0</v>
      </c>
      <c r="AH940" s="1972">
        <v>0</v>
      </c>
      <c r="AI940" s="1972">
        <v>0</v>
      </c>
      <c r="AJ940" s="1973" t="s">
        <v>4195</v>
      </c>
    </row>
    <row r="941" spans="4:36" s="1935" customFormat="1" ht="11.25" customHeight="1">
      <c r="D941" s="1936"/>
      <c r="I941" s="1937"/>
      <c r="J941" s="1937"/>
      <c r="K941" s="1937"/>
      <c r="L941" s="1937"/>
      <c r="M941" s="1937"/>
      <c r="N941" s="1937"/>
      <c r="O941" s="1961"/>
      <c r="P941" s="1961"/>
      <c r="Q941" s="1961"/>
      <c r="R941" s="1962"/>
      <c r="S941" s="1962"/>
      <c r="T941" s="1962"/>
      <c r="U941" s="1966"/>
      <c r="V941" s="1966"/>
      <c r="W941" s="1966"/>
      <c r="X941" s="1966"/>
      <c r="Y941" s="1966"/>
      <c r="Z941" s="1966"/>
      <c r="AA941" s="1966"/>
      <c r="AB941" s="1967"/>
      <c r="AC941" s="1967" t="s">
        <v>4212</v>
      </c>
      <c r="AD941" s="1963"/>
      <c r="AE941" s="1971">
        <v>0</v>
      </c>
      <c r="AF941" s="1972">
        <v>1</v>
      </c>
      <c r="AG941" s="1972">
        <v>0</v>
      </c>
      <c r="AH941" s="1972">
        <v>0</v>
      </c>
      <c r="AI941" s="1972">
        <v>0</v>
      </c>
      <c r="AJ941" s="1973" t="s">
        <v>3214</v>
      </c>
    </row>
    <row r="942" spans="4:36" s="1935" customFormat="1" ht="11.25" customHeight="1">
      <c r="D942" s="1936"/>
      <c r="I942" s="1937"/>
      <c r="J942" s="1937"/>
      <c r="K942" s="1937"/>
      <c r="L942" s="1937"/>
      <c r="M942" s="1937"/>
      <c r="N942" s="1937"/>
      <c r="O942" s="1961"/>
      <c r="P942" s="1961"/>
      <c r="Q942" s="1961"/>
      <c r="R942" s="1962"/>
      <c r="S942" s="1962"/>
      <c r="T942" s="1962"/>
      <c r="U942" s="1966"/>
      <c r="V942" s="1966"/>
      <c r="W942" s="1966"/>
      <c r="X942" s="1966"/>
      <c r="Y942" s="1966"/>
      <c r="Z942" s="1966"/>
      <c r="AA942" s="1966"/>
      <c r="AB942" s="1967"/>
      <c r="AC942" s="1967" t="s">
        <v>4213</v>
      </c>
      <c r="AD942" s="1963"/>
      <c r="AE942" s="1971">
        <v>0</v>
      </c>
      <c r="AF942" s="1972">
        <v>1</v>
      </c>
      <c r="AG942" s="1972">
        <v>0</v>
      </c>
      <c r="AH942" s="1972">
        <v>0</v>
      </c>
      <c r="AI942" s="1972">
        <v>1</v>
      </c>
      <c r="AJ942" s="1973" t="s">
        <v>4195</v>
      </c>
    </row>
    <row r="943" spans="4:36" s="1935" customFormat="1" ht="11.25" customHeight="1">
      <c r="D943" s="1936"/>
      <c r="I943" s="1937"/>
      <c r="J943" s="1937"/>
      <c r="K943" s="1937"/>
      <c r="L943" s="1937"/>
      <c r="M943" s="1937"/>
      <c r="N943" s="1937"/>
      <c r="O943" s="1961"/>
      <c r="P943" s="1961"/>
      <c r="Q943" s="1961"/>
      <c r="R943" s="1962"/>
      <c r="S943" s="1962"/>
      <c r="T943" s="1962"/>
      <c r="U943" s="1966"/>
      <c r="V943" s="1966"/>
      <c r="W943" s="1966"/>
      <c r="X943" s="1966"/>
      <c r="Y943" s="1966"/>
      <c r="Z943" s="1966"/>
      <c r="AA943" s="1966"/>
      <c r="AB943" s="1967"/>
      <c r="AC943" s="1967" t="s">
        <v>4214</v>
      </c>
      <c r="AD943" s="1963"/>
      <c r="AE943" s="1971">
        <v>0</v>
      </c>
      <c r="AF943" s="1972">
        <v>1</v>
      </c>
      <c r="AG943" s="1972">
        <v>0</v>
      </c>
      <c r="AH943" s="1972">
        <v>0</v>
      </c>
      <c r="AI943" s="1972">
        <v>1</v>
      </c>
      <c r="AJ943" s="1973" t="s">
        <v>3214</v>
      </c>
    </row>
    <row r="944" spans="4:36" s="1935" customFormat="1" ht="11.25" customHeight="1">
      <c r="D944" s="1936"/>
      <c r="I944" s="1937"/>
      <c r="J944" s="1937"/>
      <c r="K944" s="1937"/>
      <c r="L944" s="1937"/>
      <c r="M944" s="1937"/>
      <c r="N944" s="1937"/>
      <c r="O944" s="1961"/>
      <c r="P944" s="1961"/>
      <c r="Q944" s="1961"/>
      <c r="R944" s="1962"/>
      <c r="S944" s="1962"/>
      <c r="T944" s="1962"/>
      <c r="U944" s="1966"/>
      <c r="V944" s="1966"/>
      <c r="W944" s="1966"/>
      <c r="X944" s="1966"/>
      <c r="Y944" s="1966"/>
      <c r="Z944" s="1966"/>
      <c r="AA944" s="1966"/>
      <c r="AB944" s="1967"/>
      <c r="AC944" s="1967" t="s">
        <v>4215</v>
      </c>
      <c r="AD944" s="1963"/>
      <c r="AE944" s="1971">
        <v>0</v>
      </c>
      <c r="AF944" s="1972">
        <v>1</v>
      </c>
      <c r="AG944" s="1972">
        <v>0</v>
      </c>
      <c r="AH944" s="1972">
        <v>1</v>
      </c>
      <c r="AI944" s="1972">
        <v>0</v>
      </c>
      <c r="AJ944" s="1973" t="s">
        <v>4195</v>
      </c>
    </row>
    <row r="945" spans="4:36" s="1935" customFormat="1" ht="11.25" customHeight="1">
      <c r="D945" s="1936"/>
      <c r="I945" s="1937"/>
      <c r="J945" s="1937"/>
      <c r="K945" s="1937"/>
      <c r="L945" s="1937"/>
      <c r="M945" s="1937"/>
      <c r="N945" s="1937"/>
      <c r="O945" s="1961"/>
      <c r="P945" s="1961"/>
      <c r="Q945" s="1961"/>
      <c r="R945" s="1962"/>
      <c r="S945" s="1962"/>
      <c r="T945" s="1962"/>
      <c r="U945" s="1966"/>
      <c r="V945" s="1966"/>
      <c r="W945" s="1966"/>
      <c r="X945" s="1966"/>
      <c r="Y945" s="1966"/>
      <c r="Z945" s="1966"/>
      <c r="AA945" s="1966"/>
      <c r="AB945" s="1967"/>
      <c r="AC945" s="1967" t="s">
        <v>4216</v>
      </c>
      <c r="AD945" s="1963"/>
      <c r="AE945" s="1971">
        <v>0</v>
      </c>
      <c r="AF945" s="1972">
        <v>1</v>
      </c>
      <c r="AG945" s="1972">
        <v>0</v>
      </c>
      <c r="AH945" s="1972">
        <v>1</v>
      </c>
      <c r="AI945" s="1972">
        <v>0</v>
      </c>
      <c r="AJ945" s="1973" t="s">
        <v>3214</v>
      </c>
    </row>
    <row r="946" spans="4:36" s="1935" customFormat="1" ht="11.25" customHeight="1">
      <c r="D946" s="1936"/>
      <c r="I946" s="1937"/>
      <c r="J946" s="1937"/>
      <c r="K946" s="1937"/>
      <c r="L946" s="1937"/>
      <c r="M946" s="1937"/>
      <c r="N946" s="1937"/>
      <c r="O946" s="1961"/>
      <c r="P946" s="1961"/>
      <c r="Q946" s="1961"/>
      <c r="R946" s="1962"/>
      <c r="S946" s="1962"/>
      <c r="T946" s="1962"/>
      <c r="U946" s="1966"/>
      <c r="V946" s="1966"/>
      <c r="W946" s="1966"/>
      <c r="X946" s="1966"/>
      <c r="Y946" s="1966"/>
      <c r="Z946" s="1966"/>
      <c r="AA946" s="1966"/>
      <c r="AB946" s="1967"/>
      <c r="AC946" s="1967" t="s">
        <v>4217</v>
      </c>
      <c r="AD946" s="1963"/>
      <c r="AE946" s="1971">
        <v>0</v>
      </c>
      <c r="AF946" s="1972">
        <v>1</v>
      </c>
      <c r="AG946" s="1972">
        <v>0</v>
      </c>
      <c r="AH946" s="1972">
        <v>1</v>
      </c>
      <c r="AI946" s="1972">
        <v>1</v>
      </c>
      <c r="AJ946" s="1973" t="s">
        <v>4195</v>
      </c>
    </row>
    <row r="947" spans="4:36" s="1935" customFormat="1" ht="11.25" customHeight="1">
      <c r="D947" s="1936"/>
      <c r="I947" s="1937"/>
      <c r="J947" s="1937"/>
      <c r="K947" s="1937"/>
      <c r="L947" s="1937"/>
      <c r="M947" s="1937"/>
      <c r="N947" s="1937"/>
      <c r="O947" s="1961"/>
      <c r="P947" s="1961"/>
      <c r="Q947" s="1961"/>
      <c r="R947" s="1962"/>
      <c r="S947" s="1962"/>
      <c r="T947" s="1962"/>
      <c r="U947" s="1966"/>
      <c r="V947" s="1966"/>
      <c r="W947" s="1966"/>
      <c r="X947" s="1966"/>
      <c r="Y947" s="1966"/>
      <c r="Z947" s="1966"/>
      <c r="AA947" s="1966"/>
      <c r="AB947" s="1967"/>
      <c r="AC947" s="1967" t="s">
        <v>4218</v>
      </c>
      <c r="AD947" s="1963"/>
      <c r="AE947" s="1971">
        <v>0</v>
      </c>
      <c r="AF947" s="1972">
        <v>1</v>
      </c>
      <c r="AG947" s="1972">
        <v>0</v>
      </c>
      <c r="AH947" s="1972">
        <v>1</v>
      </c>
      <c r="AI947" s="1972">
        <v>1</v>
      </c>
      <c r="AJ947" s="1973" t="s">
        <v>3214</v>
      </c>
    </row>
    <row r="948" spans="4:36" s="1935" customFormat="1" ht="11.25" customHeight="1">
      <c r="D948" s="1936"/>
      <c r="I948" s="1937"/>
      <c r="J948" s="1937"/>
      <c r="K948" s="1937"/>
      <c r="L948" s="1937"/>
      <c r="M948" s="1937"/>
      <c r="N948" s="1937"/>
      <c r="O948" s="1961"/>
      <c r="P948" s="1961"/>
      <c r="Q948" s="1961"/>
      <c r="R948" s="1962"/>
      <c r="S948" s="1962"/>
      <c r="T948" s="1962"/>
      <c r="U948" s="1966"/>
      <c r="V948" s="1966"/>
      <c r="W948" s="1966"/>
      <c r="X948" s="1966"/>
      <c r="Y948" s="1966"/>
      <c r="Z948" s="1966"/>
      <c r="AA948" s="1966"/>
      <c r="AB948" s="1967"/>
      <c r="AC948" s="1967" t="s">
        <v>4219</v>
      </c>
      <c r="AD948" s="1963"/>
      <c r="AE948" s="1971">
        <v>0</v>
      </c>
      <c r="AF948" s="1972">
        <v>1</v>
      </c>
      <c r="AG948" s="1972">
        <v>1</v>
      </c>
      <c r="AH948" s="1972">
        <v>0</v>
      </c>
      <c r="AI948" s="1972">
        <v>0</v>
      </c>
      <c r="AJ948" s="1973" t="s">
        <v>4195</v>
      </c>
    </row>
    <row r="949" spans="4:36" s="1935" customFormat="1" ht="11.25" customHeight="1">
      <c r="D949" s="1936"/>
      <c r="I949" s="1937"/>
      <c r="J949" s="1937"/>
      <c r="K949" s="1937"/>
      <c r="L949" s="1937"/>
      <c r="M949" s="1937"/>
      <c r="N949" s="1937"/>
      <c r="O949" s="1961"/>
      <c r="P949" s="1961"/>
      <c r="Q949" s="1961"/>
      <c r="R949" s="1962"/>
      <c r="S949" s="1962"/>
      <c r="T949" s="1962"/>
      <c r="U949" s="1966"/>
      <c r="V949" s="1966"/>
      <c r="W949" s="1966"/>
      <c r="X949" s="1966"/>
      <c r="Y949" s="1966"/>
      <c r="Z949" s="1966"/>
      <c r="AA949" s="1966"/>
      <c r="AB949" s="1967"/>
      <c r="AC949" s="1967" t="s">
        <v>4194</v>
      </c>
      <c r="AD949" s="1963"/>
      <c r="AE949" s="1971">
        <v>0</v>
      </c>
      <c r="AF949" s="1972">
        <v>1</v>
      </c>
      <c r="AG949" s="1972">
        <v>1</v>
      </c>
      <c r="AH949" s="1972">
        <v>0</v>
      </c>
      <c r="AI949" s="1972">
        <v>0</v>
      </c>
      <c r="AJ949" s="1973" t="s">
        <v>3214</v>
      </c>
    </row>
    <row r="950" spans="4:36" s="1935" customFormat="1" ht="11.25" customHeight="1">
      <c r="D950" s="1936"/>
      <c r="I950" s="1937"/>
      <c r="J950" s="1937"/>
      <c r="K950" s="1937"/>
      <c r="L950" s="1937"/>
      <c r="M950" s="1937"/>
      <c r="N950" s="1937"/>
      <c r="O950" s="1961"/>
      <c r="P950" s="1961"/>
      <c r="Q950" s="1961"/>
      <c r="R950" s="1962"/>
      <c r="S950" s="1962"/>
      <c r="T950" s="1962"/>
      <c r="U950" s="1966"/>
      <c r="V950" s="1966"/>
      <c r="W950" s="1966"/>
      <c r="X950" s="1966"/>
      <c r="Y950" s="1966"/>
      <c r="Z950" s="1966"/>
      <c r="AA950" s="1966"/>
      <c r="AB950" s="1967"/>
      <c r="AC950" s="1967" t="s">
        <v>4194</v>
      </c>
      <c r="AD950" s="1963"/>
      <c r="AE950" s="1971">
        <v>0</v>
      </c>
      <c r="AF950" s="1972">
        <v>1</v>
      </c>
      <c r="AG950" s="1972">
        <v>1</v>
      </c>
      <c r="AH950" s="1972">
        <v>0</v>
      </c>
      <c r="AI950" s="1972">
        <v>1</v>
      </c>
      <c r="AJ950" s="1973" t="s">
        <v>4195</v>
      </c>
    </row>
    <row r="951" spans="4:36" s="1935" customFormat="1" ht="11.25" customHeight="1">
      <c r="D951" s="1936"/>
      <c r="I951" s="1937"/>
      <c r="J951" s="1937"/>
      <c r="K951" s="1937"/>
      <c r="L951" s="1937"/>
      <c r="M951" s="1937"/>
      <c r="N951" s="1937"/>
      <c r="O951" s="1961"/>
      <c r="P951" s="1961"/>
      <c r="Q951" s="1961"/>
      <c r="R951" s="1962"/>
      <c r="S951" s="1962"/>
      <c r="T951" s="1962"/>
      <c r="U951" s="1966"/>
      <c r="V951" s="1966"/>
      <c r="W951" s="1966"/>
      <c r="X951" s="1966"/>
      <c r="Y951" s="1966"/>
      <c r="Z951" s="1966"/>
      <c r="AA951" s="1966"/>
      <c r="AB951" s="1967"/>
      <c r="AC951" s="1967" t="s">
        <v>4194</v>
      </c>
      <c r="AD951" s="1963"/>
      <c r="AE951" s="1971">
        <v>0</v>
      </c>
      <c r="AF951" s="1972">
        <v>1</v>
      </c>
      <c r="AG951" s="1972">
        <v>1</v>
      </c>
      <c r="AH951" s="1972">
        <v>0</v>
      </c>
      <c r="AI951" s="1972">
        <v>1</v>
      </c>
      <c r="AJ951" s="1973" t="s">
        <v>3214</v>
      </c>
    </row>
    <row r="952" spans="4:36" s="1935" customFormat="1" ht="11.25" customHeight="1">
      <c r="D952" s="1936"/>
      <c r="I952" s="1937"/>
      <c r="J952" s="1937"/>
      <c r="K952" s="1937"/>
      <c r="L952" s="1937"/>
      <c r="M952" s="1937"/>
      <c r="N952" s="1937"/>
      <c r="O952" s="1961"/>
      <c r="P952" s="1961"/>
      <c r="Q952" s="1961"/>
      <c r="R952" s="1962"/>
      <c r="S952" s="1962"/>
      <c r="T952" s="1962"/>
      <c r="U952" s="1966"/>
      <c r="V952" s="1966"/>
      <c r="W952" s="1966"/>
      <c r="X952" s="1966"/>
      <c r="Y952" s="1966"/>
      <c r="Z952" s="1966"/>
      <c r="AA952" s="1966"/>
      <c r="AB952" s="1967"/>
      <c r="AC952" s="1967" t="s">
        <v>4194</v>
      </c>
      <c r="AD952" s="1963"/>
      <c r="AE952" s="1971">
        <v>0</v>
      </c>
      <c r="AF952" s="1972">
        <v>1</v>
      </c>
      <c r="AG952" s="1972">
        <v>1</v>
      </c>
      <c r="AH952" s="1972">
        <v>1</v>
      </c>
      <c r="AI952" s="1972">
        <v>0</v>
      </c>
      <c r="AJ952" s="1973" t="s">
        <v>4195</v>
      </c>
    </row>
    <row r="953" spans="4:36" s="1935" customFormat="1" ht="11.25" customHeight="1">
      <c r="D953" s="1936"/>
      <c r="I953" s="1937"/>
      <c r="J953" s="1937"/>
      <c r="K953" s="1937"/>
      <c r="L953" s="1937"/>
      <c r="M953" s="1937"/>
      <c r="N953" s="1937"/>
      <c r="O953" s="1961"/>
      <c r="P953" s="1961"/>
      <c r="Q953" s="1961"/>
      <c r="R953" s="1962"/>
      <c r="S953" s="1962"/>
      <c r="T953" s="1962"/>
      <c r="U953" s="1966"/>
      <c r="V953" s="1966"/>
      <c r="W953" s="1966"/>
      <c r="X953" s="1966"/>
      <c r="Y953" s="1966"/>
      <c r="Z953" s="1966"/>
      <c r="AA953" s="1966"/>
      <c r="AB953" s="1967"/>
      <c r="AC953" s="1967" t="s">
        <v>4194</v>
      </c>
      <c r="AD953" s="1963"/>
      <c r="AE953" s="1971">
        <v>0</v>
      </c>
      <c r="AF953" s="1972">
        <v>1</v>
      </c>
      <c r="AG953" s="1972">
        <v>1</v>
      </c>
      <c r="AH953" s="1972">
        <v>1</v>
      </c>
      <c r="AI953" s="1972">
        <v>0</v>
      </c>
      <c r="AJ953" s="1973" t="s">
        <v>3214</v>
      </c>
    </row>
    <row r="954" spans="4:36" s="1935" customFormat="1" ht="11.25" customHeight="1">
      <c r="D954" s="1936"/>
      <c r="I954" s="1937"/>
      <c r="J954" s="1937"/>
      <c r="K954" s="1937"/>
      <c r="L954" s="1937"/>
      <c r="M954" s="1937"/>
      <c r="N954" s="1937"/>
      <c r="O954" s="1961"/>
      <c r="P954" s="1961"/>
      <c r="Q954" s="1961"/>
      <c r="R954" s="1962"/>
      <c r="S954" s="1962"/>
      <c r="T954" s="1962"/>
      <c r="U954" s="1966"/>
      <c r="V954" s="1966"/>
      <c r="W954" s="1966"/>
      <c r="X954" s="1966"/>
      <c r="Y954" s="1966"/>
      <c r="Z954" s="1966"/>
      <c r="AA954" s="1966"/>
      <c r="AB954" s="1967"/>
      <c r="AC954" s="1967" t="s">
        <v>4194</v>
      </c>
      <c r="AD954" s="1963"/>
      <c r="AE954" s="1971">
        <v>0</v>
      </c>
      <c r="AF954" s="1972">
        <v>1</v>
      </c>
      <c r="AG954" s="1972">
        <v>1</v>
      </c>
      <c r="AH954" s="1972">
        <v>1</v>
      </c>
      <c r="AI954" s="1972">
        <v>1</v>
      </c>
      <c r="AJ954" s="1973" t="s">
        <v>4195</v>
      </c>
    </row>
    <row r="955" spans="4:36" s="1935" customFormat="1" ht="11.25" customHeight="1">
      <c r="D955" s="1936"/>
      <c r="I955" s="1937"/>
      <c r="J955" s="1937"/>
      <c r="K955" s="1937"/>
      <c r="L955" s="1937"/>
      <c r="M955" s="1937"/>
      <c r="N955" s="1937"/>
      <c r="O955" s="1961"/>
      <c r="P955" s="1961"/>
      <c r="Q955" s="1961"/>
      <c r="R955" s="1962"/>
      <c r="S955" s="1962"/>
      <c r="T955" s="1962"/>
      <c r="U955" s="1966"/>
      <c r="V955" s="1966"/>
      <c r="W955" s="1966"/>
      <c r="X955" s="1966"/>
      <c r="Y955" s="1966"/>
      <c r="Z955" s="1966"/>
      <c r="AA955" s="1966"/>
      <c r="AB955" s="1967"/>
      <c r="AC955" s="1967" t="s">
        <v>4194</v>
      </c>
      <c r="AD955" s="1963"/>
      <c r="AE955" s="1971">
        <v>0</v>
      </c>
      <c r="AF955" s="1972">
        <v>1</v>
      </c>
      <c r="AG955" s="1972">
        <v>1</v>
      </c>
      <c r="AH955" s="1972">
        <v>1</v>
      </c>
      <c r="AI955" s="1972">
        <v>1</v>
      </c>
      <c r="AJ955" s="1973" t="s">
        <v>3214</v>
      </c>
    </row>
    <row r="956" spans="4:36" s="1935" customFormat="1" ht="11.25" customHeight="1">
      <c r="D956" s="1936"/>
      <c r="I956" s="1937"/>
      <c r="J956" s="1937"/>
      <c r="K956" s="1937"/>
      <c r="L956" s="1937"/>
      <c r="M956" s="1937"/>
      <c r="N956" s="1937"/>
      <c r="O956" s="1961"/>
      <c r="P956" s="1961"/>
      <c r="Q956" s="1961"/>
      <c r="R956" s="1962"/>
      <c r="S956" s="1962"/>
      <c r="T956" s="1962"/>
      <c r="U956" s="1966"/>
      <c r="V956" s="1966"/>
      <c r="W956" s="1966"/>
      <c r="X956" s="1966"/>
      <c r="Y956" s="1966"/>
      <c r="Z956" s="1966"/>
      <c r="AA956" s="1966"/>
      <c r="AB956" s="1967"/>
      <c r="AC956" s="1967" t="s">
        <v>4220</v>
      </c>
      <c r="AD956" s="1963"/>
      <c r="AE956" s="1971">
        <v>1</v>
      </c>
      <c r="AF956" s="1972">
        <v>0</v>
      </c>
      <c r="AG956" s="1972">
        <v>0</v>
      </c>
      <c r="AH956" s="1972">
        <v>0</v>
      </c>
      <c r="AI956" s="1972">
        <v>0</v>
      </c>
      <c r="AJ956" s="1973" t="s">
        <v>4195</v>
      </c>
    </row>
    <row r="957" spans="4:36" s="1935" customFormat="1" ht="11.25" customHeight="1">
      <c r="D957" s="1936"/>
      <c r="I957" s="1937"/>
      <c r="J957" s="1937"/>
      <c r="K957" s="1937"/>
      <c r="L957" s="1937"/>
      <c r="M957" s="1937"/>
      <c r="N957" s="1937"/>
      <c r="O957" s="1961"/>
      <c r="P957" s="1961"/>
      <c r="Q957" s="1961"/>
      <c r="R957" s="1962"/>
      <c r="S957" s="1962"/>
      <c r="T957" s="1962"/>
      <c r="U957" s="1966"/>
      <c r="V957" s="1966"/>
      <c r="W957" s="1966"/>
      <c r="X957" s="1966"/>
      <c r="Y957" s="1966"/>
      <c r="Z957" s="1966"/>
      <c r="AA957" s="1966"/>
      <c r="AB957" s="1967"/>
      <c r="AC957" s="1967" t="s">
        <v>4221</v>
      </c>
      <c r="AD957" s="1963"/>
      <c r="AE957" s="1971">
        <v>1</v>
      </c>
      <c r="AF957" s="1972">
        <v>0</v>
      </c>
      <c r="AG957" s="1972">
        <v>0</v>
      </c>
      <c r="AH957" s="1972">
        <v>0</v>
      </c>
      <c r="AI957" s="1972">
        <v>0</v>
      </c>
      <c r="AJ957" s="1973" t="s">
        <v>3214</v>
      </c>
    </row>
    <row r="958" spans="4:36" s="1935" customFormat="1" ht="11.25" customHeight="1">
      <c r="D958" s="1936"/>
      <c r="I958" s="1937"/>
      <c r="J958" s="1937"/>
      <c r="K958" s="1937"/>
      <c r="L958" s="1937"/>
      <c r="M958" s="1937"/>
      <c r="N958" s="1937"/>
      <c r="O958" s="1961"/>
      <c r="P958" s="1961"/>
      <c r="Q958" s="1961"/>
      <c r="R958" s="1962"/>
      <c r="S958" s="1962"/>
      <c r="T958" s="1962"/>
      <c r="U958" s="1966"/>
      <c r="V958" s="1966"/>
      <c r="W958" s="1966"/>
      <c r="X958" s="1966"/>
      <c r="Y958" s="1966"/>
      <c r="Z958" s="1966"/>
      <c r="AA958" s="1966"/>
      <c r="AB958" s="1967"/>
      <c r="AC958" s="1967" t="s">
        <v>4222</v>
      </c>
      <c r="AD958" s="1963"/>
      <c r="AE958" s="1971">
        <v>1</v>
      </c>
      <c r="AF958" s="1972">
        <v>0</v>
      </c>
      <c r="AG958" s="1972">
        <v>0</v>
      </c>
      <c r="AH958" s="1972">
        <v>0</v>
      </c>
      <c r="AI958" s="1972">
        <v>1</v>
      </c>
      <c r="AJ958" s="1973" t="s">
        <v>4195</v>
      </c>
    </row>
    <row r="959" spans="4:36" s="1935" customFormat="1" ht="11.25" customHeight="1">
      <c r="D959" s="1936"/>
      <c r="I959" s="1937"/>
      <c r="J959" s="1937"/>
      <c r="K959" s="1937"/>
      <c r="L959" s="1937"/>
      <c r="M959" s="1937"/>
      <c r="N959" s="1937"/>
      <c r="O959" s="1961"/>
      <c r="P959" s="1961"/>
      <c r="Q959" s="1961"/>
      <c r="R959" s="1962"/>
      <c r="S959" s="1962"/>
      <c r="T959" s="1962"/>
      <c r="U959" s="1966"/>
      <c r="V959" s="1966"/>
      <c r="W959" s="1966"/>
      <c r="X959" s="1966"/>
      <c r="Y959" s="1966"/>
      <c r="Z959" s="1966"/>
      <c r="AA959" s="1966"/>
      <c r="AB959" s="1967"/>
      <c r="AC959" s="1967" t="s">
        <v>4223</v>
      </c>
      <c r="AD959" s="1963"/>
      <c r="AE959" s="1971">
        <v>1</v>
      </c>
      <c r="AF959" s="1972">
        <v>0</v>
      </c>
      <c r="AG959" s="1972">
        <v>0</v>
      </c>
      <c r="AH959" s="1972">
        <v>0</v>
      </c>
      <c r="AI959" s="1972">
        <v>1</v>
      </c>
      <c r="AJ959" s="1973" t="s">
        <v>3214</v>
      </c>
    </row>
    <row r="960" spans="4:36" s="1935" customFormat="1" ht="11.25" customHeight="1">
      <c r="D960" s="1936"/>
      <c r="I960" s="1937"/>
      <c r="J960" s="1937"/>
      <c r="K960" s="1937"/>
      <c r="L960" s="1937"/>
      <c r="M960" s="1937"/>
      <c r="N960" s="1937"/>
      <c r="O960" s="1961"/>
      <c r="P960" s="1961"/>
      <c r="Q960" s="1961"/>
      <c r="R960" s="1962"/>
      <c r="S960" s="1962"/>
      <c r="T960" s="1962"/>
      <c r="U960" s="1966"/>
      <c r="V960" s="1966"/>
      <c r="W960" s="1966"/>
      <c r="X960" s="1966"/>
      <c r="Y960" s="1966"/>
      <c r="Z960" s="1966"/>
      <c r="AA960" s="1966"/>
      <c r="AB960" s="1967"/>
      <c r="AC960" s="1967" t="s">
        <v>4224</v>
      </c>
      <c r="AD960" s="1963"/>
      <c r="AE960" s="1971">
        <v>1</v>
      </c>
      <c r="AF960" s="1972">
        <v>0</v>
      </c>
      <c r="AG960" s="1972">
        <v>0</v>
      </c>
      <c r="AH960" s="1972">
        <v>1</v>
      </c>
      <c r="AI960" s="1972">
        <v>0</v>
      </c>
      <c r="AJ960" s="1973" t="s">
        <v>4195</v>
      </c>
    </row>
    <row r="961" spans="4:36" s="1935" customFormat="1" ht="11.25" customHeight="1">
      <c r="D961" s="1936"/>
      <c r="I961" s="1937"/>
      <c r="J961" s="1937"/>
      <c r="K961" s="1937"/>
      <c r="L961" s="1937"/>
      <c r="M961" s="1937"/>
      <c r="N961" s="1937"/>
      <c r="O961" s="1961"/>
      <c r="P961" s="1961"/>
      <c r="Q961" s="1961"/>
      <c r="R961" s="1962"/>
      <c r="S961" s="1962"/>
      <c r="T961" s="1962"/>
      <c r="U961" s="1966"/>
      <c r="V961" s="1966"/>
      <c r="W961" s="1966"/>
      <c r="X961" s="1966"/>
      <c r="Y961" s="1966"/>
      <c r="Z961" s="1966"/>
      <c r="AA961" s="1966"/>
      <c r="AB961" s="1967"/>
      <c r="AC961" s="1967" t="s">
        <v>4225</v>
      </c>
      <c r="AD961" s="1963"/>
      <c r="AE961" s="1971">
        <v>1</v>
      </c>
      <c r="AF961" s="1972">
        <v>0</v>
      </c>
      <c r="AG961" s="1972">
        <v>0</v>
      </c>
      <c r="AH961" s="1972">
        <v>1</v>
      </c>
      <c r="AI961" s="1972">
        <v>0</v>
      </c>
      <c r="AJ961" s="1973" t="s">
        <v>3214</v>
      </c>
    </row>
    <row r="962" spans="4:36" s="1935" customFormat="1" ht="11.25" customHeight="1">
      <c r="D962" s="1936"/>
      <c r="I962" s="1937"/>
      <c r="J962" s="1937"/>
      <c r="K962" s="1937"/>
      <c r="L962" s="1937"/>
      <c r="M962" s="1937"/>
      <c r="N962" s="1937"/>
      <c r="O962" s="1961"/>
      <c r="P962" s="1961"/>
      <c r="Q962" s="1961"/>
      <c r="R962" s="1962"/>
      <c r="S962" s="1962"/>
      <c r="T962" s="1962"/>
      <c r="U962" s="1966"/>
      <c r="V962" s="1966"/>
      <c r="W962" s="1966"/>
      <c r="X962" s="1966"/>
      <c r="Y962" s="1966"/>
      <c r="Z962" s="1966"/>
      <c r="AA962" s="1966"/>
      <c r="AB962" s="1967"/>
      <c r="AC962" s="1967" t="s">
        <v>4226</v>
      </c>
      <c r="AD962" s="1963"/>
      <c r="AE962" s="1971">
        <v>1</v>
      </c>
      <c r="AF962" s="1972">
        <v>0</v>
      </c>
      <c r="AG962" s="1972">
        <v>0</v>
      </c>
      <c r="AH962" s="1972">
        <v>1</v>
      </c>
      <c r="AI962" s="1972">
        <v>1</v>
      </c>
      <c r="AJ962" s="1973" t="s">
        <v>4195</v>
      </c>
    </row>
    <row r="963" spans="4:36" s="1935" customFormat="1" ht="11.25" customHeight="1">
      <c r="D963" s="1936"/>
      <c r="I963" s="1937"/>
      <c r="J963" s="1937"/>
      <c r="K963" s="1937"/>
      <c r="L963" s="1937"/>
      <c r="M963" s="1937"/>
      <c r="N963" s="1937"/>
      <c r="O963" s="1961"/>
      <c r="P963" s="1961"/>
      <c r="Q963" s="1961"/>
      <c r="R963" s="1962"/>
      <c r="S963" s="1962"/>
      <c r="T963" s="1962"/>
      <c r="U963" s="1966"/>
      <c r="V963" s="1966"/>
      <c r="W963" s="1966"/>
      <c r="X963" s="1966"/>
      <c r="Y963" s="1966"/>
      <c r="Z963" s="1966"/>
      <c r="AA963" s="1966"/>
      <c r="AB963" s="1967"/>
      <c r="AC963" s="1967" t="s">
        <v>4227</v>
      </c>
      <c r="AD963" s="1963"/>
      <c r="AE963" s="1971">
        <v>1</v>
      </c>
      <c r="AF963" s="1972">
        <v>0</v>
      </c>
      <c r="AG963" s="1972">
        <v>0</v>
      </c>
      <c r="AH963" s="1972">
        <v>1</v>
      </c>
      <c r="AI963" s="1972">
        <v>1</v>
      </c>
      <c r="AJ963" s="1973" t="s">
        <v>3214</v>
      </c>
    </row>
    <row r="964" spans="4:36" s="1935" customFormat="1" ht="11.25" customHeight="1">
      <c r="D964" s="1936"/>
      <c r="I964" s="1937"/>
      <c r="J964" s="1937"/>
      <c r="K964" s="1937"/>
      <c r="L964" s="1937"/>
      <c r="M964" s="1937"/>
      <c r="N964" s="1937"/>
      <c r="O964" s="1961"/>
      <c r="P964" s="1961"/>
      <c r="Q964" s="1961"/>
      <c r="R964" s="1962"/>
      <c r="S964" s="1962"/>
      <c r="T964" s="1962"/>
      <c r="U964" s="1966"/>
      <c r="V964" s="1966"/>
      <c r="W964" s="1966"/>
      <c r="X964" s="1966"/>
      <c r="Y964" s="1966"/>
      <c r="Z964" s="1966"/>
      <c r="AA964" s="1966"/>
      <c r="AB964" s="1967"/>
      <c r="AC964" s="1967" t="s">
        <v>4228</v>
      </c>
      <c r="AD964" s="1963"/>
      <c r="AE964" s="1971">
        <v>1</v>
      </c>
      <c r="AF964" s="1972">
        <v>0</v>
      </c>
      <c r="AG964" s="1972">
        <v>1</v>
      </c>
      <c r="AH964" s="1972">
        <v>0</v>
      </c>
      <c r="AI964" s="1972">
        <v>0</v>
      </c>
      <c r="AJ964" s="1973" t="s">
        <v>4195</v>
      </c>
    </row>
    <row r="965" spans="4:36" s="1935" customFormat="1" ht="11.25" customHeight="1">
      <c r="D965" s="1936"/>
      <c r="I965" s="1937"/>
      <c r="J965" s="1937"/>
      <c r="K965" s="1937"/>
      <c r="L965" s="1937"/>
      <c r="M965" s="1937"/>
      <c r="N965" s="1937"/>
      <c r="O965" s="1961"/>
      <c r="P965" s="1961"/>
      <c r="Q965" s="1961"/>
      <c r="R965" s="1962"/>
      <c r="S965" s="1962"/>
      <c r="T965" s="1962"/>
      <c r="U965" s="1966"/>
      <c r="V965" s="1966"/>
      <c r="W965" s="1966"/>
      <c r="X965" s="1966"/>
      <c r="Y965" s="1966"/>
      <c r="Z965" s="1966"/>
      <c r="AA965" s="1966"/>
      <c r="AB965" s="1967"/>
      <c r="AC965" s="1967" t="s">
        <v>4229</v>
      </c>
      <c r="AD965" s="1963"/>
      <c r="AE965" s="1971">
        <v>1</v>
      </c>
      <c r="AF965" s="1972">
        <v>0</v>
      </c>
      <c r="AG965" s="1972">
        <v>1</v>
      </c>
      <c r="AH965" s="1972">
        <v>0</v>
      </c>
      <c r="AI965" s="1972">
        <v>0</v>
      </c>
      <c r="AJ965" s="1973" t="s">
        <v>3214</v>
      </c>
    </row>
    <row r="966" spans="4:36" s="1935" customFormat="1" ht="11.25" customHeight="1">
      <c r="D966" s="1936"/>
      <c r="I966" s="1937"/>
      <c r="J966" s="1937"/>
      <c r="K966" s="1937"/>
      <c r="L966" s="1937"/>
      <c r="M966" s="1937"/>
      <c r="N966" s="1937"/>
      <c r="O966" s="1961"/>
      <c r="P966" s="1961"/>
      <c r="Q966" s="1961"/>
      <c r="R966" s="1962"/>
      <c r="S966" s="1962"/>
      <c r="T966" s="1962"/>
      <c r="U966" s="1966"/>
      <c r="V966" s="1966"/>
      <c r="W966" s="1966"/>
      <c r="X966" s="1966"/>
      <c r="Y966" s="1966"/>
      <c r="Z966" s="1966"/>
      <c r="AA966" s="1966"/>
      <c r="AB966" s="1967"/>
      <c r="AC966" s="1967" t="s">
        <v>4230</v>
      </c>
      <c r="AD966" s="1963"/>
      <c r="AE966" s="1971">
        <v>1</v>
      </c>
      <c r="AF966" s="1972">
        <v>0</v>
      </c>
      <c r="AG966" s="1972">
        <v>1</v>
      </c>
      <c r="AH966" s="1972">
        <v>0</v>
      </c>
      <c r="AI966" s="1972">
        <v>1</v>
      </c>
      <c r="AJ966" s="1973" t="s">
        <v>4195</v>
      </c>
    </row>
    <row r="967" spans="4:36" s="1935" customFormat="1" ht="11.25" customHeight="1">
      <c r="D967" s="1936"/>
      <c r="I967" s="1937"/>
      <c r="J967" s="1937"/>
      <c r="K967" s="1937"/>
      <c r="L967" s="1937"/>
      <c r="M967" s="1937"/>
      <c r="N967" s="1937"/>
      <c r="O967" s="1961"/>
      <c r="P967" s="1961"/>
      <c r="Q967" s="1961"/>
      <c r="R967" s="1962"/>
      <c r="S967" s="1962"/>
      <c r="T967" s="1962"/>
      <c r="U967" s="1966"/>
      <c r="V967" s="1966"/>
      <c r="W967" s="1966"/>
      <c r="X967" s="1966"/>
      <c r="Y967" s="1966"/>
      <c r="Z967" s="1966"/>
      <c r="AA967" s="1966"/>
      <c r="AB967" s="1967"/>
      <c r="AC967" s="1967" t="s">
        <v>4231</v>
      </c>
      <c r="AD967" s="1963"/>
      <c r="AE967" s="1971">
        <v>1</v>
      </c>
      <c r="AF967" s="1972">
        <v>0</v>
      </c>
      <c r="AG967" s="1972">
        <v>1</v>
      </c>
      <c r="AH967" s="1972">
        <v>0</v>
      </c>
      <c r="AI967" s="1972">
        <v>1</v>
      </c>
      <c r="AJ967" s="1973" t="s">
        <v>3214</v>
      </c>
    </row>
    <row r="968" spans="4:36" s="1935" customFormat="1" ht="11.25" customHeight="1">
      <c r="D968" s="1936"/>
      <c r="I968" s="1937"/>
      <c r="J968" s="1937"/>
      <c r="K968" s="1937"/>
      <c r="L968" s="1937"/>
      <c r="M968" s="1937"/>
      <c r="N968" s="1937"/>
      <c r="O968" s="1961"/>
      <c r="P968" s="1961"/>
      <c r="Q968" s="1961"/>
      <c r="R968" s="1962"/>
      <c r="S968" s="1962"/>
      <c r="T968" s="1962"/>
      <c r="U968" s="1966"/>
      <c r="V968" s="1966"/>
      <c r="W968" s="1966"/>
      <c r="X968" s="1966"/>
      <c r="Y968" s="1966"/>
      <c r="Z968" s="1966"/>
      <c r="AA968" s="1966"/>
      <c r="AB968" s="1967"/>
      <c r="AC968" s="1967" t="s">
        <v>4232</v>
      </c>
      <c r="AD968" s="1963"/>
      <c r="AE968" s="1971">
        <v>1</v>
      </c>
      <c r="AF968" s="1972">
        <v>0</v>
      </c>
      <c r="AG968" s="1972">
        <v>1</v>
      </c>
      <c r="AH968" s="1972">
        <v>1</v>
      </c>
      <c r="AI968" s="1972">
        <v>0</v>
      </c>
      <c r="AJ968" s="1973" t="s">
        <v>4195</v>
      </c>
    </row>
    <row r="969" spans="4:36" s="1935" customFormat="1" ht="11.25" customHeight="1">
      <c r="D969" s="1936"/>
      <c r="I969" s="1937"/>
      <c r="J969" s="1937"/>
      <c r="K969" s="1937"/>
      <c r="L969" s="1937"/>
      <c r="M969" s="1937"/>
      <c r="N969" s="1937"/>
      <c r="O969" s="1961"/>
      <c r="P969" s="1961"/>
      <c r="Q969" s="1961"/>
      <c r="R969" s="1962"/>
      <c r="S969" s="1962"/>
      <c r="T969" s="1962"/>
      <c r="U969" s="1966"/>
      <c r="V969" s="1966"/>
      <c r="W969" s="1966"/>
      <c r="X969" s="1966"/>
      <c r="Y969" s="1966"/>
      <c r="Z969" s="1966"/>
      <c r="AA969" s="1966"/>
      <c r="AB969" s="1967"/>
      <c r="AC969" s="1967" t="s">
        <v>4233</v>
      </c>
      <c r="AD969" s="1963"/>
      <c r="AE969" s="1971">
        <v>1</v>
      </c>
      <c r="AF969" s="1972">
        <v>0</v>
      </c>
      <c r="AG969" s="1972">
        <v>1</v>
      </c>
      <c r="AH969" s="1972">
        <v>1</v>
      </c>
      <c r="AI969" s="1972">
        <v>0</v>
      </c>
      <c r="AJ969" s="1973" t="s">
        <v>3214</v>
      </c>
    </row>
    <row r="970" spans="4:36" s="1935" customFormat="1" ht="11.25" customHeight="1">
      <c r="D970" s="1936"/>
      <c r="I970" s="1937"/>
      <c r="J970" s="1937"/>
      <c r="K970" s="1937"/>
      <c r="L970" s="1937"/>
      <c r="M970" s="1937"/>
      <c r="N970" s="1937"/>
      <c r="O970" s="1961"/>
      <c r="P970" s="1961"/>
      <c r="Q970" s="1961"/>
      <c r="R970" s="1962"/>
      <c r="S970" s="1962"/>
      <c r="T970" s="1962"/>
      <c r="U970" s="1966"/>
      <c r="V970" s="1966"/>
      <c r="W970" s="1966"/>
      <c r="X970" s="1966"/>
      <c r="Y970" s="1966"/>
      <c r="Z970" s="1966"/>
      <c r="AA970" s="1966"/>
      <c r="AB970" s="1967"/>
      <c r="AC970" s="1967" t="s">
        <v>4234</v>
      </c>
      <c r="AD970" s="1963"/>
      <c r="AE970" s="1971">
        <v>1</v>
      </c>
      <c r="AF970" s="1972">
        <v>0</v>
      </c>
      <c r="AG970" s="1972">
        <v>1</v>
      </c>
      <c r="AH970" s="1972">
        <v>1</v>
      </c>
      <c r="AI970" s="1972">
        <v>1</v>
      </c>
      <c r="AJ970" s="1973" t="s">
        <v>4195</v>
      </c>
    </row>
    <row r="971" spans="4:36" s="1935" customFormat="1" ht="11.25" customHeight="1">
      <c r="D971" s="1936"/>
      <c r="I971" s="1937"/>
      <c r="J971" s="1937"/>
      <c r="K971" s="1937"/>
      <c r="L971" s="1937"/>
      <c r="M971" s="1937"/>
      <c r="N971" s="1937"/>
      <c r="O971" s="1961"/>
      <c r="P971" s="1961"/>
      <c r="Q971" s="1961"/>
      <c r="R971" s="1962"/>
      <c r="S971" s="1962"/>
      <c r="T971" s="1962"/>
      <c r="U971" s="1966"/>
      <c r="V971" s="1966"/>
      <c r="W971" s="1966"/>
      <c r="X971" s="1966"/>
      <c r="Y971" s="1966"/>
      <c r="Z971" s="1966"/>
      <c r="AA971" s="1966"/>
      <c r="AB971" s="1967"/>
      <c r="AC971" s="1967" t="s">
        <v>4235</v>
      </c>
      <c r="AD971" s="1963"/>
      <c r="AE971" s="1971">
        <v>1</v>
      </c>
      <c r="AF971" s="1972">
        <v>0</v>
      </c>
      <c r="AG971" s="1972">
        <v>1</v>
      </c>
      <c r="AH971" s="1972">
        <v>1</v>
      </c>
      <c r="AI971" s="1972">
        <v>1</v>
      </c>
      <c r="AJ971" s="1973" t="s">
        <v>3214</v>
      </c>
    </row>
    <row r="972" spans="4:36" s="1935" customFormat="1" ht="11.25" customHeight="1">
      <c r="D972" s="1936"/>
      <c r="I972" s="1937"/>
      <c r="J972" s="1937"/>
      <c r="K972" s="1937"/>
      <c r="L972" s="1937"/>
      <c r="M972" s="1937"/>
      <c r="N972" s="1937"/>
      <c r="O972" s="1961"/>
      <c r="P972" s="1961"/>
      <c r="Q972" s="1961"/>
      <c r="R972" s="1962"/>
      <c r="S972" s="1962"/>
      <c r="T972" s="1962"/>
      <c r="U972" s="1966"/>
      <c r="V972" s="1966"/>
      <c r="W972" s="1966"/>
      <c r="X972" s="1974"/>
      <c r="Y972" s="1966"/>
      <c r="Z972" s="1966"/>
      <c r="AA972" s="1966"/>
      <c r="AB972" s="1967"/>
      <c r="AC972" s="1967" t="s">
        <v>4194</v>
      </c>
      <c r="AD972" s="1963"/>
      <c r="AE972" s="1971">
        <v>1</v>
      </c>
      <c r="AF972" s="1972">
        <v>1</v>
      </c>
      <c r="AG972" s="1972">
        <v>0</v>
      </c>
      <c r="AH972" s="1972">
        <v>0</v>
      </c>
      <c r="AI972" s="1972">
        <v>0</v>
      </c>
      <c r="AJ972" s="1973" t="s">
        <v>4195</v>
      </c>
    </row>
    <row r="973" spans="4:36" s="1935" customFormat="1" ht="11.25" customHeight="1">
      <c r="D973" s="1936"/>
      <c r="I973" s="1937"/>
      <c r="J973" s="1937"/>
      <c r="K973" s="1937"/>
      <c r="L973" s="1937"/>
      <c r="M973" s="1937"/>
      <c r="N973" s="1937"/>
      <c r="O973" s="1961"/>
      <c r="P973" s="1961"/>
      <c r="Q973" s="1961"/>
      <c r="R973" s="1962"/>
      <c r="S973" s="1962"/>
      <c r="T973" s="1962"/>
      <c r="U973" s="1966"/>
      <c r="V973" s="1966"/>
      <c r="W973" s="1966"/>
      <c r="X973" s="1974"/>
      <c r="Y973" s="1966"/>
      <c r="Z973" s="1966"/>
      <c r="AA973" s="1966"/>
      <c r="AB973" s="1967"/>
      <c r="AC973" s="1967" t="s">
        <v>4194</v>
      </c>
      <c r="AD973" s="1963"/>
      <c r="AE973" s="1971">
        <v>1</v>
      </c>
      <c r="AF973" s="1972">
        <v>1</v>
      </c>
      <c r="AG973" s="1972">
        <v>0</v>
      </c>
      <c r="AH973" s="1972">
        <v>0</v>
      </c>
      <c r="AI973" s="1972">
        <v>0</v>
      </c>
      <c r="AJ973" s="1973" t="s">
        <v>3214</v>
      </c>
    </row>
    <row r="974" spans="4:36" s="1935" customFormat="1" ht="11.25" customHeight="1">
      <c r="D974" s="1936"/>
      <c r="I974" s="1937"/>
      <c r="J974" s="1937"/>
      <c r="K974" s="1937"/>
      <c r="L974" s="1937"/>
      <c r="M974" s="1937"/>
      <c r="N974" s="1937"/>
      <c r="O974" s="1961"/>
      <c r="P974" s="1961"/>
      <c r="Q974" s="1961"/>
      <c r="R974" s="1962"/>
      <c r="S974" s="1962"/>
      <c r="T974" s="1962"/>
      <c r="U974" s="1966"/>
      <c r="V974" s="1966"/>
      <c r="W974" s="1966"/>
      <c r="X974" s="1974"/>
      <c r="Y974" s="1966"/>
      <c r="Z974" s="1966"/>
      <c r="AA974" s="1966"/>
      <c r="AB974" s="1967"/>
      <c r="AC974" s="1967" t="s">
        <v>4194</v>
      </c>
      <c r="AD974" s="1963"/>
      <c r="AE974" s="1971">
        <v>1</v>
      </c>
      <c r="AF974" s="1972">
        <v>1</v>
      </c>
      <c r="AG974" s="1972">
        <v>0</v>
      </c>
      <c r="AH974" s="1972">
        <v>0</v>
      </c>
      <c r="AI974" s="1972">
        <v>1</v>
      </c>
      <c r="AJ974" s="1973" t="s">
        <v>4236</v>
      </c>
    </row>
    <row r="975" spans="4:36" s="1935" customFormat="1" ht="11.25" customHeight="1">
      <c r="D975" s="1936"/>
      <c r="I975" s="1937"/>
      <c r="J975" s="1937"/>
      <c r="K975" s="1937"/>
      <c r="L975" s="1937"/>
      <c r="M975" s="1937"/>
      <c r="N975" s="1937"/>
      <c r="O975" s="1961"/>
      <c r="P975" s="1961"/>
      <c r="Q975" s="1961"/>
      <c r="R975" s="1962"/>
      <c r="S975" s="1962"/>
      <c r="T975" s="1962"/>
      <c r="U975" s="1966"/>
      <c r="V975" s="1966"/>
      <c r="W975" s="1966"/>
      <c r="X975" s="1974"/>
      <c r="Y975" s="1966"/>
      <c r="Z975" s="1966"/>
      <c r="AA975" s="1966"/>
      <c r="AB975" s="1967"/>
      <c r="AC975" s="1967" t="s">
        <v>4194</v>
      </c>
      <c r="AD975" s="1963"/>
      <c r="AE975" s="1971">
        <v>1</v>
      </c>
      <c r="AF975" s="1972">
        <v>1</v>
      </c>
      <c r="AG975" s="1972">
        <v>0</v>
      </c>
      <c r="AH975" s="1972">
        <v>0</v>
      </c>
      <c r="AI975" s="1972">
        <v>1</v>
      </c>
      <c r="AJ975" s="1973" t="s">
        <v>3214</v>
      </c>
    </row>
    <row r="976" spans="4:36" s="1935" customFormat="1" ht="11.25" customHeight="1">
      <c r="D976" s="1936"/>
      <c r="I976" s="1937"/>
      <c r="J976" s="1937"/>
      <c r="K976" s="1937"/>
      <c r="L976" s="1937"/>
      <c r="M976" s="1937"/>
      <c r="N976" s="1937"/>
      <c r="O976" s="1961"/>
      <c r="P976" s="1961"/>
      <c r="Q976" s="1961"/>
      <c r="R976" s="1962"/>
      <c r="S976" s="1962"/>
      <c r="T976" s="1962"/>
      <c r="U976" s="1966"/>
      <c r="V976" s="1966"/>
      <c r="W976" s="1966"/>
      <c r="X976" s="1974"/>
      <c r="Y976" s="1966"/>
      <c r="Z976" s="1966"/>
      <c r="AA976" s="1966"/>
      <c r="AB976" s="1967"/>
      <c r="AC976" s="1967" t="s">
        <v>4194</v>
      </c>
      <c r="AD976" s="1963"/>
      <c r="AE976" s="1971">
        <v>1</v>
      </c>
      <c r="AF976" s="1972">
        <v>1</v>
      </c>
      <c r="AG976" s="1972">
        <v>0</v>
      </c>
      <c r="AH976" s="1972">
        <v>1</v>
      </c>
      <c r="AI976" s="1972">
        <v>0</v>
      </c>
      <c r="AJ976" s="1973" t="s">
        <v>4195</v>
      </c>
    </row>
    <row r="977" spans="1:36" s="1935" customFormat="1" ht="11.25" customHeight="1">
      <c r="D977" s="1936"/>
      <c r="I977" s="1937"/>
      <c r="J977" s="1937"/>
      <c r="K977" s="1937"/>
      <c r="L977" s="1937"/>
      <c r="M977" s="1937"/>
      <c r="N977" s="1937"/>
      <c r="O977" s="1961"/>
      <c r="P977" s="1961"/>
      <c r="Q977" s="1961"/>
      <c r="R977" s="1962"/>
      <c r="S977" s="1962"/>
      <c r="T977" s="1962"/>
      <c r="U977" s="1966"/>
      <c r="V977" s="1966"/>
      <c r="W977" s="1966"/>
      <c r="X977" s="1974"/>
      <c r="Y977" s="1966"/>
      <c r="Z977" s="1966"/>
      <c r="AA977" s="1966"/>
      <c r="AB977" s="1967"/>
      <c r="AC977" s="1967" t="s">
        <v>4194</v>
      </c>
      <c r="AD977" s="1963"/>
      <c r="AE977" s="1971">
        <v>1</v>
      </c>
      <c r="AF977" s="1972">
        <v>1</v>
      </c>
      <c r="AG977" s="1972">
        <v>0</v>
      </c>
      <c r="AH977" s="1972">
        <v>1</v>
      </c>
      <c r="AI977" s="1972">
        <v>0</v>
      </c>
      <c r="AJ977" s="1973" t="s">
        <v>3214</v>
      </c>
    </row>
    <row r="978" spans="1:36" s="1935" customFormat="1" ht="11.25" customHeight="1">
      <c r="D978" s="1936"/>
      <c r="I978" s="1937"/>
      <c r="J978" s="1937"/>
      <c r="K978" s="1937"/>
      <c r="L978" s="1937"/>
      <c r="M978" s="1937"/>
      <c r="N978" s="1937"/>
      <c r="O978" s="1961"/>
      <c r="P978" s="1961"/>
      <c r="Q978" s="1961"/>
      <c r="R978" s="1962"/>
      <c r="S978" s="1962"/>
      <c r="T978" s="1962"/>
      <c r="U978" s="1966"/>
      <c r="V978" s="1966"/>
      <c r="W978" s="1966"/>
      <c r="X978" s="1974"/>
      <c r="Y978" s="1966"/>
      <c r="Z978" s="1966"/>
      <c r="AA978" s="1966"/>
      <c r="AB978" s="1967"/>
      <c r="AC978" s="1967" t="s">
        <v>4194</v>
      </c>
      <c r="AD978" s="1963"/>
      <c r="AE978" s="1971">
        <v>1</v>
      </c>
      <c r="AF978" s="1972">
        <v>1</v>
      </c>
      <c r="AG978" s="1972">
        <v>0</v>
      </c>
      <c r="AH978" s="1972">
        <v>1</v>
      </c>
      <c r="AI978" s="1972">
        <v>1</v>
      </c>
      <c r="AJ978" s="1973" t="s">
        <v>4195</v>
      </c>
    </row>
    <row r="979" spans="1:36" s="1935" customFormat="1" ht="11.25" customHeight="1">
      <c r="D979" s="1936"/>
      <c r="I979" s="1937"/>
      <c r="J979" s="1937"/>
      <c r="K979" s="1937"/>
      <c r="L979" s="1937"/>
      <c r="M979" s="1937"/>
      <c r="N979" s="1937"/>
      <c r="O979" s="1961"/>
      <c r="P979" s="1961"/>
      <c r="Q979" s="1961"/>
      <c r="R979" s="1962"/>
      <c r="S979" s="1962"/>
      <c r="T979" s="1962"/>
      <c r="U979" s="1966"/>
      <c r="V979" s="1966"/>
      <c r="W979" s="1966"/>
      <c r="X979" s="1974"/>
      <c r="Y979" s="1966"/>
      <c r="Z979" s="1966"/>
      <c r="AA979" s="1966"/>
      <c r="AB979" s="1967"/>
      <c r="AC979" s="1967" t="s">
        <v>4194</v>
      </c>
      <c r="AD979" s="1963"/>
      <c r="AE979" s="1971">
        <v>1</v>
      </c>
      <c r="AF979" s="1972">
        <v>1</v>
      </c>
      <c r="AG979" s="1972">
        <v>0</v>
      </c>
      <c r="AH979" s="1972">
        <v>1</v>
      </c>
      <c r="AI979" s="1972">
        <v>1</v>
      </c>
      <c r="AJ979" s="1973" t="s">
        <v>3214</v>
      </c>
    </row>
    <row r="980" spans="1:36" s="1935" customFormat="1" ht="11.25" customHeight="1">
      <c r="D980" s="1936"/>
      <c r="I980" s="1937"/>
      <c r="J980" s="1937"/>
      <c r="K980" s="1937"/>
      <c r="L980" s="1937"/>
      <c r="M980" s="1937"/>
      <c r="N980" s="1937"/>
      <c r="O980" s="1961"/>
      <c r="P980" s="1961"/>
      <c r="Q980" s="1961"/>
      <c r="R980" s="1962"/>
      <c r="S980" s="1962"/>
      <c r="T980" s="1962"/>
      <c r="U980" s="1966"/>
      <c r="V980" s="1966"/>
      <c r="W980" s="1966"/>
      <c r="X980" s="1974"/>
      <c r="Y980" s="1966"/>
      <c r="Z980" s="1966"/>
      <c r="AA980" s="1966"/>
      <c r="AB980" s="1967"/>
      <c r="AC980" s="1967" t="s">
        <v>4194</v>
      </c>
      <c r="AD980" s="1963"/>
      <c r="AE980" s="1971">
        <v>1</v>
      </c>
      <c r="AF980" s="1972">
        <v>1</v>
      </c>
      <c r="AG980" s="1972">
        <v>1</v>
      </c>
      <c r="AH980" s="1972">
        <v>0</v>
      </c>
      <c r="AI980" s="1972">
        <v>0</v>
      </c>
      <c r="AJ980" s="1973" t="s">
        <v>4195</v>
      </c>
    </row>
    <row r="981" spans="1:36" s="1935" customFormat="1" ht="11.25" customHeight="1">
      <c r="D981" s="1936"/>
      <c r="I981" s="1937"/>
      <c r="J981" s="1937"/>
      <c r="K981" s="1937"/>
      <c r="L981" s="1937"/>
      <c r="M981" s="1937"/>
      <c r="N981" s="1937"/>
      <c r="O981" s="1961"/>
      <c r="P981" s="1961"/>
      <c r="Q981" s="1961"/>
      <c r="R981" s="1962"/>
      <c r="S981" s="1962"/>
      <c r="T981" s="1962"/>
      <c r="U981" s="1966"/>
      <c r="V981" s="1966"/>
      <c r="W981" s="1966"/>
      <c r="X981" s="1974"/>
      <c r="Y981" s="1966"/>
      <c r="Z981" s="1966"/>
      <c r="AA981" s="1966"/>
      <c r="AB981" s="1967"/>
      <c r="AC981" s="1967" t="s">
        <v>4194</v>
      </c>
      <c r="AD981" s="1963"/>
      <c r="AE981" s="1971">
        <v>1</v>
      </c>
      <c r="AF981" s="1972">
        <v>1</v>
      </c>
      <c r="AG981" s="1972">
        <v>1</v>
      </c>
      <c r="AH981" s="1972">
        <v>0</v>
      </c>
      <c r="AI981" s="1972">
        <v>0</v>
      </c>
      <c r="AJ981" s="1973" t="s">
        <v>3214</v>
      </c>
    </row>
    <row r="982" spans="1:36" s="1935" customFormat="1" ht="11.25" customHeight="1">
      <c r="D982" s="1936"/>
      <c r="I982" s="1937"/>
      <c r="J982" s="1937"/>
      <c r="K982" s="1937"/>
      <c r="L982" s="1937"/>
      <c r="M982" s="1937"/>
      <c r="N982" s="1937"/>
      <c r="O982" s="1961"/>
      <c r="P982" s="1961"/>
      <c r="Q982" s="1961"/>
      <c r="R982" s="1962"/>
      <c r="S982" s="1962"/>
      <c r="T982" s="1962"/>
      <c r="U982" s="1966"/>
      <c r="V982" s="1966"/>
      <c r="W982" s="1966"/>
      <c r="X982" s="1974"/>
      <c r="Y982" s="1966"/>
      <c r="Z982" s="1966"/>
      <c r="AA982" s="1966"/>
      <c r="AB982" s="1967"/>
      <c r="AC982" s="1967" t="s">
        <v>4194</v>
      </c>
      <c r="AD982" s="1963"/>
      <c r="AE982" s="1971">
        <v>1</v>
      </c>
      <c r="AF982" s="1972">
        <v>1</v>
      </c>
      <c r="AG982" s="1972">
        <v>1</v>
      </c>
      <c r="AH982" s="1972">
        <v>0</v>
      </c>
      <c r="AI982" s="1972">
        <v>1</v>
      </c>
      <c r="AJ982" s="1973" t="s">
        <v>4195</v>
      </c>
    </row>
    <row r="983" spans="1:36" s="1935" customFormat="1" ht="11.25" customHeight="1">
      <c r="D983" s="1936"/>
      <c r="I983" s="1937"/>
      <c r="J983" s="1937"/>
      <c r="K983" s="1937"/>
      <c r="L983" s="1937"/>
      <c r="M983" s="1937"/>
      <c r="N983" s="1937"/>
      <c r="O983" s="1961"/>
      <c r="P983" s="1961"/>
      <c r="Q983" s="1961"/>
      <c r="R983" s="1962"/>
      <c r="S983" s="1962"/>
      <c r="T983" s="1962"/>
      <c r="U983" s="1966"/>
      <c r="V983" s="1966"/>
      <c r="W983" s="1966"/>
      <c r="X983" s="1974"/>
      <c r="Y983" s="1966"/>
      <c r="Z983" s="1966"/>
      <c r="AA983" s="1966"/>
      <c r="AB983" s="1967"/>
      <c r="AC983" s="1967" t="s">
        <v>4194</v>
      </c>
      <c r="AD983" s="1963"/>
      <c r="AE983" s="1971">
        <v>1</v>
      </c>
      <c r="AF983" s="1972">
        <v>1</v>
      </c>
      <c r="AG983" s="1972">
        <v>1</v>
      </c>
      <c r="AH983" s="1972">
        <v>0</v>
      </c>
      <c r="AI983" s="1972">
        <v>1</v>
      </c>
      <c r="AJ983" s="1973" t="s">
        <v>3214</v>
      </c>
    </row>
    <row r="984" spans="1:36" s="1935" customFormat="1" ht="11.25" customHeight="1">
      <c r="D984" s="1936"/>
      <c r="I984" s="1937"/>
      <c r="J984" s="1937"/>
      <c r="K984" s="1937"/>
      <c r="L984" s="1937"/>
      <c r="M984" s="1937"/>
      <c r="N984" s="1937"/>
      <c r="O984" s="1961"/>
      <c r="P984" s="1961"/>
      <c r="Q984" s="1961"/>
      <c r="R984" s="1962"/>
      <c r="S984" s="1962"/>
      <c r="T984" s="1962"/>
      <c r="U984" s="1966"/>
      <c r="V984" s="1966"/>
      <c r="W984" s="1966"/>
      <c r="X984" s="1974"/>
      <c r="Y984" s="1966"/>
      <c r="Z984" s="1966"/>
      <c r="AA984" s="1966"/>
      <c r="AB984" s="1967"/>
      <c r="AC984" s="1967" t="s">
        <v>4194</v>
      </c>
      <c r="AD984" s="1963"/>
      <c r="AE984" s="1971">
        <v>1</v>
      </c>
      <c r="AF984" s="1972">
        <v>1</v>
      </c>
      <c r="AG984" s="1972">
        <v>1</v>
      </c>
      <c r="AH984" s="1972">
        <v>1</v>
      </c>
      <c r="AI984" s="1972">
        <v>0</v>
      </c>
      <c r="AJ984" s="1973" t="s">
        <v>4195</v>
      </c>
    </row>
    <row r="985" spans="1:36" s="1935" customFormat="1" ht="11.25" customHeight="1">
      <c r="D985" s="1936"/>
      <c r="I985" s="1937"/>
      <c r="J985" s="1937"/>
      <c r="K985" s="1937"/>
      <c r="L985" s="1937"/>
      <c r="M985" s="1937"/>
      <c r="N985" s="1937"/>
      <c r="O985" s="1961"/>
      <c r="P985" s="1961"/>
      <c r="Q985" s="1961"/>
      <c r="R985" s="1962"/>
      <c r="S985" s="1962"/>
      <c r="T985" s="1962"/>
      <c r="U985" s="1966"/>
      <c r="V985" s="1966"/>
      <c r="W985" s="1966"/>
      <c r="X985" s="1974"/>
      <c r="Y985" s="1966"/>
      <c r="Z985" s="1966"/>
      <c r="AA985" s="1966"/>
      <c r="AB985" s="1967"/>
      <c r="AC985" s="1967" t="s">
        <v>4194</v>
      </c>
      <c r="AD985" s="1963"/>
      <c r="AE985" s="1971">
        <v>1</v>
      </c>
      <c r="AF985" s="1972">
        <v>1</v>
      </c>
      <c r="AG985" s="1972">
        <v>1</v>
      </c>
      <c r="AH985" s="1972">
        <v>1</v>
      </c>
      <c r="AI985" s="1972">
        <v>0</v>
      </c>
      <c r="AJ985" s="1973" t="s">
        <v>3214</v>
      </c>
    </row>
    <row r="986" spans="1:36" s="1935" customFormat="1" ht="11.25" customHeight="1">
      <c r="D986" s="1936"/>
      <c r="I986" s="1937"/>
      <c r="J986" s="1937"/>
      <c r="K986" s="1937"/>
      <c r="L986" s="1937"/>
      <c r="M986" s="1937"/>
      <c r="N986" s="1937"/>
      <c r="O986" s="1961"/>
      <c r="P986" s="1961"/>
      <c r="Q986" s="1961"/>
      <c r="R986" s="1962"/>
      <c r="S986" s="1962"/>
      <c r="T986" s="1962"/>
      <c r="U986" s="1966"/>
      <c r="V986" s="1966"/>
      <c r="W986" s="1966"/>
      <c r="X986" s="1974"/>
      <c r="Y986" s="1966"/>
      <c r="Z986" s="1966"/>
      <c r="AA986" s="1966"/>
      <c r="AB986" s="1967"/>
      <c r="AC986" s="1967" t="s">
        <v>4194</v>
      </c>
      <c r="AD986" s="1963"/>
      <c r="AE986" s="1971">
        <v>1</v>
      </c>
      <c r="AF986" s="1972">
        <v>1</v>
      </c>
      <c r="AG986" s="1972">
        <v>1</v>
      </c>
      <c r="AH986" s="1972">
        <v>1</v>
      </c>
      <c r="AI986" s="1972">
        <v>1</v>
      </c>
      <c r="AJ986" s="1973" t="s">
        <v>4195</v>
      </c>
    </row>
    <row r="987" spans="1:36" s="1935" customFormat="1" ht="11.25" customHeight="1">
      <c r="D987" s="1936"/>
      <c r="I987" s="1937"/>
      <c r="J987" s="1937"/>
      <c r="K987" s="1937"/>
      <c r="L987" s="1937"/>
      <c r="M987" s="1937"/>
      <c r="N987" s="1937"/>
      <c r="O987" s="1961"/>
      <c r="P987" s="1961"/>
      <c r="Q987" s="1961"/>
      <c r="R987" s="1962"/>
      <c r="S987" s="1962"/>
      <c r="T987" s="1962"/>
      <c r="U987" s="1966"/>
      <c r="V987" s="1966"/>
      <c r="W987" s="1966"/>
      <c r="X987" s="1974"/>
      <c r="Y987" s="1966"/>
      <c r="Z987" s="1966"/>
      <c r="AA987" s="1966"/>
      <c r="AB987" s="1967"/>
      <c r="AC987" s="1967" t="s">
        <v>4194</v>
      </c>
      <c r="AD987" s="1963"/>
      <c r="AE987" s="1975">
        <v>1</v>
      </c>
      <c r="AF987" s="1976">
        <v>1</v>
      </c>
      <c r="AG987" s="1976">
        <v>1</v>
      </c>
      <c r="AH987" s="1976">
        <v>1</v>
      </c>
      <c r="AI987" s="1976">
        <v>1</v>
      </c>
      <c r="AJ987" s="1977" t="s">
        <v>3214</v>
      </c>
    </row>
    <row r="988" spans="1:36" s="1935" customFormat="1" ht="11.25" customHeight="1">
      <c r="D988" s="1936"/>
      <c r="I988" s="1937"/>
      <c r="J988" s="1937"/>
      <c r="K988" s="1937"/>
      <c r="L988" s="1937"/>
      <c r="M988" s="1937"/>
      <c r="N988" s="1937"/>
      <c r="O988" s="1961"/>
      <c r="P988" s="1961"/>
      <c r="Q988" s="1961"/>
      <c r="R988" s="1962"/>
      <c r="S988" s="1962"/>
      <c r="T988" s="1962"/>
      <c r="U988" s="1962"/>
      <c r="V988" s="1962"/>
      <c r="W988" s="1961"/>
      <c r="X988" s="1961"/>
      <c r="Y988" s="1961"/>
      <c r="Z988" s="1961"/>
      <c r="AA988" s="1962"/>
      <c r="AB988" s="1939"/>
      <c r="AC988" s="1939"/>
      <c r="AD988" s="1963"/>
      <c r="AF988" s="1939"/>
      <c r="AG988" s="1939"/>
      <c r="AH988" s="1939"/>
      <c r="AI988" s="1939"/>
      <c r="AJ988" s="1978"/>
    </row>
    <row r="989" spans="1:36" s="1935" customFormat="1" ht="11.25" customHeight="1">
      <c r="D989" s="1936"/>
      <c r="I989" s="1937"/>
      <c r="J989" s="1937"/>
      <c r="K989" s="1937"/>
      <c r="L989" s="1937"/>
      <c r="M989" s="1937"/>
      <c r="N989" s="1937"/>
      <c r="O989" s="1961"/>
      <c r="P989" s="1961"/>
      <c r="Q989" s="1961"/>
      <c r="R989" s="1962"/>
      <c r="S989" s="1962"/>
      <c r="T989" s="1962"/>
      <c r="U989" s="1962"/>
      <c r="V989" s="1962"/>
      <c r="W989" s="1961"/>
      <c r="X989" s="1961"/>
      <c r="Y989" s="1961"/>
      <c r="Z989" s="1961"/>
      <c r="AA989" s="1962"/>
      <c r="AB989" s="1939"/>
      <c r="AC989" s="1939"/>
      <c r="AD989" s="1963"/>
      <c r="AF989" s="1939"/>
      <c r="AG989" s="1939"/>
      <c r="AH989" s="1939"/>
      <c r="AI989" s="1939"/>
      <c r="AJ989" s="1978"/>
    </row>
    <row r="990" spans="1:36" s="1935" customFormat="1" ht="11.25" customHeight="1">
      <c r="D990" s="1936"/>
      <c r="I990" s="1937"/>
      <c r="J990" s="1937"/>
      <c r="K990" s="1937"/>
      <c r="L990" s="1937"/>
      <c r="M990" s="1937"/>
      <c r="N990" s="1937"/>
      <c r="O990" s="1961"/>
      <c r="P990" s="1961"/>
      <c r="Q990" s="1961"/>
      <c r="R990" s="1962"/>
      <c r="S990" s="1962"/>
      <c r="T990" s="1962"/>
      <c r="U990" s="1962"/>
      <c r="V990" s="1962"/>
      <c r="W990" s="1961"/>
      <c r="X990" s="1961"/>
      <c r="Y990" s="1961"/>
      <c r="Z990" s="1961"/>
      <c r="AA990" s="1962"/>
      <c r="AB990" s="1939"/>
      <c r="AC990" s="1939"/>
      <c r="AD990" s="1963"/>
      <c r="AF990" s="1939"/>
      <c r="AG990" s="1939"/>
      <c r="AH990" s="1939"/>
      <c r="AI990" s="1939"/>
      <c r="AJ990" s="1978"/>
    </row>
    <row r="991" spans="1:36" s="1935" customFormat="1" ht="11.25" customHeight="1">
      <c r="D991" s="1936"/>
      <c r="I991" s="1937"/>
      <c r="J991" s="1937"/>
      <c r="K991" s="1937"/>
      <c r="L991" s="1937"/>
      <c r="M991" s="1937"/>
      <c r="N991" s="1937"/>
      <c r="O991" s="1961"/>
      <c r="P991" s="1961"/>
      <c r="Q991" s="1961"/>
      <c r="R991" s="1962"/>
      <c r="S991" s="1962"/>
      <c r="T991" s="1962"/>
      <c r="U991" s="1962"/>
      <c r="V991" s="1962"/>
      <c r="W991" s="1961"/>
      <c r="X991" s="1961"/>
      <c r="Y991" s="1961"/>
      <c r="Z991" s="1961"/>
      <c r="AA991" s="1962"/>
      <c r="AB991" s="1939"/>
      <c r="AC991" s="1939"/>
      <c r="AD991" s="1963"/>
      <c r="AF991" s="1939"/>
      <c r="AG991" s="1939"/>
      <c r="AH991" s="1939"/>
      <c r="AI991" s="1939"/>
      <c r="AJ991" s="1978"/>
    </row>
    <row r="992" spans="1:36" s="1943" customFormat="1" ht="12" customHeight="1">
      <c r="A992" s="1722"/>
      <c r="B992" s="1799" t="str">
        <f>$B$2</f>
        <v>13</v>
      </c>
      <c r="C992" s="1800" t="s">
        <v>4237</v>
      </c>
      <c r="D992" s="1722"/>
      <c r="E992" s="1818" t="s">
        <v>4238</v>
      </c>
      <c r="R992" s="1944"/>
      <c r="S992" s="1944"/>
      <c r="T992" s="1944"/>
      <c r="U992" s="1944"/>
      <c r="V992" s="1944"/>
      <c r="W992" s="1944"/>
      <c r="X992" s="1944"/>
      <c r="Y992" s="1944"/>
      <c r="Z992" s="1944"/>
      <c r="AA992" s="1944"/>
      <c r="AB992" s="1944"/>
      <c r="AC992" s="1944"/>
      <c r="AD992" s="1944"/>
      <c r="AF992" s="1820" t="s">
        <v>3184</v>
      </c>
      <c r="AG992" s="1820"/>
      <c r="AH992" s="1820"/>
      <c r="AI992" s="1820"/>
      <c r="AJ992" s="1820"/>
    </row>
    <row r="993" spans="2:58" s="1943" customFormat="1" ht="12" customHeight="1">
      <c r="B993" s="1945"/>
      <c r="C993" s="1946"/>
    </row>
    <row r="994" spans="2:58" s="1722" customFormat="1" ht="12" customHeight="1">
      <c r="C994" s="1722" t="s">
        <v>3393</v>
      </c>
      <c r="E994" s="1723"/>
      <c r="F994" s="1723"/>
      <c r="G994" s="1722" t="s">
        <v>3412</v>
      </c>
      <c r="H994" s="1723"/>
      <c r="I994" s="1723"/>
      <c r="J994" s="1724"/>
      <c r="K994" s="1724"/>
      <c r="L994" s="1724"/>
      <c r="M994" s="1822"/>
      <c r="N994" s="1822"/>
      <c r="O994" s="1822"/>
      <c r="P994" s="1822"/>
      <c r="Q994" s="1823"/>
      <c r="R994" s="1824"/>
      <c r="S994" s="1824"/>
      <c r="T994" s="1824"/>
      <c r="U994" s="1822"/>
      <c r="V994" s="1825"/>
      <c r="W994" s="1825"/>
      <c r="X994" s="1825"/>
      <c r="Y994" s="1822"/>
      <c r="Z994" s="1822"/>
      <c r="AA994" s="1822"/>
      <c r="AB994" s="1823"/>
      <c r="AC994" s="1822"/>
      <c r="AD994" s="1822"/>
      <c r="AE994" s="1822"/>
      <c r="AF994" s="1822"/>
      <c r="AG994" s="1822"/>
      <c r="AH994" s="1822"/>
      <c r="AI994" s="1822"/>
      <c r="AJ994" s="1822"/>
      <c r="AK994" s="1821"/>
    </row>
    <row r="995" spans="2:58" s="1722" customFormat="1" ht="12" customHeight="1">
      <c r="E995" s="1722" t="s">
        <v>3413</v>
      </c>
      <c r="AJ995" s="1725" t="s">
        <v>3404</v>
      </c>
      <c r="AK995" s="1821"/>
    </row>
    <row r="996" spans="2:58" s="1722" customFormat="1" ht="12" customHeight="1">
      <c r="E996" s="1826">
        <v>31</v>
      </c>
      <c r="F996" s="1826"/>
      <c r="G996" s="1826"/>
      <c r="H996" s="1826"/>
      <c r="I996" s="1826"/>
      <c r="J996" s="1826"/>
      <c r="K996" s="1826"/>
      <c r="L996" s="1826">
        <v>24</v>
      </c>
      <c r="M996" s="1826">
        <v>23</v>
      </c>
      <c r="N996" s="1826"/>
      <c r="O996" s="1826"/>
      <c r="P996" s="1826"/>
      <c r="Q996" s="1826"/>
      <c r="R996" s="1826"/>
      <c r="S996" s="1826"/>
      <c r="T996" s="1827">
        <v>16</v>
      </c>
      <c r="U996" s="1827">
        <v>15</v>
      </c>
      <c r="V996" s="1826"/>
      <c r="W996" s="1826"/>
      <c r="X996" s="1826"/>
      <c r="Y996" s="1826"/>
      <c r="Z996" s="1826"/>
      <c r="AA996" s="1826"/>
      <c r="AB996" s="1827">
        <v>8</v>
      </c>
      <c r="AC996" s="1827">
        <v>7</v>
      </c>
      <c r="AD996" s="1826"/>
      <c r="AE996" s="1826"/>
      <c r="AF996" s="1826"/>
      <c r="AG996" s="1826"/>
      <c r="AH996" s="1826"/>
      <c r="AI996" s="1826"/>
      <c r="AJ996" s="1827">
        <v>0</v>
      </c>
      <c r="AK996" s="1821"/>
    </row>
    <row r="997" spans="2:58" s="1807" customFormat="1" ht="12" customHeight="1">
      <c r="E997" s="1828">
        <v>1</v>
      </c>
      <c r="F997" s="1829">
        <v>0</v>
      </c>
      <c r="G997" s="1829">
        <v>1</v>
      </c>
      <c r="H997" s="1830" t="s">
        <v>3414</v>
      </c>
      <c r="I997" s="1828">
        <v>0</v>
      </c>
      <c r="J997" s="1831">
        <v>0</v>
      </c>
      <c r="K997" s="1831">
        <v>0</v>
      </c>
      <c r="L997" s="1832">
        <v>0</v>
      </c>
      <c r="M997" s="1947">
        <v>1</v>
      </c>
      <c r="N997" s="1831">
        <v>0</v>
      </c>
      <c r="O997" s="1831">
        <v>0</v>
      </c>
      <c r="P997" s="1832">
        <v>0</v>
      </c>
      <c r="Q997" s="1828" t="str">
        <f>MID(Q999,1,1)</f>
        <v>0</v>
      </c>
      <c r="R997" s="1829" t="str">
        <f>MID(Q999,2,1)</f>
        <v>0</v>
      </c>
      <c r="S997" s="1834" t="str">
        <f>MID(Q999,3,1)</f>
        <v>0</v>
      </c>
      <c r="T997" s="1835" t="str">
        <f>MID(Q999,4,1)</f>
        <v>1</v>
      </c>
      <c r="U997" s="1828" t="str">
        <f>MID(U999,1,1)</f>
        <v>0</v>
      </c>
      <c r="V997" s="1829" t="str">
        <f>MID(U999,2,1)</f>
        <v>0</v>
      </c>
      <c r="W997" s="1829" t="str">
        <f>MID(U999,3,1)</f>
        <v>0</v>
      </c>
      <c r="X997" s="1830" t="s">
        <v>3414</v>
      </c>
      <c r="Y997" s="1828" t="s">
        <v>3414</v>
      </c>
      <c r="Z997" s="1829" t="s">
        <v>3414</v>
      </c>
      <c r="AA997" s="1829" t="s">
        <v>3414</v>
      </c>
      <c r="AB997" s="1830" t="s">
        <v>3414</v>
      </c>
      <c r="AC997" s="1836" t="str">
        <f>MID(AC999,1,1)</f>
        <v>0</v>
      </c>
      <c r="AD997" s="1834" t="str">
        <f>MID(AC999,2,1)</f>
        <v>0</v>
      </c>
      <c r="AE997" s="1834" t="str">
        <f>MID(AC999,3,1)</f>
        <v>1</v>
      </c>
      <c r="AF997" s="1837" t="str">
        <f>MID(AC999,4,1)</f>
        <v>0</v>
      </c>
      <c r="AG997" s="1836" t="str">
        <f>MID(AC999,5,1)</f>
        <v>0</v>
      </c>
      <c r="AH997" s="1834" t="str">
        <f>MID(AC999,6,1)</f>
        <v>1</v>
      </c>
      <c r="AI997" s="1834" t="str">
        <f>MID(AC999,7,1)</f>
        <v>0</v>
      </c>
      <c r="AJ997" s="1837" t="str">
        <f>MID(AC999,8,1)</f>
        <v>1</v>
      </c>
      <c r="AQ997" s="1748"/>
      <c r="AR997" s="1748"/>
      <c r="AS997" s="1748"/>
      <c r="AT997" s="1748"/>
      <c r="AU997" s="1748"/>
      <c r="AV997" s="1748"/>
      <c r="AW997" s="1748"/>
      <c r="AX997" s="1748"/>
      <c r="AY997" s="1748"/>
      <c r="AZ997" s="1748"/>
      <c r="BA997" s="1748"/>
      <c r="BB997" s="1748"/>
      <c r="BC997" s="1748"/>
      <c r="BD997" s="1748"/>
      <c r="BE997" s="1748"/>
      <c r="BF997" s="1748"/>
    </row>
    <row r="998" spans="2:58" s="1807" customFormat="1" ht="12" customHeight="1">
      <c r="AI998" s="1746"/>
      <c r="AJ998" s="1746"/>
      <c r="AQ998" s="1748"/>
      <c r="AR998" s="1748"/>
      <c r="AS998" s="1748"/>
      <c r="AT998" s="1748"/>
      <c r="AU998" s="1748"/>
      <c r="AV998" s="1748"/>
      <c r="AW998" s="1748"/>
      <c r="AX998" s="1748"/>
      <c r="AY998" s="1748"/>
      <c r="AZ998" s="1748"/>
      <c r="BA998" s="1748"/>
      <c r="BB998" s="1748"/>
      <c r="BC998" s="1748"/>
      <c r="BD998" s="1748"/>
      <c r="BE998" s="1748"/>
      <c r="BF998" s="1748"/>
    </row>
    <row r="999" spans="2:58" s="1807" customFormat="1" ht="12" hidden="1" customHeight="1">
      <c r="E999" s="1745"/>
      <c r="F999" s="1745"/>
      <c r="G999" s="1745"/>
      <c r="H999" s="1745"/>
      <c r="I999" s="1745"/>
      <c r="J999" s="1746"/>
      <c r="K999" s="1746"/>
      <c r="L999" s="1746"/>
      <c r="M999" s="1746"/>
      <c r="N999" s="1746"/>
      <c r="O999" s="1746"/>
      <c r="P999" s="1746"/>
      <c r="Q999" s="1838" t="str">
        <f>HEX2BIN(T1000,4)</f>
        <v>0001</v>
      </c>
      <c r="R999" s="1838"/>
      <c r="S999" s="1838"/>
      <c r="T999" s="1838"/>
      <c r="U999" s="1838" t="str">
        <f>HEX2BIN(Y1000,8)</f>
        <v>00000000</v>
      </c>
      <c r="V999" s="1838"/>
      <c r="W999" s="1838"/>
      <c r="X999" s="1838"/>
      <c r="Y999" s="1838"/>
      <c r="Z999" s="1838"/>
      <c r="AA999" s="1838"/>
      <c r="AB999" s="1838"/>
      <c r="AC999" s="1838" t="str">
        <f>HEX2BIN(AG1000,8)</f>
        <v>00100101</v>
      </c>
      <c r="AD999" s="1838"/>
      <c r="AE999" s="1838"/>
      <c r="AF999" s="1838"/>
      <c r="AG999" s="1838"/>
      <c r="AH999" s="1838"/>
      <c r="AI999" s="1838"/>
      <c r="AJ999" s="1838"/>
      <c r="AQ999" s="1748"/>
      <c r="AR999" s="1748"/>
      <c r="AS999" s="1748"/>
      <c r="AT999" s="1748"/>
      <c r="AU999" s="1748"/>
      <c r="AV999" s="1748"/>
      <c r="AW999" s="1748"/>
      <c r="AX999" s="1748"/>
      <c r="AY999" s="1748"/>
      <c r="AZ999" s="1748"/>
      <c r="BA999" s="1748"/>
      <c r="BB999" s="1748"/>
      <c r="BC999" s="1748"/>
      <c r="BD999" s="1748"/>
      <c r="BE999" s="1748"/>
      <c r="BF999" s="1748"/>
    </row>
    <row r="1000" spans="2:58" s="1807" customFormat="1" ht="12" customHeight="1">
      <c r="E1000" s="1745"/>
      <c r="F1000" s="1745"/>
      <c r="G1000" s="1745"/>
      <c r="H1000" s="1745"/>
      <c r="I1000" s="1745"/>
      <c r="J1000" s="1746"/>
      <c r="K1000" s="1747"/>
      <c r="L1000" s="1746"/>
      <c r="M1000" s="1808"/>
      <c r="N1000" s="1749"/>
      <c r="O1000" s="1948" t="s">
        <v>4239</v>
      </c>
      <c r="P1000" s="1749"/>
      <c r="Q1000" s="1809" t="s">
        <v>3106</v>
      </c>
      <c r="R1000" s="1810"/>
      <c r="S1000" s="1810"/>
      <c r="T1000" s="1811" t="s">
        <v>3849</v>
      </c>
      <c r="U1000" s="1809" t="s">
        <v>3225</v>
      </c>
      <c r="V1000" s="1810"/>
      <c r="W1000" s="1810"/>
      <c r="X1000" s="1810"/>
      <c r="Y1000" s="1812" t="s">
        <v>4240</v>
      </c>
      <c r="Z1000" s="1812"/>
      <c r="AA1000" s="1812"/>
      <c r="AB1000" s="1813"/>
      <c r="AC1000" s="1809" t="s">
        <v>3216</v>
      </c>
      <c r="AD1000" s="1810"/>
      <c r="AE1000" s="1810"/>
      <c r="AF1000" s="1810"/>
      <c r="AG1000" s="1812" t="s">
        <v>4241</v>
      </c>
      <c r="AH1000" s="1812"/>
      <c r="AI1000" s="1812"/>
      <c r="AJ1000" s="1813"/>
      <c r="AQ1000" s="1748"/>
      <c r="AR1000" s="1748"/>
      <c r="AS1000" s="1748"/>
      <c r="AT1000" s="1748"/>
      <c r="AU1000" s="1748"/>
      <c r="AV1000" s="1748"/>
      <c r="AW1000" s="1748"/>
      <c r="AX1000" s="1748"/>
      <c r="AY1000" s="1748"/>
      <c r="AZ1000" s="1748"/>
      <c r="BA1000" s="1748"/>
      <c r="BB1000" s="1748"/>
      <c r="BC1000" s="1748"/>
      <c r="BD1000" s="1748"/>
      <c r="BE1000" s="1748"/>
      <c r="BF1000" s="1748"/>
    </row>
    <row r="1001" spans="2:58" s="1722" customFormat="1" ht="12" customHeight="1">
      <c r="E1001" s="1745"/>
      <c r="F1001" s="1745"/>
      <c r="G1001" s="1745"/>
      <c r="H1001" s="1745"/>
      <c r="I1001" s="1745"/>
      <c r="J1001" s="1746"/>
      <c r="K1001" s="1747"/>
      <c r="L1001" s="1746"/>
      <c r="M1001" s="1808"/>
      <c r="N1001" s="1749"/>
      <c r="O1001" s="1948" t="s">
        <v>4242</v>
      </c>
      <c r="P1001" s="1749"/>
      <c r="Q1001" s="1809" t="s">
        <v>3106</v>
      </c>
      <c r="R1001" s="1810"/>
      <c r="S1001" s="1810"/>
      <c r="T1001" s="1811" t="s">
        <v>3187</v>
      </c>
      <c r="U1001" s="1809" t="s">
        <v>3225</v>
      </c>
      <c r="V1001" s="1810"/>
      <c r="W1001" s="1810"/>
      <c r="X1001" s="1810"/>
      <c r="Y1001" s="1812" t="s">
        <v>4048</v>
      </c>
      <c r="Z1001" s="1812"/>
      <c r="AA1001" s="1812"/>
      <c r="AB1001" s="1813"/>
      <c r="AC1001" s="1809" t="s">
        <v>3216</v>
      </c>
      <c r="AD1001" s="1810"/>
      <c r="AE1001" s="1810"/>
      <c r="AF1001" s="1810"/>
      <c r="AG1001" s="1949">
        <v>25</v>
      </c>
      <c r="AH1001" s="1949"/>
      <c r="AI1001" s="1949"/>
      <c r="AJ1001" s="1950"/>
      <c r="AK1001" s="1821"/>
    </row>
    <row r="1002" spans="2:58" s="1722" customFormat="1" ht="12" customHeight="1">
      <c r="E1002" s="1745"/>
      <c r="F1002" s="1745"/>
      <c r="G1002" s="1745"/>
      <c r="H1002" s="1745"/>
      <c r="I1002" s="1745"/>
      <c r="J1002" s="1746"/>
      <c r="K1002" s="1747"/>
      <c r="L1002" s="1746"/>
      <c r="M1002" s="1808"/>
      <c r="N1002" s="1749"/>
      <c r="O1002" s="1948" t="s">
        <v>4243</v>
      </c>
      <c r="P1002" s="1749"/>
      <c r="Q1002" s="1809" t="s">
        <v>3106</v>
      </c>
      <c r="R1002" s="1810"/>
      <c r="S1002" s="1810"/>
      <c r="T1002" s="1811" t="s">
        <v>4244</v>
      </c>
      <c r="U1002" s="1809" t="s">
        <v>3919</v>
      </c>
      <c r="V1002" s="1810"/>
      <c r="W1002" s="1810"/>
      <c r="X1002" s="1810"/>
      <c r="Y1002" s="1812" t="s">
        <v>3441</v>
      </c>
      <c r="Z1002" s="1812"/>
      <c r="AA1002" s="1812"/>
      <c r="AB1002" s="1813"/>
      <c r="AC1002" s="1809" t="s">
        <v>3216</v>
      </c>
      <c r="AD1002" s="1810"/>
      <c r="AE1002" s="1810"/>
      <c r="AF1002" s="1810"/>
      <c r="AG1002" s="1949">
        <v>25</v>
      </c>
      <c r="AH1002" s="1949"/>
      <c r="AI1002" s="1949"/>
      <c r="AJ1002" s="1950"/>
      <c r="AK1002" s="1821"/>
    </row>
    <row r="1003" spans="2:58" s="1722" customFormat="1" ht="12" customHeight="1">
      <c r="E1003" s="1745"/>
      <c r="F1003" s="1745"/>
      <c r="G1003" s="1745"/>
      <c r="H1003" s="1745"/>
      <c r="I1003" s="1745"/>
      <c r="J1003" s="1746"/>
      <c r="K1003" s="1747"/>
      <c r="L1003" s="1746"/>
      <c r="M1003" s="1808"/>
      <c r="N1003" s="1749"/>
      <c r="O1003" s="1948" t="s">
        <v>4245</v>
      </c>
      <c r="P1003" s="1749"/>
      <c r="Q1003" s="1809" t="s">
        <v>3106</v>
      </c>
      <c r="R1003" s="1810"/>
      <c r="S1003" s="1810"/>
      <c r="T1003" s="1811" t="s">
        <v>3187</v>
      </c>
      <c r="U1003" s="1809" t="s">
        <v>3919</v>
      </c>
      <c r="V1003" s="1810"/>
      <c r="W1003" s="1810"/>
      <c r="X1003" s="1810"/>
      <c r="Y1003" s="1812" t="s">
        <v>3444</v>
      </c>
      <c r="Z1003" s="1812"/>
      <c r="AA1003" s="1812"/>
      <c r="AB1003" s="1813"/>
      <c r="AC1003" s="1809" t="s">
        <v>3216</v>
      </c>
      <c r="AD1003" s="1810"/>
      <c r="AE1003" s="1810"/>
      <c r="AF1003" s="1810"/>
      <c r="AG1003" s="1949">
        <v>25</v>
      </c>
      <c r="AH1003" s="1949"/>
      <c r="AI1003" s="1949"/>
      <c r="AJ1003" s="1950"/>
      <c r="AK1003" s="1821"/>
    </row>
    <row r="1004" spans="2:58" s="1722" customFormat="1" ht="12" customHeight="1">
      <c r="E1004" s="1745"/>
      <c r="F1004" s="1745"/>
      <c r="G1004" s="1745"/>
      <c r="H1004" s="1745"/>
      <c r="I1004" s="1745"/>
      <c r="J1004" s="1746"/>
      <c r="K1004" s="1747"/>
      <c r="L1004" s="1746"/>
      <c r="M1004" s="1808"/>
      <c r="N1004" s="1749"/>
      <c r="O1004" s="1948" t="s">
        <v>4246</v>
      </c>
      <c r="P1004" s="1749"/>
      <c r="Q1004" s="1809" t="s">
        <v>3106</v>
      </c>
      <c r="R1004" s="1810"/>
      <c r="S1004" s="1810"/>
      <c r="T1004" s="1811" t="s">
        <v>3187</v>
      </c>
      <c r="U1004" s="1809" t="s">
        <v>3225</v>
      </c>
      <c r="V1004" s="1810"/>
      <c r="W1004" s="1810"/>
      <c r="X1004" s="1810"/>
      <c r="Y1004" s="1812" t="s">
        <v>3448</v>
      </c>
      <c r="Z1004" s="1812"/>
      <c r="AA1004" s="1812"/>
      <c r="AB1004" s="1813"/>
      <c r="AC1004" s="1809" t="s">
        <v>3216</v>
      </c>
      <c r="AD1004" s="1810"/>
      <c r="AE1004" s="1810"/>
      <c r="AF1004" s="1810"/>
      <c r="AG1004" s="1949">
        <v>25</v>
      </c>
      <c r="AH1004" s="1949"/>
      <c r="AI1004" s="1949"/>
      <c r="AJ1004" s="1950"/>
      <c r="AK1004" s="1821"/>
    </row>
    <row r="1005" spans="2:58" s="1722" customFormat="1" ht="12" customHeight="1">
      <c r="E1005" s="1745"/>
      <c r="F1005" s="1745"/>
      <c r="G1005" s="1745"/>
      <c r="H1005" s="1745"/>
      <c r="I1005" s="1745"/>
      <c r="J1005" s="1746"/>
      <c r="K1005" s="1747"/>
      <c r="L1005" s="1746"/>
      <c r="M1005" s="1808"/>
      <c r="N1005" s="1749"/>
      <c r="O1005" s="1948" t="s">
        <v>4247</v>
      </c>
      <c r="P1005" s="1749"/>
      <c r="Q1005" s="1809" t="s">
        <v>3106</v>
      </c>
      <c r="R1005" s="1810"/>
      <c r="S1005" s="1810"/>
      <c r="T1005" s="1811" t="s">
        <v>3849</v>
      </c>
      <c r="U1005" s="1809" t="s">
        <v>3225</v>
      </c>
      <c r="V1005" s="1810"/>
      <c r="W1005" s="1810"/>
      <c r="X1005" s="1810"/>
      <c r="Y1005" s="1812" t="s">
        <v>3451</v>
      </c>
      <c r="Z1005" s="1812"/>
      <c r="AA1005" s="1812"/>
      <c r="AB1005" s="1813"/>
      <c r="AC1005" s="1809" t="s">
        <v>3216</v>
      </c>
      <c r="AD1005" s="1810"/>
      <c r="AE1005" s="1810"/>
      <c r="AF1005" s="1810"/>
      <c r="AG1005" s="1949">
        <v>25</v>
      </c>
      <c r="AH1005" s="1949"/>
      <c r="AI1005" s="1949"/>
      <c r="AJ1005" s="1950"/>
      <c r="AK1005" s="1821"/>
    </row>
    <row r="1006" spans="2:58" s="1722" customFormat="1" ht="12" customHeight="1">
      <c r="E1006" s="1745"/>
      <c r="F1006" s="1745"/>
      <c r="G1006" s="1745"/>
      <c r="H1006" s="1745"/>
      <c r="I1006" s="1745"/>
      <c r="J1006" s="1746"/>
      <c r="K1006" s="1747"/>
      <c r="L1006" s="1746"/>
      <c r="M1006" s="1808"/>
      <c r="N1006" s="1749"/>
      <c r="O1006" s="1948" t="s">
        <v>4248</v>
      </c>
      <c r="P1006" s="1749"/>
      <c r="Q1006" s="1809" t="s">
        <v>3106</v>
      </c>
      <c r="R1006" s="1810"/>
      <c r="S1006" s="1810"/>
      <c r="T1006" s="1811" t="s">
        <v>3187</v>
      </c>
      <c r="U1006" s="1809" t="s">
        <v>3830</v>
      </c>
      <c r="V1006" s="1810"/>
      <c r="W1006" s="1810"/>
      <c r="X1006" s="1810"/>
      <c r="Y1006" s="1812" t="s">
        <v>3454</v>
      </c>
      <c r="Z1006" s="1812"/>
      <c r="AA1006" s="1812"/>
      <c r="AB1006" s="1813"/>
      <c r="AC1006" s="1809" t="s">
        <v>3216</v>
      </c>
      <c r="AD1006" s="1810"/>
      <c r="AE1006" s="1810"/>
      <c r="AF1006" s="1810"/>
      <c r="AG1006" s="1949">
        <v>25</v>
      </c>
      <c r="AH1006" s="1949"/>
      <c r="AI1006" s="1949"/>
      <c r="AJ1006" s="1950"/>
      <c r="AK1006" s="1821"/>
    </row>
    <row r="1007" spans="2:58" s="1722" customFormat="1" ht="12" customHeight="1">
      <c r="E1007" s="1745"/>
      <c r="F1007" s="1745"/>
      <c r="G1007" s="1745"/>
      <c r="H1007" s="1745"/>
      <c r="I1007" s="1745"/>
      <c r="J1007" s="1746"/>
      <c r="K1007" s="1747"/>
      <c r="L1007" s="1746"/>
      <c r="M1007" s="1808"/>
      <c r="N1007" s="1749"/>
      <c r="O1007" s="1948" t="s">
        <v>4249</v>
      </c>
      <c r="P1007" s="1749"/>
      <c r="Q1007" s="1809" t="s">
        <v>3106</v>
      </c>
      <c r="R1007" s="1810"/>
      <c r="S1007" s="1810"/>
      <c r="T1007" s="1811" t="s">
        <v>3849</v>
      </c>
      <c r="U1007" s="1809" t="s">
        <v>3225</v>
      </c>
      <c r="V1007" s="1810"/>
      <c r="W1007" s="1810"/>
      <c r="X1007" s="1810"/>
      <c r="Y1007" s="1812" t="s">
        <v>3457</v>
      </c>
      <c r="Z1007" s="1812"/>
      <c r="AA1007" s="1812"/>
      <c r="AB1007" s="1813"/>
      <c r="AC1007" s="1809" t="s">
        <v>3921</v>
      </c>
      <c r="AD1007" s="1810"/>
      <c r="AE1007" s="1810"/>
      <c r="AF1007" s="1810"/>
      <c r="AG1007" s="1949">
        <v>25</v>
      </c>
      <c r="AH1007" s="1949"/>
      <c r="AI1007" s="1949"/>
      <c r="AJ1007" s="1950"/>
      <c r="AK1007" s="1821"/>
    </row>
    <row r="1008" spans="2:58" s="1722" customFormat="1" ht="12" customHeight="1">
      <c r="E1008" s="1745"/>
      <c r="F1008" s="1745"/>
      <c r="G1008" s="1745"/>
      <c r="H1008" s="1745"/>
      <c r="I1008" s="1745"/>
      <c r="J1008" s="1746"/>
      <c r="K1008" s="1747"/>
      <c r="L1008" s="1746"/>
      <c r="M1008" s="1808"/>
      <c r="N1008" s="1749"/>
      <c r="O1008" s="1948" t="s">
        <v>4250</v>
      </c>
      <c r="P1008" s="1749"/>
      <c r="Q1008" s="1809" t="s">
        <v>3106</v>
      </c>
      <c r="R1008" s="1810"/>
      <c r="S1008" s="1810"/>
      <c r="T1008" s="1811" t="s">
        <v>3187</v>
      </c>
      <c r="U1008" s="1809" t="s">
        <v>3120</v>
      </c>
      <c r="V1008" s="1810"/>
      <c r="W1008" s="1810"/>
      <c r="X1008" s="1810"/>
      <c r="Y1008" s="1812" t="s">
        <v>3460</v>
      </c>
      <c r="Z1008" s="1812"/>
      <c r="AA1008" s="1812"/>
      <c r="AB1008" s="1813"/>
      <c r="AC1008" s="1809" t="s">
        <v>3139</v>
      </c>
      <c r="AD1008" s="1810"/>
      <c r="AE1008" s="1810"/>
      <c r="AF1008" s="1810"/>
      <c r="AG1008" s="1949">
        <v>25</v>
      </c>
      <c r="AH1008" s="1949"/>
      <c r="AI1008" s="1949"/>
      <c r="AJ1008" s="1950"/>
      <c r="AK1008" s="1821"/>
    </row>
    <row r="1009" spans="5:43" s="1722" customFormat="1" ht="12" customHeight="1">
      <c r="E1009" s="1745"/>
      <c r="F1009" s="1745"/>
      <c r="G1009" s="1745"/>
      <c r="H1009" s="1745"/>
      <c r="I1009" s="1745"/>
      <c r="J1009" s="1746"/>
      <c r="K1009" s="1747"/>
      <c r="L1009" s="1746"/>
      <c r="M1009" s="1808"/>
      <c r="N1009" s="1749"/>
      <c r="O1009" s="1948" t="s">
        <v>4251</v>
      </c>
      <c r="P1009" s="1749"/>
      <c r="Q1009" s="1809" t="s">
        <v>3106</v>
      </c>
      <c r="R1009" s="1810"/>
      <c r="S1009" s="1810"/>
      <c r="T1009" s="1811" t="s">
        <v>3187</v>
      </c>
      <c r="U1009" s="1809" t="s">
        <v>3830</v>
      </c>
      <c r="V1009" s="1810"/>
      <c r="W1009" s="1810"/>
      <c r="X1009" s="1810"/>
      <c r="Y1009" s="1812" t="s">
        <v>3463</v>
      </c>
      <c r="Z1009" s="1812"/>
      <c r="AA1009" s="1812"/>
      <c r="AB1009" s="1813"/>
      <c r="AC1009" s="1809" t="s">
        <v>3139</v>
      </c>
      <c r="AD1009" s="1810"/>
      <c r="AE1009" s="1810"/>
      <c r="AF1009" s="1810"/>
      <c r="AG1009" s="1949">
        <v>25</v>
      </c>
      <c r="AH1009" s="1949"/>
      <c r="AI1009" s="1949"/>
      <c r="AJ1009" s="1950"/>
      <c r="AK1009" s="1821"/>
    </row>
    <row r="1010" spans="5:43" s="1722" customFormat="1" ht="12" customHeight="1">
      <c r="E1010" s="1745"/>
      <c r="F1010" s="1745"/>
      <c r="G1010" s="1745"/>
      <c r="H1010" s="1745"/>
      <c r="I1010" s="1745"/>
      <c r="J1010" s="1746"/>
      <c r="K1010" s="1747"/>
      <c r="L1010" s="1746"/>
      <c r="M1010" s="1808"/>
      <c r="N1010" s="1749"/>
      <c r="O1010" s="1948" t="s">
        <v>4252</v>
      </c>
      <c r="P1010" s="1749"/>
      <c r="Q1010" s="1809" t="s">
        <v>3106</v>
      </c>
      <c r="R1010" s="1810"/>
      <c r="S1010" s="1810"/>
      <c r="T1010" s="1811" t="s">
        <v>3187</v>
      </c>
      <c r="U1010" s="1809" t="s">
        <v>3120</v>
      </c>
      <c r="V1010" s="1810"/>
      <c r="W1010" s="1810"/>
      <c r="X1010" s="1810"/>
      <c r="Y1010" s="1812" t="s">
        <v>4253</v>
      </c>
      <c r="Z1010" s="1812"/>
      <c r="AA1010" s="1812"/>
      <c r="AB1010" s="1813"/>
      <c r="AC1010" s="1809" t="s">
        <v>3139</v>
      </c>
      <c r="AD1010" s="1810"/>
      <c r="AE1010" s="1810"/>
      <c r="AF1010" s="1810"/>
      <c r="AG1010" s="1949">
        <v>25</v>
      </c>
      <c r="AH1010" s="1949"/>
      <c r="AI1010" s="1949"/>
      <c r="AJ1010" s="1950"/>
      <c r="AK1010" s="1821"/>
    </row>
    <row r="1011" spans="5:43" s="1722" customFormat="1" ht="12" customHeight="1">
      <c r="E1011" s="1745"/>
      <c r="F1011" s="1745"/>
      <c r="G1011" s="1745"/>
      <c r="H1011" s="1745"/>
      <c r="I1011" s="1745"/>
      <c r="J1011" s="1746"/>
      <c r="K1011" s="1747"/>
      <c r="L1011" s="1746"/>
      <c r="M1011" s="1808"/>
      <c r="N1011" s="1749"/>
      <c r="O1011" s="1948" t="s">
        <v>4254</v>
      </c>
      <c r="P1011" s="1749"/>
      <c r="Q1011" s="1809" t="s">
        <v>3106</v>
      </c>
      <c r="R1011" s="1810"/>
      <c r="S1011" s="1810"/>
      <c r="T1011" s="1811" t="s">
        <v>3214</v>
      </c>
      <c r="U1011" s="1809" t="s">
        <v>3120</v>
      </c>
      <c r="V1011" s="1810"/>
      <c r="W1011" s="1810"/>
      <c r="X1011" s="1810"/>
      <c r="Y1011" s="1812" t="s">
        <v>4177</v>
      </c>
      <c r="Z1011" s="1812"/>
      <c r="AA1011" s="1812"/>
      <c r="AB1011" s="1813"/>
      <c r="AC1011" s="1809" t="s">
        <v>3216</v>
      </c>
      <c r="AD1011" s="1810"/>
      <c r="AE1011" s="1810"/>
      <c r="AF1011" s="1810"/>
      <c r="AG1011" s="1949">
        <v>25</v>
      </c>
      <c r="AH1011" s="1949"/>
      <c r="AI1011" s="1949"/>
      <c r="AJ1011" s="1950"/>
      <c r="AK1011" s="1821"/>
    </row>
    <row r="1012" spans="5:43" s="1722" customFormat="1" ht="12" customHeight="1">
      <c r="E1012" s="1745"/>
      <c r="F1012" s="1745"/>
      <c r="G1012" s="1745"/>
      <c r="H1012" s="1745"/>
      <c r="I1012" s="1745"/>
      <c r="J1012" s="1746"/>
      <c r="K1012" s="1747"/>
      <c r="L1012" s="1746"/>
      <c r="M1012" s="1808"/>
      <c r="N1012" s="1749"/>
      <c r="O1012" s="1948" t="s">
        <v>4255</v>
      </c>
      <c r="P1012" s="1749"/>
      <c r="Q1012" s="1809" t="s">
        <v>3106</v>
      </c>
      <c r="R1012" s="1810"/>
      <c r="S1012" s="1810"/>
      <c r="T1012" s="1811" t="s">
        <v>3187</v>
      </c>
      <c r="U1012" s="1809" t="s">
        <v>3225</v>
      </c>
      <c r="V1012" s="1810"/>
      <c r="W1012" s="1810"/>
      <c r="X1012" s="1810"/>
      <c r="Y1012" s="1812" t="s">
        <v>4179</v>
      </c>
      <c r="Z1012" s="1812"/>
      <c r="AA1012" s="1812"/>
      <c r="AB1012" s="1813"/>
      <c r="AC1012" s="1809" t="s">
        <v>3216</v>
      </c>
      <c r="AD1012" s="1810"/>
      <c r="AE1012" s="1810"/>
      <c r="AF1012" s="1810"/>
      <c r="AG1012" s="1949">
        <v>25</v>
      </c>
      <c r="AH1012" s="1949"/>
      <c r="AI1012" s="1949"/>
      <c r="AJ1012" s="1950"/>
      <c r="AK1012" s="1821"/>
    </row>
    <row r="1013" spans="5:43" s="1722" customFormat="1" ht="12" customHeight="1">
      <c r="E1013" s="1745"/>
      <c r="F1013" s="1745"/>
      <c r="G1013" s="1745"/>
      <c r="H1013" s="1745"/>
      <c r="I1013" s="1745"/>
      <c r="J1013" s="1746"/>
      <c r="K1013" s="1747"/>
      <c r="L1013" s="1746"/>
      <c r="M1013" s="1808"/>
      <c r="N1013" s="1749"/>
      <c r="O1013" s="1948" t="s">
        <v>4256</v>
      </c>
      <c r="P1013" s="1749"/>
      <c r="Q1013" s="1809" t="s">
        <v>3106</v>
      </c>
      <c r="R1013" s="1810"/>
      <c r="S1013" s="1810"/>
      <c r="T1013" s="1811" t="s">
        <v>3187</v>
      </c>
      <c r="U1013" s="1809" t="s">
        <v>3225</v>
      </c>
      <c r="V1013" s="1810"/>
      <c r="W1013" s="1810"/>
      <c r="X1013" s="1810"/>
      <c r="Y1013" s="1812" t="s">
        <v>4257</v>
      </c>
      <c r="Z1013" s="1812"/>
      <c r="AA1013" s="1812"/>
      <c r="AB1013" s="1813"/>
      <c r="AC1013" s="1809" t="s">
        <v>3216</v>
      </c>
      <c r="AD1013" s="1810"/>
      <c r="AE1013" s="1810"/>
      <c r="AF1013" s="1810"/>
      <c r="AG1013" s="1949">
        <v>25</v>
      </c>
      <c r="AH1013" s="1949"/>
      <c r="AI1013" s="1949"/>
      <c r="AJ1013" s="1950"/>
      <c r="AK1013" s="1821"/>
    </row>
    <row r="1014" spans="5:43" s="1722" customFormat="1" ht="12" customHeight="1">
      <c r="E1014" s="1745"/>
      <c r="F1014" s="1745"/>
      <c r="G1014" s="1745"/>
      <c r="H1014" s="1745"/>
      <c r="I1014" s="1745"/>
      <c r="J1014" s="1746"/>
      <c r="K1014" s="1747"/>
      <c r="L1014" s="1746"/>
      <c r="M1014" s="1808"/>
      <c r="N1014" s="1749"/>
      <c r="O1014" s="1948" t="s">
        <v>4258</v>
      </c>
      <c r="P1014" s="1749"/>
      <c r="Q1014" s="1809" t="s">
        <v>3106</v>
      </c>
      <c r="R1014" s="1810"/>
      <c r="S1014" s="1810"/>
      <c r="T1014" s="1811" t="s">
        <v>3187</v>
      </c>
      <c r="U1014" s="1809" t="s">
        <v>3919</v>
      </c>
      <c r="V1014" s="1810"/>
      <c r="W1014" s="1810"/>
      <c r="X1014" s="1810"/>
      <c r="Y1014" s="1812" t="s">
        <v>4259</v>
      </c>
      <c r="Z1014" s="1812"/>
      <c r="AA1014" s="1812"/>
      <c r="AB1014" s="1813"/>
      <c r="AC1014" s="1809" t="s">
        <v>3216</v>
      </c>
      <c r="AD1014" s="1810"/>
      <c r="AE1014" s="1810"/>
      <c r="AF1014" s="1810"/>
      <c r="AG1014" s="1949">
        <v>25</v>
      </c>
      <c r="AH1014" s="1949"/>
      <c r="AI1014" s="1949"/>
      <c r="AJ1014" s="1950"/>
      <c r="AK1014" s="1821"/>
    </row>
    <row r="1015" spans="5:43" s="1722" customFormat="1" ht="12" customHeight="1">
      <c r="E1015" s="1745"/>
      <c r="F1015" s="1745"/>
      <c r="G1015" s="1745"/>
      <c r="H1015" s="1745"/>
      <c r="I1015" s="1745"/>
      <c r="J1015" s="1746"/>
      <c r="K1015" s="1747"/>
      <c r="L1015" s="1746"/>
      <c r="M1015" s="1808"/>
      <c r="N1015" s="1749"/>
      <c r="O1015" s="1948" t="s">
        <v>4260</v>
      </c>
      <c r="P1015" s="1749"/>
      <c r="Q1015" s="1809" t="s">
        <v>3106</v>
      </c>
      <c r="R1015" s="1810"/>
      <c r="S1015" s="1810"/>
      <c r="T1015" s="1811" t="s">
        <v>3214</v>
      </c>
      <c r="U1015" s="1809" t="s">
        <v>3919</v>
      </c>
      <c r="V1015" s="1810"/>
      <c r="W1015" s="1810"/>
      <c r="X1015" s="1810"/>
      <c r="Y1015" s="1812" t="s">
        <v>4261</v>
      </c>
      <c r="Z1015" s="1812"/>
      <c r="AA1015" s="1812"/>
      <c r="AB1015" s="1813"/>
      <c r="AC1015" s="1809" t="s">
        <v>3216</v>
      </c>
      <c r="AD1015" s="1810"/>
      <c r="AE1015" s="1810"/>
      <c r="AF1015" s="1810"/>
      <c r="AG1015" s="1949">
        <v>25</v>
      </c>
      <c r="AH1015" s="1949"/>
      <c r="AI1015" s="1949"/>
      <c r="AJ1015" s="1950"/>
      <c r="AK1015" s="1821"/>
    </row>
    <row r="1016" spans="5:43" s="1722" customFormat="1" ht="12" customHeight="1">
      <c r="E1016" s="1745"/>
      <c r="F1016" s="1745"/>
      <c r="G1016" s="1745"/>
      <c r="H1016" s="1745"/>
      <c r="I1016" s="1745"/>
      <c r="J1016" s="1746"/>
      <c r="K1016" s="1747"/>
      <c r="L1016" s="1746"/>
      <c r="M1016" s="1808"/>
      <c r="N1016" s="1749"/>
      <c r="O1016" s="1948" t="s">
        <v>4262</v>
      </c>
      <c r="P1016" s="1749"/>
      <c r="Q1016" s="1809" t="s">
        <v>3106</v>
      </c>
      <c r="R1016" s="1810"/>
      <c r="S1016" s="1810"/>
      <c r="T1016" s="1811" t="s">
        <v>3849</v>
      </c>
      <c r="U1016" s="1809" t="s">
        <v>3120</v>
      </c>
      <c r="V1016" s="1810"/>
      <c r="W1016" s="1810"/>
      <c r="X1016" s="1810"/>
      <c r="Y1016" s="1812" t="s">
        <v>4263</v>
      </c>
      <c r="Z1016" s="1812"/>
      <c r="AA1016" s="1812"/>
      <c r="AB1016" s="1813"/>
      <c r="AC1016" s="1809" t="s">
        <v>3868</v>
      </c>
      <c r="AD1016" s="1810"/>
      <c r="AE1016" s="1810"/>
      <c r="AF1016" s="1810"/>
      <c r="AG1016" s="1949">
        <v>25</v>
      </c>
      <c r="AH1016" s="1949"/>
      <c r="AI1016" s="1949"/>
      <c r="AJ1016" s="1950"/>
      <c r="AK1016" s="1821"/>
    </row>
    <row r="1017" spans="5:43" s="1722" customFormat="1" ht="12" customHeight="1">
      <c r="E1017" s="1745"/>
      <c r="F1017" s="1745"/>
      <c r="G1017" s="1745"/>
      <c r="H1017" s="1745"/>
      <c r="I1017" s="1745"/>
      <c r="J1017" s="1746"/>
      <c r="K1017" s="1747"/>
      <c r="L1017" s="1746"/>
      <c r="M1017" s="1808"/>
      <c r="N1017" s="1749"/>
      <c r="O1017" s="1948" t="s">
        <v>4264</v>
      </c>
      <c r="P1017" s="1749"/>
      <c r="Q1017" s="1809" t="s">
        <v>3106</v>
      </c>
      <c r="R1017" s="1810"/>
      <c r="S1017" s="1810"/>
      <c r="T1017" s="1811" t="s">
        <v>3187</v>
      </c>
      <c r="U1017" s="1809" t="s">
        <v>3120</v>
      </c>
      <c r="V1017" s="1810"/>
      <c r="W1017" s="1810"/>
      <c r="X1017" s="1810"/>
      <c r="Y1017" s="1812" t="s">
        <v>4265</v>
      </c>
      <c r="Z1017" s="1812"/>
      <c r="AA1017" s="1812"/>
      <c r="AB1017" s="1813"/>
      <c r="AC1017" s="1809" t="s">
        <v>3216</v>
      </c>
      <c r="AD1017" s="1810"/>
      <c r="AE1017" s="1810"/>
      <c r="AF1017" s="1810"/>
      <c r="AG1017" s="1949">
        <v>25</v>
      </c>
      <c r="AH1017" s="1949"/>
      <c r="AI1017" s="1949"/>
      <c r="AJ1017" s="1950"/>
      <c r="AK1017" s="1821"/>
      <c r="AQ1017" s="1825"/>
    </row>
    <row r="1018" spans="5:43" s="1722" customFormat="1" ht="12" customHeight="1">
      <c r="E1018" s="1745"/>
      <c r="F1018" s="1745"/>
      <c r="G1018" s="1745"/>
      <c r="H1018" s="1745"/>
      <c r="I1018" s="1745"/>
      <c r="J1018" s="1746"/>
      <c r="K1018" s="1747"/>
      <c r="L1018" s="1746"/>
      <c r="M1018" s="1808"/>
      <c r="N1018" s="1749"/>
      <c r="O1018" s="1948" t="s">
        <v>4266</v>
      </c>
      <c r="P1018" s="1749"/>
      <c r="Q1018" s="1809" t="s">
        <v>3106</v>
      </c>
      <c r="R1018" s="1810"/>
      <c r="S1018" s="1810"/>
      <c r="T1018" s="1811" t="s">
        <v>3214</v>
      </c>
      <c r="U1018" s="1809" t="s">
        <v>3120</v>
      </c>
      <c r="V1018" s="1810"/>
      <c r="W1018" s="1810"/>
      <c r="X1018" s="1810"/>
      <c r="Y1018" s="1812" t="s">
        <v>3491</v>
      </c>
      <c r="Z1018" s="1812"/>
      <c r="AA1018" s="1812"/>
      <c r="AB1018" s="1813"/>
      <c r="AC1018" s="1809" t="s">
        <v>3139</v>
      </c>
      <c r="AD1018" s="1810"/>
      <c r="AE1018" s="1810"/>
      <c r="AF1018" s="1810"/>
      <c r="AG1018" s="1949">
        <v>25</v>
      </c>
      <c r="AH1018" s="1949"/>
      <c r="AI1018" s="1949"/>
      <c r="AJ1018" s="1950"/>
      <c r="AK1018" s="1821"/>
    </row>
    <row r="1019" spans="5:43" s="1722" customFormat="1" ht="12" customHeight="1">
      <c r="E1019" s="1745"/>
      <c r="F1019" s="1745"/>
      <c r="G1019" s="1745"/>
      <c r="H1019" s="1745"/>
      <c r="I1019" s="1745"/>
      <c r="J1019" s="1746"/>
      <c r="K1019" s="1747"/>
      <c r="L1019" s="1746"/>
      <c r="M1019" s="1808"/>
      <c r="N1019" s="1749"/>
      <c r="O1019" s="1948" t="s">
        <v>4267</v>
      </c>
      <c r="P1019" s="1749"/>
      <c r="Q1019" s="1809" t="s">
        <v>3106</v>
      </c>
      <c r="R1019" s="1810"/>
      <c r="S1019" s="1810"/>
      <c r="T1019" s="1811" t="s">
        <v>3187</v>
      </c>
      <c r="U1019" s="1809" t="s">
        <v>3225</v>
      </c>
      <c r="V1019" s="1810"/>
      <c r="W1019" s="1810"/>
      <c r="X1019" s="1810"/>
      <c r="Y1019" s="1812" t="s">
        <v>3495</v>
      </c>
      <c r="Z1019" s="1812"/>
      <c r="AA1019" s="1812"/>
      <c r="AB1019" s="1813"/>
      <c r="AC1019" s="1809" t="s">
        <v>3139</v>
      </c>
      <c r="AD1019" s="1810"/>
      <c r="AE1019" s="1810"/>
      <c r="AF1019" s="1810"/>
      <c r="AG1019" s="1949">
        <v>25</v>
      </c>
      <c r="AH1019" s="1949"/>
      <c r="AI1019" s="1949"/>
      <c r="AJ1019" s="1950"/>
      <c r="AK1019" s="1821"/>
    </row>
    <row r="1020" spans="5:43" s="1722" customFormat="1" ht="12" customHeight="1">
      <c r="E1020" s="1745"/>
      <c r="F1020" s="1745"/>
      <c r="G1020" s="1745"/>
      <c r="H1020" s="1745"/>
      <c r="I1020" s="1745"/>
      <c r="J1020" s="1746"/>
      <c r="K1020" s="1747"/>
      <c r="L1020" s="1746"/>
      <c r="M1020" s="1808"/>
      <c r="N1020" s="1749"/>
      <c r="O1020" s="1948" t="s">
        <v>4268</v>
      </c>
      <c r="P1020" s="1749"/>
      <c r="Q1020" s="1809" t="s">
        <v>3106</v>
      </c>
      <c r="R1020" s="1810"/>
      <c r="S1020" s="1810"/>
      <c r="T1020" s="1811" t="s">
        <v>3187</v>
      </c>
      <c r="U1020" s="1809" t="s">
        <v>3919</v>
      </c>
      <c r="V1020" s="1810"/>
      <c r="W1020" s="1810"/>
      <c r="X1020" s="1810"/>
      <c r="Y1020" s="1812" t="s">
        <v>3501</v>
      </c>
      <c r="Z1020" s="1812"/>
      <c r="AA1020" s="1812"/>
      <c r="AB1020" s="1813"/>
      <c r="AC1020" s="1809" t="s">
        <v>3216</v>
      </c>
      <c r="AD1020" s="1810"/>
      <c r="AE1020" s="1810"/>
      <c r="AF1020" s="1810"/>
      <c r="AG1020" s="1949">
        <v>25</v>
      </c>
      <c r="AH1020" s="1949"/>
      <c r="AI1020" s="1949"/>
      <c r="AJ1020" s="1950"/>
      <c r="AK1020" s="1821"/>
    </row>
    <row r="1021" spans="5:43" s="1722" customFormat="1" ht="12" customHeight="1">
      <c r="E1021" s="1745"/>
      <c r="F1021" s="1745"/>
      <c r="G1021" s="1745"/>
      <c r="H1021" s="1745"/>
      <c r="I1021" s="1745"/>
      <c r="J1021" s="1746"/>
      <c r="K1021" s="1747"/>
      <c r="L1021" s="1746"/>
      <c r="M1021" s="1808"/>
      <c r="N1021" s="1749"/>
      <c r="O1021" s="1948" t="s">
        <v>4269</v>
      </c>
      <c r="P1021" s="1749"/>
      <c r="Q1021" s="1809" t="s">
        <v>3106</v>
      </c>
      <c r="R1021" s="1810"/>
      <c r="S1021" s="1810"/>
      <c r="T1021" s="1811" t="s">
        <v>3214</v>
      </c>
      <c r="U1021" s="1809" t="s">
        <v>4270</v>
      </c>
      <c r="V1021" s="1810"/>
      <c r="W1021" s="1810"/>
      <c r="X1021" s="1810"/>
      <c r="Y1021" s="1812" t="s">
        <v>3505</v>
      </c>
      <c r="Z1021" s="1812"/>
      <c r="AA1021" s="1812"/>
      <c r="AB1021" s="1813"/>
      <c r="AC1021" s="1809" t="s">
        <v>3921</v>
      </c>
      <c r="AD1021" s="1810"/>
      <c r="AE1021" s="1810"/>
      <c r="AF1021" s="1810"/>
      <c r="AG1021" s="1949">
        <v>25</v>
      </c>
      <c r="AH1021" s="1949"/>
      <c r="AI1021" s="1949"/>
      <c r="AJ1021" s="1950"/>
      <c r="AK1021" s="1821"/>
    </row>
    <row r="1022" spans="5:43" s="1722" customFormat="1" ht="12" customHeight="1">
      <c r="E1022" s="1745"/>
      <c r="F1022" s="1745"/>
      <c r="G1022" s="1745"/>
      <c r="H1022" s="1745"/>
      <c r="I1022" s="1745"/>
      <c r="J1022" s="1746"/>
      <c r="K1022" s="1747"/>
      <c r="L1022" s="1746"/>
      <c r="M1022" s="1808"/>
      <c r="N1022" s="1749"/>
      <c r="O1022" s="1948" t="s">
        <v>4271</v>
      </c>
      <c r="P1022" s="1749"/>
      <c r="Q1022" s="1809" t="s">
        <v>3106</v>
      </c>
      <c r="R1022" s="1810"/>
      <c r="S1022" s="1810"/>
      <c r="T1022" s="1811" t="s">
        <v>3187</v>
      </c>
      <c r="U1022" s="1809" t="s">
        <v>4272</v>
      </c>
      <c r="V1022" s="1810"/>
      <c r="W1022" s="1810"/>
      <c r="X1022" s="1810"/>
      <c r="Y1022" s="1812" t="s">
        <v>3509</v>
      </c>
      <c r="Z1022" s="1812"/>
      <c r="AA1022" s="1812"/>
      <c r="AB1022" s="1813"/>
      <c r="AC1022" s="1809" t="s">
        <v>3216</v>
      </c>
      <c r="AD1022" s="1810"/>
      <c r="AE1022" s="1810"/>
      <c r="AF1022" s="1810"/>
      <c r="AG1022" s="1949">
        <v>25</v>
      </c>
      <c r="AH1022" s="1949"/>
      <c r="AI1022" s="1949"/>
      <c r="AJ1022" s="1950"/>
      <c r="AK1022" s="1821"/>
    </row>
    <row r="1023" spans="5:43" s="1722" customFormat="1" ht="12" customHeight="1">
      <c r="E1023" s="1745"/>
      <c r="F1023" s="1745"/>
      <c r="G1023" s="1745"/>
      <c r="H1023" s="1745"/>
      <c r="I1023" s="1745"/>
      <c r="J1023" s="1746"/>
      <c r="K1023" s="1747"/>
      <c r="L1023" s="1746"/>
      <c r="M1023" s="1808"/>
      <c r="N1023" s="1749"/>
      <c r="O1023" s="1948" t="s">
        <v>4273</v>
      </c>
      <c r="P1023" s="1749"/>
      <c r="Q1023" s="1809" t="s">
        <v>3106</v>
      </c>
      <c r="R1023" s="1810"/>
      <c r="S1023" s="1810"/>
      <c r="T1023" s="1811" t="s">
        <v>4244</v>
      </c>
      <c r="U1023" s="1809" t="s">
        <v>3120</v>
      </c>
      <c r="V1023" s="1810"/>
      <c r="W1023" s="1810"/>
      <c r="X1023" s="1810"/>
      <c r="Y1023" s="1812" t="s">
        <v>3513</v>
      </c>
      <c r="Z1023" s="1812"/>
      <c r="AA1023" s="1812"/>
      <c r="AB1023" s="1813"/>
      <c r="AC1023" s="1809" t="s">
        <v>3921</v>
      </c>
      <c r="AD1023" s="1810"/>
      <c r="AE1023" s="1810"/>
      <c r="AF1023" s="1810"/>
      <c r="AG1023" s="1949">
        <v>25</v>
      </c>
      <c r="AH1023" s="1949"/>
      <c r="AI1023" s="1949"/>
      <c r="AJ1023" s="1950"/>
      <c r="AK1023" s="1821"/>
    </row>
    <row r="1024" spans="5:43" s="1722" customFormat="1" ht="12" customHeight="1">
      <c r="E1024" s="1723"/>
      <c r="F1024" s="1723"/>
      <c r="G1024" s="1723"/>
      <c r="H1024" s="1723"/>
      <c r="I1024" s="1723"/>
      <c r="J1024" s="1724"/>
      <c r="K1024" s="1724"/>
      <c r="L1024" s="1724"/>
      <c r="Q1024" s="1825"/>
      <c r="R1024" s="1825"/>
      <c r="S1024" s="1825"/>
      <c r="T1024" s="1825"/>
      <c r="U1024" s="1825"/>
      <c r="V1024" s="1825"/>
      <c r="W1024" s="1825"/>
      <c r="X1024" s="1825"/>
      <c r="Y1024" s="1825"/>
      <c r="Z1024" s="1825"/>
      <c r="AA1024" s="1825"/>
      <c r="AB1024" s="1825"/>
      <c r="AC1024" s="1825"/>
      <c r="AD1024" s="1825"/>
      <c r="AE1024" s="1825"/>
      <c r="AF1024" s="1825"/>
      <c r="AG1024" s="1825"/>
      <c r="AH1024" s="1825"/>
      <c r="AI1024" s="1825"/>
      <c r="AJ1024" s="1825"/>
      <c r="AK1024" s="1821"/>
    </row>
    <row r="1025" spans="3:38" s="1943" customFormat="1" ht="12" customHeight="1">
      <c r="C1025" s="1943" t="s">
        <v>3190</v>
      </c>
      <c r="D1025" s="1946"/>
      <c r="G1025" s="1722" t="s">
        <v>3697</v>
      </c>
      <c r="M1025" s="1951"/>
      <c r="N1025" s="1951"/>
      <c r="O1025" s="1951"/>
      <c r="P1025" s="1951"/>
      <c r="Q1025" s="1951"/>
      <c r="R1025" s="1951"/>
      <c r="S1025" s="1951"/>
      <c r="T1025" s="1951"/>
      <c r="U1025" s="1951"/>
      <c r="V1025" s="1951"/>
      <c r="W1025" s="1951"/>
      <c r="X1025" s="1951"/>
      <c r="AC1025" s="1951"/>
      <c r="AD1025" s="1951"/>
      <c r="AE1025" s="1951"/>
      <c r="AF1025" s="1951"/>
      <c r="AG1025" s="1951"/>
      <c r="AH1025" s="1951"/>
      <c r="AI1025" s="1951"/>
      <c r="AJ1025" s="1951"/>
      <c r="AK1025" s="1952"/>
      <c r="AL1025" s="1951"/>
    </row>
    <row r="1026" spans="3:38" s="1943" customFormat="1" ht="12" customHeight="1">
      <c r="E1026" s="1953" t="s">
        <v>3102</v>
      </c>
      <c r="AJ1026" s="1954" t="s">
        <v>3103</v>
      </c>
    </row>
    <row r="1027" spans="3:38" s="1943" customFormat="1" ht="12" customHeight="1">
      <c r="E1027" s="1955">
        <v>31</v>
      </c>
      <c r="F1027" s="1955"/>
      <c r="G1027" s="1955"/>
      <c r="H1027" s="1955"/>
      <c r="I1027" s="1955"/>
      <c r="J1027" s="1955"/>
      <c r="K1027" s="1955"/>
      <c r="L1027" s="1955">
        <v>24</v>
      </c>
      <c r="M1027" s="1955">
        <v>23</v>
      </c>
      <c r="N1027" s="1955"/>
      <c r="O1027" s="1955"/>
      <c r="P1027" s="1955"/>
      <c r="Q1027" s="1955"/>
      <c r="R1027" s="1955"/>
      <c r="S1027" s="1955"/>
      <c r="T1027" s="1956">
        <v>16</v>
      </c>
      <c r="U1027" s="1956">
        <v>15</v>
      </c>
      <c r="V1027" s="1955"/>
      <c r="W1027" s="1955"/>
      <c r="X1027" s="1955"/>
      <c r="Y1027" s="1955"/>
      <c r="Z1027" s="1955"/>
      <c r="AA1027" s="1955"/>
      <c r="AB1027" s="1956">
        <v>8</v>
      </c>
      <c r="AC1027" s="1956">
        <v>7</v>
      </c>
      <c r="AD1027" s="1955"/>
      <c r="AE1027" s="1955"/>
      <c r="AF1027" s="1955"/>
      <c r="AG1027" s="1955"/>
      <c r="AH1027" s="1955"/>
      <c r="AI1027" s="1955"/>
      <c r="AJ1027" s="1956">
        <v>0</v>
      </c>
    </row>
    <row r="1028" spans="3:38" s="1943" customFormat="1" ht="12" customHeight="1">
      <c r="E1028" s="1841" t="s">
        <v>3194</v>
      </c>
      <c r="F1028" s="1842" t="s">
        <v>3194</v>
      </c>
      <c r="G1028" s="1842" t="s">
        <v>3125</v>
      </c>
      <c r="H1028" s="1843" t="s">
        <v>3125</v>
      </c>
      <c r="I1028" s="1841" t="s">
        <v>3125</v>
      </c>
      <c r="J1028" s="1842" t="s">
        <v>3194</v>
      </c>
      <c r="K1028" s="1842" t="s">
        <v>3125</v>
      </c>
      <c r="L1028" s="1843" t="s">
        <v>3839</v>
      </c>
      <c r="M1028" s="1841" t="s">
        <v>3839</v>
      </c>
      <c r="N1028" s="1842" t="s">
        <v>3194</v>
      </c>
      <c r="O1028" s="1842" t="s">
        <v>3125</v>
      </c>
      <c r="P1028" s="1843" t="s">
        <v>3125</v>
      </c>
      <c r="Q1028" s="1841" t="s">
        <v>3125</v>
      </c>
      <c r="R1028" s="1842" t="s">
        <v>3125</v>
      </c>
      <c r="S1028" s="1842" t="s">
        <v>3194</v>
      </c>
      <c r="T1028" s="1843" t="s">
        <v>3125</v>
      </c>
      <c r="U1028" s="1841" t="s">
        <v>3125</v>
      </c>
      <c r="V1028" s="1842" t="s">
        <v>3125</v>
      </c>
      <c r="W1028" s="1842" t="s">
        <v>3194</v>
      </c>
      <c r="X1028" s="1843" t="s">
        <v>3125</v>
      </c>
      <c r="Y1028" s="1841" t="s">
        <v>3125</v>
      </c>
      <c r="Z1028" s="1842" t="s">
        <v>3125</v>
      </c>
      <c r="AA1028" s="1842" t="s">
        <v>3125</v>
      </c>
      <c r="AB1028" s="1843" t="s">
        <v>3194</v>
      </c>
      <c r="AC1028" s="1841" t="s">
        <v>3125</v>
      </c>
      <c r="AD1028" s="1842" t="s">
        <v>3125</v>
      </c>
      <c r="AE1028" s="1957" t="s">
        <v>3798</v>
      </c>
      <c r="AF1028" s="1958" t="s">
        <v>3798</v>
      </c>
      <c r="AG1028" s="1959" t="s">
        <v>3420</v>
      </c>
      <c r="AH1028" s="1957" t="s">
        <v>3420</v>
      </c>
      <c r="AI1028" s="1957" t="s">
        <v>3420</v>
      </c>
      <c r="AJ1028" s="1958" t="s">
        <v>3420</v>
      </c>
    </row>
    <row r="1029" spans="3:38" s="1943" customFormat="1" ht="6" customHeight="1">
      <c r="E1029" s="1960"/>
      <c r="F1029" s="1960"/>
      <c r="G1029" s="1960"/>
      <c r="H1029" s="1960"/>
      <c r="I1029" s="1960"/>
      <c r="J1029" s="1960"/>
      <c r="K1029" s="1960"/>
      <c r="L1029" s="1960"/>
      <c r="M1029" s="1960"/>
      <c r="N1029" s="1960"/>
      <c r="O1029" s="1960"/>
      <c r="P1029" s="1960"/>
      <c r="Q1029" s="1960"/>
      <c r="R1029" s="1960"/>
      <c r="S1029" s="1960"/>
      <c r="T1029" s="1960"/>
      <c r="U1029" s="1960"/>
      <c r="V1029" s="1960"/>
      <c r="W1029" s="1960"/>
      <c r="X1029" s="1960"/>
      <c r="Y1029" s="1960"/>
      <c r="Z1029" s="1960"/>
      <c r="AA1029" s="1960"/>
      <c r="AB1029" s="1960"/>
      <c r="AC1029" s="1960"/>
      <c r="AD1029" s="1960"/>
      <c r="AE1029" s="1960"/>
      <c r="AF1029" s="1960"/>
      <c r="AG1029" s="1960"/>
      <c r="AH1029" s="1960"/>
      <c r="AI1029" s="1960"/>
      <c r="AJ1029" s="1960"/>
    </row>
    <row r="1030" spans="3:38" s="1943" customFormat="1" ht="6" customHeight="1">
      <c r="E1030" s="1960"/>
      <c r="F1030" s="1960"/>
      <c r="G1030" s="1960"/>
      <c r="H1030" s="1960"/>
      <c r="I1030" s="1960"/>
      <c r="J1030" s="1960"/>
      <c r="K1030" s="1960"/>
      <c r="L1030" s="1960"/>
      <c r="M1030" s="1960"/>
      <c r="N1030" s="1960"/>
      <c r="O1030" s="1960"/>
      <c r="P1030" s="1960"/>
      <c r="Q1030" s="1960"/>
      <c r="R1030" s="1960"/>
      <c r="S1030" s="1960"/>
      <c r="T1030" s="1960"/>
      <c r="U1030" s="1960"/>
      <c r="V1030" s="1960"/>
      <c r="W1030" s="1960"/>
      <c r="X1030" s="1960"/>
      <c r="Y1030" s="1960"/>
      <c r="Z1030" s="1960"/>
      <c r="AA1030" s="1960"/>
      <c r="AB1030" s="1960"/>
      <c r="AC1030" s="1960"/>
      <c r="AD1030" s="1960"/>
      <c r="AE1030" s="1960"/>
      <c r="AF1030" s="1960"/>
      <c r="AG1030" s="1960"/>
      <c r="AH1030" s="1960"/>
      <c r="AI1030" s="1960"/>
      <c r="AJ1030" s="1960"/>
    </row>
    <row r="1031" spans="3:38" s="1943" customFormat="1" ht="6" customHeight="1">
      <c r="E1031" s="1960"/>
      <c r="F1031" s="1960"/>
      <c r="G1031" s="1960"/>
      <c r="H1031" s="1960"/>
      <c r="I1031" s="1960"/>
      <c r="J1031" s="1960"/>
      <c r="K1031" s="1960"/>
      <c r="L1031" s="1960"/>
      <c r="M1031" s="1960"/>
      <c r="N1031" s="1960"/>
      <c r="O1031" s="1960"/>
      <c r="P1031" s="1960"/>
      <c r="Q1031" s="1960"/>
      <c r="R1031" s="1960"/>
      <c r="S1031" s="1960"/>
      <c r="T1031" s="1960"/>
      <c r="U1031" s="1960"/>
      <c r="V1031" s="1960"/>
      <c r="W1031" s="1960"/>
      <c r="X1031" s="1960"/>
      <c r="Y1031" s="1960"/>
      <c r="Z1031" s="1960"/>
      <c r="AA1031" s="1960"/>
      <c r="AB1031" s="1960"/>
      <c r="AC1031" s="1960"/>
      <c r="AD1031" s="1960"/>
      <c r="AE1031" s="1960"/>
      <c r="AF1031" s="1960"/>
      <c r="AG1031" s="1960"/>
      <c r="AH1031" s="1960"/>
      <c r="AI1031" s="1960"/>
      <c r="AJ1031" s="1960"/>
    </row>
    <row r="1032" spans="3:38" s="1943" customFormat="1" ht="6" customHeight="1">
      <c r="E1032" s="1979"/>
      <c r="F1032" s="1979"/>
      <c r="G1032" s="1979"/>
      <c r="H1032" s="1979"/>
      <c r="I1032" s="1979"/>
      <c r="J1032" s="1979"/>
      <c r="K1032" s="1979"/>
      <c r="L1032" s="1979"/>
      <c r="M1032" s="1979"/>
      <c r="N1032" s="1979"/>
      <c r="O1032" s="1979"/>
      <c r="P1032" s="1979"/>
      <c r="Q1032" s="1979"/>
      <c r="R1032" s="1979"/>
      <c r="S1032" s="1979"/>
      <c r="T1032" s="1979"/>
      <c r="U1032" s="1979"/>
      <c r="V1032" s="1979"/>
      <c r="W1032" s="1979"/>
      <c r="X1032" s="1979"/>
      <c r="Y1032" s="1979"/>
      <c r="Z1032" s="1979"/>
      <c r="AA1032" s="1979"/>
      <c r="AB1032" s="1979"/>
      <c r="AC1032" s="1979"/>
      <c r="AD1032" s="1979"/>
      <c r="AE1032" s="1979"/>
      <c r="AF1032" s="1979"/>
      <c r="AG1032" s="1979"/>
      <c r="AH1032" s="1979"/>
      <c r="AI1032" s="1979"/>
      <c r="AJ1032" s="1979"/>
    </row>
    <row r="1033" spans="3:38" s="1935" customFormat="1" ht="11.25" customHeight="1">
      <c r="D1033" s="1936"/>
      <c r="I1033" s="1937"/>
      <c r="J1033" s="1937"/>
      <c r="K1033" s="1937"/>
      <c r="L1033" s="1937"/>
      <c r="M1033" s="1937"/>
      <c r="N1033" s="1937"/>
      <c r="O1033" s="1961"/>
      <c r="P1033" s="1961"/>
      <c r="Q1033" s="1961"/>
      <c r="R1033" s="1962"/>
      <c r="S1033" s="1962"/>
      <c r="T1033" s="1962"/>
      <c r="U1033" s="1962"/>
      <c r="V1033" s="1962"/>
      <c r="W1033" s="1961"/>
      <c r="X1033" s="1961"/>
      <c r="Y1033" s="1961"/>
      <c r="Z1033" s="1961"/>
      <c r="AA1033" s="1962"/>
      <c r="AB1033" s="1939"/>
      <c r="AC1033" s="1939"/>
      <c r="AD1033" s="1963"/>
      <c r="AE1033" s="1964" t="s">
        <v>4274</v>
      </c>
      <c r="AF1033" s="1965"/>
      <c r="AG1033" s="1965"/>
      <c r="AH1033" s="1965"/>
      <c r="AI1033" s="1965"/>
      <c r="AJ1033" s="1965"/>
    </row>
    <row r="1034" spans="3:38" s="1935" customFormat="1" ht="11.25" customHeight="1">
      <c r="D1034" s="1936"/>
      <c r="I1034" s="1937"/>
      <c r="J1034" s="1937"/>
      <c r="K1034" s="1937"/>
      <c r="L1034" s="1937"/>
      <c r="M1034" s="1937"/>
      <c r="N1034" s="1937"/>
      <c r="O1034" s="1937"/>
      <c r="P1034" s="1937"/>
      <c r="R1034" s="1938"/>
      <c r="S1034" s="1938"/>
      <c r="T1034" s="1938"/>
      <c r="U1034" s="1980"/>
      <c r="V1034" s="1980"/>
      <c r="W1034" s="1980"/>
      <c r="X1034" s="1980"/>
      <c r="Y1034" s="1980"/>
      <c r="Z1034" s="1980"/>
      <c r="AA1034" s="1980"/>
      <c r="AB1034" s="1980"/>
      <c r="AC1034" s="1967" t="s">
        <v>4275</v>
      </c>
      <c r="AD1034" s="1967"/>
      <c r="AE1034" s="1968">
        <v>0</v>
      </c>
      <c r="AF1034" s="1969">
        <v>0</v>
      </c>
      <c r="AG1034" s="1969">
        <v>0</v>
      </c>
      <c r="AH1034" s="1969">
        <v>0</v>
      </c>
      <c r="AI1034" s="1969">
        <v>0</v>
      </c>
      <c r="AJ1034" s="1970" t="s">
        <v>4276</v>
      </c>
      <c r="AK1034" s="1935" t="s">
        <v>4277</v>
      </c>
    </row>
    <row r="1035" spans="3:38" s="1935" customFormat="1" ht="11.25" customHeight="1">
      <c r="D1035" s="1936"/>
      <c r="I1035" s="1937"/>
      <c r="J1035" s="1937"/>
      <c r="K1035" s="1937"/>
      <c r="L1035" s="1937"/>
      <c r="M1035" s="1937"/>
      <c r="N1035" s="1937"/>
      <c r="O1035" s="1937"/>
      <c r="P1035" s="1937"/>
      <c r="R1035" s="1938"/>
      <c r="S1035" s="1938"/>
      <c r="T1035" s="1938"/>
      <c r="U1035" s="1980"/>
      <c r="V1035" s="1980"/>
      <c r="W1035" s="1980"/>
      <c r="X1035" s="1980"/>
      <c r="Y1035" s="1980"/>
      <c r="Z1035" s="1980"/>
      <c r="AA1035" s="1980"/>
      <c r="AB1035" s="1980"/>
      <c r="AC1035" s="1967" t="s">
        <v>4278</v>
      </c>
      <c r="AD1035" s="1967"/>
      <c r="AE1035" s="1971">
        <v>0</v>
      </c>
      <c r="AF1035" s="1972">
        <v>0</v>
      </c>
      <c r="AG1035" s="1972">
        <v>0</v>
      </c>
      <c r="AH1035" s="1972">
        <v>0</v>
      </c>
      <c r="AI1035" s="1972">
        <v>0</v>
      </c>
      <c r="AJ1035" s="1973" t="s">
        <v>3187</v>
      </c>
    </row>
    <row r="1036" spans="3:38" s="1935" customFormat="1" ht="11.25" customHeight="1">
      <c r="D1036" s="1936"/>
      <c r="I1036" s="1937"/>
      <c r="J1036" s="1937"/>
      <c r="K1036" s="1937"/>
      <c r="L1036" s="1937"/>
      <c r="M1036" s="1937"/>
      <c r="N1036" s="1937"/>
      <c r="O1036" s="1937"/>
      <c r="P1036" s="1937"/>
      <c r="R1036" s="1938"/>
      <c r="S1036" s="1938"/>
      <c r="T1036" s="1938"/>
      <c r="U1036" s="1980"/>
      <c r="V1036" s="1980"/>
      <c r="W1036" s="1980"/>
      <c r="X1036" s="1980"/>
      <c r="Y1036" s="1980"/>
      <c r="Z1036" s="1980"/>
      <c r="AA1036" s="1980"/>
      <c r="AB1036" s="1980"/>
      <c r="AC1036" s="1967" t="s">
        <v>4197</v>
      </c>
      <c r="AD1036" s="1967"/>
      <c r="AE1036" s="1971">
        <v>0</v>
      </c>
      <c r="AF1036" s="1972">
        <v>0</v>
      </c>
      <c r="AG1036" s="1972">
        <v>0</v>
      </c>
      <c r="AH1036" s="1972">
        <v>0</v>
      </c>
      <c r="AI1036" s="1972">
        <v>1</v>
      </c>
      <c r="AJ1036" s="1973" t="s">
        <v>4276</v>
      </c>
    </row>
    <row r="1037" spans="3:38" s="1935" customFormat="1" ht="11.25" customHeight="1">
      <c r="D1037" s="1936"/>
      <c r="I1037" s="1937"/>
      <c r="J1037" s="1937"/>
      <c r="K1037" s="1937"/>
      <c r="L1037" s="1937"/>
      <c r="M1037" s="1937"/>
      <c r="N1037" s="1937"/>
      <c r="O1037" s="1937"/>
      <c r="P1037" s="1937"/>
      <c r="R1037" s="1938"/>
      <c r="S1037" s="1938"/>
      <c r="T1037" s="1938"/>
      <c r="U1037" s="1980"/>
      <c r="V1037" s="1980"/>
      <c r="W1037" s="1980"/>
      <c r="X1037" s="1980"/>
      <c r="Y1037" s="1980"/>
      <c r="Z1037" s="1980"/>
      <c r="AA1037" s="1980"/>
      <c r="AB1037" s="1980"/>
      <c r="AC1037" s="1967" t="s">
        <v>4198</v>
      </c>
      <c r="AD1037" s="1967"/>
      <c r="AE1037" s="1971">
        <v>0</v>
      </c>
      <c r="AF1037" s="1972">
        <v>0</v>
      </c>
      <c r="AG1037" s="1972">
        <v>0</v>
      </c>
      <c r="AH1037" s="1972">
        <v>0</v>
      </c>
      <c r="AI1037" s="1972">
        <v>1</v>
      </c>
      <c r="AJ1037" s="1973" t="s">
        <v>3187</v>
      </c>
    </row>
    <row r="1038" spans="3:38" s="1935" customFormat="1" ht="11.25" customHeight="1">
      <c r="D1038" s="1936"/>
      <c r="I1038" s="1937"/>
      <c r="J1038" s="1937"/>
      <c r="K1038" s="1937"/>
      <c r="L1038" s="1937"/>
      <c r="M1038" s="1937"/>
      <c r="N1038" s="1937"/>
      <c r="O1038" s="1937"/>
      <c r="P1038" s="1937"/>
      <c r="R1038" s="1938"/>
      <c r="S1038" s="1938"/>
      <c r="T1038" s="1938"/>
      <c r="U1038" s="1980"/>
      <c r="V1038" s="1980"/>
      <c r="W1038" s="1980"/>
      <c r="X1038" s="1980"/>
      <c r="Y1038" s="1980"/>
      <c r="Z1038" s="1980"/>
      <c r="AA1038" s="1980"/>
      <c r="AB1038" s="1980"/>
      <c r="AC1038" s="1967" t="s">
        <v>4199</v>
      </c>
      <c r="AD1038" s="1967"/>
      <c r="AE1038" s="1971">
        <v>0</v>
      </c>
      <c r="AF1038" s="1972">
        <v>0</v>
      </c>
      <c r="AG1038" s="1972">
        <v>0</v>
      </c>
      <c r="AH1038" s="1972">
        <v>1</v>
      </c>
      <c r="AI1038" s="1972">
        <v>0</v>
      </c>
      <c r="AJ1038" s="1973" t="s">
        <v>4236</v>
      </c>
    </row>
    <row r="1039" spans="3:38" s="1935" customFormat="1" ht="11.25" customHeight="1">
      <c r="D1039" s="1936"/>
      <c r="I1039" s="1937"/>
      <c r="J1039" s="1937"/>
      <c r="K1039" s="1937"/>
      <c r="L1039" s="1937"/>
      <c r="M1039" s="1937"/>
      <c r="N1039" s="1937"/>
      <c r="O1039" s="1937"/>
      <c r="P1039" s="1937"/>
      <c r="R1039" s="1938"/>
      <c r="S1039" s="1938"/>
      <c r="T1039" s="1938"/>
      <c r="U1039" s="1980"/>
      <c r="V1039" s="1980"/>
      <c r="W1039" s="1980"/>
      <c r="X1039" s="1980"/>
      <c r="Y1039" s="1980"/>
      <c r="Z1039" s="1980"/>
      <c r="AA1039" s="1980"/>
      <c r="AB1039" s="1980"/>
      <c r="AC1039" s="1967" t="s">
        <v>4200</v>
      </c>
      <c r="AD1039" s="1967"/>
      <c r="AE1039" s="1971">
        <v>0</v>
      </c>
      <c r="AF1039" s="1972">
        <v>0</v>
      </c>
      <c r="AG1039" s="1972">
        <v>0</v>
      </c>
      <c r="AH1039" s="1972">
        <v>1</v>
      </c>
      <c r="AI1039" s="1972">
        <v>0</v>
      </c>
      <c r="AJ1039" s="1973" t="s">
        <v>3214</v>
      </c>
    </row>
    <row r="1040" spans="3:38" s="1935" customFormat="1" ht="11.25" customHeight="1">
      <c r="D1040" s="1936"/>
      <c r="I1040" s="1937"/>
      <c r="J1040" s="1937"/>
      <c r="K1040" s="1937"/>
      <c r="L1040" s="1937"/>
      <c r="M1040" s="1937"/>
      <c r="N1040" s="1937"/>
      <c r="O1040" s="1937"/>
      <c r="P1040" s="1937"/>
      <c r="R1040" s="1938"/>
      <c r="S1040" s="1938"/>
      <c r="T1040" s="1938"/>
      <c r="U1040" s="1980"/>
      <c r="V1040" s="1980"/>
      <c r="W1040" s="1980"/>
      <c r="X1040" s="1980"/>
      <c r="Y1040" s="1980"/>
      <c r="Z1040" s="1980"/>
      <c r="AA1040" s="1980"/>
      <c r="AB1040" s="1980"/>
      <c r="AC1040" s="1967" t="s">
        <v>4201</v>
      </c>
      <c r="AD1040" s="1967"/>
      <c r="AE1040" s="1971">
        <v>0</v>
      </c>
      <c r="AF1040" s="1972">
        <v>0</v>
      </c>
      <c r="AG1040" s="1972">
        <v>0</v>
      </c>
      <c r="AH1040" s="1972">
        <v>1</v>
      </c>
      <c r="AI1040" s="1972">
        <v>1</v>
      </c>
      <c r="AJ1040" s="1973" t="s">
        <v>4236</v>
      </c>
    </row>
    <row r="1041" spans="4:36" s="1935" customFormat="1" ht="11.25" customHeight="1">
      <c r="D1041" s="1936"/>
      <c r="I1041" s="1937"/>
      <c r="J1041" s="1937"/>
      <c r="K1041" s="1937"/>
      <c r="L1041" s="1937"/>
      <c r="M1041" s="1937"/>
      <c r="N1041" s="1937"/>
      <c r="O1041" s="1937"/>
      <c r="P1041" s="1937"/>
      <c r="R1041" s="1938"/>
      <c r="S1041" s="1938"/>
      <c r="T1041" s="1938"/>
      <c r="U1041" s="1980"/>
      <c r="V1041" s="1980"/>
      <c r="W1041" s="1980"/>
      <c r="X1041" s="1980"/>
      <c r="Y1041" s="1980"/>
      <c r="Z1041" s="1980"/>
      <c r="AA1041" s="1980"/>
      <c r="AB1041" s="1980"/>
      <c r="AC1041" s="1967" t="s">
        <v>4202</v>
      </c>
      <c r="AD1041" s="1967"/>
      <c r="AE1041" s="1971">
        <v>0</v>
      </c>
      <c r="AF1041" s="1972">
        <v>0</v>
      </c>
      <c r="AG1041" s="1972">
        <v>0</v>
      </c>
      <c r="AH1041" s="1972">
        <v>1</v>
      </c>
      <c r="AI1041" s="1972">
        <v>1</v>
      </c>
      <c r="AJ1041" s="1973" t="s">
        <v>3214</v>
      </c>
    </row>
    <row r="1042" spans="4:36" s="1935" customFormat="1" ht="11.25" customHeight="1">
      <c r="D1042" s="1936"/>
      <c r="I1042" s="1937"/>
      <c r="J1042" s="1937"/>
      <c r="K1042" s="1937"/>
      <c r="L1042" s="1937"/>
      <c r="M1042" s="1937"/>
      <c r="N1042" s="1937"/>
      <c r="O1042" s="1937"/>
      <c r="P1042" s="1937"/>
      <c r="R1042" s="1938"/>
      <c r="S1042" s="1938"/>
      <c r="T1042" s="1938"/>
      <c r="U1042" s="1980"/>
      <c r="V1042" s="1980"/>
      <c r="W1042" s="1980"/>
      <c r="X1042" s="1980"/>
      <c r="Y1042" s="1980"/>
      <c r="Z1042" s="1980"/>
      <c r="AA1042" s="1980"/>
      <c r="AB1042" s="1980"/>
      <c r="AC1042" s="1967" t="s">
        <v>4203</v>
      </c>
      <c r="AD1042" s="1967"/>
      <c r="AE1042" s="1971">
        <v>0</v>
      </c>
      <c r="AF1042" s="1972">
        <v>0</v>
      </c>
      <c r="AG1042" s="1972">
        <v>1</v>
      </c>
      <c r="AH1042" s="1972">
        <v>0</v>
      </c>
      <c r="AI1042" s="1972">
        <v>0</v>
      </c>
      <c r="AJ1042" s="1973" t="s">
        <v>4195</v>
      </c>
    </row>
    <row r="1043" spans="4:36" s="1935" customFormat="1" ht="11.25" customHeight="1">
      <c r="D1043" s="1936"/>
      <c r="I1043" s="1937"/>
      <c r="J1043" s="1937"/>
      <c r="K1043" s="1937"/>
      <c r="L1043" s="1937"/>
      <c r="M1043" s="1937"/>
      <c r="N1043" s="1937"/>
      <c r="O1043" s="1937"/>
      <c r="P1043" s="1937"/>
      <c r="R1043" s="1938"/>
      <c r="S1043" s="1938"/>
      <c r="T1043" s="1938"/>
      <c r="U1043" s="1980"/>
      <c r="V1043" s="1980"/>
      <c r="W1043" s="1980"/>
      <c r="X1043" s="1980"/>
      <c r="Y1043" s="1980"/>
      <c r="Z1043" s="1980"/>
      <c r="AA1043" s="1980"/>
      <c r="AB1043" s="1980"/>
      <c r="AC1043" s="1967" t="s">
        <v>4204</v>
      </c>
      <c r="AD1043" s="1967"/>
      <c r="AE1043" s="1971">
        <v>0</v>
      </c>
      <c r="AF1043" s="1972">
        <v>0</v>
      </c>
      <c r="AG1043" s="1972">
        <v>1</v>
      </c>
      <c r="AH1043" s="1972">
        <v>0</v>
      </c>
      <c r="AI1043" s="1972">
        <v>0</v>
      </c>
      <c r="AJ1043" s="1973" t="s">
        <v>3214</v>
      </c>
    </row>
    <row r="1044" spans="4:36" s="1935" customFormat="1" ht="11.25" customHeight="1">
      <c r="D1044" s="1936"/>
      <c r="I1044" s="1937"/>
      <c r="J1044" s="1937"/>
      <c r="K1044" s="1937"/>
      <c r="L1044" s="1937"/>
      <c r="M1044" s="1937"/>
      <c r="N1044" s="1937"/>
      <c r="O1044" s="1937"/>
      <c r="P1044" s="1937"/>
      <c r="R1044" s="1938"/>
      <c r="S1044" s="1938"/>
      <c r="T1044" s="1938"/>
      <c r="U1044" s="1980"/>
      <c r="V1044" s="1980"/>
      <c r="W1044" s="1980"/>
      <c r="X1044" s="1980"/>
      <c r="Y1044" s="1980"/>
      <c r="Z1044" s="1980"/>
      <c r="AA1044" s="1980"/>
      <c r="AB1044" s="1980"/>
      <c r="AC1044" s="1967" t="s">
        <v>4205</v>
      </c>
      <c r="AD1044" s="1967"/>
      <c r="AE1044" s="1971">
        <v>0</v>
      </c>
      <c r="AF1044" s="1972">
        <v>0</v>
      </c>
      <c r="AG1044" s="1972">
        <v>1</v>
      </c>
      <c r="AH1044" s="1972">
        <v>0</v>
      </c>
      <c r="AI1044" s="1972">
        <v>1</v>
      </c>
      <c r="AJ1044" s="1973" t="s">
        <v>4195</v>
      </c>
    </row>
    <row r="1045" spans="4:36" s="1935" customFormat="1" ht="11.25" customHeight="1">
      <c r="D1045" s="1936"/>
      <c r="I1045" s="1937"/>
      <c r="J1045" s="1937"/>
      <c r="K1045" s="1937"/>
      <c r="L1045" s="1937"/>
      <c r="M1045" s="1937"/>
      <c r="N1045" s="1937"/>
      <c r="O1045" s="1937"/>
      <c r="P1045" s="1937"/>
      <c r="R1045" s="1938"/>
      <c r="S1045" s="1938"/>
      <c r="T1045" s="1938"/>
      <c r="U1045" s="1980"/>
      <c r="V1045" s="1980"/>
      <c r="W1045" s="1980"/>
      <c r="X1045" s="1980"/>
      <c r="Y1045" s="1980"/>
      <c r="Z1045" s="1980"/>
      <c r="AA1045" s="1980"/>
      <c r="AB1045" s="1980"/>
      <c r="AC1045" s="1967" t="s">
        <v>4206</v>
      </c>
      <c r="AD1045" s="1967"/>
      <c r="AE1045" s="1971">
        <v>0</v>
      </c>
      <c r="AF1045" s="1972">
        <v>0</v>
      </c>
      <c r="AG1045" s="1972">
        <v>1</v>
      </c>
      <c r="AH1045" s="1972">
        <v>0</v>
      </c>
      <c r="AI1045" s="1972">
        <v>1</v>
      </c>
      <c r="AJ1045" s="1973" t="s">
        <v>3214</v>
      </c>
    </row>
    <row r="1046" spans="4:36" s="1935" customFormat="1" ht="11.25" customHeight="1">
      <c r="D1046" s="1936"/>
      <c r="I1046" s="1937"/>
      <c r="J1046" s="1937"/>
      <c r="K1046" s="1937"/>
      <c r="L1046" s="1937"/>
      <c r="M1046" s="1937"/>
      <c r="N1046" s="1937"/>
      <c r="O1046" s="1937"/>
      <c r="P1046" s="1937"/>
      <c r="R1046" s="1938"/>
      <c r="S1046" s="1938"/>
      <c r="T1046" s="1938"/>
      <c r="U1046" s="1980"/>
      <c r="V1046" s="1980"/>
      <c r="W1046" s="1980"/>
      <c r="X1046" s="1980"/>
      <c r="Y1046" s="1980"/>
      <c r="Z1046" s="1980"/>
      <c r="AA1046" s="1980"/>
      <c r="AB1046" s="1980"/>
      <c r="AC1046" s="1967" t="s">
        <v>4207</v>
      </c>
      <c r="AD1046" s="1967"/>
      <c r="AE1046" s="1971">
        <v>0</v>
      </c>
      <c r="AF1046" s="1972">
        <v>0</v>
      </c>
      <c r="AG1046" s="1972">
        <v>1</v>
      </c>
      <c r="AH1046" s="1972">
        <v>1</v>
      </c>
      <c r="AI1046" s="1972">
        <v>0</v>
      </c>
      <c r="AJ1046" s="1973" t="s">
        <v>4195</v>
      </c>
    </row>
    <row r="1047" spans="4:36" s="1935" customFormat="1" ht="11.25" customHeight="1">
      <c r="D1047" s="1936"/>
      <c r="I1047" s="1937"/>
      <c r="J1047" s="1937"/>
      <c r="K1047" s="1937"/>
      <c r="L1047" s="1937"/>
      <c r="M1047" s="1937"/>
      <c r="N1047" s="1937"/>
      <c r="O1047" s="1937"/>
      <c r="P1047" s="1937"/>
      <c r="R1047" s="1938"/>
      <c r="S1047" s="1938"/>
      <c r="T1047" s="1938"/>
      <c r="U1047" s="1980"/>
      <c r="V1047" s="1980"/>
      <c r="W1047" s="1980"/>
      <c r="X1047" s="1980"/>
      <c r="Y1047" s="1980"/>
      <c r="Z1047" s="1980"/>
      <c r="AA1047" s="1980"/>
      <c r="AB1047" s="1980"/>
      <c r="AC1047" s="1967" t="s">
        <v>4208</v>
      </c>
      <c r="AD1047" s="1967"/>
      <c r="AE1047" s="1971">
        <v>0</v>
      </c>
      <c r="AF1047" s="1972">
        <v>0</v>
      </c>
      <c r="AG1047" s="1972">
        <v>1</v>
      </c>
      <c r="AH1047" s="1972">
        <v>1</v>
      </c>
      <c r="AI1047" s="1972">
        <v>0</v>
      </c>
      <c r="AJ1047" s="1973" t="s">
        <v>3214</v>
      </c>
    </row>
    <row r="1048" spans="4:36" s="1935" customFormat="1" ht="11.25" customHeight="1">
      <c r="D1048" s="1936"/>
      <c r="I1048" s="1937"/>
      <c r="J1048" s="1937"/>
      <c r="K1048" s="1937"/>
      <c r="L1048" s="1937"/>
      <c r="M1048" s="1937"/>
      <c r="N1048" s="1937"/>
      <c r="O1048" s="1937"/>
      <c r="P1048" s="1937"/>
      <c r="R1048" s="1938"/>
      <c r="S1048" s="1938"/>
      <c r="T1048" s="1938"/>
      <c r="U1048" s="1980"/>
      <c r="V1048" s="1980"/>
      <c r="W1048" s="1980"/>
      <c r="X1048" s="1980"/>
      <c r="Y1048" s="1980"/>
      <c r="Z1048" s="1980"/>
      <c r="AA1048" s="1980"/>
      <c r="AB1048" s="1980"/>
      <c r="AC1048" s="1967" t="s">
        <v>4209</v>
      </c>
      <c r="AD1048" s="1967"/>
      <c r="AE1048" s="1971">
        <v>0</v>
      </c>
      <c r="AF1048" s="1972">
        <v>0</v>
      </c>
      <c r="AG1048" s="1972">
        <v>1</v>
      </c>
      <c r="AH1048" s="1972">
        <v>1</v>
      </c>
      <c r="AI1048" s="1972">
        <v>1</v>
      </c>
      <c r="AJ1048" s="1973" t="s">
        <v>4195</v>
      </c>
    </row>
    <row r="1049" spans="4:36" s="1935" customFormat="1" ht="11.25" customHeight="1">
      <c r="D1049" s="1936"/>
      <c r="I1049" s="1937"/>
      <c r="J1049" s="1937"/>
      <c r="K1049" s="1937"/>
      <c r="L1049" s="1937"/>
      <c r="M1049" s="1937"/>
      <c r="N1049" s="1937"/>
      <c r="O1049" s="1937"/>
      <c r="P1049" s="1937"/>
      <c r="R1049" s="1938"/>
      <c r="S1049" s="1938"/>
      <c r="T1049" s="1938"/>
      <c r="U1049" s="1980"/>
      <c r="V1049" s="1980"/>
      <c r="W1049" s="1980"/>
      <c r="X1049" s="1980"/>
      <c r="Y1049" s="1980"/>
      <c r="Z1049" s="1980"/>
      <c r="AA1049" s="1980"/>
      <c r="AB1049" s="1980"/>
      <c r="AC1049" s="1967" t="s">
        <v>4210</v>
      </c>
      <c r="AD1049" s="1967"/>
      <c r="AE1049" s="1971">
        <v>0</v>
      </c>
      <c r="AF1049" s="1972">
        <v>0</v>
      </c>
      <c r="AG1049" s="1972">
        <v>1</v>
      </c>
      <c r="AH1049" s="1972">
        <v>1</v>
      </c>
      <c r="AI1049" s="1972">
        <v>1</v>
      </c>
      <c r="AJ1049" s="1973" t="s">
        <v>3187</v>
      </c>
    </row>
    <row r="1050" spans="4:36" s="1935" customFormat="1" ht="11.25" customHeight="1">
      <c r="D1050" s="1936"/>
      <c r="I1050" s="1937"/>
      <c r="J1050" s="1937"/>
      <c r="K1050" s="1937"/>
      <c r="L1050" s="1937"/>
      <c r="M1050" s="1937"/>
      <c r="N1050" s="1937"/>
      <c r="O1050" s="1937"/>
      <c r="P1050" s="1937"/>
      <c r="R1050" s="1938"/>
      <c r="S1050" s="1938"/>
      <c r="T1050" s="1938"/>
      <c r="U1050" s="1980"/>
      <c r="V1050" s="1980"/>
      <c r="W1050" s="1980"/>
      <c r="X1050" s="1980"/>
      <c r="Y1050" s="1980"/>
      <c r="Z1050" s="1980"/>
      <c r="AA1050" s="1980"/>
      <c r="AB1050" s="1980"/>
      <c r="AC1050" s="1967" t="s">
        <v>4211</v>
      </c>
      <c r="AD1050" s="1967"/>
      <c r="AE1050" s="1971">
        <v>0</v>
      </c>
      <c r="AF1050" s="1972">
        <v>1</v>
      </c>
      <c r="AG1050" s="1972">
        <v>0</v>
      </c>
      <c r="AH1050" s="1972">
        <v>0</v>
      </c>
      <c r="AI1050" s="1972">
        <v>0</v>
      </c>
      <c r="AJ1050" s="1973" t="s">
        <v>4195</v>
      </c>
    </row>
    <row r="1051" spans="4:36" s="1935" customFormat="1" ht="11.25" customHeight="1">
      <c r="D1051" s="1936"/>
      <c r="I1051" s="1937"/>
      <c r="J1051" s="1937"/>
      <c r="K1051" s="1937"/>
      <c r="L1051" s="1937"/>
      <c r="M1051" s="1937"/>
      <c r="N1051" s="1937"/>
      <c r="O1051" s="1937"/>
      <c r="P1051" s="1937"/>
      <c r="R1051" s="1938"/>
      <c r="S1051" s="1938"/>
      <c r="T1051" s="1938"/>
      <c r="U1051" s="1980"/>
      <c r="V1051" s="1980"/>
      <c r="W1051" s="1980"/>
      <c r="X1051" s="1980"/>
      <c r="Y1051" s="1980"/>
      <c r="Z1051" s="1980"/>
      <c r="AA1051" s="1980"/>
      <c r="AB1051" s="1980"/>
      <c r="AC1051" s="1967" t="s">
        <v>4212</v>
      </c>
      <c r="AD1051" s="1967"/>
      <c r="AE1051" s="1971">
        <v>0</v>
      </c>
      <c r="AF1051" s="1972">
        <v>1</v>
      </c>
      <c r="AG1051" s="1972">
        <v>0</v>
      </c>
      <c r="AH1051" s="1972">
        <v>0</v>
      </c>
      <c r="AI1051" s="1972">
        <v>0</v>
      </c>
      <c r="AJ1051" s="1973" t="s">
        <v>3214</v>
      </c>
    </row>
    <row r="1052" spans="4:36" s="1935" customFormat="1" ht="11.25" customHeight="1">
      <c r="D1052" s="1936"/>
      <c r="I1052" s="1937"/>
      <c r="J1052" s="1937"/>
      <c r="K1052" s="1937"/>
      <c r="L1052" s="1937"/>
      <c r="M1052" s="1937"/>
      <c r="N1052" s="1937"/>
      <c r="O1052" s="1937"/>
      <c r="P1052" s="1937"/>
      <c r="R1052" s="1938"/>
      <c r="S1052" s="1938"/>
      <c r="T1052" s="1938"/>
      <c r="U1052" s="1980"/>
      <c r="V1052" s="1980"/>
      <c r="W1052" s="1980"/>
      <c r="X1052" s="1980"/>
      <c r="Y1052" s="1980"/>
      <c r="Z1052" s="1980"/>
      <c r="AA1052" s="1980"/>
      <c r="AB1052" s="1980"/>
      <c r="AC1052" s="1967" t="s">
        <v>4213</v>
      </c>
      <c r="AD1052" s="1967"/>
      <c r="AE1052" s="1971">
        <v>0</v>
      </c>
      <c r="AF1052" s="1972">
        <v>1</v>
      </c>
      <c r="AG1052" s="1972">
        <v>0</v>
      </c>
      <c r="AH1052" s="1972">
        <v>0</v>
      </c>
      <c r="AI1052" s="1972">
        <v>1</v>
      </c>
      <c r="AJ1052" s="1973" t="s">
        <v>4195</v>
      </c>
    </row>
    <row r="1053" spans="4:36" s="1935" customFormat="1" ht="11.25" customHeight="1">
      <c r="D1053" s="1936"/>
      <c r="I1053" s="1937"/>
      <c r="J1053" s="1937"/>
      <c r="K1053" s="1937"/>
      <c r="L1053" s="1937"/>
      <c r="M1053" s="1937"/>
      <c r="N1053" s="1937"/>
      <c r="O1053" s="1937"/>
      <c r="P1053" s="1937"/>
      <c r="R1053" s="1938"/>
      <c r="S1053" s="1938"/>
      <c r="T1053" s="1938"/>
      <c r="U1053" s="1980"/>
      <c r="V1053" s="1980"/>
      <c r="W1053" s="1980"/>
      <c r="X1053" s="1980"/>
      <c r="Y1053" s="1980"/>
      <c r="Z1053" s="1980"/>
      <c r="AA1053" s="1980"/>
      <c r="AB1053" s="1980"/>
      <c r="AC1053" s="1967" t="s">
        <v>4214</v>
      </c>
      <c r="AD1053" s="1967"/>
      <c r="AE1053" s="1971">
        <v>0</v>
      </c>
      <c r="AF1053" s="1972">
        <v>1</v>
      </c>
      <c r="AG1053" s="1972">
        <v>0</v>
      </c>
      <c r="AH1053" s="1972">
        <v>0</v>
      </c>
      <c r="AI1053" s="1972">
        <v>1</v>
      </c>
      <c r="AJ1053" s="1973" t="s">
        <v>3214</v>
      </c>
    </row>
    <row r="1054" spans="4:36" s="1935" customFormat="1" ht="11.25" customHeight="1">
      <c r="D1054" s="1936"/>
      <c r="I1054" s="1937"/>
      <c r="J1054" s="1937"/>
      <c r="K1054" s="1937"/>
      <c r="L1054" s="1937"/>
      <c r="M1054" s="1937"/>
      <c r="N1054" s="1937"/>
      <c r="O1054" s="1937"/>
      <c r="P1054" s="1937"/>
      <c r="R1054" s="1938"/>
      <c r="S1054" s="1938"/>
      <c r="T1054" s="1938"/>
      <c r="U1054" s="1980"/>
      <c r="V1054" s="1980"/>
      <c r="W1054" s="1980"/>
      <c r="X1054" s="1980"/>
      <c r="Y1054" s="1980"/>
      <c r="Z1054" s="1980"/>
      <c r="AA1054" s="1980"/>
      <c r="AB1054" s="1980"/>
      <c r="AC1054" s="1967" t="s">
        <v>4215</v>
      </c>
      <c r="AD1054" s="1967"/>
      <c r="AE1054" s="1971">
        <v>0</v>
      </c>
      <c r="AF1054" s="1972">
        <v>1</v>
      </c>
      <c r="AG1054" s="1972">
        <v>0</v>
      </c>
      <c r="AH1054" s="1972">
        <v>1</v>
      </c>
      <c r="AI1054" s="1972">
        <v>0</v>
      </c>
      <c r="AJ1054" s="1973" t="s">
        <v>4195</v>
      </c>
    </row>
    <row r="1055" spans="4:36" s="1935" customFormat="1" ht="11.25" customHeight="1">
      <c r="D1055" s="1936"/>
      <c r="I1055" s="1937"/>
      <c r="J1055" s="1937"/>
      <c r="K1055" s="1937"/>
      <c r="L1055" s="1937"/>
      <c r="M1055" s="1937"/>
      <c r="N1055" s="1937"/>
      <c r="O1055" s="1937"/>
      <c r="P1055" s="1937"/>
      <c r="R1055" s="1938"/>
      <c r="S1055" s="1938"/>
      <c r="T1055" s="1938"/>
      <c r="U1055" s="1980"/>
      <c r="V1055" s="1980"/>
      <c r="W1055" s="1980"/>
      <c r="X1055" s="1980"/>
      <c r="Y1055" s="1980"/>
      <c r="Z1055" s="1980"/>
      <c r="AA1055" s="1980"/>
      <c r="AB1055" s="1980"/>
      <c r="AC1055" s="1967" t="s">
        <v>4216</v>
      </c>
      <c r="AD1055" s="1967"/>
      <c r="AE1055" s="1971">
        <v>0</v>
      </c>
      <c r="AF1055" s="1972">
        <v>1</v>
      </c>
      <c r="AG1055" s="1972">
        <v>0</v>
      </c>
      <c r="AH1055" s="1972">
        <v>1</v>
      </c>
      <c r="AI1055" s="1972">
        <v>0</v>
      </c>
      <c r="AJ1055" s="1973" t="s">
        <v>3214</v>
      </c>
    </row>
    <row r="1056" spans="4:36" s="1935" customFormat="1" ht="11.25" customHeight="1">
      <c r="D1056" s="1936"/>
      <c r="I1056" s="1937"/>
      <c r="J1056" s="1937"/>
      <c r="K1056" s="1937"/>
      <c r="L1056" s="1937"/>
      <c r="M1056" s="1937"/>
      <c r="N1056" s="1937"/>
      <c r="O1056" s="1937"/>
      <c r="P1056" s="1937"/>
      <c r="R1056" s="1938"/>
      <c r="S1056" s="1938"/>
      <c r="T1056" s="1938"/>
      <c r="U1056" s="1980"/>
      <c r="V1056" s="1980"/>
      <c r="W1056" s="1980"/>
      <c r="X1056" s="1980"/>
      <c r="Y1056" s="1980"/>
      <c r="Z1056" s="1980"/>
      <c r="AA1056" s="1980"/>
      <c r="AB1056" s="1980"/>
      <c r="AC1056" s="1967" t="s">
        <v>4217</v>
      </c>
      <c r="AD1056" s="1967"/>
      <c r="AE1056" s="1971">
        <v>0</v>
      </c>
      <c r="AF1056" s="1972">
        <v>1</v>
      </c>
      <c r="AG1056" s="1972">
        <v>0</v>
      </c>
      <c r="AH1056" s="1972">
        <v>1</v>
      </c>
      <c r="AI1056" s="1972">
        <v>1</v>
      </c>
      <c r="AJ1056" s="1973" t="s">
        <v>4195</v>
      </c>
    </row>
    <row r="1057" spans="4:36" s="1935" customFormat="1" ht="11.25" customHeight="1">
      <c r="D1057" s="1936"/>
      <c r="I1057" s="1937"/>
      <c r="J1057" s="1937"/>
      <c r="K1057" s="1937"/>
      <c r="L1057" s="1937"/>
      <c r="M1057" s="1937"/>
      <c r="N1057" s="1937"/>
      <c r="O1057" s="1937"/>
      <c r="P1057" s="1937"/>
      <c r="R1057" s="1938"/>
      <c r="S1057" s="1938"/>
      <c r="T1057" s="1938"/>
      <c r="U1057" s="1980"/>
      <c r="V1057" s="1980"/>
      <c r="W1057" s="1980"/>
      <c r="X1057" s="1980"/>
      <c r="Y1057" s="1980"/>
      <c r="Z1057" s="1980"/>
      <c r="AA1057" s="1980"/>
      <c r="AB1057" s="1980"/>
      <c r="AC1057" s="1967" t="s">
        <v>4218</v>
      </c>
      <c r="AD1057" s="1967"/>
      <c r="AE1057" s="1971">
        <v>0</v>
      </c>
      <c r="AF1057" s="1972">
        <v>1</v>
      </c>
      <c r="AG1057" s="1972">
        <v>0</v>
      </c>
      <c r="AH1057" s="1972">
        <v>1</v>
      </c>
      <c r="AI1057" s="1972">
        <v>1</v>
      </c>
      <c r="AJ1057" s="1973" t="s">
        <v>3214</v>
      </c>
    </row>
    <row r="1058" spans="4:36" s="1935" customFormat="1" ht="11.25" customHeight="1">
      <c r="D1058" s="1936"/>
      <c r="I1058" s="1937"/>
      <c r="J1058" s="1937"/>
      <c r="K1058" s="1937"/>
      <c r="L1058" s="1937"/>
      <c r="M1058" s="1937"/>
      <c r="N1058" s="1937"/>
      <c r="O1058" s="1937"/>
      <c r="P1058" s="1937"/>
      <c r="R1058" s="1938"/>
      <c r="S1058" s="1938"/>
      <c r="T1058" s="1938"/>
      <c r="U1058" s="1980"/>
      <c r="V1058" s="1980"/>
      <c r="W1058" s="1980"/>
      <c r="X1058" s="1980"/>
      <c r="Y1058" s="1980"/>
      <c r="Z1058" s="1980"/>
      <c r="AA1058" s="1980"/>
      <c r="AB1058" s="1980"/>
      <c r="AC1058" s="1967" t="s">
        <v>4219</v>
      </c>
      <c r="AD1058" s="1967"/>
      <c r="AE1058" s="1971">
        <v>0</v>
      </c>
      <c r="AF1058" s="1972">
        <v>1</v>
      </c>
      <c r="AG1058" s="1972">
        <v>1</v>
      </c>
      <c r="AH1058" s="1972">
        <v>0</v>
      </c>
      <c r="AI1058" s="1972">
        <v>0</v>
      </c>
      <c r="AJ1058" s="1973" t="s">
        <v>4279</v>
      </c>
    </row>
    <row r="1059" spans="4:36" s="1935" customFormat="1" ht="11.25" customHeight="1">
      <c r="D1059" s="1936"/>
      <c r="I1059" s="1937"/>
      <c r="J1059" s="1937"/>
      <c r="K1059" s="1937"/>
      <c r="L1059" s="1937"/>
      <c r="M1059" s="1937"/>
      <c r="N1059" s="1937"/>
      <c r="O1059" s="1937"/>
      <c r="P1059" s="1937"/>
      <c r="R1059" s="1938"/>
      <c r="S1059" s="1938"/>
      <c r="T1059" s="1938"/>
      <c r="U1059" s="1980"/>
      <c r="V1059" s="1980"/>
      <c r="W1059" s="1980"/>
      <c r="X1059" s="1980"/>
      <c r="Y1059" s="1980"/>
      <c r="Z1059" s="1980"/>
      <c r="AA1059" s="1980"/>
      <c r="AB1059" s="1980"/>
      <c r="AC1059" s="1967" t="s">
        <v>4280</v>
      </c>
      <c r="AD1059" s="1967"/>
      <c r="AE1059" s="1971">
        <v>0</v>
      </c>
      <c r="AF1059" s="1972">
        <v>1</v>
      </c>
      <c r="AG1059" s="1972">
        <v>1</v>
      </c>
      <c r="AH1059" s="1972">
        <v>0</v>
      </c>
      <c r="AI1059" s="1972">
        <v>0</v>
      </c>
      <c r="AJ1059" s="1973" t="s">
        <v>3187</v>
      </c>
    </row>
    <row r="1060" spans="4:36" s="1935" customFormat="1" ht="11.25" customHeight="1">
      <c r="D1060" s="1936"/>
      <c r="I1060" s="1937"/>
      <c r="J1060" s="1937"/>
      <c r="K1060" s="1937"/>
      <c r="L1060" s="1937"/>
      <c r="M1060" s="1937"/>
      <c r="N1060" s="1937"/>
      <c r="O1060" s="1937"/>
      <c r="P1060" s="1937"/>
      <c r="R1060" s="1938"/>
      <c r="S1060" s="1938"/>
      <c r="T1060" s="1938"/>
      <c r="U1060" s="1980"/>
      <c r="V1060" s="1980"/>
      <c r="W1060" s="1980"/>
      <c r="X1060" s="1980"/>
      <c r="Y1060" s="1980"/>
      <c r="Z1060" s="1980"/>
      <c r="AA1060" s="1980"/>
      <c r="AB1060" s="1980"/>
      <c r="AC1060" s="1967" t="s">
        <v>4281</v>
      </c>
      <c r="AD1060" s="1967"/>
      <c r="AE1060" s="1971">
        <v>0</v>
      </c>
      <c r="AF1060" s="1972">
        <v>1</v>
      </c>
      <c r="AG1060" s="1972">
        <v>1</v>
      </c>
      <c r="AH1060" s="1972">
        <v>0</v>
      </c>
      <c r="AI1060" s="1972">
        <v>1</v>
      </c>
      <c r="AJ1060" s="1973" t="s">
        <v>4195</v>
      </c>
    </row>
    <row r="1061" spans="4:36" s="1935" customFormat="1" ht="11.25" customHeight="1">
      <c r="D1061" s="1936"/>
      <c r="I1061" s="1937"/>
      <c r="J1061" s="1937"/>
      <c r="K1061" s="1937"/>
      <c r="L1061" s="1937"/>
      <c r="M1061" s="1937"/>
      <c r="N1061" s="1937"/>
      <c r="O1061" s="1937"/>
      <c r="P1061" s="1937"/>
      <c r="R1061" s="1938"/>
      <c r="S1061" s="1938"/>
      <c r="T1061" s="1938"/>
      <c r="U1061" s="1980"/>
      <c r="V1061" s="1980"/>
      <c r="W1061" s="1980"/>
      <c r="X1061" s="1980"/>
      <c r="Y1061" s="1980"/>
      <c r="Z1061" s="1980"/>
      <c r="AA1061" s="1980"/>
      <c r="AB1061" s="1980"/>
      <c r="AC1061" s="1967" t="s">
        <v>4275</v>
      </c>
      <c r="AD1061" s="1967"/>
      <c r="AE1061" s="1971">
        <v>0</v>
      </c>
      <c r="AF1061" s="1972">
        <v>1</v>
      </c>
      <c r="AG1061" s="1972">
        <v>1</v>
      </c>
      <c r="AH1061" s="1972">
        <v>0</v>
      </c>
      <c r="AI1061" s="1972">
        <v>1</v>
      </c>
      <c r="AJ1061" s="1973" t="s">
        <v>3214</v>
      </c>
    </row>
    <row r="1062" spans="4:36" s="1935" customFormat="1" ht="11.25" customHeight="1">
      <c r="D1062" s="1936"/>
      <c r="I1062" s="1937"/>
      <c r="J1062" s="1937"/>
      <c r="K1062" s="1937"/>
      <c r="L1062" s="1937"/>
      <c r="M1062" s="1937"/>
      <c r="N1062" s="1937"/>
      <c r="O1062" s="1937"/>
      <c r="P1062" s="1937"/>
      <c r="R1062" s="1938"/>
      <c r="S1062" s="1938"/>
      <c r="T1062" s="1938"/>
      <c r="U1062" s="1980"/>
      <c r="V1062" s="1980"/>
      <c r="W1062" s="1980"/>
      <c r="X1062" s="1980"/>
      <c r="Y1062" s="1980"/>
      <c r="Z1062" s="1980"/>
      <c r="AA1062" s="1980"/>
      <c r="AB1062" s="1980"/>
      <c r="AC1062" s="1967" t="s">
        <v>4280</v>
      </c>
      <c r="AD1062" s="1967"/>
      <c r="AE1062" s="1971">
        <v>0</v>
      </c>
      <c r="AF1062" s="1972">
        <v>1</v>
      </c>
      <c r="AG1062" s="1972">
        <v>1</v>
      </c>
      <c r="AH1062" s="1972">
        <v>1</v>
      </c>
      <c r="AI1062" s="1972">
        <v>0</v>
      </c>
      <c r="AJ1062" s="1973" t="s">
        <v>4195</v>
      </c>
    </row>
    <row r="1063" spans="4:36" s="1935" customFormat="1" ht="11.25" customHeight="1">
      <c r="D1063" s="1936"/>
      <c r="I1063" s="1937"/>
      <c r="J1063" s="1937"/>
      <c r="K1063" s="1937"/>
      <c r="L1063" s="1937"/>
      <c r="M1063" s="1937"/>
      <c r="N1063" s="1937"/>
      <c r="O1063" s="1937"/>
      <c r="P1063" s="1937"/>
      <c r="R1063" s="1938"/>
      <c r="S1063" s="1938"/>
      <c r="T1063" s="1938"/>
      <c r="U1063" s="1980"/>
      <c r="V1063" s="1980"/>
      <c r="W1063" s="1980"/>
      <c r="X1063" s="1980"/>
      <c r="Y1063" s="1980"/>
      <c r="Z1063" s="1980"/>
      <c r="AA1063" s="1980"/>
      <c r="AB1063" s="1980"/>
      <c r="AC1063" s="1967" t="s">
        <v>4280</v>
      </c>
      <c r="AD1063" s="1967"/>
      <c r="AE1063" s="1971">
        <v>0</v>
      </c>
      <c r="AF1063" s="1972">
        <v>1</v>
      </c>
      <c r="AG1063" s="1972">
        <v>1</v>
      </c>
      <c r="AH1063" s="1972">
        <v>1</v>
      </c>
      <c r="AI1063" s="1972">
        <v>0</v>
      </c>
      <c r="AJ1063" s="1973" t="s">
        <v>3214</v>
      </c>
    </row>
    <row r="1064" spans="4:36" s="1935" customFormat="1" ht="11.25" customHeight="1">
      <c r="D1064" s="1936"/>
      <c r="I1064" s="1937"/>
      <c r="J1064" s="1937"/>
      <c r="K1064" s="1937"/>
      <c r="L1064" s="1937"/>
      <c r="M1064" s="1937"/>
      <c r="N1064" s="1937"/>
      <c r="O1064" s="1937"/>
      <c r="P1064" s="1937"/>
      <c r="R1064" s="1938"/>
      <c r="S1064" s="1938"/>
      <c r="T1064" s="1938"/>
      <c r="U1064" s="1980"/>
      <c r="V1064" s="1980"/>
      <c r="W1064" s="1980"/>
      <c r="X1064" s="1980"/>
      <c r="Y1064" s="1980"/>
      <c r="Z1064" s="1980"/>
      <c r="AA1064" s="1980"/>
      <c r="AB1064" s="1980"/>
      <c r="AC1064" s="1967" t="s">
        <v>4281</v>
      </c>
      <c r="AD1064" s="1967"/>
      <c r="AE1064" s="1971">
        <v>0</v>
      </c>
      <c r="AF1064" s="1972">
        <v>1</v>
      </c>
      <c r="AG1064" s="1972">
        <v>1</v>
      </c>
      <c r="AH1064" s="1972">
        <v>1</v>
      </c>
      <c r="AI1064" s="1972">
        <v>1</v>
      </c>
      <c r="AJ1064" s="1973" t="s">
        <v>4195</v>
      </c>
    </row>
    <row r="1065" spans="4:36" s="1935" customFormat="1" ht="11.25" customHeight="1">
      <c r="D1065" s="1936"/>
      <c r="I1065" s="1937"/>
      <c r="J1065" s="1937"/>
      <c r="K1065" s="1937"/>
      <c r="L1065" s="1937"/>
      <c r="M1065" s="1937"/>
      <c r="N1065" s="1937"/>
      <c r="O1065" s="1937"/>
      <c r="P1065" s="1937"/>
      <c r="R1065" s="1938"/>
      <c r="S1065" s="1938"/>
      <c r="T1065" s="1938"/>
      <c r="U1065" s="1980"/>
      <c r="V1065" s="1980"/>
      <c r="W1065" s="1980"/>
      <c r="X1065" s="1980"/>
      <c r="Y1065" s="1980"/>
      <c r="Z1065" s="1980"/>
      <c r="AA1065" s="1980"/>
      <c r="AB1065" s="1980"/>
      <c r="AC1065" s="1967" t="s">
        <v>4275</v>
      </c>
      <c r="AD1065" s="1967"/>
      <c r="AE1065" s="1971">
        <v>0</v>
      </c>
      <c r="AF1065" s="1972">
        <v>1</v>
      </c>
      <c r="AG1065" s="1972">
        <v>1</v>
      </c>
      <c r="AH1065" s="1972">
        <v>1</v>
      </c>
      <c r="AI1065" s="1972">
        <v>1</v>
      </c>
      <c r="AJ1065" s="1973" t="s">
        <v>3187</v>
      </c>
    </row>
    <row r="1066" spans="4:36" s="1935" customFormat="1" ht="11.25" customHeight="1">
      <c r="D1066" s="1936"/>
      <c r="I1066" s="1937"/>
      <c r="J1066" s="1937"/>
      <c r="K1066" s="1937"/>
      <c r="L1066" s="1937"/>
      <c r="M1066" s="1937"/>
      <c r="N1066" s="1937"/>
      <c r="O1066" s="1937"/>
      <c r="P1066" s="1937"/>
      <c r="R1066" s="1938"/>
      <c r="S1066" s="1938"/>
      <c r="T1066" s="1938"/>
      <c r="U1066" s="1980"/>
      <c r="V1066" s="1980"/>
      <c r="W1066" s="1980"/>
      <c r="X1066" s="1980"/>
      <c r="Y1066" s="1980"/>
      <c r="Z1066" s="1980"/>
      <c r="AA1066" s="1980"/>
      <c r="AB1066" s="1980"/>
      <c r="AC1066" s="1967" t="s">
        <v>4220</v>
      </c>
      <c r="AD1066" s="1967"/>
      <c r="AE1066" s="1971">
        <v>1</v>
      </c>
      <c r="AF1066" s="1972">
        <v>0</v>
      </c>
      <c r="AG1066" s="1972">
        <v>0</v>
      </c>
      <c r="AH1066" s="1972">
        <v>0</v>
      </c>
      <c r="AI1066" s="1972">
        <v>0</v>
      </c>
      <c r="AJ1066" s="1973" t="s">
        <v>4195</v>
      </c>
    </row>
    <row r="1067" spans="4:36" s="1935" customFormat="1" ht="11.25" customHeight="1">
      <c r="D1067" s="1936"/>
      <c r="I1067" s="1937"/>
      <c r="J1067" s="1937"/>
      <c r="K1067" s="1937"/>
      <c r="L1067" s="1937"/>
      <c r="M1067" s="1937"/>
      <c r="N1067" s="1937"/>
      <c r="O1067" s="1937"/>
      <c r="P1067" s="1937"/>
      <c r="R1067" s="1938"/>
      <c r="S1067" s="1938"/>
      <c r="T1067" s="1938"/>
      <c r="U1067" s="1980"/>
      <c r="V1067" s="1980"/>
      <c r="W1067" s="1980"/>
      <c r="X1067" s="1980"/>
      <c r="Y1067" s="1980"/>
      <c r="Z1067" s="1980"/>
      <c r="AA1067" s="1980"/>
      <c r="AB1067" s="1980"/>
      <c r="AC1067" s="1967" t="s">
        <v>4221</v>
      </c>
      <c r="AD1067" s="1967"/>
      <c r="AE1067" s="1971">
        <v>1</v>
      </c>
      <c r="AF1067" s="1972">
        <v>0</v>
      </c>
      <c r="AG1067" s="1972">
        <v>0</v>
      </c>
      <c r="AH1067" s="1972">
        <v>0</v>
      </c>
      <c r="AI1067" s="1972">
        <v>0</v>
      </c>
      <c r="AJ1067" s="1973" t="s">
        <v>3866</v>
      </c>
    </row>
    <row r="1068" spans="4:36" s="1935" customFormat="1" ht="11.25" customHeight="1">
      <c r="D1068" s="1936"/>
      <c r="I1068" s="1937"/>
      <c r="J1068" s="1937"/>
      <c r="K1068" s="1937"/>
      <c r="L1068" s="1937"/>
      <c r="M1068" s="1937"/>
      <c r="N1068" s="1937"/>
      <c r="O1068" s="1937"/>
      <c r="P1068" s="1937"/>
      <c r="R1068" s="1938"/>
      <c r="S1068" s="1938"/>
      <c r="T1068" s="1938"/>
      <c r="U1068" s="1980"/>
      <c r="V1068" s="1980"/>
      <c r="W1068" s="1980"/>
      <c r="X1068" s="1980"/>
      <c r="Y1068" s="1980"/>
      <c r="Z1068" s="1980"/>
      <c r="AA1068" s="1980"/>
      <c r="AB1068" s="1980"/>
      <c r="AC1068" s="1967" t="s">
        <v>4222</v>
      </c>
      <c r="AD1068" s="1967"/>
      <c r="AE1068" s="1971">
        <v>1</v>
      </c>
      <c r="AF1068" s="1972">
        <v>0</v>
      </c>
      <c r="AG1068" s="1972">
        <v>0</v>
      </c>
      <c r="AH1068" s="1972">
        <v>0</v>
      </c>
      <c r="AI1068" s="1972">
        <v>1</v>
      </c>
      <c r="AJ1068" s="1973" t="s">
        <v>4195</v>
      </c>
    </row>
    <row r="1069" spans="4:36" s="1935" customFormat="1" ht="11.25" customHeight="1">
      <c r="D1069" s="1936"/>
      <c r="I1069" s="1937"/>
      <c r="J1069" s="1937"/>
      <c r="K1069" s="1937"/>
      <c r="L1069" s="1937"/>
      <c r="M1069" s="1937"/>
      <c r="N1069" s="1937"/>
      <c r="O1069" s="1937"/>
      <c r="P1069" s="1937"/>
      <c r="R1069" s="1938"/>
      <c r="S1069" s="1938"/>
      <c r="T1069" s="1938"/>
      <c r="U1069" s="1980"/>
      <c r="V1069" s="1980"/>
      <c r="W1069" s="1980"/>
      <c r="X1069" s="1980"/>
      <c r="Y1069" s="1980"/>
      <c r="Z1069" s="1980"/>
      <c r="AA1069" s="1980"/>
      <c r="AB1069" s="1980"/>
      <c r="AC1069" s="1967" t="s">
        <v>4223</v>
      </c>
      <c r="AD1069" s="1967"/>
      <c r="AE1069" s="1971">
        <v>1</v>
      </c>
      <c r="AF1069" s="1972">
        <v>0</v>
      </c>
      <c r="AG1069" s="1972">
        <v>0</v>
      </c>
      <c r="AH1069" s="1972">
        <v>0</v>
      </c>
      <c r="AI1069" s="1972">
        <v>1</v>
      </c>
      <c r="AJ1069" s="1973" t="s">
        <v>3187</v>
      </c>
    </row>
    <row r="1070" spans="4:36" s="1935" customFormat="1" ht="11.25" customHeight="1">
      <c r="D1070" s="1936"/>
      <c r="I1070" s="1937"/>
      <c r="J1070" s="1937"/>
      <c r="K1070" s="1937"/>
      <c r="L1070" s="1937"/>
      <c r="M1070" s="1937"/>
      <c r="N1070" s="1937"/>
      <c r="O1070" s="1937"/>
      <c r="P1070" s="1937"/>
      <c r="R1070" s="1938"/>
      <c r="S1070" s="1938"/>
      <c r="T1070" s="1938"/>
      <c r="U1070" s="1980"/>
      <c r="V1070" s="1980"/>
      <c r="W1070" s="1980"/>
      <c r="X1070" s="1980"/>
      <c r="Y1070" s="1980"/>
      <c r="Z1070" s="1980"/>
      <c r="AA1070" s="1980"/>
      <c r="AB1070" s="1980"/>
      <c r="AC1070" s="1967" t="s">
        <v>4224</v>
      </c>
      <c r="AD1070" s="1967"/>
      <c r="AE1070" s="1971">
        <v>1</v>
      </c>
      <c r="AF1070" s="1972">
        <v>0</v>
      </c>
      <c r="AG1070" s="1972">
        <v>0</v>
      </c>
      <c r="AH1070" s="1972">
        <v>1</v>
      </c>
      <c r="AI1070" s="1972">
        <v>0</v>
      </c>
      <c r="AJ1070" s="1973" t="s">
        <v>4195</v>
      </c>
    </row>
    <row r="1071" spans="4:36" s="1935" customFormat="1" ht="11.25" customHeight="1">
      <c r="D1071" s="1936"/>
      <c r="I1071" s="1937"/>
      <c r="J1071" s="1937"/>
      <c r="K1071" s="1937"/>
      <c r="L1071" s="1937"/>
      <c r="M1071" s="1937"/>
      <c r="N1071" s="1937"/>
      <c r="O1071" s="1937"/>
      <c r="P1071" s="1937"/>
      <c r="R1071" s="1938"/>
      <c r="S1071" s="1938"/>
      <c r="T1071" s="1938"/>
      <c r="U1071" s="1980"/>
      <c r="V1071" s="1980"/>
      <c r="W1071" s="1980"/>
      <c r="X1071" s="1980"/>
      <c r="Y1071" s="1980"/>
      <c r="Z1071" s="1980"/>
      <c r="AA1071" s="1980"/>
      <c r="AB1071" s="1980"/>
      <c r="AC1071" s="1967" t="s">
        <v>4225</v>
      </c>
      <c r="AD1071" s="1967"/>
      <c r="AE1071" s="1971">
        <v>1</v>
      </c>
      <c r="AF1071" s="1972">
        <v>0</v>
      </c>
      <c r="AG1071" s="1972">
        <v>0</v>
      </c>
      <c r="AH1071" s="1972">
        <v>1</v>
      </c>
      <c r="AI1071" s="1972">
        <v>0</v>
      </c>
      <c r="AJ1071" s="1973" t="s">
        <v>3214</v>
      </c>
    </row>
    <row r="1072" spans="4:36" s="1935" customFormat="1" ht="11.25" customHeight="1">
      <c r="D1072" s="1936"/>
      <c r="I1072" s="1937"/>
      <c r="J1072" s="1937"/>
      <c r="K1072" s="1937"/>
      <c r="L1072" s="1937"/>
      <c r="M1072" s="1937"/>
      <c r="N1072" s="1937"/>
      <c r="O1072" s="1937"/>
      <c r="P1072" s="1937"/>
      <c r="R1072" s="1938"/>
      <c r="S1072" s="1938"/>
      <c r="T1072" s="1938"/>
      <c r="U1072" s="1980"/>
      <c r="V1072" s="1980"/>
      <c r="W1072" s="1980"/>
      <c r="X1072" s="1980"/>
      <c r="Y1072" s="1980"/>
      <c r="Z1072" s="1980"/>
      <c r="AA1072" s="1980"/>
      <c r="AB1072" s="1980"/>
      <c r="AC1072" s="1967" t="s">
        <v>4226</v>
      </c>
      <c r="AD1072" s="1967"/>
      <c r="AE1072" s="1971">
        <v>1</v>
      </c>
      <c r="AF1072" s="1972">
        <v>0</v>
      </c>
      <c r="AG1072" s="1972">
        <v>0</v>
      </c>
      <c r="AH1072" s="1972">
        <v>1</v>
      </c>
      <c r="AI1072" s="1972">
        <v>1</v>
      </c>
      <c r="AJ1072" s="1973" t="s">
        <v>4195</v>
      </c>
    </row>
    <row r="1073" spans="4:36" s="1935" customFormat="1" ht="11.25" customHeight="1">
      <c r="D1073" s="1936"/>
      <c r="I1073" s="1937"/>
      <c r="J1073" s="1937"/>
      <c r="K1073" s="1937"/>
      <c r="L1073" s="1937"/>
      <c r="M1073" s="1937"/>
      <c r="N1073" s="1937"/>
      <c r="O1073" s="1937"/>
      <c r="P1073" s="1937"/>
      <c r="R1073" s="1938"/>
      <c r="S1073" s="1938"/>
      <c r="T1073" s="1938"/>
      <c r="U1073" s="1980"/>
      <c r="V1073" s="1980"/>
      <c r="W1073" s="1980"/>
      <c r="X1073" s="1980"/>
      <c r="Y1073" s="1980"/>
      <c r="Z1073" s="1980"/>
      <c r="AA1073" s="1980"/>
      <c r="AB1073" s="1980"/>
      <c r="AC1073" s="1967" t="s">
        <v>4227</v>
      </c>
      <c r="AD1073" s="1967"/>
      <c r="AE1073" s="1971">
        <v>1</v>
      </c>
      <c r="AF1073" s="1972">
        <v>0</v>
      </c>
      <c r="AG1073" s="1972">
        <v>0</v>
      </c>
      <c r="AH1073" s="1972">
        <v>1</v>
      </c>
      <c r="AI1073" s="1972">
        <v>1</v>
      </c>
      <c r="AJ1073" s="1973" t="s">
        <v>3214</v>
      </c>
    </row>
    <row r="1074" spans="4:36" s="1935" customFormat="1" ht="11.25" customHeight="1">
      <c r="D1074" s="1936"/>
      <c r="I1074" s="1937"/>
      <c r="J1074" s="1937"/>
      <c r="K1074" s="1937"/>
      <c r="L1074" s="1937"/>
      <c r="M1074" s="1937"/>
      <c r="N1074" s="1937"/>
      <c r="O1074" s="1937"/>
      <c r="P1074" s="1937"/>
      <c r="R1074" s="1938"/>
      <c r="S1074" s="1938"/>
      <c r="T1074" s="1938"/>
      <c r="U1074" s="1980"/>
      <c r="V1074" s="1980"/>
      <c r="W1074" s="1980"/>
      <c r="X1074" s="1980"/>
      <c r="Y1074" s="1980"/>
      <c r="Z1074" s="1980"/>
      <c r="AA1074" s="1980"/>
      <c r="AB1074" s="1980"/>
      <c r="AC1074" s="1967" t="s">
        <v>4282</v>
      </c>
      <c r="AD1074" s="1967"/>
      <c r="AE1074" s="1971">
        <v>1</v>
      </c>
      <c r="AF1074" s="1972">
        <v>0</v>
      </c>
      <c r="AG1074" s="1972">
        <v>1</v>
      </c>
      <c r="AH1074" s="1972">
        <v>0</v>
      </c>
      <c r="AI1074" s="1972">
        <v>0</v>
      </c>
      <c r="AJ1074" s="1973" t="s">
        <v>4195</v>
      </c>
    </row>
    <row r="1075" spans="4:36" s="1935" customFormat="1" ht="11.25" customHeight="1">
      <c r="D1075" s="1936"/>
      <c r="I1075" s="1937"/>
      <c r="J1075" s="1937"/>
      <c r="K1075" s="1937"/>
      <c r="L1075" s="1937"/>
      <c r="M1075" s="1937"/>
      <c r="N1075" s="1937"/>
      <c r="O1075" s="1937"/>
      <c r="P1075" s="1937"/>
      <c r="R1075" s="1938"/>
      <c r="S1075" s="1938"/>
      <c r="T1075" s="1938"/>
      <c r="U1075" s="1980"/>
      <c r="V1075" s="1980"/>
      <c r="W1075" s="1980"/>
      <c r="X1075" s="1980"/>
      <c r="Y1075" s="1980"/>
      <c r="Z1075" s="1980"/>
      <c r="AA1075" s="1980"/>
      <c r="AB1075" s="1980"/>
      <c r="AC1075" s="1967" t="s">
        <v>4229</v>
      </c>
      <c r="AD1075" s="1967"/>
      <c r="AE1075" s="1971">
        <v>1</v>
      </c>
      <c r="AF1075" s="1972">
        <v>0</v>
      </c>
      <c r="AG1075" s="1972">
        <v>1</v>
      </c>
      <c r="AH1075" s="1972">
        <v>0</v>
      </c>
      <c r="AI1075" s="1972">
        <v>0</v>
      </c>
      <c r="AJ1075" s="1973" t="s">
        <v>3214</v>
      </c>
    </row>
    <row r="1076" spans="4:36" s="1935" customFormat="1" ht="11.25" customHeight="1">
      <c r="D1076" s="1936"/>
      <c r="I1076" s="1937"/>
      <c r="J1076" s="1937"/>
      <c r="K1076" s="1937"/>
      <c r="L1076" s="1937"/>
      <c r="M1076" s="1937"/>
      <c r="N1076" s="1937"/>
      <c r="O1076" s="1937"/>
      <c r="P1076" s="1937"/>
      <c r="R1076" s="1938"/>
      <c r="S1076" s="1938"/>
      <c r="T1076" s="1938"/>
      <c r="U1076" s="1980"/>
      <c r="V1076" s="1980"/>
      <c r="W1076" s="1980"/>
      <c r="X1076" s="1980"/>
      <c r="Y1076" s="1980"/>
      <c r="Z1076" s="1980"/>
      <c r="AA1076" s="1980"/>
      <c r="AB1076" s="1980"/>
      <c r="AC1076" s="1967" t="s">
        <v>4230</v>
      </c>
      <c r="AD1076" s="1967"/>
      <c r="AE1076" s="1971">
        <v>1</v>
      </c>
      <c r="AF1076" s="1972">
        <v>0</v>
      </c>
      <c r="AG1076" s="1972">
        <v>1</v>
      </c>
      <c r="AH1076" s="1972">
        <v>0</v>
      </c>
      <c r="AI1076" s="1972">
        <v>1</v>
      </c>
      <c r="AJ1076" s="1973" t="s">
        <v>4195</v>
      </c>
    </row>
    <row r="1077" spans="4:36" s="1935" customFormat="1" ht="11.25" customHeight="1">
      <c r="D1077" s="1936"/>
      <c r="I1077" s="1937"/>
      <c r="J1077" s="1937"/>
      <c r="K1077" s="1937"/>
      <c r="L1077" s="1937"/>
      <c r="M1077" s="1937"/>
      <c r="N1077" s="1937"/>
      <c r="O1077" s="1937"/>
      <c r="P1077" s="1937"/>
      <c r="R1077" s="1938"/>
      <c r="S1077" s="1938"/>
      <c r="T1077" s="1938"/>
      <c r="U1077" s="1980"/>
      <c r="V1077" s="1980"/>
      <c r="W1077" s="1980"/>
      <c r="X1077" s="1980"/>
      <c r="Y1077" s="1980"/>
      <c r="Z1077" s="1980"/>
      <c r="AA1077" s="1980"/>
      <c r="AB1077" s="1980"/>
      <c r="AC1077" s="1967" t="s">
        <v>4231</v>
      </c>
      <c r="AD1077" s="1967"/>
      <c r="AE1077" s="1971">
        <v>1</v>
      </c>
      <c r="AF1077" s="1972">
        <v>0</v>
      </c>
      <c r="AG1077" s="1972">
        <v>1</v>
      </c>
      <c r="AH1077" s="1972">
        <v>0</v>
      </c>
      <c r="AI1077" s="1972">
        <v>1</v>
      </c>
      <c r="AJ1077" s="1973" t="s">
        <v>3214</v>
      </c>
    </row>
    <row r="1078" spans="4:36" s="1935" customFormat="1" ht="11.25" customHeight="1">
      <c r="D1078" s="1936"/>
      <c r="I1078" s="1937"/>
      <c r="J1078" s="1937"/>
      <c r="K1078" s="1937"/>
      <c r="L1078" s="1937"/>
      <c r="M1078" s="1937"/>
      <c r="N1078" s="1937"/>
      <c r="O1078" s="1937"/>
      <c r="P1078" s="1937"/>
      <c r="R1078" s="1938"/>
      <c r="S1078" s="1938"/>
      <c r="T1078" s="1938"/>
      <c r="U1078" s="1980"/>
      <c r="V1078" s="1980"/>
      <c r="W1078" s="1980"/>
      <c r="X1078" s="1980"/>
      <c r="Y1078" s="1980"/>
      <c r="Z1078" s="1980"/>
      <c r="AA1078" s="1980"/>
      <c r="AB1078" s="1980"/>
      <c r="AC1078" s="1967" t="s">
        <v>4232</v>
      </c>
      <c r="AD1078" s="1967"/>
      <c r="AE1078" s="1971">
        <v>1</v>
      </c>
      <c r="AF1078" s="1972">
        <v>0</v>
      </c>
      <c r="AG1078" s="1972">
        <v>1</v>
      </c>
      <c r="AH1078" s="1972">
        <v>1</v>
      </c>
      <c r="AI1078" s="1972">
        <v>0</v>
      </c>
      <c r="AJ1078" s="1973" t="s">
        <v>4195</v>
      </c>
    </row>
    <row r="1079" spans="4:36" s="1935" customFormat="1" ht="11.25" customHeight="1">
      <c r="D1079" s="1936"/>
      <c r="I1079" s="1937"/>
      <c r="J1079" s="1937"/>
      <c r="K1079" s="1937"/>
      <c r="L1079" s="1937"/>
      <c r="M1079" s="1937"/>
      <c r="N1079" s="1937"/>
      <c r="O1079" s="1937"/>
      <c r="P1079" s="1937"/>
      <c r="R1079" s="1938"/>
      <c r="S1079" s="1938"/>
      <c r="T1079" s="1938"/>
      <c r="U1079" s="1980"/>
      <c r="V1079" s="1980"/>
      <c r="W1079" s="1980"/>
      <c r="X1079" s="1980"/>
      <c r="Y1079" s="1980"/>
      <c r="Z1079" s="1980"/>
      <c r="AA1079" s="1980"/>
      <c r="AB1079" s="1980"/>
      <c r="AC1079" s="1967" t="s">
        <v>4233</v>
      </c>
      <c r="AD1079" s="1967"/>
      <c r="AE1079" s="1971">
        <v>1</v>
      </c>
      <c r="AF1079" s="1972">
        <v>0</v>
      </c>
      <c r="AG1079" s="1972">
        <v>1</v>
      </c>
      <c r="AH1079" s="1972">
        <v>1</v>
      </c>
      <c r="AI1079" s="1972">
        <v>0</v>
      </c>
      <c r="AJ1079" s="1973" t="s">
        <v>3849</v>
      </c>
    </row>
    <row r="1080" spans="4:36" s="1935" customFormat="1" ht="11.25" customHeight="1">
      <c r="D1080" s="1936"/>
      <c r="I1080" s="1937"/>
      <c r="J1080" s="1937"/>
      <c r="K1080" s="1937"/>
      <c r="L1080" s="1937"/>
      <c r="M1080" s="1937"/>
      <c r="N1080" s="1937"/>
      <c r="O1080" s="1937"/>
      <c r="P1080" s="1937"/>
      <c r="R1080" s="1938"/>
      <c r="S1080" s="1938"/>
      <c r="T1080" s="1938"/>
      <c r="U1080" s="1980"/>
      <c r="V1080" s="1980"/>
      <c r="W1080" s="1980"/>
      <c r="X1080" s="1980"/>
      <c r="Y1080" s="1980"/>
      <c r="Z1080" s="1980"/>
      <c r="AA1080" s="1980"/>
      <c r="AB1080" s="1980"/>
      <c r="AC1080" s="1967" t="s">
        <v>4234</v>
      </c>
      <c r="AD1080" s="1967"/>
      <c r="AE1080" s="1971">
        <v>1</v>
      </c>
      <c r="AF1080" s="1972">
        <v>0</v>
      </c>
      <c r="AG1080" s="1972">
        <v>1</v>
      </c>
      <c r="AH1080" s="1972">
        <v>1</v>
      </c>
      <c r="AI1080" s="1972">
        <v>1</v>
      </c>
      <c r="AJ1080" s="1973" t="s">
        <v>4195</v>
      </c>
    </row>
    <row r="1081" spans="4:36" s="1935" customFormat="1" ht="11.25" customHeight="1">
      <c r="D1081" s="1936"/>
      <c r="I1081" s="1937"/>
      <c r="J1081" s="1937"/>
      <c r="K1081" s="1937"/>
      <c r="L1081" s="1937"/>
      <c r="M1081" s="1937"/>
      <c r="N1081" s="1937"/>
      <c r="O1081" s="1937"/>
      <c r="P1081" s="1937"/>
      <c r="R1081" s="1938"/>
      <c r="S1081" s="1938"/>
      <c r="T1081" s="1938"/>
      <c r="U1081" s="1980"/>
      <c r="V1081" s="1980"/>
      <c r="W1081" s="1980"/>
      <c r="X1081" s="1966"/>
      <c r="Y1081" s="1980"/>
      <c r="Z1081" s="1980"/>
      <c r="AA1081" s="1980"/>
      <c r="AB1081" s="1980"/>
      <c r="AC1081" s="1967" t="s">
        <v>4235</v>
      </c>
      <c r="AD1081" s="1967"/>
      <c r="AE1081" s="1971">
        <v>1</v>
      </c>
      <c r="AF1081" s="1972">
        <v>0</v>
      </c>
      <c r="AG1081" s="1972">
        <v>1</v>
      </c>
      <c r="AH1081" s="1972">
        <v>1</v>
      </c>
      <c r="AI1081" s="1972">
        <v>1</v>
      </c>
      <c r="AJ1081" s="1973" t="s">
        <v>3214</v>
      </c>
    </row>
    <row r="1082" spans="4:36" s="1935" customFormat="1" ht="11.25" customHeight="1">
      <c r="D1082" s="1936"/>
      <c r="I1082" s="1937"/>
      <c r="J1082" s="1937"/>
      <c r="K1082" s="1937"/>
      <c r="L1082" s="1937"/>
      <c r="M1082" s="1937"/>
      <c r="N1082" s="1937"/>
      <c r="O1082" s="1937"/>
      <c r="P1082" s="1937"/>
      <c r="R1082" s="1938"/>
      <c r="S1082" s="1938"/>
      <c r="T1082" s="1938"/>
      <c r="U1082" s="1980"/>
      <c r="V1082" s="1980"/>
      <c r="W1082" s="1980"/>
      <c r="X1082" s="1974"/>
      <c r="Y1082" s="1980"/>
      <c r="Z1082" s="1980"/>
      <c r="AA1082" s="1980"/>
      <c r="AB1082" s="1980"/>
      <c r="AC1082" s="1967" t="s">
        <v>4280</v>
      </c>
      <c r="AD1082" s="1967"/>
      <c r="AE1082" s="1971">
        <v>1</v>
      </c>
      <c r="AF1082" s="1972">
        <v>1</v>
      </c>
      <c r="AG1082" s="1972">
        <v>0</v>
      </c>
      <c r="AH1082" s="1972">
        <v>0</v>
      </c>
      <c r="AI1082" s="1972">
        <v>0</v>
      </c>
      <c r="AJ1082" s="1973" t="s">
        <v>4195</v>
      </c>
    </row>
    <row r="1083" spans="4:36" s="1935" customFormat="1" ht="11.25" customHeight="1">
      <c r="D1083" s="1936"/>
      <c r="I1083" s="1937"/>
      <c r="J1083" s="1937"/>
      <c r="K1083" s="1937"/>
      <c r="L1083" s="1937"/>
      <c r="M1083" s="1937"/>
      <c r="N1083" s="1937"/>
      <c r="O1083" s="1937"/>
      <c r="P1083" s="1937"/>
      <c r="R1083" s="1938"/>
      <c r="S1083" s="1938"/>
      <c r="T1083" s="1938"/>
      <c r="U1083" s="1980"/>
      <c r="V1083" s="1980"/>
      <c r="W1083" s="1980"/>
      <c r="X1083" s="1974"/>
      <c r="Y1083" s="1980"/>
      <c r="Z1083" s="1980"/>
      <c r="AA1083" s="1980"/>
      <c r="AB1083" s="1980"/>
      <c r="AC1083" s="1967" t="s">
        <v>4280</v>
      </c>
      <c r="AD1083" s="1967"/>
      <c r="AE1083" s="1971">
        <v>1</v>
      </c>
      <c r="AF1083" s="1972">
        <v>1</v>
      </c>
      <c r="AG1083" s="1972">
        <v>0</v>
      </c>
      <c r="AH1083" s="1972">
        <v>0</v>
      </c>
      <c r="AI1083" s="1972">
        <v>0</v>
      </c>
      <c r="AJ1083" s="1973" t="s">
        <v>3214</v>
      </c>
    </row>
    <row r="1084" spans="4:36" s="1935" customFormat="1" ht="11.25" customHeight="1">
      <c r="D1084" s="1936"/>
      <c r="I1084" s="1937"/>
      <c r="J1084" s="1937"/>
      <c r="K1084" s="1937"/>
      <c r="L1084" s="1937"/>
      <c r="M1084" s="1937"/>
      <c r="N1084" s="1937"/>
      <c r="O1084" s="1937"/>
      <c r="P1084" s="1937"/>
      <c r="R1084" s="1938"/>
      <c r="S1084" s="1938"/>
      <c r="T1084" s="1938"/>
      <c r="U1084" s="1980"/>
      <c r="V1084" s="1980"/>
      <c r="W1084" s="1980"/>
      <c r="X1084" s="1974"/>
      <c r="Y1084" s="1980"/>
      <c r="Z1084" s="1980"/>
      <c r="AA1084" s="1980"/>
      <c r="AB1084" s="1980"/>
      <c r="AC1084" s="1967" t="s">
        <v>4280</v>
      </c>
      <c r="AD1084" s="1967"/>
      <c r="AE1084" s="1971">
        <v>1</v>
      </c>
      <c r="AF1084" s="1972">
        <v>1</v>
      </c>
      <c r="AG1084" s="1972">
        <v>0</v>
      </c>
      <c r="AH1084" s="1972">
        <v>0</v>
      </c>
      <c r="AI1084" s="1972">
        <v>1</v>
      </c>
      <c r="AJ1084" s="1973" t="s">
        <v>4195</v>
      </c>
    </row>
    <row r="1085" spans="4:36" s="1935" customFormat="1" ht="11.25" customHeight="1">
      <c r="D1085" s="1936"/>
      <c r="I1085" s="1937"/>
      <c r="J1085" s="1937"/>
      <c r="K1085" s="1937"/>
      <c r="L1085" s="1937"/>
      <c r="M1085" s="1937"/>
      <c r="N1085" s="1937"/>
      <c r="O1085" s="1937"/>
      <c r="P1085" s="1937"/>
      <c r="R1085" s="1938"/>
      <c r="S1085" s="1938"/>
      <c r="T1085" s="1938"/>
      <c r="U1085" s="1980"/>
      <c r="V1085" s="1980"/>
      <c r="W1085" s="1980"/>
      <c r="X1085" s="1974"/>
      <c r="Y1085" s="1980"/>
      <c r="Z1085" s="1980"/>
      <c r="AA1085" s="1980"/>
      <c r="AB1085" s="1980"/>
      <c r="AC1085" s="1967" t="s">
        <v>4275</v>
      </c>
      <c r="AD1085" s="1967"/>
      <c r="AE1085" s="1971">
        <v>1</v>
      </c>
      <c r="AF1085" s="1972">
        <v>1</v>
      </c>
      <c r="AG1085" s="1972">
        <v>0</v>
      </c>
      <c r="AH1085" s="1972">
        <v>0</v>
      </c>
      <c r="AI1085" s="1972">
        <v>1</v>
      </c>
      <c r="AJ1085" s="1973" t="s">
        <v>3214</v>
      </c>
    </row>
    <row r="1086" spans="4:36" s="1935" customFormat="1" ht="11.25" customHeight="1">
      <c r="D1086" s="1936"/>
      <c r="I1086" s="1937"/>
      <c r="J1086" s="1937"/>
      <c r="K1086" s="1937"/>
      <c r="L1086" s="1937"/>
      <c r="M1086" s="1937"/>
      <c r="N1086" s="1937"/>
      <c r="O1086" s="1937"/>
      <c r="P1086" s="1937"/>
      <c r="R1086" s="1938"/>
      <c r="S1086" s="1938"/>
      <c r="T1086" s="1938"/>
      <c r="U1086" s="1980"/>
      <c r="V1086" s="1980"/>
      <c r="W1086" s="1980"/>
      <c r="X1086" s="1974"/>
      <c r="Y1086" s="1980"/>
      <c r="Z1086" s="1980"/>
      <c r="AA1086" s="1980"/>
      <c r="AB1086" s="1980"/>
      <c r="AC1086" s="1967" t="s">
        <v>4280</v>
      </c>
      <c r="AD1086" s="1967"/>
      <c r="AE1086" s="1971">
        <v>1</v>
      </c>
      <c r="AF1086" s="1972">
        <v>1</v>
      </c>
      <c r="AG1086" s="1972">
        <v>0</v>
      </c>
      <c r="AH1086" s="1972">
        <v>1</v>
      </c>
      <c r="AI1086" s="1972">
        <v>0</v>
      </c>
      <c r="AJ1086" s="1973" t="s">
        <v>4195</v>
      </c>
    </row>
    <row r="1087" spans="4:36" s="1935" customFormat="1" ht="11.25" customHeight="1">
      <c r="D1087" s="1936"/>
      <c r="I1087" s="1937"/>
      <c r="J1087" s="1937"/>
      <c r="K1087" s="1937"/>
      <c r="L1087" s="1937"/>
      <c r="M1087" s="1937"/>
      <c r="N1087" s="1937"/>
      <c r="O1087" s="1937"/>
      <c r="P1087" s="1937"/>
      <c r="R1087" s="1938"/>
      <c r="S1087" s="1938"/>
      <c r="T1087" s="1938"/>
      <c r="U1087" s="1980"/>
      <c r="V1087" s="1980"/>
      <c r="W1087" s="1980"/>
      <c r="X1087" s="1974"/>
      <c r="Y1087" s="1980"/>
      <c r="Z1087" s="1980"/>
      <c r="AA1087" s="1980"/>
      <c r="AB1087" s="1980"/>
      <c r="AC1087" s="1967" t="s">
        <v>4280</v>
      </c>
      <c r="AD1087" s="1967"/>
      <c r="AE1087" s="1971">
        <v>1</v>
      </c>
      <c r="AF1087" s="1972">
        <v>1</v>
      </c>
      <c r="AG1087" s="1972">
        <v>0</v>
      </c>
      <c r="AH1087" s="1972">
        <v>1</v>
      </c>
      <c r="AI1087" s="1972">
        <v>0</v>
      </c>
      <c r="AJ1087" s="1973" t="s">
        <v>3214</v>
      </c>
    </row>
    <row r="1088" spans="4:36" s="1935" customFormat="1" ht="11.25" customHeight="1">
      <c r="D1088" s="1936"/>
      <c r="I1088" s="1937"/>
      <c r="J1088" s="1937"/>
      <c r="K1088" s="1937"/>
      <c r="L1088" s="1937"/>
      <c r="M1088" s="1937"/>
      <c r="N1088" s="1937"/>
      <c r="O1088" s="1937"/>
      <c r="P1088" s="1937"/>
      <c r="R1088" s="1938"/>
      <c r="S1088" s="1938"/>
      <c r="T1088" s="1938"/>
      <c r="U1088" s="1980"/>
      <c r="V1088" s="1980"/>
      <c r="W1088" s="1980"/>
      <c r="X1088" s="1974"/>
      <c r="Y1088" s="1980"/>
      <c r="Z1088" s="1980"/>
      <c r="AA1088" s="1980"/>
      <c r="AB1088" s="1980"/>
      <c r="AC1088" s="1967" t="s">
        <v>4280</v>
      </c>
      <c r="AD1088" s="1967"/>
      <c r="AE1088" s="1971">
        <v>1</v>
      </c>
      <c r="AF1088" s="1972">
        <v>1</v>
      </c>
      <c r="AG1088" s="1972">
        <v>0</v>
      </c>
      <c r="AH1088" s="1972">
        <v>1</v>
      </c>
      <c r="AI1088" s="1972">
        <v>1</v>
      </c>
      <c r="AJ1088" s="1973" t="s">
        <v>4195</v>
      </c>
    </row>
    <row r="1089" spans="2:38" s="1935" customFormat="1" ht="11.25" customHeight="1">
      <c r="D1089" s="1936"/>
      <c r="I1089" s="1937"/>
      <c r="J1089" s="1937"/>
      <c r="K1089" s="1937"/>
      <c r="L1089" s="1937"/>
      <c r="M1089" s="1937"/>
      <c r="N1089" s="1937"/>
      <c r="O1089" s="1937"/>
      <c r="P1089" s="1937"/>
      <c r="R1089" s="1938"/>
      <c r="S1089" s="1938"/>
      <c r="T1089" s="1938"/>
      <c r="U1089" s="1980"/>
      <c r="V1089" s="1980"/>
      <c r="W1089" s="1980"/>
      <c r="X1089" s="1974"/>
      <c r="Y1089" s="1980"/>
      <c r="Z1089" s="1980"/>
      <c r="AA1089" s="1980"/>
      <c r="AB1089" s="1980"/>
      <c r="AC1089" s="1967" t="s">
        <v>4280</v>
      </c>
      <c r="AD1089" s="1967"/>
      <c r="AE1089" s="1971">
        <v>1</v>
      </c>
      <c r="AF1089" s="1972">
        <v>1</v>
      </c>
      <c r="AG1089" s="1972">
        <v>0</v>
      </c>
      <c r="AH1089" s="1972">
        <v>1</v>
      </c>
      <c r="AI1089" s="1972">
        <v>1</v>
      </c>
      <c r="AJ1089" s="1973" t="s">
        <v>3214</v>
      </c>
    </row>
    <row r="1090" spans="2:38" s="1935" customFormat="1" ht="11.25" customHeight="1">
      <c r="D1090" s="1936"/>
      <c r="I1090" s="1937"/>
      <c r="J1090" s="1937"/>
      <c r="K1090" s="1937"/>
      <c r="L1090" s="1937"/>
      <c r="M1090" s="1937"/>
      <c r="N1090" s="1937"/>
      <c r="O1090" s="1937"/>
      <c r="P1090" s="1937"/>
      <c r="R1090" s="1938"/>
      <c r="S1090" s="1938"/>
      <c r="T1090" s="1938"/>
      <c r="U1090" s="1980"/>
      <c r="V1090" s="1980"/>
      <c r="W1090" s="1980"/>
      <c r="X1090" s="1974"/>
      <c r="Y1090" s="1980"/>
      <c r="Z1090" s="1980"/>
      <c r="AA1090" s="1980"/>
      <c r="AB1090" s="1980"/>
      <c r="AC1090" s="1967" t="s">
        <v>4280</v>
      </c>
      <c r="AD1090" s="1967"/>
      <c r="AE1090" s="1971">
        <v>1</v>
      </c>
      <c r="AF1090" s="1972">
        <v>1</v>
      </c>
      <c r="AG1090" s="1972">
        <v>1</v>
      </c>
      <c r="AH1090" s="1972">
        <v>0</v>
      </c>
      <c r="AI1090" s="1972">
        <v>0</v>
      </c>
      <c r="AJ1090" s="1973" t="s">
        <v>4195</v>
      </c>
    </row>
    <row r="1091" spans="2:38" s="1935" customFormat="1" ht="11.25" customHeight="1">
      <c r="D1091" s="1936"/>
      <c r="I1091" s="1937"/>
      <c r="J1091" s="1937"/>
      <c r="K1091" s="1937"/>
      <c r="L1091" s="1937"/>
      <c r="M1091" s="1937"/>
      <c r="N1091" s="1937"/>
      <c r="O1091" s="1937"/>
      <c r="P1091" s="1937"/>
      <c r="R1091" s="1938"/>
      <c r="S1091" s="1938"/>
      <c r="T1091" s="1938"/>
      <c r="U1091" s="1980"/>
      <c r="V1091" s="1980"/>
      <c r="W1091" s="1980"/>
      <c r="X1091" s="1974"/>
      <c r="Y1091" s="1980"/>
      <c r="Z1091" s="1980"/>
      <c r="AA1091" s="1980"/>
      <c r="AB1091" s="1980"/>
      <c r="AC1091" s="1967" t="s">
        <v>4280</v>
      </c>
      <c r="AD1091" s="1967"/>
      <c r="AE1091" s="1971">
        <v>1</v>
      </c>
      <c r="AF1091" s="1972">
        <v>1</v>
      </c>
      <c r="AG1091" s="1972">
        <v>1</v>
      </c>
      <c r="AH1091" s="1972">
        <v>0</v>
      </c>
      <c r="AI1091" s="1972">
        <v>0</v>
      </c>
      <c r="AJ1091" s="1973" t="s">
        <v>3214</v>
      </c>
    </row>
    <row r="1092" spans="2:38" s="1935" customFormat="1" ht="11.25" customHeight="1">
      <c r="D1092" s="1936"/>
      <c r="I1092" s="1937"/>
      <c r="J1092" s="1937"/>
      <c r="K1092" s="1937"/>
      <c r="L1092" s="1937"/>
      <c r="M1092" s="1937"/>
      <c r="N1092" s="1937"/>
      <c r="O1092" s="1937"/>
      <c r="P1092" s="1937"/>
      <c r="R1092" s="1938"/>
      <c r="S1092" s="1938"/>
      <c r="T1092" s="1938"/>
      <c r="U1092" s="1980"/>
      <c r="V1092" s="1980"/>
      <c r="W1092" s="1980"/>
      <c r="X1092" s="1974"/>
      <c r="Y1092" s="1980"/>
      <c r="Z1092" s="1980"/>
      <c r="AA1092" s="1980"/>
      <c r="AB1092" s="1980"/>
      <c r="AC1092" s="1967" t="s">
        <v>4280</v>
      </c>
      <c r="AD1092" s="1967"/>
      <c r="AE1092" s="1971">
        <v>1</v>
      </c>
      <c r="AF1092" s="1972">
        <v>1</v>
      </c>
      <c r="AG1092" s="1972">
        <v>1</v>
      </c>
      <c r="AH1092" s="1972">
        <v>0</v>
      </c>
      <c r="AI1092" s="1972">
        <v>1</v>
      </c>
      <c r="AJ1092" s="1973" t="s">
        <v>4195</v>
      </c>
    </row>
    <row r="1093" spans="2:38" s="1935" customFormat="1" ht="11.25" customHeight="1">
      <c r="D1093" s="1936"/>
      <c r="I1093" s="1937"/>
      <c r="J1093" s="1937"/>
      <c r="K1093" s="1937"/>
      <c r="L1093" s="1937"/>
      <c r="M1093" s="1937"/>
      <c r="N1093" s="1937"/>
      <c r="O1093" s="1937"/>
      <c r="P1093" s="1937"/>
      <c r="R1093" s="1938"/>
      <c r="S1093" s="1938"/>
      <c r="T1093" s="1938"/>
      <c r="U1093" s="1980"/>
      <c r="V1093" s="1980"/>
      <c r="W1093" s="1980"/>
      <c r="X1093" s="1974"/>
      <c r="Y1093" s="1980"/>
      <c r="Z1093" s="1980"/>
      <c r="AA1093" s="1980"/>
      <c r="AB1093" s="1980"/>
      <c r="AC1093" s="1967" t="s">
        <v>4280</v>
      </c>
      <c r="AD1093" s="1967"/>
      <c r="AE1093" s="1971">
        <v>1</v>
      </c>
      <c r="AF1093" s="1972">
        <v>1</v>
      </c>
      <c r="AG1093" s="1972">
        <v>1</v>
      </c>
      <c r="AH1093" s="1972">
        <v>0</v>
      </c>
      <c r="AI1093" s="1972">
        <v>1</v>
      </c>
      <c r="AJ1093" s="1973" t="s">
        <v>3214</v>
      </c>
    </row>
    <row r="1094" spans="2:38" s="1935" customFormat="1" ht="11.25" customHeight="1">
      <c r="D1094" s="1936"/>
      <c r="I1094" s="1937"/>
      <c r="J1094" s="1937"/>
      <c r="K1094" s="1937"/>
      <c r="L1094" s="1937"/>
      <c r="M1094" s="1937"/>
      <c r="N1094" s="1937"/>
      <c r="O1094" s="1937"/>
      <c r="P1094" s="1937"/>
      <c r="R1094" s="1938"/>
      <c r="S1094" s="1938"/>
      <c r="T1094" s="1938"/>
      <c r="U1094" s="1980"/>
      <c r="V1094" s="1980"/>
      <c r="W1094" s="1980"/>
      <c r="X1094" s="1974"/>
      <c r="Y1094" s="1980"/>
      <c r="Z1094" s="1980"/>
      <c r="AA1094" s="1980"/>
      <c r="AB1094" s="1980"/>
      <c r="AC1094" s="1967" t="s">
        <v>4280</v>
      </c>
      <c r="AD1094" s="1967"/>
      <c r="AE1094" s="1971">
        <v>1</v>
      </c>
      <c r="AF1094" s="1972">
        <v>1</v>
      </c>
      <c r="AG1094" s="1972">
        <v>1</v>
      </c>
      <c r="AH1094" s="1972">
        <v>1</v>
      </c>
      <c r="AI1094" s="1972">
        <v>0</v>
      </c>
      <c r="AJ1094" s="1973" t="s">
        <v>4195</v>
      </c>
    </row>
    <row r="1095" spans="2:38" s="1935" customFormat="1" ht="11.25" customHeight="1">
      <c r="D1095" s="1936"/>
      <c r="I1095" s="1937"/>
      <c r="J1095" s="1937"/>
      <c r="K1095" s="1937"/>
      <c r="L1095" s="1937"/>
      <c r="M1095" s="1937"/>
      <c r="N1095" s="1937"/>
      <c r="O1095" s="1937"/>
      <c r="P1095" s="1937"/>
      <c r="R1095" s="1938"/>
      <c r="S1095" s="1938"/>
      <c r="T1095" s="1938"/>
      <c r="U1095" s="1980"/>
      <c r="V1095" s="1980"/>
      <c r="W1095" s="1980"/>
      <c r="X1095" s="1974"/>
      <c r="Y1095" s="1980"/>
      <c r="Z1095" s="1980"/>
      <c r="AA1095" s="1980"/>
      <c r="AB1095" s="1980"/>
      <c r="AC1095" s="1967" t="s">
        <v>4280</v>
      </c>
      <c r="AD1095" s="1967"/>
      <c r="AE1095" s="1971">
        <v>1</v>
      </c>
      <c r="AF1095" s="1972">
        <v>1</v>
      </c>
      <c r="AG1095" s="1972">
        <v>1</v>
      </c>
      <c r="AH1095" s="1972">
        <v>1</v>
      </c>
      <c r="AI1095" s="1972">
        <v>0</v>
      </c>
      <c r="AJ1095" s="1973" t="s">
        <v>3214</v>
      </c>
    </row>
    <row r="1096" spans="2:38" s="1935" customFormat="1" ht="11.25" customHeight="1">
      <c r="D1096" s="1936"/>
      <c r="I1096" s="1937"/>
      <c r="J1096" s="1937"/>
      <c r="K1096" s="1937"/>
      <c r="L1096" s="1937"/>
      <c r="M1096" s="1937"/>
      <c r="N1096" s="1937"/>
      <c r="O1096" s="1937"/>
      <c r="P1096" s="1937"/>
      <c r="R1096" s="1938"/>
      <c r="S1096" s="1938"/>
      <c r="T1096" s="1938"/>
      <c r="U1096" s="1980"/>
      <c r="V1096" s="1980"/>
      <c r="W1096" s="1980"/>
      <c r="X1096" s="1974"/>
      <c r="Y1096" s="1980"/>
      <c r="Z1096" s="1980"/>
      <c r="AA1096" s="1980"/>
      <c r="AB1096" s="1980"/>
      <c r="AC1096" s="1967" t="s">
        <v>4280</v>
      </c>
      <c r="AD1096" s="1967"/>
      <c r="AE1096" s="1971">
        <v>1</v>
      </c>
      <c r="AF1096" s="1972">
        <v>1</v>
      </c>
      <c r="AG1096" s="1972">
        <v>1</v>
      </c>
      <c r="AH1096" s="1972">
        <v>1</v>
      </c>
      <c r="AI1096" s="1972">
        <v>1</v>
      </c>
      <c r="AJ1096" s="1973" t="s">
        <v>4195</v>
      </c>
    </row>
    <row r="1097" spans="2:38" s="1935" customFormat="1" ht="11.25" customHeight="1">
      <c r="D1097" s="1936"/>
      <c r="I1097" s="1937"/>
      <c r="J1097" s="1937"/>
      <c r="K1097" s="1937"/>
      <c r="L1097" s="1937"/>
      <c r="M1097" s="1937"/>
      <c r="N1097" s="1937"/>
      <c r="O1097" s="1937"/>
      <c r="P1097" s="1937"/>
      <c r="R1097" s="1938"/>
      <c r="S1097" s="1938"/>
      <c r="T1097" s="1938"/>
      <c r="U1097" s="1980"/>
      <c r="V1097" s="1980"/>
      <c r="W1097" s="1980"/>
      <c r="X1097" s="1974"/>
      <c r="Y1097" s="1980"/>
      <c r="Z1097" s="1980"/>
      <c r="AA1097" s="1980"/>
      <c r="AB1097" s="1980"/>
      <c r="AC1097" s="1967" t="s">
        <v>4280</v>
      </c>
      <c r="AD1097" s="1967"/>
      <c r="AE1097" s="1975">
        <v>1</v>
      </c>
      <c r="AF1097" s="1976">
        <v>1</v>
      </c>
      <c r="AG1097" s="1976">
        <v>1</v>
      </c>
      <c r="AH1097" s="1976">
        <v>1</v>
      </c>
      <c r="AI1097" s="1976">
        <v>1</v>
      </c>
      <c r="AJ1097" s="1977" t="s">
        <v>3214</v>
      </c>
    </row>
    <row r="1098" spans="2:38" s="1935" customFormat="1" ht="11.25" customHeight="1">
      <c r="D1098" s="1936"/>
      <c r="I1098" s="1937"/>
      <c r="J1098" s="1937"/>
      <c r="K1098" s="1937"/>
      <c r="L1098" s="1937"/>
      <c r="M1098" s="1937"/>
      <c r="N1098" s="1937"/>
      <c r="O1098" s="1937"/>
      <c r="P1098" s="1937"/>
      <c r="R1098" s="1938"/>
      <c r="S1098" s="1938"/>
      <c r="T1098" s="1938"/>
      <c r="U1098" s="1980"/>
      <c r="V1098" s="1980"/>
      <c r="W1098" s="1980"/>
      <c r="X1098" s="1980"/>
      <c r="Y1098" s="1980"/>
      <c r="Z1098" s="1980"/>
      <c r="AA1098" s="1980"/>
      <c r="AB1098" s="1980"/>
      <c r="AC1098" s="1981"/>
      <c r="AD1098" s="1967"/>
      <c r="AE1098" s="1982"/>
      <c r="AF1098" s="1983"/>
      <c r="AG1098" s="1983"/>
      <c r="AH1098" s="1983"/>
      <c r="AI1098" s="1983"/>
      <c r="AJ1098" s="1984"/>
    </row>
    <row r="1099" spans="2:38" s="1935" customFormat="1" ht="11.25" customHeight="1">
      <c r="D1099" s="1936"/>
      <c r="I1099" s="1937"/>
      <c r="J1099" s="1937"/>
      <c r="K1099" s="1937"/>
      <c r="L1099" s="1937"/>
      <c r="M1099" s="1937"/>
      <c r="N1099" s="1937"/>
      <c r="O1099" s="1937"/>
      <c r="R1099" s="1938"/>
      <c r="S1099" s="1938"/>
      <c r="T1099" s="1939"/>
      <c r="U1099" s="1939"/>
      <c r="V1099" s="1939"/>
      <c r="W1099" s="1939"/>
      <c r="X1099" s="1985"/>
      <c r="Y1099" s="1985"/>
      <c r="Z1099" s="1985"/>
      <c r="AA1099" s="1940"/>
      <c r="AB1099" s="1940"/>
      <c r="AC1099" s="1940"/>
      <c r="AD1099" s="1940"/>
      <c r="AE1099" s="1938"/>
      <c r="AF1099" s="1938"/>
      <c r="AG1099" s="1938"/>
      <c r="AH1099" s="1941"/>
      <c r="AI1099" s="1941"/>
      <c r="AJ1099" s="1941"/>
      <c r="AL1099" s="1986"/>
    </row>
    <row r="1100" spans="2:38" s="1915" customFormat="1" ht="11.25" customHeight="1">
      <c r="D1100" s="1916"/>
      <c r="I1100" s="1917"/>
      <c r="J1100" s="1917"/>
      <c r="K1100" s="1917"/>
      <c r="L1100" s="1917"/>
      <c r="M1100" s="1917"/>
      <c r="N1100" s="1917"/>
      <c r="O1100" s="1917"/>
      <c r="R1100" s="1921"/>
      <c r="S1100" s="1921"/>
      <c r="T1100" s="1922"/>
      <c r="U1100" s="1922"/>
      <c r="V1100" s="1922"/>
      <c r="W1100" s="1922"/>
      <c r="X1100" s="1987"/>
      <c r="Y1100" s="1987"/>
      <c r="Z1100" s="1987"/>
      <c r="AA1100" s="1923"/>
      <c r="AB1100" s="1923"/>
      <c r="AC1100" s="1923"/>
      <c r="AD1100" s="1923"/>
      <c r="AE1100" s="1921"/>
      <c r="AF1100" s="1921"/>
      <c r="AG1100" s="1921"/>
      <c r="AH1100" s="1924"/>
      <c r="AI1100" s="1924"/>
      <c r="AJ1100" s="1924"/>
      <c r="AL1100" s="1988"/>
    </row>
    <row r="1101" spans="2:38" s="1903" customFormat="1" ht="12" customHeight="1">
      <c r="B1101" s="1926"/>
      <c r="C1101" s="1908"/>
    </row>
    <row r="1102" spans="2:38" ht="12" customHeight="1">
      <c r="B1102" s="1656" t="str">
        <f>$B$2</f>
        <v>13</v>
      </c>
      <c r="C1102" s="1657" t="s">
        <v>4283</v>
      </c>
      <c r="D1102" s="1649"/>
      <c r="E1102" s="1658" t="s">
        <v>4284</v>
      </c>
      <c r="F1102" s="1655"/>
      <c r="G1102" s="1655"/>
      <c r="H1102" s="1655"/>
      <c r="I1102" s="1655"/>
      <c r="J1102" s="1655"/>
      <c r="K1102" s="1655"/>
      <c r="L1102" s="1655"/>
      <c r="M1102" s="1655"/>
      <c r="N1102" s="1655"/>
      <c r="O1102" s="1655"/>
      <c r="P1102" s="1655"/>
      <c r="Q1102" s="1655"/>
      <c r="R1102" s="1655"/>
      <c r="S1102" s="1655"/>
      <c r="T1102" s="1655"/>
      <c r="U1102" s="1655"/>
      <c r="V1102" s="1655"/>
      <c r="W1102" s="1655"/>
      <c r="X1102" s="1655"/>
      <c r="Y1102" s="1655"/>
      <c r="Z1102" s="1655"/>
      <c r="AA1102" s="1655"/>
      <c r="AB1102" s="1655"/>
      <c r="AC1102" s="1655"/>
      <c r="AD1102" s="1989"/>
      <c r="AE1102" s="1618"/>
      <c r="AF1102" s="1664" t="s">
        <v>3184</v>
      </c>
      <c r="AG1102" s="1664"/>
      <c r="AH1102" s="1664"/>
      <c r="AI1102" s="1664"/>
      <c r="AJ1102" s="1664"/>
      <c r="AK1102" s="1650"/>
      <c r="AL1102" s="1649"/>
    </row>
    <row r="1103" spans="2:38" ht="12" customHeight="1">
      <c r="B1103" s="1649"/>
      <c r="C1103" s="1649"/>
      <c r="D1103" s="1649"/>
      <c r="E1103" s="1649"/>
      <c r="F1103" s="1649"/>
      <c r="G1103" s="1649"/>
      <c r="H1103" s="1649"/>
      <c r="I1103" s="1649"/>
      <c r="J1103" s="1649"/>
      <c r="K1103" s="1649"/>
      <c r="L1103" s="1649"/>
      <c r="M1103" s="1649"/>
      <c r="N1103" s="1649"/>
      <c r="O1103" s="1649"/>
      <c r="P1103" s="1649"/>
      <c r="Q1103" s="1649"/>
      <c r="R1103" s="1649"/>
      <c r="S1103" s="1649"/>
      <c r="T1103" s="1655"/>
      <c r="U1103" s="1655"/>
      <c r="V1103" s="1655"/>
      <c r="W1103" s="1655"/>
      <c r="X1103" s="1659"/>
      <c r="Y1103" s="1655"/>
      <c r="Z1103" s="1655"/>
      <c r="AA1103" s="1659"/>
      <c r="AB1103" s="1655"/>
      <c r="AC1103" s="1655"/>
      <c r="AD1103" s="1655"/>
      <c r="AE1103" s="1655"/>
      <c r="AF1103" s="1655"/>
      <c r="AG1103" s="1655"/>
      <c r="AH1103" s="1655"/>
      <c r="AI1103" s="1655"/>
      <c r="AJ1103" s="1655"/>
      <c r="AK1103" s="1650"/>
      <c r="AL1103" s="1649"/>
    </row>
    <row r="1104" spans="2:38" ht="12" customHeight="1">
      <c r="B1104" s="1649"/>
      <c r="C1104" s="1649" t="s">
        <v>3393</v>
      </c>
      <c r="D1104" s="1649"/>
      <c r="E1104" s="1659"/>
      <c r="F1104" s="1659"/>
      <c r="G1104" s="1649" t="s">
        <v>3412</v>
      </c>
      <c r="H1104" s="1659"/>
      <c r="I1104" s="1659"/>
      <c r="J1104" s="1655"/>
      <c r="K1104" s="1655"/>
      <c r="L1104" s="1655"/>
      <c r="M1104" s="1660"/>
      <c r="N1104" s="1660"/>
      <c r="O1104" s="1660"/>
      <c r="P1104" s="1660"/>
      <c r="Q1104" s="1661"/>
      <c r="R1104" s="1662"/>
      <c r="S1104" s="1662"/>
      <c r="T1104" s="1662"/>
      <c r="U1104" s="1660"/>
      <c r="V1104" s="1654"/>
      <c r="W1104" s="1654"/>
      <c r="X1104" s="1654"/>
      <c r="Y1104" s="1660"/>
      <c r="Z1104" s="1660"/>
      <c r="AA1104" s="1660"/>
      <c r="AB1104" s="1661"/>
      <c r="AC1104" s="1660"/>
      <c r="AD1104" s="1660"/>
      <c r="AE1104" s="1660"/>
      <c r="AF1104" s="1660"/>
      <c r="AG1104" s="1660"/>
      <c r="AH1104" s="1660"/>
      <c r="AI1104" s="1660"/>
      <c r="AJ1104" s="1660"/>
      <c r="AK1104" s="1650"/>
      <c r="AL1104" s="1649"/>
    </row>
    <row r="1105" spans="3:58" ht="12" customHeight="1">
      <c r="C1105" s="1649"/>
      <c r="D1105" s="1649"/>
      <c r="E1105" s="1649" t="s">
        <v>3413</v>
      </c>
      <c r="F1105" s="1649"/>
      <c r="G1105" s="1649"/>
      <c r="H1105" s="1649"/>
      <c r="I1105" s="1649"/>
      <c r="J1105" s="1649"/>
      <c r="K1105" s="1649"/>
      <c r="L1105" s="1649"/>
      <c r="M1105" s="1649"/>
      <c r="N1105" s="1649"/>
      <c r="O1105" s="1649"/>
      <c r="P1105" s="1649"/>
      <c r="Q1105" s="1649"/>
      <c r="R1105" s="1649"/>
      <c r="S1105" s="1649"/>
      <c r="T1105" s="1649"/>
      <c r="U1105" s="1649"/>
      <c r="V1105" s="1649"/>
      <c r="W1105" s="1649"/>
      <c r="X1105" s="1649"/>
      <c r="Y1105" s="1649"/>
      <c r="Z1105" s="1649"/>
      <c r="AA1105" s="1649"/>
      <c r="AB1105" s="1649"/>
      <c r="AC1105" s="1649"/>
      <c r="AD1105" s="1649"/>
      <c r="AE1105" s="1649"/>
      <c r="AF1105" s="1649"/>
      <c r="AG1105" s="1649"/>
      <c r="AH1105" s="1649"/>
      <c r="AI1105" s="1649"/>
      <c r="AJ1105" s="1665" t="s">
        <v>3404</v>
      </c>
      <c r="AK1105" s="1650"/>
      <c r="AL1105" s="1649"/>
      <c r="AM1105" s="1649"/>
      <c r="AN1105" s="1649"/>
      <c r="AO1105" s="1649"/>
      <c r="AP1105" s="1649"/>
      <c r="AQ1105" s="1649"/>
      <c r="AR1105" s="1649"/>
      <c r="AS1105" s="1649"/>
      <c r="AT1105" s="1649"/>
      <c r="AU1105" s="1649"/>
      <c r="AV1105" s="1649"/>
      <c r="AW1105" s="1649"/>
      <c r="AX1105" s="1649"/>
      <c r="AY1105" s="1649"/>
      <c r="AZ1105" s="1649"/>
      <c r="BA1105" s="1649"/>
      <c r="BB1105" s="1649"/>
      <c r="BC1105" s="1649"/>
      <c r="BD1105" s="1649"/>
      <c r="BE1105" s="1649"/>
      <c r="BF1105" s="1649"/>
    </row>
    <row r="1106" spans="3:58" ht="12" customHeight="1">
      <c r="C1106" s="1649"/>
      <c r="D1106" s="1649"/>
      <c r="E1106" s="1666">
        <v>31</v>
      </c>
      <c r="F1106" s="1666"/>
      <c r="G1106" s="1666"/>
      <c r="H1106" s="1666"/>
      <c r="I1106" s="1666"/>
      <c r="J1106" s="1666"/>
      <c r="K1106" s="1666"/>
      <c r="L1106" s="1666">
        <v>24</v>
      </c>
      <c r="M1106" s="1666">
        <v>23</v>
      </c>
      <c r="N1106" s="1666"/>
      <c r="O1106" s="1666"/>
      <c r="P1106" s="1666"/>
      <c r="Q1106" s="1666"/>
      <c r="R1106" s="1666"/>
      <c r="S1106" s="1666"/>
      <c r="T1106" s="1667">
        <v>16</v>
      </c>
      <c r="U1106" s="1667">
        <v>15</v>
      </c>
      <c r="V1106" s="1666"/>
      <c r="W1106" s="1666"/>
      <c r="X1106" s="1666"/>
      <c r="Y1106" s="1666"/>
      <c r="Z1106" s="1666"/>
      <c r="AA1106" s="1666"/>
      <c r="AB1106" s="1667">
        <v>8</v>
      </c>
      <c r="AC1106" s="1667">
        <v>7</v>
      </c>
      <c r="AD1106" s="1666"/>
      <c r="AE1106" s="1666"/>
      <c r="AF1106" s="1666"/>
      <c r="AG1106" s="1666"/>
      <c r="AH1106" s="1666"/>
      <c r="AI1106" s="1666"/>
      <c r="AJ1106" s="1667">
        <v>0</v>
      </c>
      <c r="AK1106" s="1650"/>
      <c r="AL1106" s="1649"/>
      <c r="AM1106" s="1649"/>
      <c r="AN1106" s="1649"/>
      <c r="AO1106" s="1649"/>
      <c r="AP1106" s="1649"/>
      <c r="AQ1106" s="1649"/>
      <c r="AR1106" s="1649"/>
      <c r="AS1106" s="1649"/>
      <c r="AT1106" s="1649"/>
      <c r="AU1106" s="1649"/>
      <c r="AV1106" s="1649"/>
      <c r="AW1106" s="1649"/>
      <c r="AX1106" s="1649"/>
      <c r="AY1106" s="1649"/>
      <c r="AZ1106" s="1649"/>
      <c r="BA1106" s="1649"/>
      <c r="BB1106" s="1649"/>
      <c r="BC1106" s="1649"/>
      <c r="BD1106" s="1649"/>
      <c r="BE1106" s="1649"/>
      <c r="BF1106" s="1649"/>
    </row>
    <row r="1107" spans="3:58" s="1618" customFormat="1" ht="12" customHeight="1">
      <c r="E1107" s="1619">
        <v>1</v>
      </c>
      <c r="F1107" s="1620">
        <v>0</v>
      </c>
      <c r="G1107" s="1620">
        <v>1</v>
      </c>
      <c r="H1107" s="1621" t="s">
        <v>3414</v>
      </c>
      <c r="I1107" s="1619">
        <v>0</v>
      </c>
      <c r="J1107" s="1622">
        <v>0</v>
      </c>
      <c r="K1107" s="1622">
        <v>0</v>
      </c>
      <c r="L1107" s="1623">
        <v>0</v>
      </c>
      <c r="M1107" s="1756">
        <v>1</v>
      </c>
      <c r="N1107" s="1622">
        <v>0</v>
      </c>
      <c r="O1107" s="1622">
        <v>0</v>
      </c>
      <c r="P1107" s="1623">
        <v>0</v>
      </c>
      <c r="Q1107" s="1619" t="str">
        <f>MID(Q1109,1,1)</f>
        <v>0</v>
      </c>
      <c r="R1107" s="1620" t="str">
        <f>MID(Q1109,2,1)</f>
        <v>0</v>
      </c>
      <c r="S1107" s="1669" t="str">
        <f>MID(Q1109,3,1)</f>
        <v>0</v>
      </c>
      <c r="T1107" s="1670" t="str">
        <f>MID(Q1109,4,1)</f>
        <v>1</v>
      </c>
      <c r="U1107" s="1619" t="str">
        <f>MID(U1109,1,1)</f>
        <v>0</v>
      </c>
      <c r="V1107" s="1620" t="str">
        <f>MID(U1109,2,1)</f>
        <v>0</v>
      </c>
      <c r="W1107" s="1620" t="str">
        <f>MID(U1109,3,1)</f>
        <v>0</v>
      </c>
      <c r="X1107" s="1621" t="str">
        <f>MID(U1109,4,1)</f>
        <v>0</v>
      </c>
      <c r="Y1107" s="1619" t="str">
        <f>MID(U1109,5,1)</f>
        <v>0</v>
      </c>
      <c r="Z1107" s="1620" t="str">
        <f>MID(U1109,6,1)</f>
        <v>0</v>
      </c>
      <c r="AA1107" s="1620" t="str">
        <f>MID(U1109,7,1)</f>
        <v>0</v>
      </c>
      <c r="AB1107" s="1621" t="str">
        <f>MID(U1109,8,1)</f>
        <v>0</v>
      </c>
      <c r="AC1107" s="1671" t="str">
        <f>MID(AC1109,1,1)</f>
        <v>0</v>
      </c>
      <c r="AD1107" s="1669" t="str">
        <f>MID(AC1109,2,1)</f>
        <v>0</v>
      </c>
      <c r="AE1107" s="1669" t="str">
        <f>MID(AC1109,3,1)</f>
        <v>1</v>
      </c>
      <c r="AF1107" s="1672" t="str">
        <f>MID(AC1109,4,1)</f>
        <v>0</v>
      </c>
      <c r="AG1107" s="1671" t="str">
        <f>MID(AC1109,5,1)</f>
        <v>0</v>
      </c>
      <c r="AH1107" s="1669" t="str">
        <f>MID(AC1109,6,1)</f>
        <v>1</v>
      </c>
      <c r="AI1107" s="1669" t="str">
        <f>MID(AC1109,7,1)</f>
        <v>1</v>
      </c>
      <c r="AJ1107" s="1672" t="str">
        <f>MID(AC1109,8,1)</f>
        <v>0</v>
      </c>
      <c r="AQ1107" s="1673"/>
      <c r="AR1107" s="1673"/>
      <c r="AS1107" s="1673"/>
      <c r="AT1107" s="1673"/>
      <c r="AU1107" s="1673"/>
      <c r="AV1107" s="1673"/>
      <c r="AW1107" s="1673"/>
      <c r="AX1107" s="1673"/>
      <c r="AY1107" s="1673"/>
      <c r="AZ1107" s="1673"/>
      <c r="BA1107" s="1673"/>
      <c r="BB1107" s="1673"/>
      <c r="BC1107" s="1673"/>
      <c r="BD1107" s="1673"/>
      <c r="BE1107" s="1673"/>
      <c r="BF1107" s="1673"/>
    </row>
    <row r="1108" spans="3:58" s="1618" customFormat="1" ht="12" customHeight="1">
      <c r="AI1108" s="1637"/>
      <c r="AJ1108" s="1637"/>
      <c r="AQ1108" s="1673"/>
      <c r="AR1108" s="1673"/>
      <c r="AS1108" s="1673"/>
      <c r="AT1108" s="1673"/>
      <c r="AU1108" s="1673"/>
      <c r="AV1108" s="1673"/>
      <c r="AW1108" s="1673"/>
      <c r="AX1108" s="1673"/>
      <c r="AY1108" s="1673"/>
      <c r="AZ1108" s="1673"/>
      <c r="BA1108" s="1673"/>
      <c r="BB1108" s="1673"/>
      <c r="BC1108" s="1673"/>
      <c r="BD1108" s="1673"/>
      <c r="BE1108" s="1673"/>
      <c r="BF1108" s="1673"/>
    </row>
    <row r="1109" spans="3:58" s="1618" customFormat="1" ht="12" hidden="1" customHeight="1">
      <c r="E1109" s="1638"/>
      <c r="F1109" s="1638"/>
      <c r="G1109" s="1638"/>
      <c r="H1109" s="1638"/>
      <c r="I1109" s="1638"/>
      <c r="J1109" s="1637"/>
      <c r="K1109" s="1637"/>
      <c r="L1109" s="1637"/>
      <c r="M1109" s="1637"/>
      <c r="N1109" s="1637"/>
      <c r="O1109" s="1637"/>
      <c r="P1109" s="1637"/>
      <c r="Q1109" s="1639" t="str">
        <f>HEX2BIN(T1110,4)</f>
        <v>0001</v>
      </c>
      <c r="R1109" s="1639"/>
      <c r="S1109" s="1639"/>
      <c r="T1109" s="1639"/>
      <c r="U1109" s="1639" t="str">
        <f>HEX2BIN(Y1110,8)</f>
        <v>00000000</v>
      </c>
      <c r="V1109" s="1639"/>
      <c r="W1109" s="1639"/>
      <c r="X1109" s="1639"/>
      <c r="Y1109" s="1639"/>
      <c r="Z1109" s="1639"/>
      <c r="AA1109" s="1639"/>
      <c r="AB1109" s="1639"/>
      <c r="AC1109" s="1639" t="str">
        <f>HEX2BIN(AG1110,8)</f>
        <v>00100110</v>
      </c>
      <c r="AD1109" s="1639"/>
      <c r="AE1109" s="1639"/>
      <c r="AF1109" s="1639"/>
      <c r="AG1109" s="1639"/>
      <c r="AH1109" s="1639"/>
      <c r="AI1109" s="1639"/>
      <c r="AJ1109" s="1639"/>
      <c r="AQ1109" s="1673"/>
      <c r="AR1109" s="1673"/>
      <c r="AS1109" s="1673"/>
      <c r="AT1109" s="1673"/>
      <c r="AU1109" s="1673"/>
      <c r="AV1109" s="1673"/>
      <c r="AW1109" s="1673"/>
      <c r="AX1109" s="1673"/>
      <c r="AY1109" s="1673"/>
      <c r="AZ1109" s="1673"/>
      <c r="BA1109" s="1673"/>
      <c r="BB1109" s="1673"/>
      <c r="BC1109" s="1673"/>
      <c r="BD1109" s="1673"/>
      <c r="BE1109" s="1673"/>
      <c r="BF1109" s="1673"/>
    </row>
    <row r="1110" spans="3:58" s="1618" customFormat="1" ht="12" customHeight="1">
      <c r="E1110" s="1638"/>
      <c r="F1110" s="1638"/>
      <c r="G1110" s="1638"/>
      <c r="H1110" s="1638"/>
      <c r="I1110" s="1638"/>
      <c r="J1110" s="1637"/>
      <c r="K1110" s="1640"/>
      <c r="L1110" s="1637"/>
      <c r="M1110" s="1641"/>
      <c r="N1110" s="1642"/>
      <c r="O1110" s="1905"/>
      <c r="P1110" s="1642"/>
      <c r="Q1110" s="1644" t="s">
        <v>3106</v>
      </c>
      <c r="R1110" s="1645"/>
      <c r="S1110" s="1645"/>
      <c r="T1110" s="1646" t="s">
        <v>3214</v>
      </c>
      <c r="U1110" s="1644" t="s">
        <v>3120</v>
      </c>
      <c r="V1110" s="1645"/>
      <c r="W1110" s="1645"/>
      <c r="X1110" s="1645"/>
      <c r="Y1110" s="1647" t="s">
        <v>3138</v>
      </c>
      <c r="Z1110" s="1647"/>
      <c r="AA1110" s="1647"/>
      <c r="AB1110" s="1648"/>
      <c r="AC1110" s="1644" t="s">
        <v>3139</v>
      </c>
      <c r="AD1110" s="1645"/>
      <c r="AE1110" s="1645"/>
      <c r="AF1110" s="1645"/>
      <c r="AG1110" s="1647" t="s">
        <v>4285</v>
      </c>
      <c r="AH1110" s="1647"/>
      <c r="AI1110" s="1647"/>
      <c r="AJ1110" s="1648"/>
      <c r="AQ1110" s="1673"/>
      <c r="AR1110" s="1673"/>
      <c r="AS1110" s="1673"/>
      <c r="AT1110" s="1673"/>
      <c r="AU1110" s="1673"/>
      <c r="AV1110" s="1673"/>
      <c r="AW1110" s="1673"/>
      <c r="AX1110" s="1673"/>
      <c r="AY1110" s="1673"/>
      <c r="AZ1110" s="1673"/>
      <c r="BA1110" s="1673"/>
      <c r="BB1110" s="1673"/>
      <c r="BC1110" s="1673"/>
      <c r="BD1110" s="1673"/>
      <c r="BE1110" s="1673"/>
      <c r="BF1110" s="1673"/>
    </row>
    <row r="1111" spans="3:58" s="1909" customFormat="1" ht="12" customHeight="1">
      <c r="E1111" s="1927"/>
      <c r="F1111" s="1927"/>
      <c r="G1111" s="1927"/>
      <c r="H1111" s="1927"/>
      <c r="I1111" s="1927"/>
      <c r="J1111" s="1928"/>
      <c r="K1111" s="1905"/>
      <c r="L1111" s="1928"/>
      <c r="M1111" s="1929"/>
      <c r="N1111" s="1929"/>
      <c r="O1111" s="1929"/>
      <c r="P1111" s="1929"/>
      <c r="U1111" s="1928"/>
      <c r="Y1111" s="1929"/>
      <c r="Z1111" s="1929"/>
      <c r="AA1111" s="1929"/>
      <c r="AB1111" s="1930"/>
      <c r="AC1111" s="1929"/>
      <c r="AD1111" s="1929"/>
      <c r="AE1111" s="1929"/>
      <c r="AF1111" s="1929"/>
      <c r="AG1111" s="1931"/>
      <c r="AH1111" s="1931"/>
      <c r="AI1111" s="1931"/>
      <c r="AJ1111" s="1931"/>
    </row>
    <row r="1112" spans="3:58" s="1903" customFormat="1" ht="12" customHeight="1">
      <c r="C1112" s="1903" t="s">
        <v>3141</v>
      </c>
      <c r="D1112" s="1908"/>
      <c r="G1112" s="1649" t="s">
        <v>3412</v>
      </c>
      <c r="M1112" s="1909"/>
      <c r="N1112" s="1909"/>
      <c r="O1112" s="1909"/>
      <c r="P1112" s="1909"/>
      <c r="Q1112" s="1909"/>
      <c r="R1112" s="1909"/>
      <c r="S1112" s="1909"/>
      <c r="T1112" s="1909"/>
      <c r="U1112" s="1909"/>
      <c r="V1112" s="1909"/>
      <c r="W1112" s="1909"/>
      <c r="X1112" s="1909"/>
      <c r="AC1112" s="1909"/>
      <c r="AD1112" s="1909"/>
      <c r="AE1112" s="1909"/>
      <c r="AF1112" s="1909"/>
      <c r="AG1112" s="1909"/>
      <c r="AH1112" s="1909"/>
      <c r="AI1112" s="1909"/>
      <c r="AJ1112" s="1909"/>
      <c r="AK1112" s="1710"/>
      <c r="AL1112" s="1909"/>
    </row>
    <row r="1113" spans="3:58" s="1903" customFormat="1" ht="12" customHeight="1">
      <c r="E1113" s="1910" t="s">
        <v>3102</v>
      </c>
      <c r="AJ1113" s="1911" t="s">
        <v>3103</v>
      </c>
    </row>
    <row r="1114" spans="3:58" s="1903" customFormat="1" ht="12" customHeight="1">
      <c r="E1114" s="1912">
        <v>31</v>
      </c>
      <c r="F1114" s="1912"/>
      <c r="G1114" s="1912"/>
      <c r="H1114" s="1912"/>
      <c r="I1114" s="1912"/>
      <c r="J1114" s="1912"/>
      <c r="K1114" s="1912"/>
      <c r="L1114" s="1912">
        <v>24</v>
      </c>
      <c r="M1114" s="1912">
        <v>23</v>
      </c>
      <c r="N1114" s="1912"/>
      <c r="O1114" s="1912"/>
      <c r="P1114" s="1912"/>
      <c r="Q1114" s="1912"/>
      <c r="R1114" s="1912"/>
      <c r="S1114" s="1912"/>
      <c r="T1114" s="1913">
        <v>16</v>
      </c>
      <c r="U1114" s="1913">
        <v>15</v>
      </c>
      <c r="V1114" s="1912"/>
      <c r="W1114" s="1912"/>
      <c r="X1114" s="1912"/>
      <c r="Y1114" s="1912"/>
      <c r="Z1114" s="1912"/>
      <c r="AA1114" s="1912"/>
      <c r="AB1114" s="1913">
        <v>8</v>
      </c>
      <c r="AC1114" s="1913">
        <v>7</v>
      </c>
      <c r="AD1114" s="1912"/>
      <c r="AE1114" s="1912"/>
      <c r="AF1114" s="1912"/>
      <c r="AG1114" s="1912"/>
      <c r="AH1114" s="1912"/>
      <c r="AI1114" s="1912"/>
      <c r="AJ1114" s="1913">
        <v>0</v>
      </c>
    </row>
    <row r="1115" spans="3:58" s="1903" customFormat="1" ht="12" customHeight="1">
      <c r="E1115" s="1686" t="s">
        <v>3125</v>
      </c>
      <c r="F1115" s="1687" t="s">
        <v>3125</v>
      </c>
      <c r="G1115" s="1687" t="s">
        <v>3125</v>
      </c>
      <c r="H1115" s="1688" t="s">
        <v>3125</v>
      </c>
      <c r="I1115" s="1686" t="s">
        <v>3125</v>
      </c>
      <c r="J1115" s="1687" t="s">
        <v>3194</v>
      </c>
      <c r="K1115" s="1687" t="s">
        <v>3125</v>
      </c>
      <c r="L1115" s="1688" t="s">
        <v>3194</v>
      </c>
      <c r="M1115" s="1686" t="s">
        <v>3125</v>
      </c>
      <c r="N1115" s="1687" t="s">
        <v>3125</v>
      </c>
      <c r="O1115" s="1687" t="s">
        <v>3125</v>
      </c>
      <c r="P1115" s="1688" t="s">
        <v>3125</v>
      </c>
      <c r="Q1115" s="1686" t="s">
        <v>3125</v>
      </c>
      <c r="R1115" s="1687" t="s">
        <v>3194</v>
      </c>
      <c r="S1115" s="1687" t="s">
        <v>3125</v>
      </c>
      <c r="T1115" s="1688" t="s">
        <v>3125</v>
      </c>
      <c r="U1115" s="1686" t="s">
        <v>3125</v>
      </c>
      <c r="V1115" s="1687" t="s">
        <v>3125</v>
      </c>
      <c r="W1115" s="1687" t="s">
        <v>3125</v>
      </c>
      <c r="X1115" s="1688" t="s">
        <v>3125</v>
      </c>
      <c r="Y1115" s="1686" t="s">
        <v>3125</v>
      </c>
      <c r="Z1115" s="1687" t="s">
        <v>3125</v>
      </c>
      <c r="AA1115" s="1687" t="s">
        <v>3125</v>
      </c>
      <c r="AB1115" s="1688" t="s">
        <v>3125</v>
      </c>
      <c r="AC1115" s="1686" t="s">
        <v>3194</v>
      </c>
      <c r="AD1115" s="1687" t="s">
        <v>3125</v>
      </c>
      <c r="AE1115" s="1687" t="s">
        <v>3125</v>
      </c>
      <c r="AF1115" s="1688" t="s">
        <v>3125</v>
      </c>
      <c r="AG1115" s="1686" t="s">
        <v>3125</v>
      </c>
      <c r="AH1115" s="1687" t="s">
        <v>3125</v>
      </c>
      <c r="AI1115" s="1687" t="s">
        <v>3125</v>
      </c>
      <c r="AJ1115" s="1761" t="s">
        <v>3420</v>
      </c>
    </row>
    <row r="1116" spans="3:58" s="1903" customFormat="1" ht="6" customHeight="1">
      <c r="E1116" s="1914"/>
      <c r="F1116" s="1914"/>
      <c r="G1116" s="1914"/>
      <c r="H1116" s="1914"/>
      <c r="I1116" s="1914"/>
      <c r="J1116" s="1914"/>
      <c r="K1116" s="1914"/>
      <c r="L1116" s="1914"/>
      <c r="M1116" s="1914"/>
      <c r="N1116" s="1914"/>
      <c r="O1116" s="1914"/>
      <c r="P1116" s="1914"/>
      <c r="Q1116" s="1914"/>
      <c r="R1116" s="1914"/>
      <c r="S1116" s="1914"/>
      <c r="T1116" s="1914"/>
      <c r="U1116" s="1914"/>
      <c r="V1116" s="1914"/>
      <c r="W1116" s="1914"/>
      <c r="X1116" s="1914"/>
      <c r="Y1116" s="1914"/>
      <c r="Z1116" s="1914"/>
      <c r="AA1116" s="1914"/>
      <c r="AB1116" s="1914"/>
      <c r="AC1116" s="1914"/>
      <c r="AD1116" s="1914"/>
      <c r="AE1116" s="1914"/>
      <c r="AF1116" s="1914"/>
      <c r="AG1116" s="1914"/>
      <c r="AH1116" s="1914"/>
      <c r="AI1116" s="1914"/>
      <c r="AJ1116" s="1914"/>
    </row>
    <row r="1117" spans="3:58" s="1903" customFormat="1" ht="6" customHeight="1">
      <c r="D1117" s="1618"/>
      <c r="E1117" s="1990"/>
      <c r="F1117" s="1990"/>
      <c r="G1117" s="1990"/>
      <c r="H1117" s="1990"/>
      <c r="I1117" s="1990"/>
      <c r="J1117" s="1990"/>
      <c r="K1117" s="1990"/>
      <c r="L1117" s="1990"/>
      <c r="M1117" s="1990"/>
      <c r="N1117" s="1990"/>
      <c r="O1117" s="1990"/>
      <c r="P1117" s="1990"/>
      <c r="Q1117" s="1990"/>
      <c r="R1117" s="1990"/>
      <c r="S1117" s="1990"/>
      <c r="T1117" s="1990"/>
      <c r="U1117" s="1990"/>
      <c r="V1117" s="1990"/>
      <c r="W1117" s="1990"/>
      <c r="X1117" s="1990"/>
      <c r="Y1117" s="1990"/>
      <c r="Z1117" s="1990"/>
      <c r="AA1117" s="1990"/>
      <c r="AB1117" s="1990"/>
      <c r="AC1117" s="1990"/>
      <c r="AD1117" s="1990"/>
      <c r="AE1117" s="1990"/>
      <c r="AF1117" s="1990"/>
      <c r="AG1117" s="1990"/>
      <c r="AH1117" s="1990"/>
      <c r="AI1117" s="1990"/>
      <c r="AJ1117" s="1990"/>
    </row>
    <row r="1118" spans="3:58" s="1903" customFormat="1" ht="6" customHeight="1">
      <c r="D1118" s="1618"/>
      <c r="E1118" s="1990"/>
      <c r="F1118" s="1990"/>
      <c r="G1118" s="1990"/>
      <c r="H1118" s="1990"/>
      <c r="I1118" s="1990"/>
      <c r="J1118" s="1990"/>
      <c r="K1118" s="1990"/>
      <c r="L1118" s="1990"/>
      <c r="M1118" s="1990"/>
      <c r="N1118" s="1990"/>
      <c r="O1118" s="1990"/>
      <c r="P1118" s="1990"/>
      <c r="Q1118" s="1990"/>
      <c r="R1118" s="1990"/>
      <c r="S1118" s="1990"/>
      <c r="T1118" s="1990"/>
      <c r="U1118" s="1990"/>
      <c r="V1118" s="1990"/>
      <c r="W1118" s="1990"/>
      <c r="X1118" s="1990"/>
      <c r="Y1118" s="1990"/>
      <c r="Z1118" s="1990"/>
      <c r="AA1118" s="1990"/>
      <c r="AB1118" s="1990"/>
      <c r="AC1118" s="1990"/>
      <c r="AD1118" s="1990"/>
      <c r="AE1118" s="1990"/>
      <c r="AF1118" s="1990"/>
      <c r="AG1118" s="1990"/>
      <c r="AH1118" s="1990"/>
      <c r="AI1118" s="1990"/>
      <c r="AJ1118" s="1990"/>
    </row>
    <row r="1119" spans="3:58" s="1903" customFormat="1" ht="6" customHeight="1">
      <c r="D1119" s="1618"/>
      <c r="E1119" s="1990"/>
      <c r="F1119" s="1990"/>
      <c r="G1119" s="1990"/>
      <c r="H1119" s="1990"/>
      <c r="I1119" s="1990"/>
      <c r="J1119" s="1990"/>
      <c r="K1119" s="1990"/>
      <c r="L1119" s="1990"/>
      <c r="M1119" s="1990"/>
      <c r="N1119" s="1990"/>
      <c r="O1119" s="1990"/>
      <c r="P1119" s="1990"/>
      <c r="Q1119" s="1990"/>
      <c r="R1119" s="1990"/>
      <c r="S1119" s="1990"/>
      <c r="T1119" s="1990"/>
      <c r="U1119" s="1990"/>
      <c r="V1119" s="1990"/>
      <c r="W1119" s="1990"/>
      <c r="X1119" s="1990"/>
      <c r="Y1119" s="1990"/>
      <c r="Z1119" s="1990"/>
      <c r="AA1119" s="1990"/>
      <c r="AB1119" s="1990"/>
      <c r="AC1119" s="1990"/>
      <c r="AD1119" s="1990"/>
      <c r="AE1119" s="1990"/>
      <c r="AF1119" s="1990"/>
      <c r="AG1119" s="1990"/>
      <c r="AH1119" s="1990"/>
      <c r="AI1119" s="1990"/>
      <c r="AJ1119" s="1990"/>
    </row>
    <row r="1120" spans="3:58" s="1991" customFormat="1" ht="11.25" customHeight="1">
      <c r="D1120" s="1992"/>
      <c r="E1120" s="1993" t="s">
        <v>4286</v>
      </c>
      <c r="F1120" s="1994"/>
      <c r="G1120" s="1994"/>
      <c r="H1120" s="1994"/>
      <c r="I1120" s="1994"/>
      <c r="J1120" s="1994"/>
      <c r="K1120" s="1994"/>
      <c r="L1120" s="1994"/>
      <c r="M1120" s="1994"/>
      <c r="N1120" s="1994"/>
      <c r="O1120" s="1994"/>
      <c r="P1120" s="1994"/>
      <c r="Q1120" s="1994"/>
      <c r="R1120" s="1994"/>
      <c r="S1120" s="1994"/>
      <c r="T1120" s="1994"/>
      <c r="U1120" s="1995"/>
      <c r="V1120" s="1993" t="s">
        <v>4286</v>
      </c>
      <c r="W1120" s="1993"/>
      <c r="X1120" s="1993"/>
      <c r="Y1120" s="1993"/>
      <c r="Z1120" s="1993"/>
      <c r="AA1120" s="1993"/>
      <c r="AB1120" s="1993"/>
      <c r="AC1120" s="1993"/>
      <c r="AD1120" s="1993"/>
      <c r="AE1120" s="1993"/>
      <c r="AF1120" s="1993"/>
      <c r="AG1120" s="1996"/>
      <c r="AH1120" s="1997"/>
      <c r="AI1120" s="1998" t="s">
        <v>4287</v>
      </c>
      <c r="AJ1120" s="1999" t="s">
        <v>4195</v>
      </c>
      <c r="AK1120" s="1991" t="s">
        <v>3862</v>
      </c>
    </row>
    <row r="1121" spans="2:58" s="1991" customFormat="1" ht="11.25" customHeight="1">
      <c r="D1121" s="1992"/>
      <c r="E1121" s="1993" t="s">
        <v>4288</v>
      </c>
      <c r="F1121" s="1994"/>
      <c r="G1121" s="1994"/>
      <c r="H1121" s="1994"/>
      <c r="I1121" s="1994"/>
      <c r="J1121" s="1994"/>
      <c r="K1121" s="1994"/>
      <c r="L1121" s="1994"/>
      <c r="M1121" s="1994"/>
      <c r="N1121" s="1994"/>
      <c r="O1121" s="1994"/>
      <c r="P1121" s="1994"/>
      <c r="Q1121" s="1994"/>
      <c r="R1121" s="1994"/>
      <c r="S1121" s="1994"/>
      <c r="T1121" s="1994"/>
      <c r="U1121" s="1995"/>
      <c r="V1121" s="1993" t="s">
        <v>4288</v>
      </c>
      <c r="W1121" s="1993"/>
      <c r="X1121" s="1993"/>
      <c r="Y1121" s="1993"/>
      <c r="Z1121" s="1993"/>
      <c r="AA1121" s="1993"/>
      <c r="AB1121" s="1993"/>
      <c r="AC1121" s="1993"/>
      <c r="AD1121" s="1993"/>
      <c r="AE1121" s="1993"/>
      <c r="AF1121" s="1993"/>
      <c r="AG1121" s="1997"/>
      <c r="AH1121" s="1997"/>
      <c r="AI1121" s="1998" t="s">
        <v>4289</v>
      </c>
      <c r="AJ1121" s="2000" t="s">
        <v>3214</v>
      </c>
    </row>
    <row r="1122" spans="2:58" s="1915" customFormat="1" ht="11.25" customHeight="1">
      <c r="D1122" s="2001"/>
      <c r="E1122" s="2002"/>
      <c r="F1122" s="2002"/>
      <c r="G1122" s="2002"/>
      <c r="H1122" s="2002"/>
      <c r="I1122" s="2003"/>
      <c r="J1122" s="2003"/>
      <c r="K1122" s="2003"/>
      <c r="L1122" s="2003"/>
      <c r="M1122" s="2003"/>
      <c r="N1122" s="2003"/>
      <c r="O1122" s="2003"/>
      <c r="P1122" s="2003"/>
      <c r="Q1122" s="2002"/>
      <c r="R1122" s="2004"/>
      <c r="S1122" s="2004"/>
      <c r="T1122" s="2004"/>
      <c r="U1122" s="2004"/>
      <c r="V1122" s="2004"/>
      <c r="W1122" s="2002"/>
      <c r="X1122" s="2002"/>
      <c r="Y1122" s="2002"/>
      <c r="Z1122" s="2002"/>
      <c r="AA1122" s="2005"/>
      <c r="AB1122" s="2005"/>
      <c r="AC1122" s="2005"/>
      <c r="AD1122" s="2006"/>
      <c r="AE1122" s="2005"/>
      <c r="AF1122" s="2005"/>
      <c r="AG1122" s="2005"/>
      <c r="AH1122" s="2005"/>
      <c r="AI1122" s="2007"/>
      <c r="AJ1122" s="2007"/>
    </row>
    <row r="1123" spans="2:58" s="1915" customFormat="1" ht="11.25" customHeight="1">
      <c r="D1123" s="2001"/>
      <c r="E1123" s="2002"/>
      <c r="F1123" s="2002"/>
      <c r="G1123" s="2002"/>
      <c r="H1123" s="2002"/>
      <c r="I1123" s="2003"/>
      <c r="J1123" s="2003"/>
      <c r="K1123" s="2003"/>
      <c r="L1123" s="2003"/>
      <c r="M1123" s="2003"/>
      <c r="N1123" s="2003"/>
      <c r="O1123" s="2003"/>
      <c r="P1123" s="2003"/>
      <c r="Q1123" s="2002"/>
      <c r="R1123" s="2004"/>
      <c r="S1123" s="2004"/>
      <c r="T1123" s="2004"/>
      <c r="U1123" s="2004"/>
      <c r="V1123" s="2004"/>
      <c r="W1123" s="2002"/>
      <c r="X1123" s="2002"/>
      <c r="Y1123" s="2002"/>
      <c r="Z1123" s="2002"/>
      <c r="AA1123" s="2005"/>
      <c r="AB1123" s="2005"/>
      <c r="AC1123" s="2005"/>
      <c r="AD1123" s="2006"/>
      <c r="AE1123" s="2005"/>
      <c r="AF1123" s="2005"/>
      <c r="AG1123" s="2005"/>
      <c r="AH1123" s="2005"/>
      <c r="AI1123" s="2007"/>
      <c r="AJ1123" s="2007"/>
    </row>
    <row r="1124" spans="2:58" s="1915" customFormat="1" ht="11.25" customHeight="1">
      <c r="D1124" s="2001"/>
      <c r="E1124" s="2002"/>
      <c r="F1124" s="2002"/>
      <c r="G1124" s="2002"/>
      <c r="H1124" s="2002"/>
      <c r="I1124" s="2003"/>
      <c r="J1124" s="2003"/>
      <c r="K1124" s="2003"/>
      <c r="L1124" s="2003"/>
      <c r="M1124" s="2003"/>
      <c r="N1124" s="2003"/>
      <c r="O1124" s="2003"/>
      <c r="P1124" s="2003"/>
      <c r="Q1124" s="2002"/>
      <c r="R1124" s="2004"/>
      <c r="S1124" s="2004"/>
      <c r="T1124" s="2004"/>
      <c r="U1124" s="2004"/>
      <c r="V1124" s="2004"/>
      <c r="W1124" s="2002"/>
      <c r="X1124" s="2002"/>
      <c r="Y1124" s="2002"/>
      <c r="Z1124" s="2002"/>
      <c r="AA1124" s="2005"/>
      <c r="AB1124" s="2005"/>
      <c r="AC1124" s="2005"/>
      <c r="AD1124" s="2006"/>
      <c r="AE1124" s="2005"/>
      <c r="AF1124" s="2005"/>
      <c r="AG1124" s="2005"/>
      <c r="AH1124" s="2005"/>
      <c r="AI1124" s="2007"/>
      <c r="AJ1124" s="2007"/>
    </row>
    <row r="1125" spans="2:58" s="1915" customFormat="1" ht="11.25" customHeight="1">
      <c r="D1125" s="2001"/>
      <c r="E1125" s="2002"/>
      <c r="F1125" s="2002"/>
      <c r="G1125" s="2002"/>
      <c r="H1125" s="2002"/>
      <c r="I1125" s="2003"/>
      <c r="J1125" s="2003"/>
      <c r="K1125" s="2003"/>
      <c r="L1125" s="2003"/>
      <c r="M1125" s="2003"/>
      <c r="N1125" s="2003"/>
      <c r="O1125" s="2003"/>
      <c r="P1125" s="2003"/>
      <c r="Q1125" s="2002"/>
      <c r="R1125" s="2004"/>
      <c r="S1125" s="2004"/>
      <c r="T1125" s="2004"/>
      <c r="U1125" s="2004"/>
      <c r="V1125" s="2004"/>
      <c r="W1125" s="2002"/>
      <c r="X1125" s="2002"/>
      <c r="Y1125" s="2002"/>
      <c r="Z1125" s="2002"/>
      <c r="AA1125" s="2005"/>
      <c r="AB1125" s="2005"/>
      <c r="AC1125" s="2005"/>
      <c r="AD1125" s="2006"/>
      <c r="AE1125" s="2005"/>
      <c r="AF1125" s="2005"/>
      <c r="AG1125" s="2005"/>
      <c r="AH1125" s="2005"/>
      <c r="AI1125" s="2007"/>
      <c r="AJ1125" s="2007"/>
    </row>
    <row r="1126" spans="2:58" s="1915" customFormat="1" ht="11.25" customHeight="1">
      <c r="D1126" s="2001"/>
      <c r="E1126" s="2002"/>
      <c r="F1126" s="2002"/>
      <c r="G1126" s="2002"/>
      <c r="H1126" s="2002"/>
      <c r="I1126" s="2003"/>
      <c r="J1126" s="2003"/>
      <c r="K1126" s="2003"/>
      <c r="L1126" s="2003"/>
      <c r="M1126" s="2003"/>
      <c r="N1126" s="2003"/>
      <c r="O1126" s="2003"/>
      <c r="P1126" s="2003"/>
      <c r="Q1126" s="2002"/>
      <c r="R1126" s="2004"/>
      <c r="S1126" s="2004"/>
      <c r="T1126" s="2004"/>
      <c r="U1126" s="2004"/>
      <c r="V1126" s="2004"/>
      <c r="W1126" s="2002"/>
      <c r="X1126" s="2002"/>
      <c r="Y1126" s="2002"/>
      <c r="Z1126" s="2002"/>
      <c r="AA1126" s="2005"/>
      <c r="AB1126" s="2005"/>
      <c r="AC1126" s="2005"/>
      <c r="AD1126" s="2006"/>
      <c r="AE1126" s="2005"/>
      <c r="AF1126" s="2005"/>
      <c r="AG1126" s="2005"/>
      <c r="AH1126" s="2005"/>
      <c r="AI1126" s="2007"/>
      <c r="AJ1126" s="2007"/>
    </row>
    <row r="1127" spans="2:58" s="1915" customFormat="1" ht="11.25" customHeight="1">
      <c r="D1127" s="2001"/>
      <c r="E1127" s="2002"/>
      <c r="F1127" s="2002"/>
      <c r="G1127" s="2002"/>
      <c r="H1127" s="2002"/>
      <c r="I1127" s="2003"/>
      <c r="J1127" s="2003"/>
      <c r="K1127" s="2003"/>
      <c r="L1127" s="2003"/>
      <c r="M1127" s="2003"/>
      <c r="N1127" s="2003"/>
      <c r="O1127" s="2003"/>
      <c r="P1127" s="2003"/>
      <c r="Q1127" s="2002"/>
      <c r="R1127" s="2004"/>
      <c r="S1127" s="2004"/>
      <c r="T1127" s="2004"/>
      <c r="U1127" s="2004"/>
      <c r="V1127" s="2004"/>
      <c r="W1127" s="2002"/>
      <c r="X1127" s="2002"/>
      <c r="Y1127" s="2002"/>
      <c r="Z1127" s="2002"/>
      <c r="AA1127" s="2005"/>
      <c r="AB1127" s="2005"/>
      <c r="AC1127" s="2005"/>
      <c r="AD1127" s="2006"/>
      <c r="AE1127" s="2005"/>
      <c r="AF1127" s="2005"/>
      <c r="AG1127" s="2005"/>
      <c r="AH1127" s="2005"/>
      <c r="AI1127" s="2007"/>
      <c r="AJ1127" s="2007"/>
    </row>
    <row r="1128" spans="2:58" s="1915" customFormat="1" ht="11.25" customHeight="1">
      <c r="D1128" s="1916"/>
      <c r="I1128" s="1917"/>
      <c r="J1128" s="1917"/>
      <c r="K1128" s="1917"/>
      <c r="L1128" s="1917"/>
      <c r="M1128" s="1917"/>
      <c r="N1128" s="1917"/>
      <c r="O1128" s="1917"/>
      <c r="R1128" s="1921"/>
      <c r="S1128" s="1921"/>
      <c r="T1128" s="1921"/>
      <c r="U1128" s="1921"/>
      <c r="V1128" s="1921"/>
      <c r="W1128" s="1921"/>
      <c r="X1128" s="1921"/>
      <c r="Y1128" s="1921"/>
      <c r="Z1128" s="1921"/>
      <c r="AA1128" s="1922"/>
      <c r="AB1128" s="1922"/>
      <c r="AC1128" s="1922"/>
      <c r="AD1128" s="1922"/>
      <c r="AE1128" s="1922"/>
      <c r="AF1128" s="2008"/>
      <c r="AG1128" s="2008"/>
      <c r="AH1128" s="1921"/>
      <c r="AI1128" s="1921"/>
      <c r="AJ1128" s="1921"/>
    </row>
    <row r="1129" spans="2:58" ht="12" customHeight="1">
      <c r="B1129" s="1656" t="str">
        <f>$B$2</f>
        <v>13</v>
      </c>
      <c r="C1129" s="1657" t="s">
        <v>4290</v>
      </c>
      <c r="D1129" s="1649"/>
      <c r="E1129" s="1658" t="s">
        <v>4291</v>
      </c>
      <c r="F1129" s="1655"/>
      <c r="G1129" s="1655"/>
      <c r="H1129" s="1655"/>
      <c r="I1129" s="1655"/>
      <c r="J1129" s="1655"/>
      <c r="K1129" s="1655"/>
      <c r="L1129" s="1655"/>
      <c r="M1129" s="1655"/>
      <c r="N1129" s="1655"/>
      <c r="O1129" s="1655"/>
      <c r="P1129" s="1655"/>
      <c r="Q1129" s="1655"/>
      <c r="R1129" s="1655"/>
      <c r="S1129" s="1655"/>
      <c r="T1129" s="1655"/>
      <c r="U1129" s="1655"/>
      <c r="V1129" s="1655"/>
      <c r="W1129" s="1655"/>
      <c r="X1129" s="1655"/>
      <c r="Y1129" s="1655"/>
      <c r="Z1129" s="1655"/>
      <c r="AA1129" s="1655"/>
      <c r="AB1129" s="1655"/>
      <c r="AC1129" s="1655"/>
      <c r="AD1129" s="1989"/>
      <c r="AE1129" s="1618"/>
      <c r="AF1129" s="1664" t="s">
        <v>3184</v>
      </c>
      <c r="AG1129" s="1664"/>
      <c r="AH1129" s="1664"/>
      <c r="AI1129" s="1664"/>
      <c r="AJ1129" s="1664"/>
      <c r="AK1129" s="1650"/>
      <c r="AL1129" s="1649"/>
      <c r="AM1129" s="1649"/>
      <c r="AN1129" s="1649"/>
      <c r="AO1129" s="1649"/>
      <c r="AP1129" s="1649"/>
      <c r="AQ1129" s="1649"/>
      <c r="AR1129" s="1649"/>
      <c r="AS1129" s="1649"/>
      <c r="AT1129" s="1649"/>
      <c r="AU1129" s="1649"/>
      <c r="AV1129" s="1649"/>
      <c r="AW1129" s="1649"/>
      <c r="AX1129" s="1649"/>
      <c r="AY1129" s="1649"/>
      <c r="AZ1129" s="1649"/>
      <c r="BA1129" s="1649"/>
      <c r="BB1129" s="1649"/>
      <c r="BC1129" s="1649"/>
      <c r="BD1129" s="1649"/>
      <c r="BE1129" s="1649"/>
      <c r="BF1129" s="1649"/>
    </row>
    <row r="1130" spans="2:58" ht="12" customHeight="1">
      <c r="B1130" s="1649"/>
      <c r="C1130" s="1649"/>
      <c r="D1130" s="1649"/>
      <c r="E1130" s="1649"/>
      <c r="F1130" s="1649"/>
      <c r="G1130" s="1649"/>
      <c r="H1130" s="1649"/>
      <c r="I1130" s="1649"/>
      <c r="J1130" s="1649"/>
      <c r="K1130" s="1649"/>
      <c r="L1130" s="1649"/>
      <c r="M1130" s="1649"/>
      <c r="N1130" s="1649"/>
      <c r="O1130" s="1649"/>
      <c r="P1130" s="1649"/>
      <c r="Q1130" s="1649"/>
      <c r="R1130" s="1649"/>
      <c r="S1130" s="1649"/>
      <c r="T1130" s="1655"/>
      <c r="U1130" s="1655"/>
      <c r="V1130" s="1655"/>
      <c r="W1130" s="1655"/>
      <c r="X1130" s="1659"/>
      <c r="Y1130" s="1655"/>
      <c r="Z1130" s="1655"/>
      <c r="AA1130" s="1659"/>
      <c r="AB1130" s="1655"/>
      <c r="AC1130" s="1655"/>
      <c r="AD1130" s="1655"/>
      <c r="AE1130" s="1655"/>
      <c r="AF1130" s="1655"/>
      <c r="AG1130" s="1655"/>
      <c r="AH1130" s="1655"/>
      <c r="AI1130" s="1655"/>
      <c r="AJ1130" s="1655"/>
      <c r="AK1130" s="1650"/>
      <c r="AL1130" s="1649"/>
      <c r="AM1130" s="1649"/>
      <c r="AN1130" s="1649"/>
      <c r="AO1130" s="1649"/>
      <c r="AP1130" s="1649"/>
      <c r="AQ1130" s="1649"/>
      <c r="AR1130" s="1649"/>
      <c r="AS1130" s="1649"/>
      <c r="AT1130" s="1649"/>
      <c r="AU1130" s="1649"/>
      <c r="AV1130" s="1649"/>
      <c r="AW1130" s="1649"/>
      <c r="AX1130" s="1649"/>
      <c r="AY1130" s="1649"/>
      <c r="AZ1130" s="1649"/>
      <c r="BA1130" s="1649"/>
      <c r="BB1130" s="1649"/>
      <c r="BC1130" s="1649"/>
      <c r="BD1130" s="1649"/>
      <c r="BE1130" s="1649"/>
      <c r="BF1130" s="1649"/>
    </row>
    <row r="1131" spans="2:58" ht="12" customHeight="1">
      <c r="B1131" s="1649"/>
      <c r="C1131" s="1649" t="s">
        <v>3393</v>
      </c>
      <c r="D1131" s="1649"/>
      <c r="E1131" s="1659"/>
      <c r="F1131" s="1659"/>
      <c r="G1131" s="1649" t="s">
        <v>3412</v>
      </c>
      <c r="H1131" s="1659"/>
      <c r="I1131" s="1659"/>
      <c r="J1131" s="1655"/>
      <c r="K1131" s="1655"/>
      <c r="L1131" s="1655"/>
      <c r="M1131" s="1660"/>
      <c r="N1131" s="1660"/>
      <c r="O1131" s="1660"/>
      <c r="P1131" s="1660"/>
      <c r="Q1131" s="1661"/>
      <c r="R1131" s="1662"/>
      <c r="S1131" s="1662"/>
      <c r="T1131" s="1662"/>
      <c r="U1131" s="1660"/>
      <c r="V1131" s="1654"/>
      <c r="W1131" s="1654"/>
      <c r="X1131" s="1654"/>
      <c r="Y1131" s="1660"/>
      <c r="Z1131" s="1660"/>
      <c r="AA1131" s="1660"/>
      <c r="AB1131" s="1661"/>
      <c r="AC1131" s="1660"/>
      <c r="AD1131" s="1660"/>
      <c r="AE1131" s="1660"/>
      <c r="AF1131" s="1660"/>
      <c r="AG1131" s="1660"/>
      <c r="AH1131" s="1660"/>
      <c r="AI1131" s="1660"/>
      <c r="AJ1131" s="1660"/>
      <c r="AK1131" s="1650"/>
      <c r="AL1131" s="1649"/>
      <c r="AM1131" s="1649"/>
      <c r="AN1131" s="1649"/>
      <c r="AO1131" s="1649"/>
      <c r="AP1131" s="1649"/>
      <c r="AQ1131" s="1649"/>
      <c r="AR1131" s="1649"/>
      <c r="AS1131" s="1649"/>
      <c r="AT1131" s="1649"/>
      <c r="AU1131" s="1649"/>
      <c r="AV1131" s="1649"/>
      <c r="AW1131" s="1649"/>
      <c r="AX1131" s="1649"/>
      <c r="AY1131" s="1649"/>
      <c r="AZ1131" s="1649"/>
      <c r="BA1131" s="1649"/>
      <c r="BB1131" s="1649"/>
      <c r="BC1131" s="1649"/>
      <c r="BD1131" s="1649"/>
      <c r="BE1131" s="1649"/>
      <c r="BF1131" s="1649"/>
    </row>
    <row r="1132" spans="2:58" ht="12" customHeight="1">
      <c r="B1132" s="1649"/>
      <c r="C1132" s="1649"/>
      <c r="D1132" s="1649"/>
      <c r="E1132" s="1649" t="s">
        <v>3413</v>
      </c>
      <c r="F1132" s="1649"/>
      <c r="G1132" s="1649"/>
      <c r="H1132" s="1649"/>
      <c r="I1132" s="1649"/>
      <c r="J1132" s="1649"/>
      <c r="K1132" s="1649"/>
      <c r="L1132" s="1649"/>
      <c r="M1132" s="1649"/>
      <c r="N1132" s="1649"/>
      <c r="O1132" s="1649"/>
      <c r="P1132" s="1649"/>
      <c r="Q1132" s="1649"/>
      <c r="R1132" s="1649"/>
      <c r="S1132" s="1649"/>
      <c r="T1132" s="1649"/>
      <c r="U1132" s="1649"/>
      <c r="V1132" s="1649"/>
      <c r="W1132" s="1649"/>
      <c r="X1132" s="1649"/>
      <c r="Y1132" s="1649"/>
      <c r="Z1132" s="1649"/>
      <c r="AA1132" s="1649"/>
      <c r="AB1132" s="1649"/>
      <c r="AC1132" s="1649"/>
      <c r="AD1132" s="1649"/>
      <c r="AE1132" s="1649"/>
      <c r="AF1132" s="1649"/>
      <c r="AG1132" s="1649"/>
      <c r="AH1132" s="1649"/>
      <c r="AI1132" s="1649"/>
      <c r="AJ1132" s="1665" t="s">
        <v>3404</v>
      </c>
      <c r="AK1132" s="1650"/>
      <c r="AL1132" s="1649"/>
      <c r="AM1132" s="1649"/>
      <c r="AN1132" s="1649"/>
      <c r="AO1132" s="1649"/>
      <c r="AP1132" s="1649"/>
      <c r="AQ1132" s="1649"/>
      <c r="AR1132" s="1649"/>
      <c r="AS1132" s="1649"/>
      <c r="AT1132" s="1649"/>
      <c r="AU1132" s="1649"/>
      <c r="AV1132" s="1649"/>
      <c r="AW1132" s="1649"/>
      <c r="AX1132" s="1649"/>
      <c r="AY1132" s="1649"/>
      <c r="AZ1132" s="1649"/>
      <c r="BA1132" s="1649"/>
      <c r="BB1132" s="1649"/>
      <c r="BC1132" s="1649"/>
      <c r="BD1132" s="1649"/>
      <c r="BE1132" s="1649"/>
      <c r="BF1132" s="1649"/>
    </row>
    <row r="1133" spans="2:58" ht="12" customHeight="1">
      <c r="B1133" s="1649"/>
      <c r="C1133" s="1649"/>
      <c r="D1133" s="1649"/>
      <c r="E1133" s="1666">
        <v>31</v>
      </c>
      <c r="F1133" s="1666"/>
      <c r="G1133" s="1666"/>
      <c r="H1133" s="1666"/>
      <c r="I1133" s="1666"/>
      <c r="J1133" s="1666"/>
      <c r="K1133" s="1666"/>
      <c r="L1133" s="1666">
        <v>24</v>
      </c>
      <c r="M1133" s="1666">
        <v>23</v>
      </c>
      <c r="N1133" s="1666"/>
      <c r="O1133" s="1666"/>
      <c r="P1133" s="1666"/>
      <c r="Q1133" s="1666"/>
      <c r="R1133" s="1666"/>
      <c r="S1133" s="1666"/>
      <c r="T1133" s="1667">
        <v>16</v>
      </c>
      <c r="U1133" s="1667">
        <v>15</v>
      </c>
      <c r="V1133" s="1666"/>
      <c r="W1133" s="1666"/>
      <c r="X1133" s="1666"/>
      <c r="Y1133" s="1666"/>
      <c r="Z1133" s="1666"/>
      <c r="AA1133" s="1666"/>
      <c r="AB1133" s="1667">
        <v>8</v>
      </c>
      <c r="AC1133" s="1667">
        <v>7</v>
      </c>
      <c r="AD1133" s="1666"/>
      <c r="AE1133" s="1666"/>
      <c r="AF1133" s="1666"/>
      <c r="AG1133" s="1666"/>
      <c r="AH1133" s="1666"/>
      <c r="AI1133" s="1666"/>
      <c r="AJ1133" s="1667">
        <v>0</v>
      </c>
      <c r="AK1133" s="1650"/>
      <c r="AL1133" s="1649"/>
      <c r="AM1133" s="1649"/>
      <c r="AN1133" s="1649"/>
      <c r="AO1133" s="1649"/>
      <c r="AP1133" s="1649"/>
      <c r="AQ1133" s="1649"/>
      <c r="AR1133" s="1649"/>
      <c r="AS1133" s="1649"/>
      <c r="AT1133" s="1649"/>
      <c r="AU1133" s="1649"/>
      <c r="AV1133" s="1649"/>
      <c r="AW1133" s="1649"/>
      <c r="AX1133" s="1649"/>
      <c r="AY1133" s="1649"/>
      <c r="AZ1133" s="1649"/>
      <c r="BA1133" s="1649"/>
      <c r="BB1133" s="1649"/>
      <c r="BC1133" s="1649"/>
      <c r="BD1133" s="1649"/>
      <c r="BE1133" s="1649"/>
      <c r="BF1133" s="1649"/>
    </row>
    <row r="1134" spans="2:58" s="1618" customFormat="1" ht="12" customHeight="1">
      <c r="E1134" s="1619">
        <v>1</v>
      </c>
      <c r="F1134" s="1620">
        <v>0</v>
      </c>
      <c r="G1134" s="1620">
        <v>1</v>
      </c>
      <c r="H1134" s="1621" t="s">
        <v>3414</v>
      </c>
      <c r="I1134" s="1619">
        <v>0</v>
      </c>
      <c r="J1134" s="1622">
        <v>0</v>
      </c>
      <c r="K1134" s="1622">
        <v>0</v>
      </c>
      <c r="L1134" s="1623">
        <v>0</v>
      </c>
      <c r="M1134" s="1756">
        <v>1</v>
      </c>
      <c r="N1134" s="1622">
        <v>0</v>
      </c>
      <c r="O1134" s="1622">
        <v>0</v>
      </c>
      <c r="P1134" s="1623">
        <v>0</v>
      </c>
      <c r="Q1134" s="1619" t="str">
        <f>MID(Q1136,1,1)</f>
        <v>0</v>
      </c>
      <c r="R1134" s="1620" t="str">
        <f>MID(Q1136,2,1)</f>
        <v>0</v>
      </c>
      <c r="S1134" s="1669" t="str">
        <f>MID(Q1136,3,1)</f>
        <v>0</v>
      </c>
      <c r="T1134" s="1670" t="str">
        <f>MID(Q1136,4,1)</f>
        <v>1</v>
      </c>
      <c r="U1134" s="1619" t="str">
        <f>MID(U1136,1,1)</f>
        <v>0</v>
      </c>
      <c r="V1134" s="1620" t="str">
        <f>MID(U1136,2,1)</f>
        <v>0</v>
      </c>
      <c r="W1134" s="1620" t="str">
        <f>MID(U1136,3,1)</f>
        <v>0</v>
      </c>
      <c r="X1134" s="1621" t="str">
        <f>MID(U1136,4,1)</f>
        <v>0</v>
      </c>
      <c r="Y1134" s="1619" t="str">
        <f>MID(U1136,5,1)</f>
        <v>0</v>
      </c>
      <c r="Z1134" s="1620" t="str">
        <f>MID(U1136,6,1)</f>
        <v>0</v>
      </c>
      <c r="AA1134" s="1620" t="str">
        <f>MID(U1136,7,1)</f>
        <v>0</v>
      </c>
      <c r="AB1134" s="1621" t="s">
        <v>4043</v>
      </c>
      <c r="AC1134" s="1671" t="str">
        <f>MID(AC1136,1,1)</f>
        <v>0</v>
      </c>
      <c r="AD1134" s="1669" t="str">
        <f>MID(AC1136,2,1)</f>
        <v>0</v>
      </c>
      <c r="AE1134" s="1669" t="str">
        <f>MID(AC1136,3,1)</f>
        <v>1</v>
      </c>
      <c r="AF1134" s="1672" t="str">
        <f>MID(AC1136,4,1)</f>
        <v>0</v>
      </c>
      <c r="AG1134" s="1671" t="str">
        <f>MID(AC1136,5,1)</f>
        <v>0</v>
      </c>
      <c r="AH1134" s="1669" t="str">
        <f>MID(AC1136,6,1)</f>
        <v>1</v>
      </c>
      <c r="AI1134" s="1669" t="str">
        <f>MID(AC1136,7,1)</f>
        <v>1</v>
      </c>
      <c r="AJ1134" s="1672" t="str">
        <f>MID(AC1136,8,1)</f>
        <v>1</v>
      </c>
      <c r="AQ1134" s="1673"/>
      <c r="AR1134" s="1673"/>
      <c r="AS1134" s="1673"/>
      <c r="AT1134" s="1673"/>
      <c r="AU1134" s="1673"/>
      <c r="AV1134" s="1673"/>
      <c r="AW1134" s="1673"/>
      <c r="AX1134" s="1673"/>
      <c r="AY1134" s="1673"/>
      <c r="AZ1134" s="1673"/>
      <c r="BA1134" s="1673"/>
      <c r="BB1134" s="1673"/>
      <c r="BC1134" s="1673"/>
      <c r="BD1134" s="1673"/>
      <c r="BE1134" s="1673"/>
      <c r="BF1134" s="1673"/>
    </row>
    <row r="1135" spans="2:58" s="1618" customFormat="1" ht="12" customHeight="1">
      <c r="AI1135" s="1637"/>
      <c r="AJ1135" s="1637"/>
      <c r="AQ1135" s="1673"/>
      <c r="AR1135" s="1673"/>
      <c r="AS1135" s="1673"/>
      <c r="AT1135" s="1673"/>
      <c r="AU1135" s="1673"/>
      <c r="AV1135" s="1673"/>
      <c r="AW1135" s="1673"/>
      <c r="AX1135" s="1673"/>
      <c r="AY1135" s="1673"/>
      <c r="AZ1135" s="1673"/>
      <c r="BA1135" s="1673"/>
      <c r="BB1135" s="1673"/>
      <c r="BC1135" s="1673"/>
      <c r="BD1135" s="1673"/>
      <c r="BE1135" s="1673"/>
      <c r="BF1135" s="1673"/>
    </row>
    <row r="1136" spans="2:58" s="1618" customFormat="1" ht="12" hidden="1" customHeight="1">
      <c r="E1136" s="1638"/>
      <c r="F1136" s="1638"/>
      <c r="G1136" s="1638"/>
      <c r="H1136" s="1638"/>
      <c r="I1136" s="1638"/>
      <c r="J1136" s="1637"/>
      <c r="K1136" s="1637"/>
      <c r="L1136" s="1637"/>
      <c r="M1136" s="1637"/>
      <c r="N1136" s="1637"/>
      <c r="O1136" s="1637"/>
      <c r="P1136" s="1637"/>
      <c r="Q1136" s="1639" t="str">
        <f>HEX2BIN(T1137,4)</f>
        <v>0001</v>
      </c>
      <c r="R1136" s="1639"/>
      <c r="S1136" s="1639"/>
      <c r="T1136" s="1639"/>
      <c r="U1136" s="1639" t="str">
        <f>HEX2BIN(Y1137,8)</f>
        <v>00000000</v>
      </c>
      <c r="V1136" s="1639"/>
      <c r="W1136" s="1639"/>
      <c r="X1136" s="1639"/>
      <c r="Y1136" s="1639"/>
      <c r="Z1136" s="1639"/>
      <c r="AA1136" s="1639"/>
      <c r="AB1136" s="1639"/>
      <c r="AC1136" s="1639" t="str">
        <f>HEX2BIN(AG1137,8)</f>
        <v>00100111</v>
      </c>
      <c r="AD1136" s="1639"/>
      <c r="AE1136" s="1639"/>
      <c r="AF1136" s="1639"/>
      <c r="AG1136" s="1639"/>
      <c r="AH1136" s="1639"/>
      <c r="AI1136" s="1639"/>
      <c r="AJ1136" s="1639"/>
      <c r="AQ1136" s="1673"/>
      <c r="AR1136" s="1673"/>
      <c r="AS1136" s="1673"/>
      <c r="AT1136" s="1673"/>
      <c r="AU1136" s="1673"/>
      <c r="AV1136" s="1673"/>
      <c r="AW1136" s="1673"/>
      <c r="AX1136" s="1673"/>
      <c r="AY1136" s="1673"/>
      <c r="AZ1136" s="1673"/>
      <c r="BA1136" s="1673"/>
      <c r="BB1136" s="1673"/>
      <c r="BC1136" s="1673"/>
      <c r="BD1136" s="1673"/>
      <c r="BE1136" s="1673"/>
      <c r="BF1136" s="1673"/>
    </row>
    <row r="1137" spans="3:58" s="1618" customFormat="1" ht="12" customHeight="1">
      <c r="E1137" s="1638"/>
      <c r="F1137" s="1638"/>
      <c r="G1137" s="1638"/>
      <c r="H1137" s="1638"/>
      <c r="I1137" s="1638"/>
      <c r="J1137" s="1637"/>
      <c r="K1137" s="1640"/>
      <c r="L1137" s="1637"/>
      <c r="M1137" s="1641"/>
      <c r="N1137" s="1642"/>
      <c r="O1137" s="1905" t="s">
        <v>4292</v>
      </c>
      <c r="P1137" s="1642"/>
      <c r="Q1137" s="1644" t="s">
        <v>3106</v>
      </c>
      <c r="R1137" s="1645"/>
      <c r="S1137" s="1645"/>
      <c r="T1137" s="1646" t="s">
        <v>4244</v>
      </c>
      <c r="U1137" s="1644" t="s">
        <v>3120</v>
      </c>
      <c r="V1137" s="1645"/>
      <c r="W1137" s="1645"/>
      <c r="X1137" s="1645"/>
      <c r="Y1137" s="1647" t="s">
        <v>3138</v>
      </c>
      <c r="Z1137" s="1647"/>
      <c r="AA1137" s="1647"/>
      <c r="AB1137" s="1648"/>
      <c r="AC1137" s="1644" t="s">
        <v>3139</v>
      </c>
      <c r="AD1137" s="1645"/>
      <c r="AE1137" s="1645"/>
      <c r="AF1137" s="1645"/>
      <c r="AG1137" s="1647" t="s">
        <v>4293</v>
      </c>
      <c r="AH1137" s="1647"/>
      <c r="AI1137" s="1647"/>
      <c r="AJ1137" s="1648"/>
      <c r="AQ1137" s="1673"/>
      <c r="AR1137" s="1673"/>
      <c r="AS1137" s="1673"/>
      <c r="AT1137" s="1673"/>
      <c r="AU1137" s="1673"/>
      <c r="AV1137" s="1673"/>
      <c r="AW1137" s="1673"/>
      <c r="AX1137" s="1673"/>
      <c r="AY1137" s="1673"/>
      <c r="AZ1137" s="1673"/>
      <c r="BA1137" s="1673"/>
      <c r="BB1137" s="1673"/>
      <c r="BC1137" s="1673"/>
      <c r="BD1137" s="1673"/>
      <c r="BE1137" s="1673"/>
      <c r="BF1137" s="1673"/>
    </row>
    <row r="1138" spans="3:58" ht="12" customHeight="1">
      <c r="C1138" s="1649"/>
      <c r="D1138" s="1649"/>
      <c r="E1138" s="1638"/>
      <c r="F1138" s="1638"/>
      <c r="G1138" s="1638"/>
      <c r="H1138" s="1638"/>
      <c r="I1138" s="1638"/>
      <c r="J1138" s="1637"/>
      <c r="K1138" s="1640"/>
      <c r="L1138" s="1637"/>
      <c r="M1138" s="1641"/>
      <c r="N1138" s="1642"/>
      <c r="O1138" s="1905" t="s">
        <v>4294</v>
      </c>
      <c r="P1138" s="1642"/>
      <c r="Q1138" s="1644" t="s">
        <v>3106</v>
      </c>
      <c r="R1138" s="1645"/>
      <c r="S1138" s="1645"/>
      <c r="T1138" s="1646" t="s">
        <v>4244</v>
      </c>
      <c r="U1138" s="1644" t="s">
        <v>3120</v>
      </c>
      <c r="V1138" s="1645"/>
      <c r="W1138" s="1645"/>
      <c r="X1138" s="1645"/>
      <c r="Y1138" s="1647" t="s">
        <v>3401</v>
      </c>
      <c r="Z1138" s="1647"/>
      <c r="AA1138" s="1647"/>
      <c r="AB1138" s="1648"/>
      <c r="AC1138" s="1644" t="s">
        <v>3139</v>
      </c>
      <c r="AD1138" s="1645"/>
      <c r="AE1138" s="1645"/>
      <c r="AF1138" s="1645"/>
      <c r="AG1138" s="1647" t="s">
        <v>4295</v>
      </c>
      <c r="AH1138" s="1647"/>
      <c r="AI1138" s="1647"/>
      <c r="AJ1138" s="1648"/>
      <c r="AK1138" s="1650"/>
      <c r="AL1138" s="1649"/>
      <c r="AM1138" s="1649"/>
      <c r="AN1138" s="1649"/>
      <c r="AO1138" s="1649"/>
      <c r="AP1138" s="1649"/>
      <c r="AQ1138" s="1649"/>
      <c r="AR1138" s="1649"/>
      <c r="AS1138" s="1649"/>
      <c r="AT1138" s="1649"/>
      <c r="AU1138" s="1649"/>
      <c r="AV1138" s="1649"/>
      <c r="AW1138" s="1649"/>
      <c r="AX1138" s="1649"/>
      <c r="AY1138" s="1649"/>
      <c r="AZ1138" s="1649"/>
      <c r="BA1138" s="1649"/>
      <c r="BB1138" s="1649"/>
      <c r="BC1138" s="1649"/>
      <c r="BD1138" s="1649"/>
      <c r="BE1138" s="1649"/>
      <c r="BF1138" s="1649"/>
    </row>
    <row r="1140" spans="3:58" s="1903" customFormat="1" ht="12" customHeight="1">
      <c r="C1140" s="1903" t="s">
        <v>3141</v>
      </c>
      <c r="D1140" s="1908"/>
      <c r="G1140" s="1649" t="s">
        <v>3412</v>
      </c>
      <c r="M1140" s="1909"/>
      <c r="N1140" s="1909"/>
      <c r="O1140" s="1909"/>
      <c r="P1140" s="1909"/>
      <c r="Q1140" s="1909"/>
      <c r="R1140" s="1909"/>
      <c r="S1140" s="1909"/>
      <c r="T1140" s="1909"/>
      <c r="U1140" s="1909"/>
      <c r="V1140" s="1909"/>
      <c r="W1140" s="1909"/>
      <c r="X1140" s="1909"/>
      <c r="AC1140" s="1909"/>
      <c r="AD1140" s="1909"/>
      <c r="AE1140" s="1909"/>
      <c r="AF1140" s="1909"/>
      <c r="AG1140" s="1909"/>
      <c r="AH1140" s="1909"/>
      <c r="AI1140" s="1909"/>
      <c r="AJ1140" s="1909"/>
      <c r="AK1140" s="1909"/>
      <c r="AL1140" s="1909"/>
    </row>
    <row r="1141" spans="3:58" s="1903" customFormat="1" ht="12" customHeight="1">
      <c r="E1141" s="1910" t="s">
        <v>3192</v>
      </c>
      <c r="AJ1141" s="1911" t="s">
        <v>3103</v>
      </c>
    </row>
    <row r="1142" spans="3:58" s="1903" customFormat="1" ht="12" customHeight="1">
      <c r="E1142" s="1912">
        <v>31</v>
      </c>
      <c r="F1142" s="1912"/>
      <c r="G1142" s="1912"/>
      <c r="H1142" s="1912"/>
      <c r="I1142" s="1912"/>
      <c r="J1142" s="1912"/>
      <c r="K1142" s="1912"/>
      <c r="L1142" s="1912">
        <v>24</v>
      </c>
      <c r="M1142" s="1912">
        <v>23</v>
      </c>
      <c r="N1142" s="1912"/>
      <c r="O1142" s="1912"/>
      <c r="P1142" s="1912"/>
      <c r="Q1142" s="1912"/>
      <c r="R1142" s="1912"/>
      <c r="S1142" s="1912"/>
      <c r="T1142" s="1913">
        <v>16</v>
      </c>
      <c r="U1142" s="1913">
        <v>15</v>
      </c>
      <c r="V1142" s="1912"/>
      <c r="W1142" s="1912"/>
      <c r="X1142" s="1912"/>
      <c r="Y1142" s="1912"/>
      <c r="Z1142" s="1912"/>
      <c r="AA1142" s="1912"/>
      <c r="AB1142" s="1913">
        <v>8</v>
      </c>
      <c r="AC1142" s="1913">
        <v>7</v>
      </c>
      <c r="AD1142" s="1912"/>
      <c r="AE1142" s="1912"/>
      <c r="AF1142" s="1912"/>
      <c r="AG1142" s="1912"/>
      <c r="AH1142" s="1912"/>
      <c r="AI1142" s="1912"/>
      <c r="AJ1142" s="1913">
        <v>0</v>
      </c>
    </row>
    <row r="1143" spans="3:58" s="1903" customFormat="1" ht="12" customHeight="1">
      <c r="E1143" s="1686" t="s">
        <v>4296</v>
      </c>
      <c r="F1143" s="1687" t="s">
        <v>4296</v>
      </c>
      <c r="G1143" s="1687" t="s">
        <v>4296</v>
      </c>
      <c r="H1143" s="1688" t="s">
        <v>4296</v>
      </c>
      <c r="I1143" s="1686" t="s">
        <v>4296</v>
      </c>
      <c r="J1143" s="1687" t="s">
        <v>4296</v>
      </c>
      <c r="K1143" s="1687" t="s">
        <v>4296</v>
      </c>
      <c r="L1143" s="1688" t="s">
        <v>4296</v>
      </c>
      <c r="M1143" s="1760" t="s">
        <v>4297</v>
      </c>
      <c r="N1143" s="1758" t="s">
        <v>4297</v>
      </c>
      <c r="O1143" s="1758" t="s">
        <v>4297</v>
      </c>
      <c r="P1143" s="1761" t="s">
        <v>4297</v>
      </c>
      <c r="Q1143" s="1760" t="s">
        <v>4297</v>
      </c>
      <c r="R1143" s="1758" t="s">
        <v>4297</v>
      </c>
      <c r="S1143" s="1758" t="s">
        <v>4297</v>
      </c>
      <c r="T1143" s="1761" t="s">
        <v>3420</v>
      </c>
      <c r="U1143" s="1760" t="s">
        <v>3420</v>
      </c>
      <c r="V1143" s="1758" t="s">
        <v>3420</v>
      </c>
      <c r="W1143" s="1758" t="s">
        <v>3420</v>
      </c>
      <c r="X1143" s="1761" t="s">
        <v>3420</v>
      </c>
      <c r="Y1143" s="1760" t="s">
        <v>3420</v>
      </c>
      <c r="Z1143" s="1758" t="s">
        <v>3420</v>
      </c>
      <c r="AA1143" s="1758" t="s">
        <v>3420</v>
      </c>
      <c r="AB1143" s="1761" t="s">
        <v>3420</v>
      </c>
      <c r="AC1143" s="1760" t="s">
        <v>3420</v>
      </c>
      <c r="AD1143" s="1758" t="s">
        <v>3420</v>
      </c>
      <c r="AE1143" s="1758" t="s">
        <v>3420</v>
      </c>
      <c r="AF1143" s="1761" t="s">
        <v>3420</v>
      </c>
      <c r="AG1143" s="1760" t="s">
        <v>3420</v>
      </c>
      <c r="AH1143" s="1758" t="s">
        <v>3420</v>
      </c>
      <c r="AI1143" s="1758" t="s">
        <v>3420</v>
      </c>
      <c r="AJ1143" s="1761" t="s">
        <v>3420</v>
      </c>
    </row>
    <row r="1144" spans="3:58" s="1903" customFormat="1" ht="6" customHeight="1">
      <c r="E1144" s="1914"/>
      <c r="F1144" s="1914"/>
      <c r="G1144" s="1914"/>
      <c r="H1144" s="1914"/>
      <c r="I1144" s="1914"/>
      <c r="J1144" s="1914"/>
      <c r="K1144" s="1914"/>
      <c r="L1144" s="1914"/>
      <c r="M1144" s="1914"/>
      <c r="N1144" s="1914"/>
      <c r="O1144" s="1914"/>
      <c r="P1144" s="1914"/>
      <c r="Q1144" s="1914"/>
      <c r="R1144" s="1914"/>
      <c r="S1144" s="1914"/>
      <c r="T1144" s="1914"/>
      <c r="U1144" s="1914"/>
      <c r="V1144" s="1914"/>
      <c r="W1144" s="1914"/>
      <c r="X1144" s="1914"/>
      <c r="Y1144" s="1914"/>
      <c r="Z1144" s="1914"/>
      <c r="AA1144" s="1914"/>
      <c r="AB1144" s="1914"/>
      <c r="AC1144" s="1914"/>
      <c r="AD1144" s="1914"/>
      <c r="AE1144" s="1914"/>
      <c r="AF1144" s="1914"/>
      <c r="AG1144" s="1914"/>
      <c r="AH1144" s="1914"/>
      <c r="AI1144" s="1914"/>
      <c r="AJ1144" s="1914"/>
    </row>
    <row r="1145" spans="3:58" s="1903" customFormat="1" ht="6" customHeight="1">
      <c r="E1145" s="1914"/>
      <c r="F1145" s="1914"/>
      <c r="G1145" s="1914"/>
      <c r="H1145" s="1914"/>
      <c r="I1145" s="1914"/>
      <c r="J1145" s="1914"/>
      <c r="K1145" s="1914"/>
      <c r="L1145" s="1914"/>
      <c r="M1145" s="1914"/>
      <c r="N1145" s="1914"/>
      <c r="O1145" s="1914"/>
      <c r="P1145" s="1914"/>
      <c r="Q1145" s="1914"/>
      <c r="R1145" s="1914"/>
      <c r="S1145" s="1914"/>
      <c r="T1145" s="1914"/>
      <c r="U1145" s="1914"/>
      <c r="V1145" s="1914"/>
      <c r="W1145" s="1914"/>
      <c r="X1145" s="1914"/>
      <c r="Y1145" s="1914"/>
      <c r="Z1145" s="1914"/>
      <c r="AA1145" s="1914"/>
      <c r="AB1145" s="1914"/>
      <c r="AC1145" s="1914"/>
      <c r="AD1145" s="1914"/>
      <c r="AE1145" s="1914"/>
      <c r="AF1145" s="1914"/>
      <c r="AG1145" s="1914"/>
      <c r="AH1145" s="1914"/>
      <c r="AI1145" s="1914"/>
      <c r="AJ1145" s="1914"/>
    </row>
    <row r="1146" spans="3:58" s="1903" customFormat="1" ht="6" customHeight="1">
      <c r="E1146" s="1914"/>
      <c r="F1146" s="1914"/>
      <c r="G1146" s="1914"/>
      <c r="H1146" s="1914"/>
      <c r="I1146" s="1914"/>
      <c r="J1146" s="1914"/>
      <c r="K1146" s="1914"/>
      <c r="L1146" s="1914"/>
      <c r="M1146" s="1914"/>
      <c r="N1146" s="1914"/>
      <c r="O1146" s="1914"/>
      <c r="P1146" s="1914"/>
      <c r="Q1146" s="1914"/>
      <c r="R1146" s="1914"/>
      <c r="S1146" s="1914"/>
      <c r="T1146" s="1914"/>
      <c r="U1146" s="1914"/>
      <c r="V1146" s="1914"/>
      <c r="W1146" s="1914"/>
      <c r="X1146" s="1914"/>
      <c r="Y1146" s="1914"/>
      <c r="Z1146" s="1914"/>
      <c r="AA1146" s="1914"/>
      <c r="AB1146" s="1914"/>
      <c r="AC1146" s="1914"/>
      <c r="AD1146" s="1914"/>
      <c r="AE1146" s="1914"/>
      <c r="AF1146" s="1914"/>
      <c r="AG1146" s="1914"/>
      <c r="AH1146" s="1914"/>
      <c r="AI1146" s="1914"/>
      <c r="AJ1146" s="1914"/>
    </row>
    <row r="1147" spans="3:58" s="1903" customFormat="1" ht="6" customHeight="1">
      <c r="E1147" s="1914"/>
      <c r="F1147" s="1914"/>
      <c r="G1147" s="1914"/>
      <c r="H1147" s="1914"/>
      <c r="I1147" s="1914"/>
      <c r="J1147" s="1914"/>
      <c r="K1147" s="1914"/>
      <c r="L1147" s="1914"/>
      <c r="M1147" s="1914"/>
      <c r="N1147" s="1914"/>
      <c r="O1147" s="1914"/>
      <c r="P1147" s="1914"/>
      <c r="Q1147" s="1914"/>
      <c r="R1147" s="1914"/>
      <c r="S1147" s="1914"/>
      <c r="T1147" s="1914"/>
      <c r="U1147" s="1914"/>
      <c r="V1147" s="1914"/>
      <c r="W1147" s="1914"/>
      <c r="X1147" s="1914"/>
      <c r="Y1147" s="1914"/>
      <c r="Z1147" s="1914"/>
      <c r="AA1147" s="1914"/>
      <c r="AB1147" s="1914"/>
      <c r="AC1147" s="1914"/>
      <c r="AD1147" s="1914"/>
      <c r="AE1147" s="1914"/>
      <c r="AF1147" s="1914"/>
      <c r="AG1147" s="1914"/>
      <c r="AH1147" s="1914"/>
      <c r="AI1147" s="1914"/>
      <c r="AJ1147" s="1914"/>
    </row>
    <row r="1148" spans="3:58" s="1915" customFormat="1" ht="11.25" customHeight="1">
      <c r="D1148" s="1916"/>
      <c r="I1148" s="1917"/>
      <c r="J1148" s="1917"/>
      <c r="K1148" s="1917"/>
      <c r="L1148" s="1917"/>
      <c r="M1148" s="1918" t="s">
        <v>4125</v>
      </c>
      <c r="N1148" s="1919"/>
      <c r="O1148" s="1919"/>
      <c r="P1148" s="1919"/>
      <c r="Q1148" s="1919"/>
      <c r="R1148" s="1919"/>
      <c r="S1148" s="1919"/>
      <c r="T1148" s="1919"/>
      <c r="U1148" s="1919"/>
      <c r="V1148" s="1919"/>
      <c r="W1148" s="1919"/>
      <c r="X1148" s="1919"/>
      <c r="Y1148" s="1919"/>
      <c r="Z1148" s="1919"/>
      <c r="AA1148" s="1919"/>
      <c r="AB1148" s="1919"/>
      <c r="AC1148" s="1919"/>
      <c r="AD1148" s="1919"/>
      <c r="AE1148" s="1919"/>
      <c r="AF1148" s="1919"/>
      <c r="AG1148" s="1919"/>
      <c r="AH1148" s="1919"/>
      <c r="AI1148" s="1919"/>
      <c r="AJ1148" s="1920"/>
    </row>
    <row r="1149" spans="3:58" s="1915" customFormat="1" ht="11.25" customHeight="1">
      <c r="D1149" s="1916"/>
      <c r="I1149" s="1917"/>
      <c r="J1149" s="1917"/>
      <c r="K1149" s="1917"/>
      <c r="L1149" s="1917"/>
      <c r="M1149" s="1917"/>
      <c r="N1149" s="1917"/>
      <c r="O1149" s="1917"/>
      <c r="R1149" s="1921"/>
      <c r="S1149" s="1921"/>
      <c r="T1149" s="1922"/>
      <c r="U1149" s="1922"/>
      <c r="V1149" s="1922"/>
      <c r="W1149" s="1922"/>
      <c r="X1149" s="1923"/>
      <c r="Y1149" s="1923"/>
      <c r="Z1149" s="1923"/>
      <c r="AA1149" s="1923"/>
      <c r="AB1149" s="1923"/>
      <c r="AC1149" s="1923"/>
      <c r="AD1149" s="1923"/>
      <c r="AE1149" s="1921"/>
      <c r="AF1149" s="1921"/>
      <c r="AG1149" s="1921"/>
      <c r="AH1149" s="1924"/>
      <c r="AI1149" s="1924"/>
      <c r="AJ1149" s="1924"/>
      <c r="AL1149" s="1925"/>
    </row>
    <row r="1150" spans="3:58" s="1909" customFormat="1" ht="12" customHeight="1">
      <c r="E1150" s="1927" t="s">
        <v>4298</v>
      </c>
      <c r="F1150" s="1927"/>
      <c r="G1150" s="1927"/>
      <c r="H1150" s="1927"/>
      <c r="I1150" s="1927"/>
      <c r="J1150" s="1928"/>
      <c r="K1150" s="1905"/>
      <c r="L1150" s="1928"/>
      <c r="M1150" s="1929"/>
      <c r="N1150" s="1929"/>
      <c r="O1150" s="1929"/>
      <c r="P1150" s="1929"/>
      <c r="U1150" s="1928"/>
      <c r="Y1150" s="1929"/>
      <c r="Z1150" s="1929"/>
      <c r="AA1150" s="1929"/>
      <c r="AB1150" s="1930"/>
      <c r="AC1150" s="1929"/>
      <c r="AD1150" s="1929"/>
      <c r="AE1150" s="1929"/>
      <c r="AF1150" s="1929"/>
      <c r="AG1150" s="1931"/>
      <c r="AH1150" s="1931"/>
      <c r="AI1150" s="1931"/>
      <c r="AJ1150" s="1931"/>
    </row>
    <row r="1151" spans="3:58" s="1909" customFormat="1" ht="12" customHeight="1">
      <c r="E1151" s="1927" t="s">
        <v>4299</v>
      </c>
      <c r="F1151" s="1927"/>
      <c r="G1151" s="1927"/>
      <c r="H1151" s="1927"/>
      <c r="I1151" s="1927"/>
      <c r="J1151" s="1928"/>
      <c r="K1151" s="1905"/>
      <c r="L1151" s="1928"/>
      <c r="M1151" s="1929"/>
      <c r="N1151" s="1929"/>
      <c r="O1151" s="1929"/>
      <c r="P1151" s="1929"/>
      <c r="U1151" s="1928"/>
      <c r="Y1151" s="1929"/>
      <c r="Z1151" s="1929"/>
      <c r="AA1151" s="1929"/>
      <c r="AB1151" s="1930"/>
      <c r="AC1151" s="1929"/>
      <c r="AD1151" s="1929"/>
      <c r="AE1151" s="1929"/>
      <c r="AF1151" s="1929"/>
      <c r="AG1151" s="1931"/>
      <c r="AH1151" s="1931"/>
      <c r="AI1151" s="1931"/>
      <c r="AJ1151" s="1931"/>
    </row>
    <row r="1152" spans="3:58" s="1909" customFormat="1" ht="12" customHeight="1">
      <c r="E1152" s="1927"/>
      <c r="F1152" s="1927"/>
      <c r="G1152" s="1927"/>
      <c r="H1152" s="1927"/>
      <c r="I1152" s="1927"/>
      <c r="J1152" s="1928"/>
      <c r="K1152" s="1905"/>
      <c r="L1152" s="1928"/>
      <c r="M1152" s="1929"/>
      <c r="N1152" s="1929"/>
      <c r="O1152" s="1929"/>
      <c r="P1152" s="1929"/>
      <c r="U1152" s="1928"/>
      <c r="Y1152" s="1929"/>
      <c r="Z1152" s="1929"/>
      <c r="AA1152" s="1929"/>
      <c r="AB1152" s="1930"/>
      <c r="AC1152" s="1929"/>
      <c r="AD1152" s="1929"/>
      <c r="AE1152" s="1929"/>
      <c r="AF1152" s="1929"/>
      <c r="AG1152" s="1931"/>
      <c r="AH1152" s="1931"/>
      <c r="AI1152" s="1931"/>
      <c r="AJ1152" s="1931"/>
    </row>
    <row r="1153" spans="2:58" s="1909" customFormat="1" ht="12" customHeight="1">
      <c r="E1153" s="1927"/>
      <c r="F1153" s="1927"/>
      <c r="G1153" s="1927"/>
      <c r="H1153" s="1927"/>
      <c r="I1153" s="1927"/>
      <c r="J1153" s="1928"/>
      <c r="K1153" s="1905"/>
      <c r="L1153" s="1928"/>
      <c r="M1153" s="1929"/>
      <c r="N1153" s="1929"/>
      <c r="O1153" s="1929"/>
      <c r="P1153" s="1929"/>
      <c r="U1153" s="1928"/>
      <c r="Y1153" s="1929"/>
      <c r="Z1153" s="1929"/>
      <c r="AA1153" s="1929"/>
      <c r="AB1153" s="1930"/>
      <c r="AC1153" s="1929"/>
      <c r="AD1153" s="1929"/>
      <c r="AE1153" s="1929"/>
      <c r="AF1153" s="1929"/>
      <c r="AG1153" s="1931"/>
      <c r="AH1153" s="1931"/>
      <c r="AI1153" s="1931"/>
      <c r="AJ1153" s="1931"/>
    </row>
    <row r="1154" spans="2:58" s="1909" customFormat="1" ht="12" customHeight="1">
      <c r="E1154" s="1927"/>
      <c r="F1154" s="1927"/>
      <c r="G1154" s="1927"/>
      <c r="H1154" s="1927"/>
      <c r="I1154" s="1927"/>
      <c r="J1154" s="1928"/>
      <c r="K1154" s="1905"/>
      <c r="L1154" s="1928"/>
      <c r="M1154" s="1929"/>
      <c r="N1154" s="1929"/>
      <c r="O1154" s="1929"/>
      <c r="P1154" s="1929"/>
      <c r="U1154" s="1928"/>
      <c r="Y1154" s="1929"/>
      <c r="Z1154" s="1929"/>
      <c r="AA1154" s="1929"/>
      <c r="AB1154" s="1930"/>
      <c r="AC1154" s="1929"/>
      <c r="AD1154" s="1929"/>
      <c r="AE1154" s="1929"/>
      <c r="AF1154" s="1929"/>
      <c r="AG1154" s="1931"/>
      <c r="AH1154" s="1931"/>
      <c r="AI1154" s="1931"/>
      <c r="AJ1154" s="1931"/>
    </row>
    <row r="1155" spans="2:58" s="1909" customFormat="1" ht="12" customHeight="1">
      <c r="E1155" s="1927"/>
      <c r="F1155" s="1927"/>
      <c r="G1155" s="1927"/>
      <c r="H1155" s="1927"/>
      <c r="I1155" s="1927"/>
      <c r="J1155" s="1928"/>
      <c r="K1155" s="1905"/>
      <c r="L1155" s="1928"/>
      <c r="M1155" s="1929"/>
      <c r="N1155" s="1929"/>
      <c r="O1155" s="1929"/>
      <c r="P1155" s="1929"/>
      <c r="U1155" s="1928"/>
      <c r="Y1155" s="1929"/>
      <c r="Z1155" s="1929"/>
      <c r="AA1155" s="1929"/>
      <c r="AB1155" s="1930"/>
      <c r="AC1155" s="1929"/>
      <c r="AD1155" s="1929"/>
      <c r="AE1155" s="1929"/>
      <c r="AF1155" s="1929"/>
      <c r="AG1155" s="1931"/>
      <c r="AH1155" s="1931"/>
      <c r="AI1155" s="1931"/>
      <c r="AJ1155" s="1931"/>
    </row>
    <row r="1156" spans="2:58" s="1915" customFormat="1" ht="11.25" customHeight="1">
      <c r="D1156" s="1916"/>
      <c r="I1156" s="1917"/>
      <c r="J1156" s="1917"/>
      <c r="K1156" s="1917"/>
      <c r="L1156" s="1917"/>
      <c r="M1156" s="1917"/>
      <c r="N1156" s="1917"/>
      <c r="O1156" s="1917"/>
      <c r="R1156" s="1921"/>
      <c r="S1156" s="1921"/>
      <c r="T1156" s="1921"/>
      <c r="U1156" s="1921"/>
      <c r="V1156" s="1921"/>
      <c r="W1156" s="1921"/>
      <c r="X1156" s="1921"/>
      <c r="Y1156" s="1921"/>
      <c r="Z1156" s="1921"/>
      <c r="AA1156" s="1923"/>
      <c r="AB1156" s="1923"/>
      <c r="AC1156" s="1923"/>
      <c r="AD1156" s="1923"/>
      <c r="AE1156" s="1921"/>
      <c r="AF1156" s="1924"/>
      <c r="AG1156" s="1924"/>
      <c r="AH1156" s="1921"/>
      <c r="AI1156" s="1921"/>
      <c r="AJ1156" s="1921"/>
      <c r="AK1156" s="1710"/>
    </row>
    <row r="1157" spans="2:58" ht="12" customHeight="1">
      <c r="B1157" s="1656" t="str">
        <f>$B$2</f>
        <v>13</v>
      </c>
      <c r="C1157" s="1657" t="s">
        <v>4300</v>
      </c>
      <c r="D1157" s="1649"/>
      <c r="E1157" s="1658" t="s">
        <v>4301</v>
      </c>
      <c r="F1157" s="1655"/>
      <c r="G1157" s="1655"/>
      <c r="H1157" s="1655"/>
      <c r="I1157" s="1655"/>
      <c r="J1157" s="1655"/>
      <c r="K1157" s="1655"/>
      <c r="L1157" s="1655"/>
      <c r="M1157" s="1655"/>
      <c r="N1157" s="1655"/>
      <c r="O1157" s="1655"/>
      <c r="P1157" s="1655"/>
      <c r="Q1157" s="1655"/>
      <c r="R1157" s="1655"/>
      <c r="S1157" s="1655"/>
      <c r="T1157" s="1655"/>
      <c r="U1157" s="1655"/>
      <c r="V1157" s="1655"/>
      <c r="W1157" s="1655"/>
      <c r="X1157" s="1655"/>
      <c r="Y1157" s="1655"/>
      <c r="Z1157" s="1655"/>
      <c r="AA1157" s="1655"/>
      <c r="AB1157" s="1655"/>
      <c r="AC1157" s="1655"/>
      <c r="AD1157" s="1989"/>
      <c r="AE1157" s="1618"/>
      <c r="AF1157" s="1664" t="s">
        <v>3184</v>
      </c>
      <c r="AG1157" s="1664"/>
      <c r="AH1157" s="1664"/>
      <c r="AI1157" s="1664"/>
      <c r="AJ1157" s="1664"/>
      <c r="AK1157" s="1650"/>
      <c r="AL1157" s="1649"/>
      <c r="AM1157" s="1649"/>
      <c r="AN1157" s="1649"/>
      <c r="AO1157" s="1649"/>
      <c r="AP1157" s="1649"/>
      <c r="AQ1157" s="1649"/>
      <c r="AR1157" s="1649"/>
      <c r="AS1157" s="1649"/>
      <c r="AT1157" s="1649"/>
      <c r="AU1157" s="1649"/>
      <c r="AV1157" s="1649"/>
      <c r="AW1157" s="1649"/>
      <c r="AX1157" s="1649"/>
      <c r="AY1157" s="1649"/>
      <c r="AZ1157" s="1649"/>
      <c r="BA1157" s="1649"/>
      <c r="BB1157" s="1649"/>
      <c r="BC1157" s="1649"/>
      <c r="BD1157" s="1649"/>
      <c r="BE1157" s="1649"/>
      <c r="BF1157" s="1649"/>
    </row>
    <row r="1158" spans="2:58" s="1903" customFormat="1" ht="12" customHeight="1">
      <c r="B1158" s="1926"/>
      <c r="C1158" s="1908"/>
    </row>
    <row r="1159" spans="2:58" ht="12" customHeight="1">
      <c r="B1159" s="1649"/>
      <c r="C1159" s="1649" t="s">
        <v>3393</v>
      </c>
      <c r="D1159" s="1649"/>
      <c r="E1159" s="1659"/>
      <c r="F1159" s="1659"/>
      <c r="G1159" s="1649" t="s">
        <v>3412</v>
      </c>
      <c r="H1159" s="1659"/>
      <c r="I1159" s="1659"/>
      <c r="J1159" s="1655"/>
      <c r="K1159" s="1655"/>
      <c r="L1159" s="1655"/>
      <c r="M1159" s="1660"/>
      <c r="N1159" s="1660"/>
      <c r="O1159" s="1660"/>
      <c r="P1159" s="1660"/>
      <c r="Q1159" s="1661"/>
      <c r="R1159" s="1662"/>
      <c r="S1159" s="1662"/>
      <c r="T1159" s="1662"/>
      <c r="U1159" s="1660"/>
      <c r="V1159" s="1654"/>
      <c r="W1159" s="1654"/>
      <c r="X1159" s="1654"/>
      <c r="Y1159" s="1660"/>
      <c r="Z1159" s="1660"/>
      <c r="AA1159" s="1660"/>
      <c r="AB1159" s="1661"/>
      <c r="AC1159" s="1660"/>
      <c r="AD1159" s="1660"/>
      <c r="AE1159" s="1660"/>
      <c r="AF1159" s="1660"/>
      <c r="AG1159" s="1660"/>
      <c r="AH1159" s="1660"/>
      <c r="AI1159" s="1660"/>
      <c r="AJ1159" s="1660"/>
      <c r="AK1159" s="1650"/>
      <c r="AL1159" s="1649"/>
      <c r="AM1159" s="1649"/>
      <c r="AN1159" s="1649"/>
      <c r="AO1159" s="1649"/>
      <c r="AP1159" s="1649"/>
      <c r="AQ1159" s="1649"/>
      <c r="AR1159" s="1649"/>
      <c r="AS1159" s="1649"/>
      <c r="AT1159" s="1649"/>
      <c r="AU1159" s="1649"/>
      <c r="AV1159" s="1649"/>
      <c r="AW1159" s="1649"/>
      <c r="AX1159" s="1649"/>
      <c r="AY1159" s="1649"/>
      <c r="AZ1159" s="1649"/>
      <c r="BA1159" s="1649"/>
      <c r="BB1159" s="1649"/>
      <c r="BC1159" s="1649"/>
      <c r="BD1159" s="1649"/>
      <c r="BE1159" s="1649"/>
      <c r="BF1159" s="1649"/>
    </row>
    <row r="1160" spans="2:58" ht="12" customHeight="1">
      <c r="B1160" s="1649"/>
      <c r="C1160" s="1649"/>
      <c r="D1160" s="1649"/>
      <c r="E1160" s="1649" t="s">
        <v>3413</v>
      </c>
      <c r="F1160" s="1649"/>
      <c r="G1160" s="1649"/>
      <c r="H1160" s="1649"/>
      <c r="I1160" s="1649"/>
      <c r="J1160" s="1649"/>
      <c r="K1160" s="1649"/>
      <c r="L1160" s="1649"/>
      <c r="M1160" s="1649"/>
      <c r="N1160" s="1649"/>
      <c r="O1160" s="1649"/>
      <c r="P1160" s="1649"/>
      <c r="Q1160" s="1649"/>
      <c r="R1160" s="1649"/>
      <c r="S1160" s="1649"/>
      <c r="T1160" s="1649"/>
      <c r="U1160" s="1649"/>
      <c r="V1160" s="1649"/>
      <c r="W1160" s="1649"/>
      <c r="X1160" s="1649"/>
      <c r="Y1160" s="1649"/>
      <c r="Z1160" s="1649"/>
      <c r="AA1160" s="1649"/>
      <c r="AB1160" s="1649"/>
      <c r="AC1160" s="1649"/>
      <c r="AD1160" s="1649"/>
      <c r="AE1160" s="1649"/>
      <c r="AF1160" s="1649"/>
      <c r="AG1160" s="1649"/>
      <c r="AH1160" s="1649"/>
      <c r="AI1160" s="1649"/>
      <c r="AJ1160" s="1665" t="s">
        <v>3404</v>
      </c>
      <c r="AK1160" s="1650"/>
      <c r="AL1160" s="1649"/>
      <c r="AM1160" s="1649"/>
      <c r="AN1160" s="1649"/>
      <c r="AO1160" s="1649"/>
      <c r="AP1160" s="1649"/>
      <c r="AQ1160" s="1649"/>
      <c r="AR1160" s="1649"/>
      <c r="AS1160" s="1649"/>
      <c r="AT1160" s="1649"/>
      <c r="AU1160" s="1649"/>
      <c r="AV1160" s="1649"/>
      <c r="AW1160" s="1649"/>
      <c r="AX1160" s="1649"/>
      <c r="AY1160" s="1649"/>
      <c r="AZ1160" s="1649"/>
      <c r="BA1160" s="1649"/>
      <c r="BB1160" s="1649"/>
      <c r="BC1160" s="1649"/>
      <c r="BD1160" s="1649"/>
      <c r="BE1160" s="1649"/>
      <c r="BF1160" s="1649"/>
    </row>
    <row r="1161" spans="2:58" ht="12" customHeight="1">
      <c r="B1161" s="1649"/>
      <c r="C1161" s="1649"/>
      <c r="D1161" s="1649"/>
      <c r="E1161" s="1666">
        <v>31</v>
      </c>
      <c r="F1161" s="1666"/>
      <c r="G1161" s="1666"/>
      <c r="H1161" s="1666"/>
      <c r="I1161" s="1666"/>
      <c r="J1161" s="1666"/>
      <c r="K1161" s="1666"/>
      <c r="L1161" s="1666">
        <v>24</v>
      </c>
      <c r="M1161" s="1666">
        <v>23</v>
      </c>
      <c r="N1161" s="1666"/>
      <c r="O1161" s="1666"/>
      <c r="P1161" s="1666"/>
      <c r="Q1161" s="1666"/>
      <c r="R1161" s="1666"/>
      <c r="S1161" s="1666"/>
      <c r="T1161" s="1667">
        <v>16</v>
      </c>
      <c r="U1161" s="1667">
        <v>15</v>
      </c>
      <c r="V1161" s="1666"/>
      <c r="W1161" s="1666"/>
      <c r="X1161" s="1666"/>
      <c r="Y1161" s="1666"/>
      <c r="Z1161" s="1666"/>
      <c r="AA1161" s="1666"/>
      <c r="AB1161" s="1667">
        <v>8</v>
      </c>
      <c r="AC1161" s="1667">
        <v>7</v>
      </c>
      <c r="AD1161" s="1666"/>
      <c r="AE1161" s="1666"/>
      <c r="AF1161" s="1666"/>
      <c r="AG1161" s="1666"/>
      <c r="AH1161" s="1666"/>
      <c r="AI1161" s="1666"/>
      <c r="AJ1161" s="1667">
        <v>0</v>
      </c>
      <c r="AK1161" s="1650"/>
      <c r="AL1161" s="1649"/>
      <c r="AM1161" s="1649"/>
      <c r="AN1161" s="1649"/>
      <c r="AO1161" s="1649"/>
      <c r="AP1161" s="1649"/>
      <c r="AQ1161" s="1649"/>
      <c r="AR1161" s="1649"/>
      <c r="AS1161" s="1649"/>
      <c r="AT1161" s="1649"/>
      <c r="AU1161" s="1649"/>
      <c r="AV1161" s="1649"/>
      <c r="AW1161" s="1649"/>
      <c r="AX1161" s="1649"/>
      <c r="AY1161" s="1649"/>
      <c r="AZ1161" s="1649"/>
      <c r="BA1161" s="1649"/>
      <c r="BB1161" s="1649"/>
      <c r="BC1161" s="1649"/>
      <c r="BD1161" s="1649"/>
      <c r="BE1161" s="1649"/>
      <c r="BF1161" s="1649"/>
    </row>
    <row r="1162" spans="2:58" s="1618" customFormat="1" ht="12" customHeight="1">
      <c r="E1162" s="1619">
        <v>1</v>
      </c>
      <c r="F1162" s="1620">
        <v>0</v>
      </c>
      <c r="G1162" s="1620">
        <v>1</v>
      </c>
      <c r="H1162" s="1621" t="s">
        <v>3965</v>
      </c>
      <c r="I1162" s="1619">
        <v>0</v>
      </c>
      <c r="J1162" s="1622">
        <v>0</v>
      </c>
      <c r="K1162" s="1622">
        <v>0</v>
      </c>
      <c r="L1162" s="1623">
        <v>0</v>
      </c>
      <c r="M1162" s="1756">
        <v>1</v>
      </c>
      <c r="N1162" s="1622">
        <v>0</v>
      </c>
      <c r="O1162" s="1622">
        <v>0</v>
      </c>
      <c r="P1162" s="1623">
        <v>0</v>
      </c>
      <c r="Q1162" s="1619" t="str">
        <f>MID(Q1164,1,1)</f>
        <v>0</v>
      </c>
      <c r="R1162" s="1620" t="str">
        <f>MID(Q1164,2,1)</f>
        <v>0</v>
      </c>
      <c r="S1162" s="1669" t="str">
        <f>MID(Q1164,3,1)</f>
        <v>0</v>
      </c>
      <c r="T1162" s="1670" t="str">
        <f>MID(Q1164,4,1)</f>
        <v>1</v>
      </c>
      <c r="U1162" s="1619" t="str">
        <f>MID(U1164,1,1)</f>
        <v>0</v>
      </c>
      <c r="V1162" s="1620" t="str">
        <f>MID(U1164,2,1)</f>
        <v>0</v>
      </c>
      <c r="W1162" s="1620" t="str">
        <f>MID(U1164,3,1)</f>
        <v>0</v>
      </c>
      <c r="X1162" s="1621" t="str">
        <f>MID(U1164,4,1)</f>
        <v>0</v>
      </c>
      <c r="Y1162" s="1619" t="str">
        <f>MID(U1164,5,1)</f>
        <v>0</v>
      </c>
      <c r="Z1162" s="1620" t="str">
        <f>MID(U1164,6,1)</f>
        <v>0</v>
      </c>
      <c r="AA1162" s="1620" t="str">
        <f>MID(U1164,7,1)</f>
        <v>0</v>
      </c>
      <c r="AB1162" s="1621" t="str">
        <f>MID(U1164,8,1)</f>
        <v>0</v>
      </c>
      <c r="AC1162" s="1671" t="str">
        <f>MID(AC1164,1,1)</f>
        <v>0</v>
      </c>
      <c r="AD1162" s="1669" t="str">
        <f>MID(AC1164,2,1)</f>
        <v>0</v>
      </c>
      <c r="AE1162" s="1669" t="str">
        <f>MID(AC1164,3,1)</f>
        <v>1</v>
      </c>
      <c r="AF1162" s="1672" t="str">
        <f>MID(AC1164,4,1)</f>
        <v>0</v>
      </c>
      <c r="AG1162" s="1671" t="str">
        <f>MID(AC1164,5,1)</f>
        <v>1</v>
      </c>
      <c r="AH1162" s="1669" t="str">
        <f>MID(AC1164,6,1)</f>
        <v>0</v>
      </c>
      <c r="AI1162" s="1669" t="str">
        <f>MID(AC1164,7,1)</f>
        <v>0</v>
      </c>
      <c r="AJ1162" s="1672" t="str">
        <f>MID(AC1164,8,1)</f>
        <v>0</v>
      </c>
      <c r="AQ1162" s="1673"/>
      <c r="AR1162" s="1673"/>
      <c r="AS1162" s="1673"/>
      <c r="AT1162" s="1673"/>
      <c r="AU1162" s="1673"/>
      <c r="AV1162" s="1673"/>
      <c r="AW1162" s="1673"/>
      <c r="AX1162" s="1673"/>
      <c r="AY1162" s="1673"/>
      <c r="AZ1162" s="1673"/>
      <c r="BA1162" s="1673"/>
      <c r="BB1162" s="1673"/>
      <c r="BC1162" s="1673"/>
      <c r="BD1162" s="1673"/>
      <c r="BE1162" s="1673"/>
      <c r="BF1162" s="1673"/>
    </row>
    <row r="1163" spans="2:58" s="1618" customFormat="1" ht="12" customHeight="1">
      <c r="AI1163" s="1637"/>
      <c r="AJ1163" s="1637"/>
      <c r="AQ1163" s="1673"/>
      <c r="AR1163" s="1673"/>
      <c r="AS1163" s="1673"/>
      <c r="AT1163" s="1673"/>
      <c r="AU1163" s="1673"/>
      <c r="AV1163" s="1673"/>
      <c r="AW1163" s="1673"/>
      <c r="AX1163" s="1673"/>
      <c r="AY1163" s="1673"/>
      <c r="AZ1163" s="1673"/>
      <c r="BA1163" s="1673"/>
      <c r="BB1163" s="1673"/>
      <c r="BC1163" s="1673"/>
      <c r="BD1163" s="1673"/>
      <c r="BE1163" s="1673"/>
      <c r="BF1163" s="1673"/>
    </row>
    <row r="1164" spans="2:58" s="1618" customFormat="1" ht="12" hidden="1" customHeight="1">
      <c r="E1164" s="1638"/>
      <c r="F1164" s="1638"/>
      <c r="G1164" s="1638"/>
      <c r="H1164" s="1638"/>
      <c r="I1164" s="1638"/>
      <c r="J1164" s="1637"/>
      <c r="K1164" s="1637"/>
      <c r="L1164" s="1637"/>
      <c r="M1164" s="1637"/>
      <c r="N1164" s="1637"/>
      <c r="O1164" s="1637"/>
      <c r="P1164" s="1637"/>
      <c r="Q1164" s="1639" t="str">
        <f>HEX2BIN(T1165,4)</f>
        <v>0001</v>
      </c>
      <c r="R1164" s="1639"/>
      <c r="S1164" s="1639"/>
      <c r="T1164" s="1639"/>
      <c r="U1164" s="1639" t="str">
        <f>HEX2BIN(Y1165,8)</f>
        <v>00000000</v>
      </c>
      <c r="V1164" s="1639"/>
      <c r="W1164" s="1639"/>
      <c r="X1164" s="1639"/>
      <c r="Y1164" s="1639"/>
      <c r="Z1164" s="1639"/>
      <c r="AA1164" s="1639"/>
      <c r="AB1164" s="1639"/>
      <c r="AC1164" s="1639" t="str">
        <f>HEX2BIN(AG1165,8)</f>
        <v>00101000</v>
      </c>
      <c r="AD1164" s="1639"/>
      <c r="AE1164" s="1639"/>
      <c r="AF1164" s="1639"/>
      <c r="AG1164" s="1639"/>
      <c r="AH1164" s="1639"/>
      <c r="AI1164" s="1639"/>
      <c r="AJ1164" s="1639"/>
      <c r="AQ1164" s="1673"/>
      <c r="AR1164" s="1673"/>
      <c r="AS1164" s="1673"/>
      <c r="AT1164" s="1673"/>
      <c r="AU1164" s="1673"/>
      <c r="AV1164" s="1673"/>
      <c r="AW1164" s="1673"/>
      <c r="AX1164" s="1673"/>
      <c r="AY1164" s="1673"/>
      <c r="AZ1164" s="1673"/>
      <c r="BA1164" s="1673"/>
      <c r="BB1164" s="1673"/>
      <c r="BC1164" s="1673"/>
      <c r="BD1164" s="1673"/>
      <c r="BE1164" s="1673"/>
      <c r="BF1164" s="1673"/>
    </row>
    <row r="1165" spans="2:58" s="1618" customFormat="1" ht="12" customHeight="1">
      <c r="E1165" s="1638"/>
      <c r="F1165" s="1638"/>
      <c r="G1165" s="1638"/>
      <c r="H1165" s="1638"/>
      <c r="I1165" s="1638"/>
      <c r="J1165" s="1637"/>
      <c r="K1165" s="1640"/>
      <c r="L1165" s="1637"/>
      <c r="M1165" s="1641"/>
      <c r="N1165" s="1642"/>
      <c r="O1165" s="1905" t="s">
        <v>4302</v>
      </c>
      <c r="P1165" s="1642"/>
      <c r="Q1165" s="1644" t="s">
        <v>3106</v>
      </c>
      <c r="R1165" s="1645"/>
      <c r="S1165" s="1645"/>
      <c r="T1165" s="1646" t="s">
        <v>3187</v>
      </c>
      <c r="U1165" s="1644" t="s">
        <v>3225</v>
      </c>
      <c r="V1165" s="1645"/>
      <c r="W1165" s="1645"/>
      <c r="X1165" s="1645"/>
      <c r="Y1165" s="1647" t="s">
        <v>4137</v>
      </c>
      <c r="Z1165" s="1647"/>
      <c r="AA1165" s="1647"/>
      <c r="AB1165" s="1648"/>
      <c r="AC1165" s="1644" t="s">
        <v>3216</v>
      </c>
      <c r="AD1165" s="1645"/>
      <c r="AE1165" s="1645"/>
      <c r="AF1165" s="1645"/>
      <c r="AG1165" s="1647" t="s">
        <v>4303</v>
      </c>
      <c r="AH1165" s="1647"/>
      <c r="AI1165" s="1647"/>
      <c r="AJ1165" s="1648"/>
      <c r="AQ1165" s="1673"/>
      <c r="AR1165" s="1673"/>
      <c r="AS1165" s="1673"/>
      <c r="AT1165" s="1673"/>
      <c r="AU1165" s="1673"/>
      <c r="AV1165" s="1673"/>
      <c r="AW1165" s="1673"/>
      <c r="AX1165" s="1673"/>
      <c r="AY1165" s="1673"/>
      <c r="AZ1165" s="1673"/>
      <c r="BA1165" s="1673"/>
      <c r="BB1165" s="1673"/>
      <c r="BC1165" s="1673"/>
      <c r="BD1165" s="1673"/>
      <c r="BE1165" s="1673"/>
      <c r="BF1165" s="1673"/>
    </row>
    <row r="1166" spans="2:58" ht="12" customHeight="1">
      <c r="B1166" s="1649"/>
      <c r="C1166" s="1649"/>
      <c r="D1166" s="1649"/>
      <c r="E1166" s="1638"/>
      <c r="F1166" s="1638"/>
      <c r="G1166" s="1638"/>
      <c r="H1166" s="1638"/>
      <c r="I1166" s="1638"/>
      <c r="J1166" s="1637"/>
      <c r="K1166" s="1640"/>
      <c r="L1166" s="1637"/>
      <c r="M1166" s="1641"/>
      <c r="N1166" s="1642"/>
      <c r="O1166" s="1905" t="s">
        <v>4304</v>
      </c>
      <c r="P1166" s="1642"/>
      <c r="Q1166" s="1644" t="s">
        <v>3106</v>
      </c>
      <c r="R1166" s="1645"/>
      <c r="S1166" s="1645"/>
      <c r="T1166" s="1646" t="s">
        <v>3187</v>
      </c>
      <c r="U1166" s="1644" t="s">
        <v>3830</v>
      </c>
      <c r="V1166" s="1645"/>
      <c r="W1166" s="1645"/>
      <c r="X1166" s="1645"/>
      <c r="Y1166" s="1647" t="s">
        <v>3936</v>
      </c>
      <c r="Z1166" s="1647"/>
      <c r="AA1166" s="1647"/>
      <c r="AB1166" s="1648"/>
      <c r="AC1166" s="1644" t="s">
        <v>3216</v>
      </c>
      <c r="AD1166" s="1645"/>
      <c r="AE1166" s="1645"/>
      <c r="AF1166" s="1645"/>
      <c r="AG1166" s="1647" t="s">
        <v>4305</v>
      </c>
      <c r="AH1166" s="1647"/>
      <c r="AI1166" s="1647"/>
      <c r="AJ1166" s="1648"/>
      <c r="AK1166" s="1650"/>
      <c r="AL1166" s="1649"/>
      <c r="AM1166" s="1649"/>
      <c r="AN1166" s="1649"/>
      <c r="AO1166" s="1649"/>
      <c r="AP1166" s="1649"/>
      <c r="AQ1166" s="1649"/>
      <c r="AR1166" s="1649"/>
      <c r="AS1166" s="1649"/>
      <c r="AT1166" s="1649"/>
      <c r="AU1166" s="1649"/>
      <c r="AV1166" s="1649"/>
      <c r="AW1166" s="1649"/>
      <c r="AX1166" s="1649"/>
      <c r="AY1166" s="1649"/>
      <c r="AZ1166" s="1649"/>
      <c r="BA1166" s="1649"/>
      <c r="BB1166" s="1649"/>
      <c r="BC1166" s="1649"/>
      <c r="BD1166" s="1649"/>
      <c r="BE1166" s="1649"/>
      <c r="BF1166" s="1649"/>
    </row>
    <row r="1167" spans="2:58" ht="12" customHeight="1">
      <c r="B1167" s="1649"/>
      <c r="C1167" s="1649"/>
      <c r="D1167" s="1649"/>
      <c r="E1167" s="1638"/>
      <c r="F1167" s="1638"/>
      <c r="G1167" s="1638"/>
      <c r="H1167" s="1638"/>
      <c r="I1167" s="1638"/>
      <c r="J1167" s="1637"/>
      <c r="K1167" s="1640"/>
      <c r="L1167" s="1637"/>
      <c r="M1167" s="1641"/>
      <c r="N1167" s="1642"/>
      <c r="O1167" s="1905" t="s">
        <v>4306</v>
      </c>
      <c r="P1167" s="1642"/>
      <c r="Q1167" s="1644" t="s">
        <v>3106</v>
      </c>
      <c r="R1167" s="1645"/>
      <c r="S1167" s="1645"/>
      <c r="T1167" s="1646" t="s">
        <v>3187</v>
      </c>
      <c r="U1167" s="1644" t="s">
        <v>3120</v>
      </c>
      <c r="V1167" s="1645"/>
      <c r="W1167" s="1645"/>
      <c r="X1167" s="1645"/>
      <c r="Y1167" s="1647" t="s">
        <v>3582</v>
      </c>
      <c r="Z1167" s="1647"/>
      <c r="AA1167" s="1647"/>
      <c r="AB1167" s="1648"/>
      <c r="AC1167" s="1644" t="s">
        <v>3868</v>
      </c>
      <c r="AD1167" s="1645"/>
      <c r="AE1167" s="1645"/>
      <c r="AF1167" s="1645"/>
      <c r="AG1167" s="1647" t="s">
        <v>4307</v>
      </c>
      <c r="AH1167" s="1647"/>
      <c r="AI1167" s="1647"/>
      <c r="AJ1167" s="1648"/>
      <c r="AK1167" s="1650"/>
      <c r="AL1167" s="1649"/>
      <c r="AM1167" s="1649"/>
      <c r="AN1167" s="1649"/>
      <c r="AO1167" s="1649"/>
      <c r="AP1167" s="1649"/>
      <c r="AQ1167" s="1649"/>
      <c r="AR1167" s="1649"/>
      <c r="AS1167" s="1649"/>
      <c r="AT1167" s="1649"/>
      <c r="AU1167" s="1649"/>
      <c r="AV1167" s="1649"/>
      <c r="AW1167" s="1649"/>
      <c r="AX1167" s="1649"/>
      <c r="AY1167" s="1649"/>
      <c r="AZ1167" s="1649"/>
      <c r="BA1167" s="1649"/>
      <c r="BB1167" s="1649"/>
      <c r="BC1167" s="1649"/>
      <c r="BD1167" s="1649"/>
      <c r="BE1167" s="1649"/>
      <c r="BF1167" s="1649"/>
    </row>
    <row r="1168" spans="2:58" ht="12" customHeight="1">
      <c r="B1168" s="1649"/>
      <c r="C1168" s="1649"/>
      <c r="D1168" s="1649"/>
      <c r="E1168" s="1638"/>
      <c r="F1168" s="1638"/>
      <c r="G1168" s="1638"/>
      <c r="H1168" s="1638"/>
      <c r="I1168" s="1638"/>
      <c r="J1168" s="1637"/>
      <c r="K1168" s="1640"/>
      <c r="L1168" s="1637"/>
      <c r="M1168" s="1641"/>
      <c r="N1168" s="1642"/>
      <c r="O1168" s="1640" t="s">
        <v>4308</v>
      </c>
      <c r="P1168" s="1642"/>
      <c r="Q1168" s="1644" t="s">
        <v>3106</v>
      </c>
      <c r="R1168" s="1645"/>
      <c r="S1168" s="1645"/>
      <c r="T1168" s="1646" t="s">
        <v>3187</v>
      </c>
      <c r="U1168" s="1644" t="s">
        <v>3225</v>
      </c>
      <c r="V1168" s="1645"/>
      <c r="W1168" s="1645"/>
      <c r="X1168" s="1645"/>
      <c r="Y1168" s="1647" t="s">
        <v>4004</v>
      </c>
      <c r="Z1168" s="1647"/>
      <c r="AA1168" s="1647"/>
      <c r="AB1168" s="1648"/>
      <c r="AC1168" s="1644" t="s">
        <v>3216</v>
      </c>
      <c r="AD1168" s="1645"/>
      <c r="AE1168" s="1645"/>
      <c r="AF1168" s="1645"/>
      <c r="AG1168" s="1647" t="s">
        <v>4309</v>
      </c>
      <c r="AH1168" s="1647"/>
      <c r="AI1168" s="1647"/>
      <c r="AJ1168" s="1648"/>
      <c r="AK1168" s="1650"/>
      <c r="AL1168" s="1649"/>
      <c r="AM1168" s="1649"/>
      <c r="AN1168" s="1649"/>
      <c r="AO1168" s="1649"/>
      <c r="AP1168" s="1649"/>
      <c r="AQ1168" s="1649"/>
      <c r="AR1168" s="1649"/>
      <c r="AS1168" s="1649"/>
      <c r="AT1168" s="1649"/>
      <c r="AU1168" s="1649"/>
      <c r="AV1168" s="1649"/>
      <c r="AW1168" s="1649"/>
      <c r="AX1168" s="1649"/>
      <c r="AY1168" s="1649"/>
      <c r="AZ1168" s="1649"/>
      <c r="BA1168" s="1649"/>
      <c r="BB1168" s="1649"/>
      <c r="BC1168" s="1649"/>
      <c r="BD1168" s="1649"/>
      <c r="BE1168" s="1649"/>
      <c r="BF1168" s="1649"/>
    </row>
    <row r="1170" spans="3:38" s="1903" customFormat="1" ht="12" customHeight="1">
      <c r="C1170" s="1903" t="s">
        <v>3190</v>
      </c>
      <c r="D1170" s="1908"/>
      <c r="G1170" s="1649" t="s">
        <v>3412</v>
      </c>
      <c r="M1170" s="1909"/>
      <c r="N1170" s="1909"/>
      <c r="O1170" s="1909"/>
      <c r="P1170" s="1909"/>
      <c r="Q1170" s="1909"/>
      <c r="R1170" s="1909"/>
      <c r="S1170" s="1909"/>
      <c r="T1170" s="1909"/>
      <c r="U1170" s="1909"/>
      <c r="V1170" s="1909"/>
      <c r="W1170" s="1909"/>
      <c r="X1170" s="1909"/>
      <c r="AC1170" s="1909"/>
      <c r="AD1170" s="1909"/>
      <c r="AE1170" s="1909"/>
      <c r="AF1170" s="1909"/>
      <c r="AG1170" s="1909"/>
      <c r="AH1170" s="1909"/>
      <c r="AI1170" s="1909"/>
      <c r="AJ1170" s="1909"/>
      <c r="AK1170" s="1909"/>
      <c r="AL1170" s="1909"/>
    </row>
    <row r="1171" spans="3:38" s="1903" customFormat="1" ht="12" customHeight="1">
      <c r="E1171" s="1910" t="s">
        <v>3192</v>
      </c>
      <c r="AJ1171" s="1911" t="s">
        <v>3193</v>
      </c>
    </row>
    <row r="1172" spans="3:38" s="1903" customFormat="1" ht="12" customHeight="1">
      <c r="E1172" s="1912">
        <v>31</v>
      </c>
      <c r="F1172" s="1912"/>
      <c r="G1172" s="1912"/>
      <c r="H1172" s="1912"/>
      <c r="I1172" s="1912"/>
      <c r="J1172" s="1912"/>
      <c r="K1172" s="1912"/>
      <c r="L1172" s="1912">
        <v>24</v>
      </c>
      <c r="M1172" s="1912">
        <v>23</v>
      </c>
      <c r="N1172" s="1912"/>
      <c r="O1172" s="1912"/>
      <c r="P1172" s="1912"/>
      <c r="Q1172" s="1912"/>
      <c r="R1172" s="1912"/>
      <c r="S1172" s="1912"/>
      <c r="T1172" s="1913">
        <v>16</v>
      </c>
      <c r="U1172" s="1913">
        <v>15</v>
      </c>
      <c r="V1172" s="1912"/>
      <c r="W1172" s="1912"/>
      <c r="X1172" s="1912"/>
      <c r="Y1172" s="1912"/>
      <c r="Z1172" s="1912"/>
      <c r="AA1172" s="1912"/>
      <c r="AB1172" s="1913">
        <v>8</v>
      </c>
      <c r="AC1172" s="1913">
        <v>7</v>
      </c>
      <c r="AD1172" s="1912"/>
      <c r="AE1172" s="1912"/>
      <c r="AF1172" s="1912"/>
      <c r="AG1172" s="1912"/>
      <c r="AH1172" s="1912"/>
      <c r="AI1172" s="1912"/>
      <c r="AJ1172" s="1913">
        <v>0</v>
      </c>
    </row>
    <row r="1173" spans="3:38" s="1903" customFormat="1" ht="12" customHeight="1">
      <c r="E1173" s="1686" t="s">
        <v>4310</v>
      </c>
      <c r="F1173" s="1687" t="s">
        <v>3125</v>
      </c>
      <c r="G1173" s="1687" t="s">
        <v>3194</v>
      </c>
      <c r="H1173" s="1688" t="s">
        <v>3125</v>
      </c>
      <c r="I1173" s="1686" t="s">
        <v>3839</v>
      </c>
      <c r="J1173" s="1687" t="s">
        <v>3125</v>
      </c>
      <c r="K1173" s="1687" t="s">
        <v>3194</v>
      </c>
      <c r="L1173" s="1688" t="s">
        <v>3125</v>
      </c>
      <c r="M1173" s="1760" t="s">
        <v>3798</v>
      </c>
      <c r="N1173" s="1758" t="s">
        <v>3798</v>
      </c>
      <c r="O1173" s="1758" t="s">
        <v>3420</v>
      </c>
      <c r="P1173" s="1761" t="s">
        <v>3420</v>
      </c>
      <c r="Q1173" s="1760" t="s">
        <v>3420</v>
      </c>
      <c r="R1173" s="1758" t="s">
        <v>3420</v>
      </c>
      <c r="S1173" s="1758" t="s">
        <v>3874</v>
      </c>
      <c r="T1173" s="1761" t="s">
        <v>3420</v>
      </c>
      <c r="U1173" s="1760" t="s">
        <v>3798</v>
      </c>
      <c r="V1173" s="1758" t="s">
        <v>3798</v>
      </c>
      <c r="W1173" s="1758" t="s">
        <v>3420</v>
      </c>
      <c r="X1173" s="1761" t="s">
        <v>3798</v>
      </c>
      <c r="Y1173" s="1760" t="s">
        <v>3798</v>
      </c>
      <c r="Z1173" s="1758" t="s">
        <v>3420</v>
      </c>
      <c r="AA1173" s="1758" t="s">
        <v>3420</v>
      </c>
      <c r="AB1173" s="1761" t="s">
        <v>3420</v>
      </c>
      <c r="AC1173" s="1760" t="s">
        <v>3420</v>
      </c>
      <c r="AD1173" s="1758" t="s">
        <v>3420</v>
      </c>
      <c r="AE1173" s="1758" t="s">
        <v>3798</v>
      </c>
      <c r="AF1173" s="1761" t="s">
        <v>3798</v>
      </c>
      <c r="AG1173" s="1760" t="s">
        <v>3798</v>
      </c>
      <c r="AH1173" s="1758" t="s">
        <v>3420</v>
      </c>
      <c r="AI1173" s="1758" t="s">
        <v>3420</v>
      </c>
      <c r="AJ1173" s="1761" t="s">
        <v>3420</v>
      </c>
    </row>
    <row r="1174" spans="3:38" s="1903" customFormat="1" ht="6" customHeight="1">
      <c r="E1174" s="1914"/>
      <c r="F1174" s="1914"/>
      <c r="G1174" s="1914"/>
      <c r="H1174" s="1914"/>
      <c r="I1174" s="1914"/>
      <c r="J1174" s="1914"/>
      <c r="K1174" s="1914"/>
      <c r="L1174" s="1914"/>
      <c r="M1174" s="1914"/>
      <c r="N1174" s="1914"/>
      <c r="O1174" s="1914"/>
      <c r="P1174" s="1914"/>
      <c r="Q1174" s="1914"/>
      <c r="R1174" s="1914"/>
      <c r="S1174" s="1914"/>
      <c r="T1174" s="1914"/>
      <c r="U1174" s="1914"/>
      <c r="V1174" s="1914"/>
      <c r="W1174" s="1914"/>
      <c r="X1174" s="1914"/>
      <c r="Y1174" s="1914"/>
      <c r="Z1174" s="1914"/>
      <c r="AA1174" s="1914"/>
      <c r="AB1174" s="1914"/>
      <c r="AC1174" s="1914"/>
      <c r="AD1174" s="1914"/>
      <c r="AE1174" s="1914"/>
      <c r="AF1174" s="1914"/>
      <c r="AG1174" s="1914"/>
      <c r="AH1174" s="1914"/>
      <c r="AI1174" s="1914"/>
      <c r="AJ1174" s="1914"/>
    </row>
    <row r="1175" spans="3:38" s="1903" customFormat="1" ht="6" customHeight="1">
      <c r="E1175" s="1914"/>
      <c r="F1175" s="1914"/>
      <c r="G1175" s="1914"/>
      <c r="H1175" s="1914"/>
      <c r="I1175" s="1914"/>
      <c r="J1175" s="1914"/>
      <c r="K1175" s="1914"/>
      <c r="L1175" s="1914"/>
      <c r="M1175" s="1914"/>
      <c r="N1175" s="1914"/>
      <c r="O1175" s="1914"/>
      <c r="P1175" s="1914"/>
      <c r="Q1175" s="1914"/>
      <c r="R1175" s="1914"/>
      <c r="S1175" s="1914"/>
      <c r="T1175" s="1914"/>
      <c r="U1175" s="1914"/>
      <c r="V1175" s="1914"/>
      <c r="W1175" s="1914"/>
      <c r="X1175" s="1914"/>
      <c r="Y1175" s="1914"/>
      <c r="Z1175" s="1914"/>
      <c r="AA1175" s="1914"/>
      <c r="AB1175" s="1914"/>
      <c r="AC1175" s="1914"/>
      <c r="AD1175" s="1914"/>
      <c r="AE1175" s="1914"/>
      <c r="AF1175" s="1914"/>
      <c r="AG1175" s="1914"/>
      <c r="AH1175" s="1914"/>
      <c r="AI1175" s="1914"/>
      <c r="AJ1175" s="1914"/>
    </row>
    <row r="1176" spans="3:38" s="1903" customFormat="1" ht="6" customHeight="1">
      <c r="E1176" s="1914"/>
      <c r="F1176" s="1914"/>
      <c r="G1176" s="1914"/>
      <c r="H1176" s="1914"/>
      <c r="I1176" s="1914"/>
      <c r="J1176" s="1914"/>
      <c r="K1176" s="1914"/>
      <c r="L1176" s="1914"/>
      <c r="M1176" s="1914"/>
      <c r="N1176" s="1914"/>
      <c r="O1176" s="1914"/>
      <c r="P1176" s="1914"/>
      <c r="Q1176" s="1914"/>
      <c r="R1176" s="1914"/>
      <c r="S1176" s="1914"/>
      <c r="T1176" s="1914"/>
      <c r="U1176" s="1914"/>
      <c r="V1176" s="1914"/>
      <c r="W1176" s="1914"/>
      <c r="X1176" s="1914"/>
      <c r="Y1176" s="1914"/>
      <c r="Z1176" s="1914"/>
      <c r="AA1176" s="1914"/>
      <c r="AB1176" s="1914"/>
      <c r="AC1176" s="1914"/>
      <c r="AD1176" s="1914"/>
      <c r="AE1176" s="1914"/>
      <c r="AF1176" s="1914"/>
      <c r="AG1176" s="1914"/>
      <c r="AH1176" s="1914"/>
      <c r="AI1176" s="1914"/>
      <c r="AJ1176" s="1914"/>
    </row>
    <row r="1177" spans="3:38" s="1903" customFormat="1" ht="6" customHeight="1">
      <c r="E1177" s="1914"/>
      <c r="F1177" s="1914"/>
      <c r="G1177" s="1914"/>
      <c r="H1177" s="1914"/>
      <c r="I1177" s="1914"/>
      <c r="J1177" s="1914"/>
      <c r="K1177" s="1914"/>
      <c r="L1177" s="1914"/>
      <c r="M1177" s="1914"/>
      <c r="N1177" s="1914"/>
      <c r="O1177" s="1914"/>
      <c r="P1177" s="1914"/>
      <c r="Q1177" s="1914"/>
      <c r="R1177" s="1914"/>
      <c r="S1177" s="1914"/>
      <c r="T1177" s="1914"/>
      <c r="U1177" s="1914"/>
      <c r="V1177" s="1914"/>
      <c r="W1177" s="1914"/>
      <c r="X1177" s="1914"/>
      <c r="Y1177" s="1914"/>
      <c r="Z1177" s="1914"/>
      <c r="AA1177" s="1914"/>
      <c r="AB1177" s="1914"/>
      <c r="AC1177" s="1914"/>
      <c r="AD1177" s="1914"/>
      <c r="AE1177" s="1914"/>
      <c r="AF1177" s="1914"/>
      <c r="AG1177" s="1914"/>
      <c r="AH1177" s="1914"/>
      <c r="AI1177" s="1914"/>
      <c r="AJ1177" s="1914"/>
    </row>
    <row r="1178" spans="3:38" s="1915" customFormat="1" ht="11.25" customHeight="1">
      <c r="D1178" s="1916"/>
      <c r="I1178" s="1917"/>
      <c r="J1178" s="1917"/>
      <c r="K1178" s="1917"/>
      <c r="L1178" s="1917"/>
      <c r="M1178" s="1918" t="s">
        <v>4125</v>
      </c>
      <c r="N1178" s="2009"/>
      <c r="O1178" s="2009"/>
      <c r="P1178" s="2009"/>
      <c r="Q1178" s="2009"/>
      <c r="R1178" s="2009"/>
      <c r="S1178" s="2009"/>
      <c r="T1178" s="2009"/>
      <c r="U1178" s="2009"/>
      <c r="V1178" s="2009"/>
      <c r="W1178" s="2009"/>
      <c r="X1178" s="2009"/>
      <c r="Y1178" s="2009"/>
      <c r="Z1178" s="2009"/>
      <c r="AA1178" s="2009"/>
      <c r="AB1178" s="2009"/>
      <c r="AC1178" s="2009"/>
      <c r="AD1178" s="2009"/>
      <c r="AE1178" s="2009"/>
      <c r="AF1178" s="2009"/>
      <c r="AG1178" s="2009"/>
      <c r="AH1178" s="2009"/>
      <c r="AI1178" s="2009"/>
      <c r="AJ1178" s="2010"/>
    </row>
    <row r="1179" spans="3:38" s="1915" customFormat="1" ht="11.25" customHeight="1">
      <c r="D1179" s="1916"/>
      <c r="I1179" s="1917"/>
      <c r="J1179" s="1917"/>
      <c r="K1179" s="1917"/>
      <c r="L1179" s="1917"/>
      <c r="M1179" s="1917"/>
      <c r="N1179" s="1917"/>
      <c r="O1179" s="1917"/>
      <c r="R1179" s="1921"/>
      <c r="S1179" s="1921"/>
      <c r="T1179" s="1922"/>
      <c r="U1179" s="1922"/>
      <c r="V1179" s="1922"/>
      <c r="W1179" s="1922"/>
      <c r="X1179" s="1923"/>
      <c r="Y1179" s="1923"/>
      <c r="Z1179" s="1923"/>
      <c r="AA1179" s="1923"/>
      <c r="AB1179" s="1923"/>
      <c r="AC1179" s="1923"/>
      <c r="AD1179" s="1923"/>
      <c r="AE1179" s="1921"/>
      <c r="AF1179" s="1921"/>
      <c r="AG1179" s="1921"/>
      <c r="AH1179" s="1924"/>
      <c r="AI1179" s="1924"/>
      <c r="AJ1179" s="1924"/>
      <c r="AL1179" s="1925"/>
    </row>
    <row r="1180" spans="3:38" s="1909" customFormat="1" ht="12" customHeight="1">
      <c r="E1180" s="1927" t="s">
        <v>4311</v>
      </c>
      <c r="F1180" s="1927"/>
      <c r="G1180" s="1927"/>
      <c r="H1180" s="1927"/>
      <c r="I1180" s="1927"/>
      <c r="J1180" s="1928"/>
      <c r="K1180" s="1905"/>
      <c r="L1180" s="1928"/>
      <c r="M1180" s="1929"/>
      <c r="N1180" s="1929"/>
      <c r="O1180" s="1929"/>
      <c r="P1180" s="1929"/>
      <c r="U1180" s="1928"/>
      <c r="Y1180" s="1929"/>
      <c r="Z1180" s="1929"/>
      <c r="AA1180" s="1929"/>
      <c r="AB1180" s="1930"/>
      <c r="AC1180" s="1929"/>
      <c r="AD1180" s="1929"/>
      <c r="AE1180" s="1929"/>
      <c r="AF1180" s="1929"/>
      <c r="AG1180" s="1931"/>
      <c r="AH1180" s="1931"/>
      <c r="AI1180" s="1931"/>
      <c r="AJ1180" s="1931"/>
    </row>
    <row r="1181" spans="3:38" s="1909" customFormat="1" ht="12" customHeight="1">
      <c r="E1181" s="1927" t="s">
        <v>4312</v>
      </c>
      <c r="F1181" s="1927"/>
      <c r="G1181" s="1927"/>
      <c r="H1181" s="1927"/>
      <c r="I1181" s="1927"/>
      <c r="J1181" s="1928"/>
      <c r="K1181" s="1905"/>
      <c r="L1181" s="1928"/>
      <c r="M1181" s="1929"/>
      <c r="N1181" s="1929"/>
      <c r="O1181" s="1929"/>
      <c r="P1181" s="1929"/>
      <c r="U1181" s="1928"/>
      <c r="Y1181" s="1929"/>
      <c r="Z1181" s="1929"/>
      <c r="AA1181" s="1929"/>
      <c r="AB1181" s="1930"/>
      <c r="AC1181" s="1929"/>
      <c r="AD1181" s="1929"/>
      <c r="AE1181" s="1929"/>
      <c r="AF1181" s="1929"/>
      <c r="AG1181" s="1931"/>
      <c r="AH1181" s="1931"/>
      <c r="AI1181" s="1931"/>
      <c r="AJ1181" s="1931"/>
    </row>
    <row r="1182" spans="3:38" s="1909" customFormat="1" ht="12" customHeight="1">
      <c r="E1182" s="1927" t="s">
        <v>4313</v>
      </c>
      <c r="F1182" s="1927"/>
      <c r="G1182" s="1927"/>
      <c r="H1182" s="1927"/>
      <c r="I1182" s="1927"/>
      <c r="J1182" s="1928"/>
      <c r="K1182" s="1905"/>
      <c r="L1182" s="1928"/>
      <c r="M1182" s="1929"/>
      <c r="N1182" s="1929"/>
      <c r="O1182" s="1929"/>
      <c r="P1182" s="1929"/>
      <c r="U1182" s="1928"/>
      <c r="Y1182" s="1929"/>
      <c r="Z1182" s="1929"/>
      <c r="AA1182" s="1929"/>
      <c r="AB1182" s="1930"/>
      <c r="AC1182" s="1929"/>
      <c r="AD1182" s="1929"/>
      <c r="AE1182" s="1929"/>
      <c r="AF1182" s="1929"/>
      <c r="AG1182" s="1931"/>
      <c r="AH1182" s="1931"/>
      <c r="AI1182" s="1931"/>
      <c r="AJ1182" s="1931"/>
    </row>
    <row r="1183" spans="3:38" s="1909" customFormat="1" ht="12" customHeight="1">
      <c r="E1183" s="1927"/>
      <c r="F1183" s="1927"/>
      <c r="G1183" s="1927"/>
      <c r="H1183" s="1927"/>
      <c r="I1183" s="1927"/>
      <c r="J1183" s="1928"/>
      <c r="K1183" s="1905"/>
      <c r="L1183" s="1928"/>
      <c r="M1183" s="1929"/>
      <c r="N1183" s="1929"/>
      <c r="O1183" s="1929"/>
      <c r="P1183" s="1929"/>
      <c r="U1183" s="1928"/>
      <c r="Y1183" s="1929"/>
      <c r="Z1183" s="1929"/>
      <c r="AA1183" s="1929"/>
      <c r="AB1183" s="1930"/>
      <c r="AC1183" s="1929"/>
      <c r="AD1183" s="1929"/>
      <c r="AE1183" s="1929"/>
      <c r="AF1183" s="1929"/>
      <c r="AG1183" s="1931"/>
      <c r="AH1183" s="1931"/>
      <c r="AI1183" s="1931"/>
      <c r="AJ1183" s="1931"/>
    </row>
    <row r="1184" spans="3:38" s="1909" customFormat="1" ht="12" customHeight="1">
      <c r="E1184" s="1927"/>
      <c r="F1184" s="1927"/>
      <c r="G1184" s="1927"/>
      <c r="H1184" s="1927"/>
      <c r="I1184" s="1927"/>
      <c r="J1184" s="1928"/>
      <c r="K1184" s="1905"/>
      <c r="L1184" s="1928"/>
      <c r="M1184" s="1929"/>
      <c r="N1184" s="1929"/>
      <c r="O1184" s="1929"/>
      <c r="P1184" s="1929"/>
      <c r="U1184" s="1928"/>
      <c r="Y1184" s="1929"/>
      <c r="Z1184" s="1929"/>
      <c r="AA1184" s="1929"/>
      <c r="AB1184" s="1930"/>
      <c r="AC1184" s="1929"/>
      <c r="AD1184" s="1929"/>
      <c r="AE1184" s="1929"/>
      <c r="AF1184" s="1929"/>
      <c r="AG1184" s="1931"/>
      <c r="AH1184" s="1931"/>
      <c r="AI1184" s="1931"/>
      <c r="AJ1184" s="1931"/>
    </row>
    <row r="1185" spans="2:58" s="1909" customFormat="1" ht="12" customHeight="1">
      <c r="E1185" s="1927"/>
      <c r="F1185" s="1927"/>
      <c r="G1185" s="1927"/>
      <c r="H1185" s="1927"/>
      <c r="I1185" s="1927"/>
      <c r="J1185" s="1928"/>
      <c r="K1185" s="1905"/>
      <c r="L1185" s="1928"/>
      <c r="M1185" s="1929"/>
      <c r="N1185" s="1929"/>
      <c r="O1185" s="1929"/>
      <c r="P1185" s="1929"/>
      <c r="U1185" s="1928"/>
      <c r="Y1185" s="1929"/>
      <c r="Z1185" s="1929"/>
      <c r="AA1185" s="1929"/>
      <c r="AB1185" s="1930"/>
      <c r="AC1185" s="1929"/>
      <c r="AD1185" s="1929"/>
      <c r="AE1185" s="1929"/>
      <c r="AF1185" s="1929"/>
      <c r="AG1185" s="1931"/>
      <c r="AH1185" s="1931"/>
      <c r="AI1185" s="1931"/>
      <c r="AJ1185" s="1931"/>
    </row>
    <row r="1186" spans="2:58" s="1909" customFormat="1" ht="12" customHeight="1">
      <c r="E1186" s="1927"/>
      <c r="F1186" s="1927"/>
      <c r="G1186" s="1927"/>
      <c r="H1186" s="1927"/>
      <c r="I1186" s="1927"/>
      <c r="J1186" s="1928"/>
      <c r="K1186" s="1905"/>
      <c r="L1186" s="1928"/>
      <c r="M1186" s="1929"/>
      <c r="N1186" s="1929"/>
      <c r="O1186" s="1929"/>
      <c r="P1186" s="1929"/>
      <c r="U1186" s="1928"/>
      <c r="Y1186" s="1929"/>
      <c r="Z1186" s="1929"/>
      <c r="AA1186" s="1929"/>
      <c r="AB1186" s="1930"/>
      <c r="AC1186" s="1929"/>
      <c r="AD1186" s="1929"/>
      <c r="AE1186" s="1929"/>
      <c r="AF1186" s="1929"/>
      <c r="AG1186" s="1931"/>
      <c r="AH1186" s="1931"/>
      <c r="AI1186" s="1931"/>
      <c r="AJ1186" s="1931"/>
    </row>
    <row r="1187" spans="2:58" s="1915" customFormat="1" ht="11.25" customHeight="1">
      <c r="D1187" s="1916"/>
      <c r="I1187" s="1917"/>
      <c r="J1187" s="1917"/>
      <c r="K1187" s="1917"/>
      <c r="L1187" s="1917"/>
      <c r="M1187" s="1917"/>
      <c r="N1187" s="1917"/>
      <c r="O1187" s="1917"/>
      <c r="R1187" s="1921"/>
      <c r="S1187" s="1921"/>
      <c r="T1187" s="1921"/>
      <c r="U1187" s="1921"/>
      <c r="V1187" s="1921"/>
      <c r="W1187" s="1921"/>
      <c r="X1187" s="1921"/>
      <c r="Y1187" s="1921"/>
      <c r="Z1187" s="1921"/>
      <c r="AA1187" s="1922"/>
      <c r="AB1187" s="1922"/>
      <c r="AC1187" s="1922"/>
      <c r="AD1187" s="1922"/>
      <c r="AE1187" s="1922"/>
      <c r="AF1187" s="2008"/>
      <c r="AG1187" s="2008"/>
      <c r="AH1187" s="1921"/>
      <c r="AI1187" s="1921"/>
      <c r="AK1187" s="1710"/>
    </row>
    <row r="1188" spans="2:58" ht="12" customHeight="1">
      <c r="B1188" s="1656" t="str">
        <f>$B$2</f>
        <v>13</v>
      </c>
      <c r="C1188" s="1657" t="s">
        <v>4314</v>
      </c>
      <c r="D1188" s="1649"/>
      <c r="E1188" s="1658" t="s">
        <v>4315</v>
      </c>
      <c r="F1188" s="1655"/>
      <c r="G1188" s="1655"/>
      <c r="H1188" s="1655"/>
      <c r="I1188" s="1655"/>
      <c r="J1188" s="1655"/>
      <c r="K1188" s="1655"/>
      <c r="L1188" s="1655"/>
      <c r="M1188" s="1655"/>
      <c r="N1188" s="1655"/>
      <c r="O1188" s="1655"/>
      <c r="P1188" s="1655"/>
      <c r="Q1188" s="1655"/>
      <c r="R1188" s="1655"/>
      <c r="S1188" s="1655"/>
      <c r="T1188" s="1655"/>
      <c r="U1188" s="1655"/>
      <c r="V1188" s="1655"/>
      <c r="W1188" s="1655"/>
      <c r="X1188" s="1655"/>
      <c r="Y1188" s="1655"/>
      <c r="Z1188" s="1655"/>
      <c r="AA1188" s="1655"/>
      <c r="AB1188" s="1655"/>
      <c r="AC1188" s="1655"/>
      <c r="AD1188" s="1989"/>
      <c r="AE1188" s="1618"/>
      <c r="AF1188" s="1664" t="s">
        <v>3184</v>
      </c>
      <c r="AG1188" s="1664"/>
      <c r="AH1188" s="1664"/>
      <c r="AI1188" s="1664"/>
      <c r="AJ1188" s="1664"/>
      <c r="AK1188" s="1650"/>
      <c r="AL1188" s="1649"/>
      <c r="AM1188" s="1649"/>
      <c r="AN1188" s="1649"/>
      <c r="AO1188" s="1649"/>
      <c r="AP1188" s="1649"/>
      <c r="AQ1188" s="1649"/>
      <c r="AR1188" s="1649"/>
      <c r="AS1188" s="1649"/>
      <c r="AT1188" s="1649"/>
      <c r="AU1188" s="1649"/>
      <c r="AV1188" s="1649"/>
      <c r="AW1188" s="1649"/>
      <c r="AX1188" s="1649"/>
      <c r="AY1188" s="1649"/>
      <c r="AZ1188" s="1649"/>
      <c r="BA1188" s="1649"/>
      <c r="BB1188" s="1649"/>
      <c r="BC1188" s="1649"/>
      <c r="BD1188" s="1649"/>
      <c r="BE1188" s="1649"/>
      <c r="BF1188" s="1649"/>
    </row>
    <row r="1189" spans="2:58" s="1915" customFormat="1" ht="11.25" customHeight="1">
      <c r="D1189" s="1916"/>
      <c r="E1189" s="2011" t="s">
        <v>4316</v>
      </c>
      <c r="I1189" s="1917"/>
      <c r="J1189" s="1917"/>
      <c r="K1189" s="1917"/>
      <c r="L1189" s="1917"/>
      <c r="M1189" s="1917"/>
      <c r="N1189" s="1917"/>
      <c r="O1189" s="1917"/>
      <c r="R1189" s="1921"/>
      <c r="S1189" s="1921"/>
      <c r="T1189" s="1922"/>
      <c r="U1189" s="1922"/>
      <c r="V1189" s="1922"/>
      <c r="W1189" s="1922"/>
      <c r="X1189" s="1923"/>
      <c r="Y1189" s="1923"/>
      <c r="Z1189" s="1923"/>
      <c r="AA1189" s="1923"/>
      <c r="AB1189" s="1923"/>
      <c r="AC1189" s="1923"/>
      <c r="AD1189" s="1923"/>
      <c r="AE1189" s="1921"/>
      <c r="AF1189" s="1921"/>
      <c r="AG1189" s="1921"/>
      <c r="AH1189" s="1924"/>
      <c r="AI1189" s="1924"/>
      <c r="AJ1189" s="1924"/>
      <c r="AL1189" s="1925"/>
    </row>
    <row r="1190" spans="2:58" ht="12" customHeight="1">
      <c r="B1190" s="1649"/>
      <c r="C1190" s="1649" t="s">
        <v>4317</v>
      </c>
      <c r="D1190" s="1649"/>
      <c r="E1190" s="1659"/>
      <c r="F1190" s="1659"/>
      <c r="G1190" s="1649" t="s">
        <v>3412</v>
      </c>
      <c r="H1190" s="1659"/>
      <c r="I1190" s="1659"/>
      <c r="J1190" s="1655"/>
      <c r="K1190" s="1655"/>
      <c r="L1190" s="1655"/>
      <c r="M1190" s="1660"/>
      <c r="N1190" s="1660"/>
      <c r="O1190" s="1660"/>
      <c r="P1190" s="1660"/>
      <c r="Q1190" s="1661"/>
      <c r="R1190" s="1662"/>
      <c r="S1190" s="1662"/>
      <c r="T1190" s="1662"/>
      <c r="U1190" s="1660"/>
      <c r="V1190" s="1654"/>
      <c r="W1190" s="1654"/>
      <c r="X1190" s="1654"/>
      <c r="Y1190" s="1660"/>
      <c r="Z1190" s="1660"/>
      <c r="AA1190" s="1660"/>
      <c r="AB1190" s="1661"/>
      <c r="AC1190" s="1660"/>
      <c r="AD1190" s="1660"/>
      <c r="AE1190" s="1660"/>
      <c r="AF1190" s="1660"/>
      <c r="AG1190" s="1660"/>
      <c r="AH1190" s="1660"/>
      <c r="AI1190" s="1660"/>
      <c r="AJ1190" s="1660"/>
      <c r="AK1190" s="1665"/>
      <c r="AL1190" s="1649"/>
      <c r="AM1190" s="1649"/>
      <c r="AN1190" s="1649"/>
      <c r="AO1190" s="1649"/>
      <c r="AP1190" s="1649"/>
      <c r="AQ1190" s="1649"/>
      <c r="AR1190" s="1649"/>
      <c r="AS1190" s="1649"/>
      <c r="AT1190" s="1649"/>
      <c r="AU1190" s="1649"/>
      <c r="AV1190" s="1649"/>
      <c r="AW1190" s="1649"/>
      <c r="AX1190" s="1649"/>
      <c r="AY1190" s="1649"/>
      <c r="AZ1190" s="1649"/>
      <c r="BA1190" s="1649"/>
      <c r="BB1190" s="1649"/>
      <c r="BC1190" s="1649"/>
      <c r="BD1190" s="1649"/>
      <c r="BE1190" s="1649"/>
      <c r="BF1190" s="1649"/>
    </row>
    <row r="1191" spans="2:58" ht="12" customHeight="1">
      <c r="B1191" s="1649"/>
      <c r="C1191" s="1649"/>
      <c r="D1191" s="1649"/>
      <c r="E1191" s="1649" t="s">
        <v>3698</v>
      </c>
      <c r="F1191" s="1649"/>
      <c r="G1191" s="1649"/>
      <c r="H1191" s="1649"/>
      <c r="I1191" s="1649"/>
      <c r="J1191" s="1649"/>
      <c r="K1191" s="1649"/>
      <c r="L1191" s="1649"/>
      <c r="M1191" s="1649"/>
      <c r="N1191" s="1649"/>
      <c r="O1191" s="1649"/>
      <c r="P1191" s="1649"/>
      <c r="Q1191" s="1649"/>
      <c r="R1191" s="1649"/>
      <c r="S1191" s="1649"/>
      <c r="T1191" s="1649"/>
      <c r="U1191" s="1649"/>
      <c r="V1191" s="1649"/>
      <c r="W1191" s="1649"/>
      <c r="X1191" s="1649"/>
      <c r="Y1191" s="1649"/>
      <c r="Z1191" s="1649"/>
      <c r="AA1191" s="1649"/>
      <c r="AB1191" s="1649"/>
      <c r="AC1191" s="1649"/>
      <c r="AD1191" s="1649"/>
      <c r="AE1191" s="1649"/>
      <c r="AF1191" s="1649"/>
      <c r="AG1191" s="1649"/>
      <c r="AH1191" s="1649"/>
      <c r="AI1191" s="1649"/>
      <c r="AJ1191" s="1665" t="s">
        <v>3404</v>
      </c>
      <c r="AK1191" s="1650"/>
      <c r="AL1191" s="1649"/>
      <c r="AM1191" s="1649"/>
      <c r="AN1191" s="1649"/>
      <c r="AO1191" s="1649"/>
      <c r="AP1191" s="1649"/>
      <c r="AQ1191" s="1649"/>
      <c r="AR1191" s="1649"/>
      <c r="AS1191" s="1649"/>
      <c r="AT1191" s="1649"/>
      <c r="AU1191" s="1649"/>
      <c r="AV1191" s="1649"/>
      <c r="AW1191" s="1649"/>
      <c r="AX1191" s="1649"/>
      <c r="AY1191" s="1649"/>
      <c r="AZ1191" s="1649"/>
      <c r="BA1191" s="1649"/>
      <c r="BB1191" s="1649"/>
      <c r="BC1191" s="1649"/>
      <c r="BD1191" s="1649"/>
      <c r="BE1191" s="1649"/>
      <c r="BF1191" s="1649"/>
    </row>
    <row r="1192" spans="2:58" ht="12" customHeight="1">
      <c r="B1192" s="1649"/>
      <c r="C1192" s="1649"/>
      <c r="D1192" s="1649"/>
      <c r="E1192" s="1666">
        <v>31</v>
      </c>
      <c r="F1192" s="1666"/>
      <c r="G1192" s="1666"/>
      <c r="H1192" s="1666"/>
      <c r="I1192" s="1666"/>
      <c r="J1192" s="1666"/>
      <c r="K1192" s="1666"/>
      <c r="L1192" s="1666">
        <v>24</v>
      </c>
      <c r="M1192" s="1666">
        <v>23</v>
      </c>
      <c r="N1192" s="1666"/>
      <c r="O1192" s="1666"/>
      <c r="P1192" s="1666"/>
      <c r="Q1192" s="1666"/>
      <c r="R1192" s="1666"/>
      <c r="S1192" s="1666"/>
      <c r="T1192" s="1667">
        <v>16</v>
      </c>
      <c r="U1192" s="1667">
        <v>15</v>
      </c>
      <c r="V1192" s="1666"/>
      <c r="W1192" s="1666"/>
      <c r="X1192" s="1666"/>
      <c r="Y1192" s="1666"/>
      <c r="Z1192" s="1666"/>
      <c r="AA1192" s="1666"/>
      <c r="AB1192" s="1667">
        <v>8</v>
      </c>
      <c r="AC1192" s="1667">
        <v>7</v>
      </c>
      <c r="AD1192" s="1666"/>
      <c r="AE1192" s="1666"/>
      <c r="AF1192" s="1666"/>
      <c r="AG1192" s="1666"/>
      <c r="AH1192" s="1666"/>
      <c r="AI1192" s="1666"/>
      <c r="AJ1192" s="1667">
        <v>0</v>
      </c>
      <c r="AK1192" s="1650"/>
      <c r="AL1192" s="1649"/>
      <c r="AM1192" s="1649"/>
      <c r="AN1192" s="1649"/>
      <c r="AO1192" s="1649"/>
      <c r="AP1192" s="1649"/>
      <c r="AQ1192" s="1649"/>
      <c r="AR1192" s="1649"/>
      <c r="AS1192" s="1649"/>
      <c r="AT1192" s="1649"/>
      <c r="AU1192" s="1649"/>
      <c r="AV1192" s="1649"/>
      <c r="AW1192" s="1649"/>
      <c r="AX1192" s="1649"/>
      <c r="AY1192" s="1649"/>
      <c r="AZ1192" s="1649"/>
      <c r="BA1192" s="1649"/>
      <c r="BB1192" s="1649"/>
      <c r="BC1192" s="1649"/>
      <c r="BD1192" s="1649"/>
      <c r="BE1192" s="1649"/>
      <c r="BF1192" s="1649"/>
    </row>
    <row r="1193" spans="2:58" s="1618" customFormat="1" ht="12" customHeight="1">
      <c r="E1193" s="1619">
        <v>1</v>
      </c>
      <c r="F1193" s="1620">
        <v>0</v>
      </c>
      <c r="G1193" s="1620">
        <v>1</v>
      </c>
      <c r="H1193" s="1621" t="s">
        <v>3414</v>
      </c>
      <c r="I1193" s="1619">
        <v>0</v>
      </c>
      <c r="J1193" s="1622">
        <v>0</v>
      </c>
      <c r="K1193" s="1622">
        <v>0</v>
      </c>
      <c r="L1193" s="1623">
        <v>0</v>
      </c>
      <c r="M1193" s="1668">
        <v>0</v>
      </c>
      <c r="N1193" s="1622">
        <v>0</v>
      </c>
      <c r="O1193" s="1622">
        <v>0</v>
      </c>
      <c r="P1193" s="1623">
        <v>0</v>
      </c>
      <c r="Q1193" s="1619" t="str">
        <f>MID(Q1195,1,1)</f>
        <v>0</v>
      </c>
      <c r="R1193" s="1620" t="str">
        <f>MID(Q1195,2,1)</f>
        <v>0</v>
      </c>
      <c r="S1193" s="1669" t="str">
        <f>MID(Q1195,3,1)</f>
        <v>0</v>
      </c>
      <c r="T1193" s="1670" t="str">
        <f>MID(Q1195,4,1)</f>
        <v>1</v>
      </c>
      <c r="U1193" s="1619" t="str">
        <f>MID(U1195,1,1)</f>
        <v>0</v>
      </c>
      <c r="V1193" s="1620" t="str">
        <f>MID(U1195,2,1)</f>
        <v>0</v>
      </c>
      <c r="W1193" s="1620" t="str">
        <f>MID(U1195,3,1)</f>
        <v>0</v>
      </c>
      <c r="X1193" s="1621" t="str">
        <f>MID(U1195,4,1)</f>
        <v>0</v>
      </c>
      <c r="Y1193" s="1619" t="str">
        <f>MID(U1195,5,1)</f>
        <v>0</v>
      </c>
      <c r="Z1193" s="1620" t="s">
        <v>3965</v>
      </c>
      <c r="AA1193" s="1620" t="s">
        <v>3414</v>
      </c>
      <c r="AB1193" s="1621" t="s">
        <v>3414</v>
      </c>
      <c r="AC1193" s="1671" t="str">
        <f>MID(AC1195,1,1)</f>
        <v>0</v>
      </c>
      <c r="AD1193" s="1669" t="str">
        <f>MID(AC1195,2,1)</f>
        <v>0</v>
      </c>
      <c r="AE1193" s="1669" t="str">
        <f>MID(AC1195,3,1)</f>
        <v>1</v>
      </c>
      <c r="AF1193" s="1672" t="str">
        <f>MID(AC1195,4,1)</f>
        <v>0</v>
      </c>
      <c r="AG1193" s="1671" t="str">
        <f>MID(AC1195,5,1)</f>
        <v>1</v>
      </c>
      <c r="AH1193" s="1669" t="str">
        <f>MID(AC1195,6,1)</f>
        <v>0</v>
      </c>
      <c r="AI1193" s="1669" t="str">
        <f>MID(AC1195,7,1)</f>
        <v>0</v>
      </c>
      <c r="AJ1193" s="1672" t="str">
        <f>MID(AC1195,8,1)</f>
        <v>1</v>
      </c>
      <c r="AQ1193" s="1673"/>
      <c r="AR1193" s="1673"/>
      <c r="AS1193" s="1673"/>
      <c r="AT1193" s="1673"/>
      <c r="AU1193" s="1673"/>
      <c r="AV1193" s="1673"/>
      <c r="AW1193" s="1673"/>
      <c r="AX1193" s="1673"/>
      <c r="AY1193" s="1673"/>
      <c r="AZ1193" s="1673"/>
      <c r="BA1193" s="1673"/>
      <c r="BB1193" s="1673"/>
      <c r="BC1193" s="1673"/>
      <c r="BD1193" s="1673"/>
      <c r="BE1193" s="1673"/>
      <c r="BF1193" s="1673"/>
    </row>
    <row r="1194" spans="2:58" s="1618" customFormat="1" ht="12" customHeight="1">
      <c r="AI1194" s="1637"/>
      <c r="AJ1194" s="1637"/>
      <c r="AQ1194" s="1673"/>
      <c r="AR1194" s="1673"/>
      <c r="AS1194" s="1673"/>
      <c r="AT1194" s="1673"/>
      <c r="AU1194" s="1673"/>
      <c r="AV1194" s="1673"/>
      <c r="AW1194" s="1673"/>
      <c r="AX1194" s="1673"/>
      <c r="AY1194" s="1673"/>
      <c r="AZ1194" s="1673"/>
      <c r="BA1194" s="1673"/>
      <c r="BB1194" s="1673"/>
      <c r="BC1194" s="1673"/>
      <c r="BD1194" s="1673"/>
      <c r="BE1194" s="1673"/>
      <c r="BF1194" s="1673"/>
    </row>
    <row r="1195" spans="2:58" s="1618" customFormat="1" ht="12" hidden="1" customHeight="1">
      <c r="E1195" s="1638"/>
      <c r="F1195" s="1638"/>
      <c r="G1195" s="1638"/>
      <c r="H1195" s="1638"/>
      <c r="I1195" s="1638"/>
      <c r="J1195" s="1637"/>
      <c r="K1195" s="1637"/>
      <c r="L1195" s="1637"/>
      <c r="M1195" s="1637"/>
      <c r="N1195" s="1637"/>
      <c r="O1195" s="1637"/>
      <c r="P1195" s="1637"/>
      <c r="Q1195" s="1639" t="str">
        <f>HEX2BIN(T1196,4)</f>
        <v>0001</v>
      </c>
      <c r="R1195" s="1639"/>
      <c r="S1195" s="1639"/>
      <c r="T1195" s="1639"/>
      <c r="U1195" s="1639" t="str">
        <f>HEX2BIN(Y1196,8)</f>
        <v>00000000</v>
      </c>
      <c r="V1195" s="1639"/>
      <c r="W1195" s="1639"/>
      <c r="X1195" s="1639"/>
      <c r="Y1195" s="1639"/>
      <c r="Z1195" s="1639"/>
      <c r="AA1195" s="1639"/>
      <c r="AB1195" s="1639"/>
      <c r="AC1195" s="1639" t="str">
        <f>HEX2BIN(AG1196,8)</f>
        <v>00101001</v>
      </c>
      <c r="AD1195" s="1639"/>
      <c r="AE1195" s="1639"/>
      <c r="AF1195" s="1639"/>
      <c r="AG1195" s="1639"/>
      <c r="AH1195" s="1639"/>
      <c r="AI1195" s="1639"/>
      <c r="AJ1195" s="1639"/>
      <c r="AQ1195" s="1673"/>
      <c r="AR1195" s="1673"/>
      <c r="AS1195" s="1673"/>
      <c r="AT1195" s="1673"/>
      <c r="AU1195" s="1673"/>
      <c r="AV1195" s="1673"/>
      <c r="AW1195" s="1673"/>
      <c r="AX1195" s="1673"/>
      <c r="AY1195" s="1673"/>
      <c r="AZ1195" s="1673"/>
      <c r="BA1195" s="1673"/>
      <c r="BB1195" s="1673"/>
      <c r="BC1195" s="1673"/>
      <c r="BD1195" s="1673"/>
      <c r="BE1195" s="1673"/>
      <c r="BF1195" s="1673"/>
    </row>
    <row r="1196" spans="2:58" s="1618" customFormat="1" ht="12" customHeight="1">
      <c r="E1196" s="1638"/>
      <c r="F1196" s="1638"/>
      <c r="G1196" s="1638"/>
      <c r="H1196" s="1638"/>
      <c r="I1196" s="1638"/>
      <c r="J1196" s="1637"/>
      <c r="K1196" s="1640"/>
      <c r="L1196" s="1637"/>
      <c r="M1196" s="1641"/>
      <c r="N1196" s="1642"/>
      <c r="O1196" s="1905" t="s">
        <v>4318</v>
      </c>
      <c r="P1196" s="1642"/>
      <c r="Q1196" s="1644" t="s">
        <v>3106</v>
      </c>
      <c r="R1196" s="1645"/>
      <c r="S1196" s="1645"/>
      <c r="T1196" s="1646" t="s">
        <v>3866</v>
      </c>
      <c r="U1196" s="1644" t="s">
        <v>3225</v>
      </c>
      <c r="V1196" s="1645"/>
      <c r="W1196" s="1645"/>
      <c r="X1196" s="1645"/>
      <c r="Y1196" s="1647" t="s">
        <v>3138</v>
      </c>
      <c r="Z1196" s="1647"/>
      <c r="AA1196" s="1647"/>
      <c r="AB1196" s="1648"/>
      <c r="AC1196" s="1644" t="s">
        <v>3139</v>
      </c>
      <c r="AD1196" s="1645"/>
      <c r="AE1196" s="1645"/>
      <c r="AF1196" s="1645"/>
      <c r="AG1196" s="1647" t="s">
        <v>4319</v>
      </c>
      <c r="AH1196" s="1647"/>
      <c r="AI1196" s="1647"/>
      <c r="AJ1196" s="1648"/>
      <c r="AQ1196" s="1673"/>
      <c r="AR1196" s="1673"/>
      <c r="AS1196" s="1673"/>
      <c r="AT1196" s="1673"/>
      <c r="AU1196" s="1673"/>
      <c r="AV1196" s="1673"/>
      <c r="AW1196" s="1673"/>
      <c r="AX1196" s="1673"/>
      <c r="AY1196" s="1673"/>
      <c r="AZ1196" s="1673"/>
      <c r="BA1196" s="1673"/>
      <c r="BB1196" s="1673"/>
      <c r="BC1196" s="1673"/>
      <c r="BD1196" s="1673"/>
      <c r="BE1196" s="1673"/>
      <c r="BF1196" s="1673"/>
    </row>
    <row r="1197" spans="2:58" ht="12" customHeight="1">
      <c r="B1197" s="1649"/>
      <c r="C1197" s="1649"/>
      <c r="D1197" s="1649"/>
      <c r="E1197" s="1638"/>
      <c r="F1197" s="1638"/>
      <c r="G1197" s="1638"/>
      <c r="H1197" s="1638"/>
      <c r="I1197" s="1638"/>
      <c r="J1197" s="1637"/>
      <c r="K1197" s="1640"/>
      <c r="L1197" s="1637"/>
      <c r="M1197" s="1641"/>
      <c r="N1197" s="1642"/>
      <c r="O1197" s="1905" t="s">
        <v>4320</v>
      </c>
      <c r="P1197" s="1642"/>
      <c r="Q1197" s="1644" t="s">
        <v>3106</v>
      </c>
      <c r="R1197" s="1645"/>
      <c r="S1197" s="1645"/>
      <c r="T1197" s="1646" t="s">
        <v>3849</v>
      </c>
      <c r="U1197" s="1644" t="s">
        <v>3225</v>
      </c>
      <c r="V1197" s="1645"/>
      <c r="W1197" s="1645"/>
      <c r="X1197" s="1645"/>
      <c r="Y1197" s="1647" t="s">
        <v>3867</v>
      </c>
      <c r="Z1197" s="1647"/>
      <c r="AA1197" s="1647"/>
      <c r="AB1197" s="1648"/>
      <c r="AC1197" s="1644" t="s">
        <v>3139</v>
      </c>
      <c r="AD1197" s="1645"/>
      <c r="AE1197" s="1645"/>
      <c r="AF1197" s="1645"/>
      <c r="AG1197" s="1647" t="s">
        <v>4321</v>
      </c>
      <c r="AH1197" s="1647"/>
      <c r="AI1197" s="1647"/>
      <c r="AJ1197" s="1648"/>
      <c r="AK1197" s="1650"/>
      <c r="AL1197" s="1649"/>
      <c r="AM1197" s="1649"/>
      <c r="AN1197" s="1649"/>
      <c r="AO1197" s="1649"/>
      <c r="AP1197" s="1649"/>
      <c r="AQ1197" s="1649"/>
      <c r="AR1197" s="1649"/>
      <c r="AS1197" s="1649"/>
      <c r="AT1197" s="1649"/>
      <c r="AU1197" s="1649"/>
      <c r="AV1197" s="1649"/>
      <c r="AW1197" s="1649"/>
      <c r="AX1197" s="1649"/>
      <c r="AY1197" s="1649"/>
      <c r="AZ1197" s="1649"/>
      <c r="BA1197" s="1649"/>
      <c r="BB1197" s="1649"/>
      <c r="BC1197" s="1649"/>
      <c r="BD1197" s="1649"/>
      <c r="BE1197" s="1649"/>
      <c r="BF1197" s="1649"/>
    </row>
    <row r="1198" spans="2:58" ht="12" customHeight="1">
      <c r="B1198" s="1649"/>
      <c r="C1198" s="1649"/>
      <c r="D1198" s="1649"/>
      <c r="E1198" s="1638"/>
      <c r="F1198" s="1638"/>
      <c r="G1198" s="1638"/>
      <c r="H1198" s="1638"/>
      <c r="I1198" s="1638"/>
      <c r="J1198" s="1637"/>
      <c r="K1198" s="1640"/>
      <c r="L1198" s="1637"/>
      <c r="M1198" s="1641"/>
      <c r="N1198" s="1642"/>
      <c r="O1198" s="1905" t="s">
        <v>4322</v>
      </c>
      <c r="P1198" s="1642"/>
      <c r="Q1198" s="1644" t="s">
        <v>3106</v>
      </c>
      <c r="R1198" s="1645"/>
      <c r="S1198" s="1645"/>
      <c r="T1198" s="1646" t="s">
        <v>3866</v>
      </c>
      <c r="U1198" s="1644" t="s">
        <v>3120</v>
      </c>
      <c r="V1198" s="1645"/>
      <c r="W1198" s="1645"/>
      <c r="X1198" s="1645"/>
      <c r="Y1198" s="1647" t="s">
        <v>3441</v>
      </c>
      <c r="Z1198" s="1647"/>
      <c r="AA1198" s="1647"/>
      <c r="AB1198" s="1648"/>
      <c r="AC1198" s="1644" t="s">
        <v>3216</v>
      </c>
      <c r="AD1198" s="1645"/>
      <c r="AE1198" s="1645"/>
      <c r="AF1198" s="1645"/>
      <c r="AG1198" s="1647" t="s">
        <v>4323</v>
      </c>
      <c r="AH1198" s="1647"/>
      <c r="AI1198" s="1647"/>
      <c r="AJ1198" s="1648"/>
      <c r="AK1198" s="1650"/>
      <c r="AL1198" s="1649"/>
      <c r="AM1198" s="1649"/>
      <c r="AN1198" s="1649"/>
      <c r="AO1198" s="1649"/>
      <c r="AP1198" s="1649"/>
      <c r="AQ1198" s="1649"/>
      <c r="AR1198" s="1649"/>
      <c r="AS1198" s="1649"/>
      <c r="AT1198" s="1649"/>
      <c r="AU1198" s="1649"/>
      <c r="AV1198" s="1649"/>
      <c r="AW1198" s="1649"/>
      <c r="AX1198" s="1649"/>
      <c r="AY1198" s="1649"/>
      <c r="AZ1198" s="1649"/>
      <c r="BA1198" s="1649"/>
      <c r="BB1198" s="1649"/>
      <c r="BC1198" s="1649"/>
      <c r="BD1198" s="1649"/>
      <c r="BE1198" s="1649"/>
      <c r="BF1198" s="1649"/>
    </row>
    <row r="1199" spans="2:58" ht="12" customHeight="1">
      <c r="B1199" s="1649"/>
      <c r="C1199" s="1649"/>
      <c r="D1199" s="1649"/>
      <c r="E1199" s="1638"/>
      <c r="F1199" s="1638"/>
      <c r="G1199" s="1638"/>
      <c r="H1199" s="1638"/>
      <c r="I1199" s="1638"/>
      <c r="J1199" s="1637"/>
      <c r="K1199" s="1640"/>
      <c r="L1199" s="1637"/>
      <c r="M1199" s="1641"/>
      <c r="N1199" s="1642"/>
      <c r="O1199" s="1905" t="s">
        <v>4324</v>
      </c>
      <c r="P1199" s="1642"/>
      <c r="Q1199" s="1644" t="s">
        <v>3106</v>
      </c>
      <c r="R1199" s="1645"/>
      <c r="S1199" s="1645"/>
      <c r="T1199" s="1646" t="s">
        <v>3214</v>
      </c>
      <c r="U1199" s="1644" t="s">
        <v>3225</v>
      </c>
      <c r="V1199" s="1645"/>
      <c r="W1199" s="1645"/>
      <c r="X1199" s="1645"/>
      <c r="Y1199" s="1647" t="s">
        <v>3444</v>
      </c>
      <c r="Z1199" s="1647"/>
      <c r="AA1199" s="1647"/>
      <c r="AB1199" s="1648"/>
      <c r="AC1199" s="1644" t="s">
        <v>3139</v>
      </c>
      <c r="AD1199" s="1645"/>
      <c r="AE1199" s="1645"/>
      <c r="AF1199" s="1645"/>
      <c r="AG1199" s="1647" t="s">
        <v>4323</v>
      </c>
      <c r="AH1199" s="1647"/>
      <c r="AI1199" s="1647"/>
      <c r="AJ1199" s="1648"/>
      <c r="AK1199" s="1650"/>
      <c r="AL1199" s="1649"/>
      <c r="AM1199" s="1649"/>
      <c r="AN1199" s="1649"/>
      <c r="AO1199" s="1649"/>
      <c r="AP1199" s="1649"/>
      <c r="AQ1199" s="1649"/>
      <c r="AR1199" s="1649"/>
      <c r="AS1199" s="1649"/>
      <c r="AT1199" s="1649"/>
      <c r="AU1199" s="1649"/>
      <c r="AV1199" s="1649"/>
      <c r="AW1199" s="1649"/>
      <c r="AX1199" s="1649"/>
      <c r="AY1199" s="1649"/>
      <c r="AZ1199" s="1649"/>
      <c r="BA1199" s="1649"/>
      <c r="BB1199" s="1649"/>
      <c r="BC1199" s="1649"/>
      <c r="BD1199" s="1649"/>
      <c r="BE1199" s="1649"/>
      <c r="BF1199" s="1649"/>
    </row>
    <row r="1200" spans="2:58" ht="12" customHeight="1">
      <c r="B1200" s="1649"/>
      <c r="C1200" s="1649"/>
      <c r="D1200" s="1649"/>
      <c r="E1200" s="1638"/>
      <c r="F1200" s="1638"/>
      <c r="G1200" s="1638"/>
      <c r="H1200" s="1638"/>
      <c r="I1200" s="1638"/>
      <c r="J1200" s="1637"/>
      <c r="K1200" s="1640"/>
      <c r="L1200" s="1637"/>
      <c r="M1200" s="1641"/>
      <c r="N1200" s="1642"/>
      <c r="O1200" s="1905" t="s">
        <v>4325</v>
      </c>
      <c r="P1200" s="1642"/>
      <c r="Q1200" s="1644" t="s">
        <v>3106</v>
      </c>
      <c r="R1200" s="1645"/>
      <c r="S1200" s="1645"/>
      <c r="T1200" s="1646" t="s">
        <v>3187</v>
      </c>
      <c r="U1200" s="1644" t="s">
        <v>3120</v>
      </c>
      <c r="V1200" s="1645"/>
      <c r="W1200" s="1645"/>
      <c r="X1200" s="1645"/>
      <c r="Y1200" s="1647" t="s">
        <v>3448</v>
      </c>
      <c r="Z1200" s="1647"/>
      <c r="AA1200" s="1647"/>
      <c r="AB1200" s="1648"/>
      <c r="AC1200" s="1644" t="s">
        <v>3216</v>
      </c>
      <c r="AD1200" s="1645"/>
      <c r="AE1200" s="1645"/>
      <c r="AF1200" s="1645"/>
      <c r="AG1200" s="1647" t="s">
        <v>4323</v>
      </c>
      <c r="AH1200" s="1647"/>
      <c r="AI1200" s="1647"/>
      <c r="AJ1200" s="1648"/>
      <c r="AK1200" s="1650"/>
      <c r="AL1200" s="1649"/>
      <c r="AM1200" s="1649"/>
      <c r="AN1200" s="1649"/>
      <c r="AO1200" s="1649"/>
      <c r="AP1200" s="1649"/>
      <c r="AQ1200" s="1649"/>
      <c r="AR1200" s="1649"/>
      <c r="AS1200" s="1649"/>
      <c r="AT1200" s="1649"/>
      <c r="AU1200" s="1649"/>
      <c r="AV1200" s="1649"/>
      <c r="AW1200" s="1649"/>
      <c r="AX1200" s="1649"/>
      <c r="AY1200" s="1649"/>
      <c r="AZ1200" s="1649"/>
      <c r="BA1200" s="1649"/>
      <c r="BB1200" s="1649"/>
      <c r="BC1200" s="1649"/>
      <c r="BD1200" s="1649"/>
      <c r="BE1200" s="1649"/>
      <c r="BF1200" s="1649"/>
    </row>
    <row r="1201" spans="2:38" s="1909" customFormat="1" ht="12" customHeight="1">
      <c r="E1201" s="1927"/>
      <c r="F1201" s="1927"/>
      <c r="G1201" s="1927"/>
      <c r="H1201" s="1927"/>
      <c r="I1201" s="1927"/>
      <c r="J1201" s="1928"/>
      <c r="K1201" s="1905"/>
      <c r="L1201" s="1928"/>
      <c r="M1201" s="1929"/>
      <c r="N1201" s="1929"/>
      <c r="O1201" s="1929"/>
      <c r="P1201" s="1929"/>
      <c r="U1201" s="1928"/>
      <c r="Y1201" s="1929"/>
      <c r="Z1201" s="1929"/>
      <c r="AA1201" s="1929"/>
      <c r="AB1201" s="1930"/>
      <c r="AC1201" s="1929"/>
      <c r="AD1201" s="1929"/>
      <c r="AE1201" s="1929"/>
      <c r="AF1201" s="1929"/>
      <c r="AG1201" s="1931"/>
      <c r="AH1201" s="1931"/>
      <c r="AI1201" s="1931"/>
      <c r="AJ1201" s="1931"/>
    </row>
    <row r="1202" spans="2:38" s="1903" customFormat="1" ht="12" customHeight="1">
      <c r="C1202" s="1903" t="s">
        <v>3141</v>
      </c>
      <c r="D1202" s="1908"/>
      <c r="G1202" s="1649" t="s">
        <v>3412</v>
      </c>
      <c r="M1202" s="1909"/>
      <c r="N1202" s="1909"/>
      <c r="O1202" s="1909"/>
      <c r="P1202" s="1909"/>
      <c r="Q1202" s="1909"/>
      <c r="R1202" s="1909"/>
      <c r="S1202" s="1909"/>
      <c r="T1202" s="1909"/>
      <c r="U1202" s="1909"/>
      <c r="V1202" s="1909"/>
      <c r="W1202" s="1909"/>
      <c r="X1202" s="1909"/>
      <c r="AC1202" s="1909"/>
      <c r="AD1202" s="1909"/>
      <c r="AE1202" s="1909"/>
      <c r="AF1202" s="1909"/>
      <c r="AG1202" s="1909"/>
      <c r="AH1202" s="1909"/>
      <c r="AI1202" s="1909"/>
      <c r="AJ1202" s="1909"/>
      <c r="AK1202" s="1909"/>
      <c r="AL1202" s="1909"/>
    </row>
    <row r="1203" spans="2:38" s="1903" customFormat="1" ht="12" customHeight="1">
      <c r="E1203" s="1910" t="s">
        <v>3102</v>
      </c>
      <c r="AJ1203" s="1911" t="s">
        <v>4105</v>
      </c>
    </row>
    <row r="1204" spans="2:38" s="1903" customFormat="1" ht="12" customHeight="1">
      <c r="E1204" s="1912">
        <v>31</v>
      </c>
      <c r="F1204" s="1912"/>
      <c r="G1204" s="1912"/>
      <c r="H1204" s="1912"/>
      <c r="I1204" s="1912"/>
      <c r="J1204" s="1912"/>
      <c r="K1204" s="1912"/>
      <c r="L1204" s="1912">
        <v>24</v>
      </c>
      <c r="M1204" s="1912">
        <v>23</v>
      </c>
      <c r="N1204" s="1912"/>
      <c r="O1204" s="1912"/>
      <c r="P1204" s="1912"/>
      <c r="Q1204" s="1912"/>
      <c r="R1204" s="1912"/>
      <c r="S1204" s="1912"/>
      <c r="T1204" s="1913">
        <v>16</v>
      </c>
      <c r="U1204" s="1913">
        <v>15</v>
      </c>
      <c r="V1204" s="1912"/>
      <c r="W1204" s="1912"/>
      <c r="X1204" s="1912"/>
      <c r="Y1204" s="1912"/>
      <c r="Z1204" s="1912"/>
      <c r="AA1204" s="1912"/>
      <c r="AB1204" s="1913">
        <v>8</v>
      </c>
      <c r="AC1204" s="1913">
        <v>7</v>
      </c>
      <c r="AD1204" s="1912"/>
      <c r="AE1204" s="1912"/>
      <c r="AF1204" s="1912"/>
      <c r="AG1204" s="1912"/>
      <c r="AH1204" s="1912"/>
      <c r="AI1204" s="1912"/>
      <c r="AJ1204" s="1913">
        <v>0</v>
      </c>
    </row>
    <row r="1205" spans="2:38" s="1903" customFormat="1" ht="12" customHeight="1">
      <c r="E1205" s="1686" t="s">
        <v>3860</v>
      </c>
      <c r="F1205" s="1687" t="s">
        <v>3125</v>
      </c>
      <c r="G1205" s="1687" t="s">
        <v>3125</v>
      </c>
      <c r="H1205" s="1688" t="s">
        <v>3125</v>
      </c>
      <c r="I1205" s="1686" t="s">
        <v>3125</v>
      </c>
      <c r="J1205" s="1687" t="s">
        <v>3125</v>
      </c>
      <c r="K1205" s="1687" t="s">
        <v>3125</v>
      </c>
      <c r="L1205" s="1688" t="s">
        <v>3125</v>
      </c>
      <c r="M1205" s="1760" t="s">
        <v>3420</v>
      </c>
      <c r="N1205" s="1758" t="s">
        <v>3420</v>
      </c>
      <c r="O1205" s="1758" t="s">
        <v>3420</v>
      </c>
      <c r="P1205" s="1761" t="s">
        <v>3420</v>
      </c>
      <c r="Q1205" s="1760" t="s">
        <v>3420</v>
      </c>
      <c r="R1205" s="1758" t="s">
        <v>3420</v>
      </c>
      <c r="S1205" s="1758" t="s">
        <v>3420</v>
      </c>
      <c r="T1205" s="1761" t="s">
        <v>3420</v>
      </c>
      <c r="U1205" s="1760" t="s">
        <v>3420</v>
      </c>
      <c r="V1205" s="1758" t="s">
        <v>3420</v>
      </c>
      <c r="W1205" s="1758" t="s">
        <v>3420</v>
      </c>
      <c r="X1205" s="1761" t="s">
        <v>3420</v>
      </c>
      <c r="Y1205" s="1760" t="s">
        <v>3420</v>
      </c>
      <c r="Z1205" s="1758" t="s">
        <v>3420</v>
      </c>
      <c r="AA1205" s="1758" t="s">
        <v>3420</v>
      </c>
      <c r="AB1205" s="1761" t="s">
        <v>3420</v>
      </c>
      <c r="AC1205" s="1760" t="s">
        <v>3420</v>
      </c>
      <c r="AD1205" s="1758" t="s">
        <v>3420</v>
      </c>
      <c r="AE1205" s="1758" t="s">
        <v>3420</v>
      </c>
      <c r="AF1205" s="1761" t="s">
        <v>3420</v>
      </c>
      <c r="AG1205" s="1760" t="s">
        <v>3420</v>
      </c>
      <c r="AH1205" s="1758" t="s">
        <v>3420</v>
      </c>
      <c r="AI1205" s="1758" t="s">
        <v>3420</v>
      </c>
      <c r="AJ1205" s="1761" t="s">
        <v>3420</v>
      </c>
    </row>
    <row r="1206" spans="2:38" s="1903" customFormat="1" ht="6" customHeight="1">
      <c r="E1206" s="1914"/>
      <c r="F1206" s="1914"/>
      <c r="G1206" s="1914"/>
      <c r="H1206" s="1914"/>
      <c r="I1206" s="1914"/>
      <c r="J1206" s="1914"/>
      <c r="K1206" s="1914"/>
      <c r="L1206" s="1914"/>
      <c r="M1206" s="1914"/>
      <c r="N1206" s="1914"/>
      <c r="O1206" s="1914"/>
      <c r="P1206" s="1914"/>
      <c r="Q1206" s="1914"/>
      <c r="R1206" s="1914"/>
      <c r="S1206" s="1914"/>
      <c r="T1206" s="1914"/>
      <c r="U1206" s="1914"/>
      <c r="V1206" s="1914"/>
      <c r="W1206" s="1914"/>
      <c r="X1206" s="1914"/>
      <c r="Y1206" s="1914"/>
      <c r="Z1206" s="1914"/>
      <c r="AA1206" s="1914"/>
      <c r="AB1206" s="1914"/>
      <c r="AC1206" s="1914"/>
      <c r="AD1206" s="1914"/>
      <c r="AE1206" s="1914"/>
      <c r="AF1206" s="1914"/>
      <c r="AG1206" s="1914"/>
      <c r="AH1206" s="1914"/>
      <c r="AI1206" s="1914"/>
      <c r="AJ1206" s="1914"/>
    </row>
    <row r="1207" spans="2:38" s="1903" customFormat="1" ht="6" customHeight="1">
      <c r="E1207" s="1914"/>
      <c r="F1207" s="1914"/>
      <c r="G1207" s="1914"/>
      <c r="H1207" s="1914"/>
      <c r="I1207" s="1914"/>
      <c r="J1207" s="1914"/>
      <c r="K1207" s="1914"/>
      <c r="L1207" s="1914"/>
      <c r="M1207" s="1914"/>
      <c r="N1207" s="1914"/>
      <c r="O1207" s="1914"/>
      <c r="P1207" s="1914"/>
      <c r="Q1207" s="1914"/>
      <c r="R1207" s="1914"/>
      <c r="S1207" s="1914"/>
      <c r="T1207" s="1914"/>
      <c r="U1207" s="1914"/>
      <c r="V1207" s="1914"/>
      <c r="W1207" s="1914"/>
      <c r="X1207" s="1914"/>
      <c r="Y1207" s="1914"/>
      <c r="Z1207" s="1914"/>
      <c r="AA1207" s="1914"/>
      <c r="AB1207" s="1914"/>
      <c r="AC1207" s="1914"/>
      <c r="AD1207" s="1914"/>
      <c r="AE1207" s="1914"/>
      <c r="AF1207" s="1914"/>
      <c r="AG1207" s="1914"/>
      <c r="AH1207" s="1914"/>
      <c r="AI1207" s="1914"/>
      <c r="AJ1207" s="1914"/>
    </row>
    <row r="1208" spans="2:38" s="1903" customFormat="1" ht="6" customHeight="1">
      <c r="E1208" s="1914"/>
      <c r="F1208" s="1914"/>
      <c r="G1208" s="1914"/>
      <c r="H1208" s="1914"/>
      <c r="I1208" s="1914"/>
      <c r="J1208" s="1914"/>
      <c r="K1208" s="1914"/>
      <c r="L1208" s="1914"/>
      <c r="M1208" s="1914"/>
      <c r="N1208" s="1914"/>
      <c r="O1208" s="1914"/>
      <c r="P1208" s="1914"/>
      <c r="Q1208" s="1914"/>
      <c r="R1208" s="1914"/>
      <c r="S1208" s="1914"/>
      <c r="T1208" s="1914"/>
      <c r="U1208" s="1914"/>
      <c r="V1208" s="1914"/>
      <c r="W1208" s="1914"/>
      <c r="X1208" s="1914"/>
      <c r="Y1208" s="1914"/>
      <c r="Z1208" s="1914"/>
      <c r="AA1208" s="1914"/>
      <c r="AB1208" s="1914"/>
      <c r="AC1208" s="1914"/>
      <c r="AD1208" s="1914"/>
      <c r="AE1208" s="1914"/>
      <c r="AF1208" s="1914"/>
      <c r="AG1208" s="1914"/>
      <c r="AH1208" s="1914"/>
      <c r="AI1208" s="1914"/>
      <c r="AJ1208" s="1914"/>
    </row>
    <row r="1209" spans="2:38" s="1903" customFormat="1" ht="6" customHeight="1">
      <c r="E1209" s="1914"/>
      <c r="F1209" s="1914"/>
      <c r="G1209" s="1914"/>
      <c r="H1209" s="1914"/>
      <c r="I1209" s="1914"/>
      <c r="J1209" s="1914"/>
      <c r="K1209" s="1914"/>
      <c r="L1209" s="1914"/>
      <c r="M1209" s="1914"/>
      <c r="N1209" s="1914"/>
      <c r="O1209" s="1914"/>
      <c r="P1209" s="1914"/>
      <c r="Q1209" s="1914"/>
      <c r="R1209" s="1914"/>
      <c r="S1209" s="1914"/>
      <c r="T1209" s="1914"/>
      <c r="U1209" s="1914"/>
      <c r="V1209" s="1914"/>
      <c r="W1209" s="1914"/>
      <c r="X1209" s="1914"/>
      <c r="Y1209" s="1914"/>
      <c r="Z1209" s="1914"/>
      <c r="AA1209" s="1914"/>
      <c r="AB1209" s="1914"/>
      <c r="AC1209" s="1914"/>
      <c r="AD1209" s="1914"/>
      <c r="AE1209" s="1914"/>
      <c r="AF1209" s="1914"/>
      <c r="AG1209" s="1914"/>
      <c r="AH1209" s="1914"/>
      <c r="AI1209" s="1914"/>
      <c r="AJ1209" s="1914"/>
    </row>
    <row r="1210" spans="2:38" s="1915" customFormat="1" ht="11.25" customHeight="1">
      <c r="D1210" s="1916"/>
      <c r="I1210" s="1917"/>
      <c r="J1210" s="1917"/>
      <c r="K1210" s="1917"/>
      <c r="L1210" s="1917"/>
      <c r="M1210" s="1918" t="s">
        <v>4125</v>
      </c>
      <c r="N1210" s="1919"/>
      <c r="O1210" s="1919"/>
      <c r="P1210" s="1919"/>
      <c r="Q1210" s="1919"/>
      <c r="R1210" s="1919"/>
      <c r="S1210" s="1919"/>
      <c r="T1210" s="1919"/>
      <c r="U1210" s="1919"/>
      <c r="V1210" s="1919"/>
      <c r="W1210" s="1919"/>
      <c r="X1210" s="1919"/>
      <c r="Y1210" s="1919"/>
      <c r="Z1210" s="1919"/>
      <c r="AA1210" s="1919"/>
      <c r="AB1210" s="1919"/>
      <c r="AC1210" s="1919"/>
      <c r="AD1210" s="1919"/>
      <c r="AE1210" s="1919"/>
      <c r="AF1210" s="1919"/>
      <c r="AG1210" s="1919"/>
      <c r="AH1210" s="1919"/>
      <c r="AI1210" s="1919"/>
      <c r="AJ1210" s="1920"/>
    </row>
    <row r="1211" spans="2:38" s="1915" customFormat="1" ht="11.25" customHeight="1">
      <c r="D1211" s="1916"/>
      <c r="I1211" s="1917"/>
      <c r="J1211" s="1917"/>
      <c r="K1211" s="1917"/>
      <c r="L1211" s="1917"/>
      <c r="M1211" s="1917"/>
      <c r="N1211" s="1917"/>
      <c r="O1211" s="1917"/>
      <c r="R1211" s="1921"/>
      <c r="S1211" s="1921"/>
      <c r="T1211" s="1922"/>
      <c r="U1211" s="1922"/>
      <c r="V1211" s="1922"/>
      <c r="W1211" s="1922"/>
      <c r="X1211" s="1923"/>
      <c r="Y1211" s="1923"/>
      <c r="Z1211" s="1923"/>
      <c r="AA1211" s="1923"/>
      <c r="AB1211" s="1923"/>
      <c r="AC1211" s="1923"/>
      <c r="AD1211" s="1923"/>
      <c r="AE1211" s="1921"/>
      <c r="AF1211" s="1921"/>
      <c r="AG1211" s="1921"/>
      <c r="AH1211" s="1924"/>
      <c r="AI1211" s="1924"/>
      <c r="AJ1211" s="1924"/>
      <c r="AL1211" s="1925"/>
    </row>
    <row r="1212" spans="2:38" s="1915" customFormat="1" ht="11.25" customHeight="1">
      <c r="D1212" s="1916"/>
      <c r="I1212" s="1917"/>
      <c r="J1212" s="1917"/>
      <c r="K1212" s="1917"/>
      <c r="L1212" s="1917"/>
      <c r="M1212" s="1917"/>
      <c r="N1212" s="1917"/>
      <c r="O1212" s="1917"/>
      <c r="R1212" s="1921"/>
      <c r="S1212" s="1921"/>
      <c r="T1212" s="1922"/>
      <c r="U1212" s="1922"/>
      <c r="V1212" s="1922"/>
      <c r="W1212" s="1922"/>
      <c r="X1212" s="1923"/>
      <c r="Y1212" s="1923"/>
      <c r="Z1212" s="1923"/>
      <c r="AA1212" s="1923"/>
      <c r="AB1212" s="1923"/>
      <c r="AC1212" s="1923"/>
      <c r="AD1212" s="1923"/>
      <c r="AE1212" s="1921"/>
      <c r="AF1212" s="1921"/>
      <c r="AG1212" s="1921"/>
      <c r="AH1212" s="1924"/>
      <c r="AI1212" s="1924"/>
      <c r="AJ1212" s="1924"/>
      <c r="AL1212" s="1925"/>
    </row>
    <row r="1213" spans="2:38" s="1915" customFormat="1" ht="11.25" customHeight="1">
      <c r="D1213" s="1916"/>
      <c r="I1213" s="1917"/>
      <c r="J1213" s="1917"/>
      <c r="K1213" s="1917"/>
      <c r="R1213" s="1921"/>
      <c r="S1213" s="1921"/>
      <c r="T1213" s="1921"/>
      <c r="U1213" s="1921"/>
      <c r="V1213" s="1921"/>
      <c r="W1213" s="1921"/>
      <c r="X1213" s="1921"/>
      <c r="Y1213" s="1921"/>
      <c r="Z1213" s="1921"/>
      <c r="AA1213" s="1923"/>
      <c r="AB1213" s="1923"/>
      <c r="AC1213" s="1923"/>
      <c r="AD1213" s="1923"/>
      <c r="AE1213" s="1921"/>
      <c r="AF1213" s="1924"/>
      <c r="AG1213" s="1924"/>
      <c r="AH1213" s="1921"/>
      <c r="AI1213" s="1921"/>
      <c r="AJ1213" s="1921"/>
    </row>
    <row r="1214" spans="2:38" ht="12" customHeight="1">
      <c r="B1214" s="1656" t="str">
        <f>$B$2</f>
        <v>13</v>
      </c>
      <c r="C1214" s="1657" t="s">
        <v>4326</v>
      </c>
      <c r="D1214" s="1649"/>
      <c r="E1214" s="1658" t="s">
        <v>4327</v>
      </c>
      <c r="F1214" s="1655"/>
      <c r="G1214" s="1655"/>
      <c r="H1214" s="1655"/>
      <c r="I1214" s="1655"/>
      <c r="J1214" s="1655"/>
      <c r="K1214" s="1655"/>
      <c r="L1214" s="1655"/>
      <c r="M1214" s="1655"/>
      <c r="N1214" s="1655"/>
      <c r="O1214" s="1655"/>
      <c r="P1214" s="1655"/>
      <c r="Q1214" s="1655"/>
      <c r="R1214" s="1655"/>
      <c r="S1214" s="1655"/>
      <c r="T1214" s="1655"/>
      <c r="U1214" s="1655"/>
      <c r="V1214" s="1655"/>
      <c r="W1214" s="1655"/>
      <c r="X1214" s="1655"/>
      <c r="Y1214" s="1655"/>
      <c r="Z1214" s="1655"/>
      <c r="AA1214" s="1655"/>
      <c r="AB1214" s="1655"/>
      <c r="AC1214" s="1655"/>
      <c r="AD1214" s="1989"/>
      <c r="AE1214" s="1618"/>
      <c r="AF1214" s="1664" t="s">
        <v>3184</v>
      </c>
      <c r="AG1214" s="1664"/>
      <c r="AH1214" s="1664"/>
      <c r="AI1214" s="1664"/>
      <c r="AJ1214" s="1664"/>
      <c r="AK1214" s="1650"/>
      <c r="AL1214" s="1649"/>
    </row>
    <row r="1215" spans="2:38" s="1903" customFormat="1" ht="12" customHeight="1">
      <c r="B1215" s="1926"/>
      <c r="C1215" s="1908"/>
    </row>
    <row r="1216" spans="2:38" ht="12" customHeight="1">
      <c r="B1216" s="1649"/>
      <c r="C1216" s="1649" t="s">
        <v>3393</v>
      </c>
      <c r="D1216" s="1649"/>
      <c r="E1216" s="1659"/>
      <c r="F1216" s="1659"/>
      <c r="G1216" s="1649" t="s">
        <v>4064</v>
      </c>
      <c r="H1216" s="1659"/>
      <c r="I1216" s="1659"/>
      <c r="J1216" s="1655"/>
      <c r="K1216" s="1655"/>
      <c r="L1216" s="1655"/>
      <c r="M1216" s="1660"/>
      <c r="N1216" s="1660"/>
      <c r="O1216" s="1660"/>
      <c r="P1216" s="1660"/>
      <c r="Q1216" s="1661"/>
      <c r="R1216" s="1662"/>
      <c r="S1216" s="1662"/>
      <c r="T1216" s="1662"/>
      <c r="U1216" s="1660"/>
      <c r="V1216" s="1654"/>
      <c r="W1216" s="1654"/>
      <c r="X1216" s="1654"/>
      <c r="Y1216" s="1660"/>
      <c r="Z1216" s="1660"/>
      <c r="AA1216" s="1660"/>
      <c r="AB1216" s="1661"/>
      <c r="AC1216" s="1660"/>
      <c r="AD1216" s="1660"/>
      <c r="AE1216" s="1660"/>
      <c r="AF1216" s="1660"/>
      <c r="AG1216" s="1660"/>
      <c r="AH1216" s="1660"/>
      <c r="AI1216" s="1660"/>
      <c r="AJ1216" s="1660"/>
      <c r="AK1216" s="1665"/>
      <c r="AL1216" s="1649"/>
    </row>
    <row r="1217" spans="5:58" ht="12" customHeight="1">
      <c r="E1217" s="1649" t="s">
        <v>3698</v>
      </c>
      <c r="F1217" s="1649"/>
      <c r="G1217" s="1649"/>
      <c r="H1217" s="1649"/>
      <c r="I1217" s="1649"/>
      <c r="J1217" s="1649"/>
      <c r="K1217" s="1649"/>
      <c r="L1217" s="1649"/>
      <c r="M1217" s="1649"/>
      <c r="N1217" s="1649"/>
      <c r="O1217" s="1649"/>
      <c r="P1217" s="1649"/>
      <c r="Q1217" s="1649"/>
      <c r="R1217" s="1649"/>
      <c r="S1217" s="1649"/>
      <c r="T1217" s="1649"/>
      <c r="U1217" s="1649"/>
      <c r="V1217" s="1649"/>
      <c r="W1217" s="1649"/>
      <c r="X1217" s="1649"/>
      <c r="Y1217" s="1649"/>
      <c r="Z1217" s="1649"/>
      <c r="AA1217" s="1649"/>
      <c r="AB1217" s="1649"/>
      <c r="AC1217" s="1649"/>
      <c r="AD1217" s="1649"/>
      <c r="AE1217" s="1649"/>
      <c r="AF1217" s="1649"/>
      <c r="AG1217" s="1649"/>
      <c r="AH1217" s="1649"/>
      <c r="AI1217" s="1649"/>
      <c r="AJ1217" s="1665" t="s">
        <v>3404</v>
      </c>
      <c r="AK1217" s="1650"/>
      <c r="AL1217" s="1649"/>
      <c r="AM1217" s="1649"/>
      <c r="AN1217" s="1649"/>
      <c r="AO1217" s="1649"/>
      <c r="AP1217" s="1649"/>
      <c r="AQ1217" s="1649"/>
      <c r="AR1217" s="1649"/>
      <c r="AS1217" s="1649"/>
      <c r="AT1217" s="1649"/>
      <c r="AU1217" s="1649"/>
      <c r="AV1217" s="1649"/>
      <c r="AW1217" s="1649"/>
      <c r="AX1217" s="1649"/>
      <c r="AY1217" s="1649"/>
      <c r="AZ1217" s="1649"/>
      <c r="BA1217" s="1649"/>
      <c r="BB1217" s="1649"/>
      <c r="BC1217" s="1649"/>
      <c r="BD1217" s="1649"/>
      <c r="BE1217" s="1649"/>
      <c r="BF1217" s="1649"/>
    </row>
    <row r="1218" spans="5:58" ht="12" customHeight="1">
      <c r="E1218" s="1666">
        <v>31</v>
      </c>
      <c r="F1218" s="1666"/>
      <c r="G1218" s="1666"/>
      <c r="H1218" s="1666"/>
      <c r="I1218" s="1666"/>
      <c r="J1218" s="1666"/>
      <c r="K1218" s="1666"/>
      <c r="L1218" s="1666">
        <v>24</v>
      </c>
      <c r="M1218" s="1666">
        <v>23</v>
      </c>
      <c r="N1218" s="1666"/>
      <c r="O1218" s="1666"/>
      <c r="P1218" s="1666"/>
      <c r="Q1218" s="1666"/>
      <c r="R1218" s="1666"/>
      <c r="S1218" s="1666"/>
      <c r="T1218" s="1667">
        <v>16</v>
      </c>
      <c r="U1218" s="1667">
        <v>15</v>
      </c>
      <c r="V1218" s="1666"/>
      <c r="W1218" s="1666"/>
      <c r="X1218" s="1666"/>
      <c r="Y1218" s="1666"/>
      <c r="Z1218" s="1666"/>
      <c r="AA1218" s="1666"/>
      <c r="AB1218" s="1667">
        <v>8</v>
      </c>
      <c r="AC1218" s="1667">
        <v>7</v>
      </c>
      <c r="AD1218" s="1666"/>
      <c r="AE1218" s="1666"/>
      <c r="AF1218" s="1666"/>
      <c r="AG1218" s="1666"/>
      <c r="AH1218" s="1666"/>
      <c r="AI1218" s="1666"/>
      <c r="AJ1218" s="1667">
        <v>0</v>
      </c>
      <c r="AK1218" s="1650"/>
      <c r="AL1218" s="1649"/>
      <c r="AM1218" s="1649"/>
      <c r="AN1218" s="1649"/>
      <c r="AO1218" s="1649"/>
      <c r="AP1218" s="1649"/>
      <c r="AQ1218" s="1649"/>
      <c r="AR1218" s="1649"/>
      <c r="AS1218" s="1649"/>
      <c r="AT1218" s="1649"/>
      <c r="AU1218" s="1649"/>
      <c r="AV1218" s="1649"/>
      <c r="AW1218" s="1649"/>
      <c r="AX1218" s="1649"/>
      <c r="AY1218" s="1649"/>
      <c r="AZ1218" s="1649"/>
      <c r="BA1218" s="1649"/>
      <c r="BB1218" s="1649"/>
      <c r="BC1218" s="1649"/>
      <c r="BD1218" s="1649"/>
      <c r="BE1218" s="1649"/>
      <c r="BF1218" s="1649"/>
    </row>
    <row r="1219" spans="5:58" s="1618" customFormat="1" ht="12" customHeight="1">
      <c r="E1219" s="1619">
        <v>1</v>
      </c>
      <c r="F1219" s="1620">
        <v>0</v>
      </c>
      <c r="G1219" s="1620">
        <v>1</v>
      </c>
      <c r="H1219" s="1621" t="s">
        <v>3414</v>
      </c>
      <c r="I1219" s="1619">
        <v>0</v>
      </c>
      <c r="J1219" s="1622">
        <v>0</v>
      </c>
      <c r="K1219" s="1622">
        <v>0</v>
      </c>
      <c r="L1219" s="1623">
        <v>0</v>
      </c>
      <c r="M1219" s="1668">
        <v>0</v>
      </c>
      <c r="N1219" s="1622">
        <v>0</v>
      </c>
      <c r="O1219" s="1622">
        <v>0</v>
      </c>
      <c r="P1219" s="1623">
        <v>0</v>
      </c>
      <c r="Q1219" s="1619" t="str">
        <f>MID(Q1221,1,1)</f>
        <v>0</v>
      </c>
      <c r="R1219" s="1620" t="str">
        <f>MID(Q1221,2,1)</f>
        <v>0</v>
      </c>
      <c r="S1219" s="1669" t="str">
        <f>MID(Q1221,3,1)</f>
        <v>0</v>
      </c>
      <c r="T1219" s="1670" t="str">
        <f>MID(Q1221,4,1)</f>
        <v>1</v>
      </c>
      <c r="U1219" s="1619" t="str">
        <f>MID(U1221,1,1)</f>
        <v>0</v>
      </c>
      <c r="V1219" s="1620" t="str">
        <f>MID(U1221,2,1)</f>
        <v>0</v>
      </c>
      <c r="W1219" s="1620" t="str">
        <f>MID(U1221,3,1)</f>
        <v>0</v>
      </c>
      <c r="X1219" s="1621" t="str">
        <f>MID(U1221,4,1)</f>
        <v>0</v>
      </c>
      <c r="Y1219" s="1619" t="s">
        <v>3414</v>
      </c>
      <c r="Z1219" s="1620" t="s">
        <v>3414</v>
      </c>
      <c r="AA1219" s="1620" t="s">
        <v>3414</v>
      </c>
      <c r="AB1219" s="1621" t="s">
        <v>3414</v>
      </c>
      <c r="AC1219" s="1671" t="str">
        <f>MID(AC1221,1,1)</f>
        <v>0</v>
      </c>
      <c r="AD1219" s="1669" t="str">
        <f>MID(AC1221,2,1)</f>
        <v>0</v>
      </c>
      <c r="AE1219" s="1669" t="str">
        <f>MID(AC1221,3,1)</f>
        <v>1</v>
      </c>
      <c r="AF1219" s="1672" t="str">
        <f>MID(AC1221,4,1)</f>
        <v>0</v>
      </c>
      <c r="AG1219" s="1671" t="str">
        <f>MID(AC1221,5,1)</f>
        <v>1</v>
      </c>
      <c r="AH1219" s="1669" t="str">
        <f>MID(AC1221,6,1)</f>
        <v>0</v>
      </c>
      <c r="AI1219" s="1669" t="str">
        <f>MID(AC1221,7,1)</f>
        <v>1</v>
      </c>
      <c r="AJ1219" s="1672" t="str">
        <f>MID(AC1221,8,1)</f>
        <v>0</v>
      </c>
      <c r="AQ1219" s="1673"/>
      <c r="AR1219" s="1673"/>
      <c r="AS1219" s="1673"/>
      <c r="AT1219" s="1673"/>
      <c r="AU1219" s="1673"/>
      <c r="AV1219" s="1673"/>
      <c r="AW1219" s="1673"/>
      <c r="AX1219" s="1673"/>
      <c r="AY1219" s="1673"/>
      <c r="AZ1219" s="1673"/>
      <c r="BA1219" s="1673"/>
      <c r="BB1219" s="1673"/>
      <c r="BC1219" s="1673"/>
      <c r="BD1219" s="1673"/>
      <c r="BE1219" s="1673"/>
      <c r="BF1219" s="1673"/>
    </row>
    <row r="1220" spans="5:58" s="1618" customFormat="1" ht="12" customHeight="1">
      <c r="AI1220" s="1637"/>
      <c r="AJ1220" s="1637"/>
      <c r="AQ1220" s="1673"/>
      <c r="AR1220" s="1673"/>
      <c r="AS1220" s="1673"/>
      <c r="AT1220" s="1673"/>
      <c r="AU1220" s="1673"/>
      <c r="AV1220" s="1673"/>
      <c r="AW1220" s="1673"/>
      <c r="AX1220" s="1673"/>
      <c r="AY1220" s="1673"/>
      <c r="AZ1220" s="1673"/>
      <c r="BA1220" s="1673"/>
      <c r="BB1220" s="1673"/>
      <c r="BC1220" s="1673"/>
      <c r="BD1220" s="1673"/>
      <c r="BE1220" s="1673"/>
      <c r="BF1220" s="1673"/>
    </row>
    <row r="1221" spans="5:58" s="1618" customFormat="1" ht="12" hidden="1" customHeight="1">
      <c r="E1221" s="1638"/>
      <c r="F1221" s="1638"/>
      <c r="G1221" s="1638"/>
      <c r="H1221" s="1638"/>
      <c r="I1221" s="1638"/>
      <c r="J1221" s="1637"/>
      <c r="K1221" s="1637"/>
      <c r="L1221" s="1637"/>
      <c r="M1221" s="1637"/>
      <c r="N1221" s="1637"/>
      <c r="O1221" s="1637"/>
      <c r="P1221" s="1637"/>
      <c r="Q1221" s="1639" t="str">
        <f>HEX2BIN(T1222,4)</f>
        <v>0001</v>
      </c>
      <c r="R1221" s="1639"/>
      <c r="S1221" s="1639"/>
      <c r="T1221" s="1639"/>
      <c r="U1221" s="1639" t="str">
        <f>HEX2BIN(Y1222,8)</f>
        <v>00000000</v>
      </c>
      <c r="V1221" s="1639"/>
      <c r="W1221" s="1639"/>
      <c r="X1221" s="1639"/>
      <c r="Y1221" s="1639"/>
      <c r="Z1221" s="1639"/>
      <c r="AA1221" s="1639"/>
      <c r="AB1221" s="1639"/>
      <c r="AC1221" s="1639" t="str">
        <f>HEX2BIN(AG1222,8)</f>
        <v>00101010</v>
      </c>
      <c r="AD1221" s="1639"/>
      <c r="AE1221" s="1639"/>
      <c r="AF1221" s="1639"/>
      <c r="AG1221" s="1639"/>
      <c r="AH1221" s="1639"/>
      <c r="AI1221" s="1639"/>
      <c r="AJ1221" s="1639"/>
      <c r="AQ1221" s="1673"/>
      <c r="AR1221" s="1673"/>
      <c r="AS1221" s="1673"/>
      <c r="AT1221" s="1673"/>
      <c r="AU1221" s="1673"/>
      <c r="AV1221" s="1673"/>
      <c r="AW1221" s="1673"/>
      <c r="AX1221" s="1673"/>
      <c r="AY1221" s="1673"/>
      <c r="AZ1221" s="1673"/>
      <c r="BA1221" s="1673"/>
      <c r="BB1221" s="1673"/>
      <c r="BC1221" s="1673"/>
      <c r="BD1221" s="1673"/>
      <c r="BE1221" s="1673"/>
      <c r="BF1221" s="1673"/>
    </row>
    <row r="1222" spans="5:58" s="1618" customFormat="1" ht="12" customHeight="1">
      <c r="E1222" s="1638"/>
      <c r="F1222" s="1638"/>
      <c r="G1222" s="1638"/>
      <c r="H1222" s="1638"/>
      <c r="I1222" s="1638"/>
      <c r="J1222" s="1637"/>
      <c r="K1222" s="1640"/>
      <c r="L1222" s="1637"/>
      <c r="M1222" s="1641"/>
      <c r="N1222" s="1642"/>
      <c r="O1222" s="1905" t="s">
        <v>4328</v>
      </c>
      <c r="P1222" s="1642"/>
      <c r="Q1222" s="1644" t="s">
        <v>3106</v>
      </c>
      <c r="R1222" s="1645"/>
      <c r="S1222" s="1645"/>
      <c r="T1222" s="1646" t="s">
        <v>4329</v>
      </c>
      <c r="U1222" s="1644" t="s">
        <v>3225</v>
      </c>
      <c r="V1222" s="1645"/>
      <c r="W1222" s="1645"/>
      <c r="X1222" s="1645"/>
      <c r="Y1222" s="1647" t="s">
        <v>4137</v>
      </c>
      <c r="Z1222" s="1647"/>
      <c r="AA1222" s="1647"/>
      <c r="AB1222" s="1648"/>
      <c r="AC1222" s="1644" t="s">
        <v>3921</v>
      </c>
      <c r="AD1222" s="1645"/>
      <c r="AE1222" s="1645"/>
      <c r="AF1222" s="1645"/>
      <c r="AG1222" s="1647" t="s">
        <v>4330</v>
      </c>
      <c r="AH1222" s="1647"/>
      <c r="AI1222" s="1647"/>
      <c r="AJ1222" s="1648"/>
      <c r="AQ1222" s="1673"/>
      <c r="AR1222" s="1673"/>
      <c r="AS1222" s="1673"/>
      <c r="AT1222" s="1673"/>
      <c r="AU1222" s="1673"/>
      <c r="AV1222" s="1673"/>
      <c r="AW1222" s="1673"/>
      <c r="AX1222" s="1673"/>
      <c r="AY1222" s="1673"/>
      <c r="AZ1222" s="1673"/>
      <c r="BA1222" s="1673"/>
      <c r="BB1222" s="1673"/>
      <c r="BC1222" s="1673"/>
      <c r="BD1222" s="1673"/>
      <c r="BE1222" s="1673"/>
      <c r="BF1222" s="1673"/>
    </row>
    <row r="1223" spans="5:58" ht="12" customHeight="1">
      <c r="E1223" s="1638"/>
      <c r="F1223" s="1638"/>
      <c r="G1223" s="1638"/>
      <c r="H1223" s="1638"/>
      <c r="I1223" s="1638"/>
      <c r="J1223" s="1637"/>
      <c r="K1223" s="1640"/>
      <c r="L1223" s="1637"/>
      <c r="M1223" s="1641"/>
      <c r="N1223" s="1642"/>
      <c r="O1223" s="1905" t="s">
        <v>4331</v>
      </c>
      <c r="P1223" s="1642"/>
      <c r="Q1223" s="1644" t="s">
        <v>3106</v>
      </c>
      <c r="R1223" s="1645"/>
      <c r="S1223" s="1645"/>
      <c r="T1223" s="1646" t="s">
        <v>3187</v>
      </c>
      <c r="U1223" s="1644" t="s">
        <v>3225</v>
      </c>
      <c r="V1223" s="1645"/>
      <c r="W1223" s="1645"/>
      <c r="X1223" s="1645"/>
      <c r="Y1223" s="1647" t="s">
        <v>3936</v>
      </c>
      <c r="Z1223" s="1647"/>
      <c r="AA1223" s="1647"/>
      <c r="AB1223" s="1648"/>
      <c r="AC1223" s="1644" t="s">
        <v>3216</v>
      </c>
      <c r="AD1223" s="1645"/>
      <c r="AE1223" s="1645"/>
      <c r="AF1223" s="1645"/>
      <c r="AG1223" s="1647" t="s">
        <v>4332</v>
      </c>
      <c r="AH1223" s="1647"/>
      <c r="AI1223" s="1647"/>
      <c r="AJ1223" s="1648"/>
      <c r="AK1223" s="1650"/>
      <c r="AL1223" s="1649"/>
      <c r="AM1223" s="1649"/>
      <c r="AN1223" s="1649"/>
      <c r="AO1223" s="1649"/>
      <c r="AP1223" s="1649"/>
      <c r="AQ1223" s="1649"/>
      <c r="AR1223" s="1649"/>
      <c r="AS1223" s="1649"/>
      <c r="AT1223" s="1649"/>
      <c r="AU1223" s="1649"/>
      <c r="AV1223" s="1649"/>
      <c r="AW1223" s="1649"/>
      <c r="AX1223" s="1649"/>
      <c r="AY1223" s="1649"/>
      <c r="AZ1223" s="1649"/>
      <c r="BA1223" s="1649"/>
      <c r="BB1223" s="1649"/>
      <c r="BC1223" s="1649"/>
      <c r="BD1223" s="1649"/>
      <c r="BE1223" s="1649"/>
      <c r="BF1223" s="1649"/>
    </row>
    <row r="1224" spans="5:58" ht="12" customHeight="1">
      <c r="E1224" s="1638"/>
      <c r="F1224" s="1638"/>
      <c r="G1224" s="1638"/>
      <c r="H1224" s="1638"/>
      <c r="I1224" s="1638"/>
      <c r="J1224" s="1637"/>
      <c r="K1224" s="1640"/>
      <c r="L1224" s="1637"/>
      <c r="M1224" s="1641"/>
      <c r="N1224" s="1642"/>
      <c r="O1224" s="1905" t="s">
        <v>4333</v>
      </c>
      <c r="P1224" s="1642"/>
      <c r="Q1224" s="1644" t="s">
        <v>3106</v>
      </c>
      <c r="R1224" s="1645"/>
      <c r="S1224" s="1645"/>
      <c r="T1224" s="1646" t="s">
        <v>3849</v>
      </c>
      <c r="U1224" s="1644" t="s">
        <v>3225</v>
      </c>
      <c r="V1224" s="1645"/>
      <c r="W1224" s="1645"/>
      <c r="X1224" s="1645"/>
      <c r="Y1224" s="1647" t="s">
        <v>3441</v>
      </c>
      <c r="Z1224" s="1647"/>
      <c r="AA1224" s="1647"/>
      <c r="AB1224" s="1648"/>
      <c r="AC1224" s="1644" t="s">
        <v>3216</v>
      </c>
      <c r="AD1224" s="1645"/>
      <c r="AE1224" s="1645"/>
      <c r="AF1224" s="1645"/>
      <c r="AG1224" s="1647" t="s">
        <v>4334</v>
      </c>
      <c r="AH1224" s="1647"/>
      <c r="AI1224" s="1647"/>
      <c r="AJ1224" s="1648"/>
      <c r="AK1224" s="1650"/>
      <c r="AL1224" s="1649"/>
      <c r="AM1224" s="1649"/>
      <c r="AN1224" s="1649"/>
      <c r="AO1224" s="1649"/>
      <c r="AP1224" s="1649"/>
      <c r="AQ1224" s="1649"/>
      <c r="AR1224" s="1649"/>
      <c r="AS1224" s="1649"/>
      <c r="AT1224" s="1649"/>
      <c r="AU1224" s="1649"/>
      <c r="AV1224" s="1649"/>
      <c r="AW1224" s="1649"/>
      <c r="AX1224" s="1649"/>
      <c r="AY1224" s="1649"/>
      <c r="AZ1224" s="1649"/>
      <c r="BA1224" s="1649"/>
      <c r="BB1224" s="1649"/>
      <c r="BC1224" s="1649"/>
      <c r="BD1224" s="1649"/>
      <c r="BE1224" s="1649"/>
      <c r="BF1224" s="1649"/>
    </row>
    <row r="1225" spans="5:58" ht="12" customHeight="1">
      <c r="E1225" s="1638"/>
      <c r="F1225" s="1638"/>
      <c r="G1225" s="1638"/>
      <c r="H1225" s="1638"/>
      <c r="I1225" s="1638"/>
      <c r="J1225" s="1637"/>
      <c r="K1225" s="1640"/>
      <c r="L1225" s="1637"/>
      <c r="M1225" s="1641"/>
      <c r="N1225" s="1642"/>
      <c r="O1225" s="1905" t="s">
        <v>4335</v>
      </c>
      <c r="P1225" s="1642"/>
      <c r="Q1225" s="1644" t="s">
        <v>3106</v>
      </c>
      <c r="R1225" s="1645"/>
      <c r="S1225" s="1645"/>
      <c r="T1225" s="1646" t="s">
        <v>3214</v>
      </c>
      <c r="U1225" s="1644" t="s">
        <v>3120</v>
      </c>
      <c r="V1225" s="1645"/>
      <c r="W1225" s="1645"/>
      <c r="X1225" s="1645"/>
      <c r="Y1225" s="1647" t="s">
        <v>3444</v>
      </c>
      <c r="Z1225" s="1647"/>
      <c r="AA1225" s="1647"/>
      <c r="AB1225" s="1648"/>
      <c r="AC1225" s="1644" t="s">
        <v>3139</v>
      </c>
      <c r="AD1225" s="1645"/>
      <c r="AE1225" s="1645"/>
      <c r="AF1225" s="1645"/>
      <c r="AG1225" s="1647" t="s">
        <v>4334</v>
      </c>
      <c r="AH1225" s="1647"/>
      <c r="AI1225" s="1647"/>
      <c r="AJ1225" s="1648"/>
      <c r="AK1225" s="1650"/>
      <c r="AL1225" s="1649"/>
      <c r="AM1225" s="1649"/>
      <c r="AN1225" s="1649"/>
      <c r="AO1225" s="1649"/>
      <c r="AP1225" s="1649"/>
      <c r="AQ1225" s="1649"/>
      <c r="AR1225" s="1649"/>
      <c r="AS1225" s="1649"/>
      <c r="AT1225" s="1649"/>
      <c r="AU1225" s="1649"/>
      <c r="AV1225" s="1649"/>
      <c r="AW1225" s="1649"/>
      <c r="AX1225" s="1649"/>
      <c r="AY1225" s="1649"/>
      <c r="AZ1225" s="1649"/>
      <c r="BA1225" s="1649"/>
      <c r="BB1225" s="1649"/>
      <c r="BC1225" s="1649"/>
      <c r="BD1225" s="1649"/>
      <c r="BE1225" s="1649"/>
      <c r="BF1225" s="1649"/>
    </row>
    <row r="1226" spans="5:58" ht="12" customHeight="1">
      <c r="E1226" s="1638"/>
      <c r="F1226" s="1638"/>
      <c r="G1226" s="1638"/>
      <c r="H1226" s="1638"/>
      <c r="I1226" s="1638"/>
      <c r="J1226" s="1637"/>
      <c r="K1226" s="1640"/>
      <c r="L1226" s="1637"/>
      <c r="M1226" s="1641"/>
      <c r="N1226" s="1642"/>
      <c r="O1226" s="1911" t="s">
        <v>4336</v>
      </c>
      <c r="P1226" s="1642"/>
      <c r="Q1226" s="1644" t="s">
        <v>3106</v>
      </c>
      <c r="R1226" s="1645"/>
      <c r="S1226" s="1645"/>
      <c r="T1226" s="1646" t="s">
        <v>3849</v>
      </c>
      <c r="U1226" s="1644" t="s">
        <v>3830</v>
      </c>
      <c r="V1226" s="1645"/>
      <c r="W1226" s="1645"/>
      <c r="X1226" s="1645"/>
      <c r="Y1226" s="1647" t="s">
        <v>3448</v>
      </c>
      <c r="Z1226" s="1647"/>
      <c r="AA1226" s="1647"/>
      <c r="AB1226" s="1648"/>
      <c r="AC1226" s="1644" t="s">
        <v>3216</v>
      </c>
      <c r="AD1226" s="1645"/>
      <c r="AE1226" s="1645"/>
      <c r="AF1226" s="1645"/>
      <c r="AG1226" s="1647" t="s">
        <v>4334</v>
      </c>
      <c r="AH1226" s="1647"/>
      <c r="AI1226" s="1647"/>
      <c r="AJ1226" s="1648"/>
      <c r="AK1226" s="1650"/>
      <c r="AL1226" s="1649"/>
      <c r="AM1226" s="1649"/>
      <c r="AN1226" s="1649"/>
      <c r="AO1226" s="1649"/>
      <c r="AP1226" s="1649"/>
      <c r="AQ1226" s="1649"/>
      <c r="AR1226" s="1649"/>
      <c r="AS1226" s="1649"/>
      <c r="AT1226" s="1649"/>
      <c r="AU1226" s="1649"/>
      <c r="AV1226" s="1649"/>
      <c r="AW1226" s="1649"/>
      <c r="AX1226" s="1649"/>
      <c r="AY1226" s="1649"/>
      <c r="AZ1226" s="1649"/>
      <c r="BA1226" s="1649"/>
      <c r="BB1226" s="1649"/>
      <c r="BC1226" s="1649"/>
      <c r="BD1226" s="1649"/>
      <c r="BE1226" s="1649"/>
      <c r="BF1226" s="1649"/>
    </row>
    <row r="1227" spans="5:58" ht="12" customHeight="1">
      <c r="E1227" s="1638"/>
      <c r="F1227" s="1638"/>
      <c r="G1227" s="1638"/>
      <c r="H1227" s="1638"/>
      <c r="I1227" s="1638"/>
      <c r="J1227" s="1637"/>
      <c r="K1227" s="1640"/>
      <c r="L1227" s="1637"/>
      <c r="M1227" s="1641"/>
      <c r="N1227" s="1642"/>
      <c r="O1227" s="1911" t="s">
        <v>4337</v>
      </c>
      <c r="P1227" s="1642"/>
      <c r="Q1227" s="1644" t="s">
        <v>3106</v>
      </c>
      <c r="R1227" s="1645"/>
      <c r="S1227" s="1645"/>
      <c r="T1227" s="1646" t="s">
        <v>3187</v>
      </c>
      <c r="U1227" s="1644" t="s">
        <v>3830</v>
      </c>
      <c r="V1227" s="1645"/>
      <c r="W1227" s="1645"/>
      <c r="X1227" s="1645"/>
      <c r="Y1227" s="1647" t="s">
        <v>3451</v>
      </c>
      <c r="Z1227" s="1647"/>
      <c r="AA1227" s="1647"/>
      <c r="AB1227" s="1648"/>
      <c r="AC1227" s="1644" t="s">
        <v>3139</v>
      </c>
      <c r="AD1227" s="1645"/>
      <c r="AE1227" s="1645"/>
      <c r="AF1227" s="1645"/>
      <c r="AG1227" s="1647" t="s">
        <v>4334</v>
      </c>
      <c r="AH1227" s="1647"/>
      <c r="AI1227" s="1647"/>
      <c r="AJ1227" s="1648"/>
      <c r="AK1227" s="1650"/>
      <c r="AL1227" s="1649"/>
      <c r="AM1227" s="1649"/>
      <c r="AN1227" s="1649"/>
      <c r="AO1227" s="1649"/>
      <c r="AP1227" s="1649"/>
      <c r="AQ1227" s="1649"/>
      <c r="AR1227" s="1649"/>
      <c r="AS1227" s="1649"/>
      <c r="AT1227" s="1649"/>
      <c r="AU1227" s="1649"/>
      <c r="AV1227" s="1649"/>
      <c r="AW1227" s="1649"/>
      <c r="AX1227" s="1649"/>
      <c r="AY1227" s="1649"/>
      <c r="AZ1227" s="1649"/>
      <c r="BA1227" s="1649"/>
      <c r="BB1227" s="1649"/>
      <c r="BC1227" s="1649"/>
      <c r="BD1227" s="1649"/>
      <c r="BE1227" s="1649"/>
      <c r="BF1227" s="1649"/>
    </row>
    <row r="1228" spans="5:58" ht="12" customHeight="1">
      <c r="E1228" s="1638"/>
      <c r="F1228" s="1638"/>
      <c r="G1228" s="1638"/>
      <c r="H1228" s="1638"/>
      <c r="I1228" s="1638"/>
      <c r="J1228" s="1637"/>
      <c r="K1228" s="1640"/>
      <c r="L1228" s="1637"/>
      <c r="M1228" s="1641"/>
      <c r="N1228" s="1642"/>
      <c r="O1228" s="1905" t="s">
        <v>4338</v>
      </c>
      <c r="P1228" s="1642"/>
      <c r="Q1228" s="1644" t="s">
        <v>3106</v>
      </c>
      <c r="R1228" s="1645"/>
      <c r="S1228" s="1645"/>
      <c r="T1228" s="1646" t="s">
        <v>3187</v>
      </c>
      <c r="U1228" s="1644" t="s">
        <v>3919</v>
      </c>
      <c r="V1228" s="1645"/>
      <c r="W1228" s="1645"/>
      <c r="X1228" s="1645"/>
      <c r="Y1228" s="1647" t="s">
        <v>3454</v>
      </c>
      <c r="Z1228" s="1647"/>
      <c r="AA1228" s="1647"/>
      <c r="AB1228" s="1648"/>
      <c r="AC1228" s="1644" t="s">
        <v>3216</v>
      </c>
      <c r="AD1228" s="1645"/>
      <c r="AE1228" s="1645"/>
      <c r="AF1228" s="1645"/>
      <c r="AG1228" s="1647" t="s">
        <v>4334</v>
      </c>
      <c r="AH1228" s="1647"/>
      <c r="AI1228" s="1647"/>
      <c r="AJ1228" s="1648"/>
      <c r="AK1228" s="1650"/>
      <c r="AL1228" s="1649"/>
      <c r="AM1228" s="1649"/>
      <c r="AN1228" s="1649"/>
      <c r="AO1228" s="1649"/>
      <c r="AP1228" s="1649"/>
      <c r="AQ1228" s="1649"/>
      <c r="AR1228" s="1649"/>
      <c r="AS1228" s="1649"/>
      <c r="AT1228" s="1649"/>
      <c r="AU1228" s="1649"/>
      <c r="AV1228" s="1649"/>
      <c r="AW1228" s="1649"/>
      <c r="AX1228" s="1649"/>
      <c r="AY1228" s="1649"/>
      <c r="AZ1228" s="1649"/>
      <c r="BA1228" s="1649"/>
      <c r="BB1228" s="1649"/>
      <c r="BC1228" s="1649"/>
      <c r="BD1228" s="1649"/>
      <c r="BE1228" s="1649"/>
      <c r="BF1228" s="1649"/>
    </row>
    <row r="1229" spans="5:58" ht="12" customHeight="1">
      <c r="E1229" s="1638"/>
      <c r="F1229" s="1638"/>
      <c r="G1229" s="1638"/>
      <c r="H1229" s="1638"/>
      <c r="I1229" s="1638"/>
      <c r="J1229" s="1637"/>
      <c r="K1229" s="1640"/>
      <c r="L1229" s="1637"/>
      <c r="M1229" s="1641"/>
      <c r="N1229" s="1642"/>
      <c r="O1229" s="1905" t="s">
        <v>4339</v>
      </c>
      <c r="P1229" s="1642"/>
      <c r="Q1229" s="1644" t="s">
        <v>3106</v>
      </c>
      <c r="R1229" s="1645"/>
      <c r="S1229" s="1645"/>
      <c r="T1229" s="1646" t="s">
        <v>3187</v>
      </c>
      <c r="U1229" s="1644" t="s">
        <v>3225</v>
      </c>
      <c r="V1229" s="1645"/>
      <c r="W1229" s="1645"/>
      <c r="X1229" s="1645"/>
      <c r="Y1229" s="1647" t="s">
        <v>3457</v>
      </c>
      <c r="Z1229" s="1647"/>
      <c r="AA1229" s="1647"/>
      <c r="AB1229" s="1648"/>
      <c r="AC1229" s="1644" t="s">
        <v>4340</v>
      </c>
      <c r="AD1229" s="1645"/>
      <c r="AE1229" s="1645"/>
      <c r="AF1229" s="1645"/>
      <c r="AG1229" s="1647" t="s">
        <v>4334</v>
      </c>
      <c r="AH1229" s="1647"/>
      <c r="AI1229" s="1647"/>
      <c r="AJ1229" s="1648"/>
      <c r="AK1229" s="1650"/>
      <c r="AL1229" s="1649"/>
      <c r="AM1229" s="1649"/>
      <c r="AN1229" s="1649"/>
      <c r="AO1229" s="1649"/>
      <c r="AP1229" s="1649"/>
      <c r="AQ1229" s="1649"/>
      <c r="AR1229" s="1649"/>
      <c r="AS1229" s="1649"/>
      <c r="AT1229" s="1649"/>
      <c r="AU1229" s="1649"/>
      <c r="AV1229" s="1649"/>
      <c r="AW1229" s="1649"/>
      <c r="AX1229" s="1649"/>
      <c r="AY1229" s="1649"/>
      <c r="AZ1229" s="1649"/>
      <c r="BA1229" s="1649"/>
      <c r="BB1229" s="1649"/>
      <c r="BC1229" s="1649"/>
      <c r="BD1229" s="1649"/>
      <c r="BE1229" s="1649"/>
      <c r="BF1229" s="1649"/>
    </row>
    <row r="1230" spans="5:58" ht="12" customHeight="1">
      <c r="E1230" s="1638"/>
      <c r="F1230" s="1638"/>
      <c r="G1230" s="1638"/>
      <c r="H1230" s="1638"/>
      <c r="I1230" s="1638"/>
      <c r="J1230" s="1637"/>
      <c r="K1230" s="1640"/>
      <c r="L1230" s="1637"/>
      <c r="M1230" s="1641"/>
      <c r="N1230" s="1642"/>
      <c r="O1230" s="1911" t="s">
        <v>4341</v>
      </c>
      <c r="P1230" s="1642"/>
      <c r="Q1230" s="1644" t="s">
        <v>3106</v>
      </c>
      <c r="R1230" s="1645"/>
      <c r="S1230" s="1645"/>
      <c r="T1230" s="1646" t="s">
        <v>3866</v>
      </c>
      <c r="U1230" s="1644" t="s">
        <v>3120</v>
      </c>
      <c r="V1230" s="1645"/>
      <c r="W1230" s="1645"/>
      <c r="X1230" s="1645"/>
      <c r="Y1230" s="1647" t="s">
        <v>4342</v>
      </c>
      <c r="Z1230" s="1647"/>
      <c r="AA1230" s="1647"/>
      <c r="AB1230" s="1648"/>
      <c r="AC1230" s="1644" t="s">
        <v>3139</v>
      </c>
      <c r="AD1230" s="1645"/>
      <c r="AE1230" s="1645"/>
      <c r="AF1230" s="1645"/>
      <c r="AG1230" s="1647" t="s">
        <v>4334</v>
      </c>
      <c r="AH1230" s="1647"/>
      <c r="AI1230" s="1647"/>
      <c r="AJ1230" s="1648"/>
      <c r="AK1230" s="1650"/>
      <c r="AL1230" s="1649"/>
      <c r="AM1230" s="1649"/>
      <c r="AN1230" s="1649"/>
      <c r="AO1230" s="1649"/>
      <c r="AP1230" s="1649"/>
      <c r="AQ1230" s="1649"/>
      <c r="AR1230" s="1649"/>
      <c r="AS1230" s="1649"/>
      <c r="AT1230" s="1649"/>
      <c r="AU1230" s="1649"/>
      <c r="AV1230" s="1649"/>
      <c r="AW1230" s="1649"/>
      <c r="AX1230" s="1649"/>
      <c r="AY1230" s="1649"/>
      <c r="AZ1230" s="1649"/>
      <c r="BA1230" s="1649"/>
      <c r="BB1230" s="1649"/>
      <c r="BC1230" s="1649"/>
      <c r="BD1230" s="1649"/>
      <c r="BE1230" s="1649"/>
      <c r="BF1230" s="1649"/>
    </row>
    <row r="1231" spans="5:58" ht="12" customHeight="1">
      <c r="E1231" s="1638"/>
      <c r="F1231" s="1638"/>
      <c r="G1231" s="1638"/>
      <c r="H1231" s="1638"/>
      <c r="I1231" s="1638"/>
      <c r="J1231" s="1637"/>
      <c r="K1231" s="1640"/>
      <c r="L1231" s="1637"/>
      <c r="M1231" s="1641"/>
      <c r="N1231" s="1642"/>
      <c r="O1231" s="1905" t="s">
        <v>4343</v>
      </c>
      <c r="P1231" s="1642"/>
      <c r="Q1231" s="1644" t="s">
        <v>3106</v>
      </c>
      <c r="R1231" s="1645"/>
      <c r="S1231" s="1645"/>
      <c r="T1231" s="1646" t="s">
        <v>3849</v>
      </c>
      <c r="U1231" s="1644" t="s">
        <v>3225</v>
      </c>
      <c r="V1231" s="1645"/>
      <c r="W1231" s="1645"/>
      <c r="X1231" s="1645"/>
      <c r="Y1231" s="1647" t="s">
        <v>4344</v>
      </c>
      <c r="Z1231" s="1647"/>
      <c r="AA1231" s="1647"/>
      <c r="AB1231" s="1648"/>
      <c r="AC1231" s="1644" t="s">
        <v>3921</v>
      </c>
      <c r="AD1231" s="1645"/>
      <c r="AE1231" s="1645"/>
      <c r="AF1231" s="1645"/>
      <c r="AG1231" s="1647" t="s">
        <v>4334</v>
      </c>
      <c r="AH1231" s="1647"/>
      <c r="AI1231" s="1647"/>
      <c r="AJ1231" s="1648"/>
      <c r="AK1231" s="1650"/>
      <c r="AL1231" s="1649"/>
      <c r="AM1231" s="1649"/>
      <c r="AN1231" s="1649"/>
      <c r="AO1231" s="1649"/>
      <c r="AP1231" s="1649"/>
      <c r="AQ1231" s="1649"/>
      <c r="AR1231" s="1649"/>
      <c r="AS1231" s="1649"/>
      <c r="AT1231" s="1649"/>
      <c r="AU1231" s="1649"/>
      <c r="AV1231" s="1649"/>
      <c r="AW1231" s="1649"/>
      <c r="AX1231" s="1649"/>
      <c r="AY1231" s="1649"/>
      <c r="AZ1231" s="1649"/>
      <c r="BA1231" s="1649"/>
      <c r="BB1231" s="1649"/>
      <c r="BC1231" s="1649"/>
      <c r="BD1231" s="1649"/>
      <c r="BE1231" s="1649"/>
      <c r="BF1231" s="1649"/>
    </row>
    <row r="1232" spans="5:58" ht="12" customHeight="1">
      <c r="E1232" s="1638"/>
      <c r="F1232" s="1638"/>
      <c r="G1232" s="1638"/>
      <c r="H1232" s="1638"/>
      <c r="I1232" s="1638"/>
      <c r="J1232" s="1637"/>
      <c r="K1232" s="1640"/>
      <c r="L1232" s="1637"/>
      <c r="M1232" s="1641"/>
      <c r="N1232" s="1642"/>
      <c r="O1232" s="1905" t="s">
        <v>4345</v>
      </c>
      <c r="P1232" s="1642"/>
      <c r="Q1232" s="1644" t="s">
        <v>3106</v>
      </c>
      <c r="R1232" s="1645"/>
      <c r="S1232" s="1645"/>
      <c r="T1232" s="1646" t="s">
        <v>3187</v>
      </c>
      <c r="U1232" s="1644" t="s">
        <v>3225</v>
      </c>
      <c r="V1232" s="1645"/>
      <c r="W1232" s="1645"/>
      <c r="X1232" s="1645"/>
      <c r="Y1232" s="1647" t="s">
        <v>4049</v>
      </c>
      <c r="Z1232" s="1647"/>
      <c r="AA1232" s="1647"/>
      <c r="AB1232" s="1648"/>
      <c r="AC1232" s="1644" t="s">
        <v>3216</v>
      </c>
      <c r="AD1232" s="1645"/>
      <c r="AE1232" s="1645"/>
      <c r="AF1232" s="1645"/>
      <c r="AG1232" s="1647" t="s">
        <v>4334</v>
      </c>
      <c r="AH1232" s="1647"/>
      <c r="AI1232" s="1647"/>
      <c r="AJ1232" s="1648"/>
      <c r="AK1232" s="1650"/>
      <c r="AL1232" s="1649"/>
      <c r="AM1232" s="1649"/>
      <c r="AN1232" s="1649"/>
      <c r="AO1232" s="1649"/>
      <c r="AP1232" s="1649"/>
      <c r="AQ1232" s="1649"/>
      <c r="AR1232" s="1649"/>
      <c r="AS1232" s="1649"/>
      <c r="AT1232" s="1649"/>
      <c r="AU1232" s="1649"/>
      <c r="AV1232" s="1649"/>
      <c r="AW1232" s="1649"/>
      <c r="AX1232" s="1649"/>
      <c r="AY1232" s="1649"/>
      <c r="AZ1232" s="1649"/>
      <c r="BA1232" s="1649"/>
      <c r="BB1232" s="1649"/>
      <c r="BC1232" s="1649"/>
      <c r="BD1232" s="1649"/>
      <c r="BE1232" s="1649"/>
      <c r="BF1232" s="1649"/>
    </row>
    <row r="1234" spans="2:38" s="1903" customFormat="1" ht="12" customHeight="1">
      <c r="C1234" s="1903" t="s">
        <v>3190</v>
      </c>
      <c r="D1234" s="1908"/>
      <c r="G1234" s="1649" t="s">
        <v>3697</v>
      </c>
      <c r="M1234" s="1909"/>
      <c r="N1234" s="1909"/>
      <c r="O1234" s="1909"/>
      <c r="P1234" s="1909"/>
      <c r="Q1234" s="1909"/>
      <c r="R1234" s="1909"/>
      <c r="S1234" s="1909"/>
      <c r="T1234" s="1909"/>
      <c r="U1234" s="1909"/>
      <c r="V1234" s="1909"/>
      <c r="W1234" s="1909"/>
      <c r="X1234" s="1909"/>
      <c r="AC1234" s="1909"/>
      <c r="AD1234" s="1909"/>
      <c r="AE1234" s="1909"/>
      <c r="AF1234" s="1909"/>
      <c r="AG1234" s="1909"/>
      <c r="AH1234" s="1909"/>
      <c r="AI1234" s="1909"/>
      <c r="AJ1234" s="1909"/>
      <c r="AK1234" s="1909"/>
      <c r="AL1234" s="1909"/>
    </row>
    <row r="1235" spans="2:38" s="1903" customFormat="1" ht="12" customHeight="1">
      <c r="E1235" s="1910" t="s">
        <v>3192</v>
      </c>
      <c r="AJ1235" s="1911" t="s">
        <v>4105</v>
      </c>
    </row>
    <row r="1236" spans="2:38" s="1903" customFormat="1" ht="12" customHeight="1">
      <c r="E1236" s="1912">
        <v>31</v>
      </c>
      <c r="F1236" s="1912"/>
      <c r="G1236" s="1912"/>
      <c r="H1236" s="1912"/>
      <c r="I1236" s="1912"/>
      <c r="J1236" s="1912"/>
      <c r="K1236" s="1912"/>
      <c r="L1236" s="1912">
        <v>24</v>
      </c>
      <c r="M1236" s="1912">
        <v>23</v>
      </c>
      <c r="N1236" s="1912"/>
      <c r="O1236" s="1912"/>
      <c r="P1236" s="1912"/>
      <c r="Q1236" s="1912"/>
      <c r="R1236" s="1912"/>
      <c r="S1236" s="1912"/>
      <c r="T1236" s="1913">
        <v>16</v>
      </c>
      <c r="U1236" s="1913">
        <v>15</v>
      </c>
      <c r="V1236" s="1912"/>
      <c r="W1236" s="1912"/>
      <c r="X1236" s="1912"/>
      <c r="Y1236" s="1912"/>
      <c r="Z1236" s="1912"/>
      <c r="AA1236" s="1912"/>
      <c r="AB1236" s="1913">
        <v>8</v>
      </c>
      <c r="AC1236" s="1913">
        <v>7</v>
      </c>
      <c r="AD1236" s="1912"/>
      <c r="AE1236" s="1912"/>
      <c r="AF1236" s="1912"/>
      <c r="AG1236" s="1912"/>
      <c r="AH1236" s="1912"/>
      <c r="AI1236" s="1912"/>
      <c r="AJ1236" s="1913">
        <v>0</v>
      </c>
    </row>
    <row r="1237" spans="2:38" s="1903" customFormat="1" ht="12" customHeight="1">
      <c r="E1237" s="1686" t="s">
        <v>3194</v>
      </c>
      <c r="F1237" s="1687" t="s">
        <v>3839</v>
      </c>
      <c r="G1237" s="1687" t="s">
        <v>3194</v>
      </c>
      <c r="H1237" s="1688" t="s">
        <v>3194</v>
      </c>
      <c r="I1237" s="1686" t="s">
        <v>3194</v>
      </c>
      <c r="J1237" s="1687" t="s">
        <v>3194</v>
      </c>
      <c r="K1237" s="1687" t="s">
        <v>3194</v>
      </c>
      <c r="L1237" s="1688" t="s">
        <v>3194</v>
      </c>
      <c r="M1237" s="1760" t="s">
        <v>3874</v>
      </c>
      <c r="N1237" s="1758" t="s">
        <v>3420</v>
      </c>
      <c r="O1237" s="1758" t="s">
        <v>3842</v>
      </c>
      <c r="P1237" s="1761" t="s">
        <v>3420</v>
      </c>
      <c r="Q1237" s="1760" t="s">
        <v>3420</v>
      </c>
      <c r="R1237" s="1758" t="s">
        <v>3420</v>
      </c>
      <c r="S1237" s="1758" t="s">
        <v>3842</v>
      </c>
      <c r="T1237" s="1761" t="s">
        <v>3420</v>
      </c>
      <c r="U1237" s="1760" t="s">
        <v>3420</v>
      </c>
      <c r="V1237" s="1758" t="s">
        <v>3420</v>
      </c>
      <c r="W1237" s="1758" t="s">
        <v>3798</v>
      </c>
      <c r="X1237" s="1761" t="s">
        <v>3798</v>
      </c>
      <c r="Y1237" s="1760" t="s">
        <v>3420</v>
      </c>
      <c r="Z1237" s="1758" t="s">
        <v>3420</v>
      </c>
      <c r="AA1237" s="1758" t="s">
        <v>3798</v>
      </c>
      <c r="AB1237" s="1761" t="s">
        <v>3420</v>
      </c>
      <c r="AC1237" s="1760" t="s">
        <v>3798</v>
      </c>
      <c r="AD1237" s="1758" t="s">
        <v>3798</v>
      </c>
      <c r="AE1237" s="1758" t="s">
        <v>4346</v>
      </c>
      <c r="AF1237" s="1761" t="s">
        <v>3420</v>
      </c>
      <c r="AG1237" s="1760" t="s">
        <v>3420</v>
      </c>
      <c r="AH1237" s="1758" t="s">
        <v>3420</v>
      </c>
      <c r="AI1237" s="1758" t="s">
        <v>3798</v>
      </c>
      <c r="AJ1237" s="1761" t="s">
        <v>3420</v>
      </c>
    </row>
    <row r="1238" spans="2:38" s="1903" customFormat="1" ht="6" customHeight="1">
      <c r="E1238" s="1914"/>
      <c r="F1238" s="1914"/>
      <c r="G1238" s="1914"/>
      <c r="H1238" s="1914"/>
      <c r="I1238" s="1914"/>
      <c r="J1238" s="1914"/>
      <c r="K1238" s="1914"/>
      <c r="L1238" s="1914"/>
      <c r="M1238" s="1914"/>
      <c r="N1238" s="1914"/>
      <c r="O1238" s="1914"/>
      <c r="P1238" s="1914"/>
      <c r="Q1238" s="1914"/>
      <c r="R1238" s="1914"/>
      <c r="S1238" s="1914"/>
      <c r="T1238" s="1914"/>
      <c r="U1238" s="1914"/>
      <c r="V1238" s="1914"/>
      <c r="W1238" s="1914"/>
      <c r="X1238" s="1914"/>
      <c r="Y1238" s="1914"/>
      <c r="Z1238" s="1914"/>
      <c r="AA1238" s="1914"/>
      <c r="AB1238" s="1914"/>
      <c r="AC1238" s="1914"/>
      <c r="AD1238" s="1914"/>
      <c r="AE1238" s="1914"/>
      <c r="AF1238" s="1914"/>
      <c r="AG1238" s="1914"/>
      <c r="AH1238" s="1914"/>
      <c r="AI1238" s="1914"/>
      <c r="AJ1238" s="1914"/>
    </row>
    <row r="1239" spans="2:38" s="1903" customFormat="1" ht="6" customHeight="1">
      <c r="E1239" s="1914"/>
      <c r="F1239" s="1914"/>
      <c r="G1239" s="1914"/>
      <c r="H1239" s="1914"/>
      <c r="I1239" s="1914"/>
      <c r="J1239" s="1914"/>
      <c r="K1239" s="1914"/>
      <c r="L1239" s="1914"/>
      <c r="M1239" s="1914"/>
      <c r="N1239" s="1914"/>
      <c r="O1239" s="1914"/>
      <c r="P1239" s="1914"/>
      <c r="Q1239" s="1914"/>
      <c r="R1239" s="1914"/>
      <c r="S1239" s="1914"/>
      <c r="T1239" s="1914"/>
      <c r="U1239" s="1914"/>
      <c r="V1239" s="1914"/>
      <c r="W1239" s="1914"/>
      <c r="X1239" s="1914"/>
      <c r="Y1239" s="1914"/>
      <c r="Z1239" s="1914"/>
      <c r="AA1239" s="1914"/>
      <c r="AB1239" s="1914"/>
      <c r="AC1239" s="1914"/>
      <c r="AD1239" s="1914"/>
      <c r="AE1239" s="1914"/>
      <c r="AF1239" s="1914"/>
      <c r="AG1239" s="1914"/>
      <c r="AH1239" s="1914"/>
      <c r="AI1239" s="1914"/>
      <c r="AJ1239" s="1914"/>
    </row>
    <row r="1240" spans="2:38" s="1903" customFormat="1" ht="6" customHeight="1">
      <c r="E1240" s="1914"/>
      <c r="F1240" s="1914"/>
      <c r="G1240" s="1914"/>
      <c r="H1240" s="1914"/>
      <c r="I1240" s="1914"/>
      <c r="J1240" s="1914"/>
      <c r="K1240" s="1914"/>
      <c r="L1240" s="1914"/>
      <c r="M1240" s="1914"/>
      <c r="N1240" s="1914"/>
      <c r="O1240" s="1914"/>
      <c r="P1240" s="1914"/>
      <c r="Q1240" s="1914"/>
      <c r="R1240" s="1914"/>
      <c r="S1240" s="1914"/>
      <c r="T1240" s="1914"/>
      <c r="U1240" s="1914"/>
      <c r="V1240" s="1914"/>
      <c r="W1240" s="1914"/>
      <c r="X1240" s="1914"/>
      <c r="Y1240" s="1914"/>
      <c r="Z1240" s="1914"/>
      <c r="AA1240" s="1914"/>
      <c r="AB1240" s="1914"/>
      <c r="AC1240" s="1914"/>
      <c r="AD1240" s="1914"/>
      <c r="AE1240" s="1914"/>
      <c r="AF1240" s="1914"/>
      <c r="AG1240" s="1914"/>
      <c r="AH1240" s="1914"/>
      <c r="AI1240" s="1914"/>
      <c r="AJ1240" s="1914"/>
    </row>
    <row r="1241" spans="2:38" s="1903" customFormat="1" ht="6" customHeight="1">
      <c r="E1241" s="1914"/>
      <c r="F1241" s="1914"/>
      <c r="G1241" s="1914"/>
      <c r="H1241" s="1914"/>
      <c r="I1241" s="1914"/>
      <c r="J1241" s="1914"/>
      <c r="K1241" s="1914"/>
      <c r="L1241" s="1914"/>
      <c r="M1241" s="1914"/>
      <c r="N1241" s="1914"/>
      <c r="O1241" s="1914"/>
      <c r="P1241" s="1914"/>
      <c r="Q1241" s="1914"/>
      <c r="R1241" s="1914"/>
      <c r="S1241" s="1914"/>
      <c r="T1241" s="1914"/>
      <c r="U1241" s="1914"/>
      <c r="V1241" s="1914"/>
      <c r="W1241" s="1914"/>
      <c r="X1241" s="1914"/>
      <c r="Y1241" s="1914"/>
      <c r="Z1241" s="1914"/>
      <c r="AA1241" s="1914"/>
      <c r="AB1241" s="1914"/>
      <c r="AC1241" s="1914"/>
      <c r="AD1241" s="1914"/>
      <c r="AE1241" s="1914"/>
      <c r="AF1241" s="1914"/>
      <c r="AG1241" s="1914"/>
      <c r="AH1241" s="1914"/>
      <c r="AI1241" s="1914"/>
      <c r="AJ1241" s="1914"/>
    </row>
    <row r="1242" spans="2:38" s="1915" customFormat="1" ht="11.25" customHeight="1">
      <c r="D1242" s="1916"/>
      <c r="I1242" s="1917"/>
      <c r="J1242" s="1917"/>
      <c r="K1242" s="1917"/>
      <c r="L1242" s="1917"/>
      <c r="M1242" s="1918" t="s">
        <v>4125</v>
      </c>
      <c r="N1242" s="2009"/>
      <c r="O1242" s="2009"/>
      <c r="P1242" s="2009"/>
      <c r="Q1242" s="2009"/>
      <c r="R1242" s="2009"/>
      <c r="S1242" s="2009"/>
      <c r="T1242" s="2009"/>
      <c r="U1242" s="2009"/>
      <c r="V1242" s="2009"/>
      <c r="W1242" s="2009"/>
      <c r="X1242" s="2009"/>
      <c r="Y1242" s="2009"/>
      <c r="Z1242" s="2009"/>
      <c r="AA1242" s="2009"/>
      <c r="AB1242" s="2009"/>
      <c r="AC1242" s="2009"/>
      <c r="AD1242" s="2009"/>
      <c r="AE1242" s="2009"/>
      <c r="AF1242" s="2009"/>
      <c r="AG1242" s="2009"/>
      <c r="AH1242" s="2009"/>
      <c r="AI1242" s="2009"/>
      <c r="AJ1242" s="2010"/>
    </row>
    <row r="1243" spans="2:38" s="1915" customFormat="1" ht="11.25" customHeight="1">
      <c r="D1243" s="1916"/>
      <c r="I1243" s="1917"/>
      <c r="J1243" s="1917"/>
      <c r="K1243" s="1917"/>
      <c r="L1243" s="1917"/>
      <c r="M1243" s="1917"/>
      <c r="N1243" s="1917"/>
      <c r="O1243" s="1917"/>
      <c r="R1243" s="1921"/>
      <c r="S1243" s="1921"/>
      <c r="T1243" s="1922"/>
      <c r="U1243" s="1922"/>
      <c r="V1243" s="1922"/>
      <c r="W1243" s="1922"/>
      <c r="X1243" s="1923"/>
      <c r="Y1243" s="1923"/>
      <c r="Z1243" s="1923"/>
      <c r="AA1243" s="1923"/>
      <c r="AB1243" s="1923"/>
      <c r="AC1243" s="1923"/>
      <c r="AD1243" s="1923"/>
      <c r="AE1243" s="1921"/>
      <c r="AF1243" s="1921"/>
      <c r="AG1243" s="1921"/>
      <c r="AH1243" s="1924"/>
      <c r="AI1243" s="1924"/>
      <c r="AJ1243" s="1924"/>
      <c r="AL1243" s="1925"/>
    </row>
    <row r="1244" spans="2:38" s="1915" customFormat="1" ht="11.25" customHeight="1">
      <c r="D1244" s="1916"/>
      <c r="I1244" s="1917"/>
      <c r="J1244" s="1917"/>
      <c r="K1244" s="1917"/>
      <c r="L1244" s="1917"/>
      <c r="M1244" s="1917"/>
      <c r="N1244" s="1917"/>
      <c r="O1244" s="1917"/>
      <c r="R1244" s="1921"/>
      <c r="S1244" s="1921"/>
      <c r="T1244" s="1922"/>
      <c r="U1244" s="1922"/>
      <c r="V1244" s="1922"/>
      <c r="W1244" s="1922"/>
      <c r="X1244" s="1923"/>
      <c r="Y1244" s="1923"/>
      <c r="Z1244" s="1923"/>
      <c r="AA1244" s="1923"/>
      <c r="AB1244" s="1923"/>
      <c r="AC1244" s="1923"/>
      <c r="AD1244" s="1923"/>
      <c r="AE1244" s="1921"/>
      <c r="AF1244" s="1921"/>
      <c r="AG1244" s="1921"/>
      <c r="AH1244" s="1924"/>
      <c r="AI1244" s="1924"/>
      <c r="AJ1244" s="1924"/>
      <c r="AL1244" s="1925"/>
    </row>
    <row r="1245" spans="2:38" s="1915" customFormat="1" ht="11.25" customHeight="1">
      <c r="D1245" s="1916"/>
      <c r="I1245" s="1917"/>
      <c r="J1245" s="1917"/>
      <c r="K1245" s="1917"/>
      <c r="L1245" s="1917"/>
      <c r="M1245" s="1917"/>
      <c r="N1245" s="1917"/>
      <c r="O1245" s="1917"/>
      <c r="R1245" s="1921"/>
      <c r="S1245" s="1921"/>
      <c r="T1245" s="1922"/>
      <c r="U1245" s="1922"/>
      <c r="V1245" s="1922"/>
      <c r="W1245" s="1922"/>
      <c r="X1245" s="1923"/>
      <c r="Y1245" s="1923"/>
      <c r="Z1245" s="1923"/>
      <c r="AA1245" s="1923"/>
      <c r="AB1245" s="1923"/>
      <c r="AC1245" s="1923"/>
      <c r="AD1245" s="1923"/>
      <c r="AE1245" s="1921"/>
      <c r="AF1245" s="1921"/>
      <c r="AG1245" s="1921"/>
      <c r="AH1245" s="1924"/>
      <c r="AI1245" s="1924"/>
      <c r="AJ1245" s="1924"/>
      <c r="AL1245" s="1925"/>
    </row>
    <row r="1246" spans="2:38" s="1915" customFormat="1" ht="11.25" customHeight="1">
      <c r="D1246" s="1916"/>
      <c r="I1246" s="1917"/>
      <c r="J1246" s="1917"/>
      <c r="K1246" s="1917"/>
      <c r="L1246" s="1917"/>
      <c r="M1246" s="1917"/>
      <c r="N1246" s="1917"/>
      <c r="O1246" s="1917"/>
      <c r="R1246" s="1921"/>
      <c r="S1246" s="1921"/>
      <c r="T1246" s="1922"/>
      <c r="U1246" s="1922"/>
      <c r="V1246" s="1922"/>
      <c r="W1246" s="1922"/>
      <c r="X1246" s="1923"/>
      <c r="Y1246" s="1923"/>
      <c r="Z1246" s="1923"/>
      <c r="AA1246" s="1923"/>
      <c r="AB1246" s="1923"/>
      <c r="AC1246" s="1923"/>
      <c r="AD1246" s="1923"/>
      <c r="AE1246" s="1921"/>
      <c r="AF1246" s="1921"/>
      <c r="AG1246" s="1921"/>
      <c r="AH1246" s="1924"/>
      <c r="AI1246" s="1924"/>
      <c r="AJ1246" s="1924"/>
      <c r="AL1246" s="1925"/>
    </row>
    <row r="1247" spans="2:38" s="1915" customFormat="1" ht="11.25" customHeight="1">
      <c r="D1247" s="1916"/>
      <c r="I1247" s="1917"/>
      <c r="J1247" s="1917"/>
      <c r="K1247" s="1917"/>
      <c r="L1247" s="1917"/>
      <c r="M1247" s="1917"/>
      <c r="N1247" s="1917"/>
      <c r="O1247" s="1917"/>
      <c r="R1247" s="1921"/>
      <c r="S1247" s="1921"/>
      <c r="T1247" s="1922"/>
      <c r="U1247" s="1922"/>
      <c r="V1247" s="1922"/>
      <c r="W1247" s="1922"/>
      <c r="X1247" s="1923"/>
      <c r="Y1247" s="1923"/>
      <c r="Z1247" s="1923"/>
      <c r="AA1247" s="1923"/>
      <c r="AB1247" s="1923"/>
      <c r="AC1247" s="1923"/>
      <c r="AD1247" s="1923"/>
      <c r="AE1247" s="1921"/>
      <c r="AF1247" s="1921"/>
      <c r="AG1247" s="1921"/>
      <c r="AH1247" s="1924"/>
      <c r="AI1247" s="1924"/>
      <c r="AJ1247" s="1924"/>
      <c r="AL1247" s="1925"/>
    </row>
    <row r="1248" spans="2:38" ht="12" customHeight="1">
      <c r="B1248" s="1656" t="str">
        <f>$B$2</f>
        <v>13</v>
      </c>
      <c r="C1248" s="1657" t="s">
        <v>4347</v>
      </c>
      <c r="D1248" s="1649"/>
      <c r="E1248" s="1658" t="s">
        <v>4348</v>
      </c>
      <c r="F1248" s="1655"/>
      <c r="G1248" s="1655"/>
      <c r="H1248" s="1655"/>
      <c r="I1248" s="1655"/>
      <c r="J1248" s="1655"/>
      <c r="K1248" s="1655"/>
      <c r="L1248" s="1655"/>
      <c r="M1248" s="1655"/>
      <c r="N1248" s="1655"/>
      <c r="O1248" s="1655"/>
      <c r="P1248" s="1655"/>
      <c r="Q1248" s="1655"/>
      <c r="R1248" s="1655"/>
      <c r="S1248" s="1655"/>
      <c r="T1248" s="1655"/>
      <c r="U1248" s="1655"/>
      <c r="V1248" s="1655"/>
      <c r="W1248" s="1655"/>
      <c r="X1248" s="1655"/>
      <c r="Y1248" s="1655"/>
      <c r="Z1248" s="1655"/>
      <c r="AA1248" s="1655"/>
      <c r="AB1248" s="1655"/>
      <c r="AC1248" s="1655"/>
      <c r="AD1248" s="1989"/>
      <c r="AE1248" s="1618"/>
      <c r="AF1248" s="1664" t="s">
        <v>3184</v>
      </c>
      <c r="AG1248" s="1664"/>
      <c r="AH1248" s="1664"/>
      <c r="AI1248" s="1664"/>
      <c r="AJ1248" s="1664"/>
      <c r="AK1248" s="1650"/>
      <c r="AL1248" s="1649"/>
    </row>
    <row r="1249" spans="2:58" s="1903" customFormat="1" ht="12" customHeight="1">
      <c r="B1249" s="1926"/>
      <c r="C1249" s="1908"/>
    </row>
    <row r="1250" spans="2:58" ht="12" customHeight="1">
      <c r="B1250" s="1649"/>
      <c r="C1250" s="1649" t="s">
        <v>4349</v>
      </c>
      <c r="D1250" s="1649"/>
      <c r="E1250" s="1659"/>
      <c r="F1250" s="1659"/>
      <c r="G1250" s="1649" t="s">
        <v>4064</v>
      </c>
      <c r="H1250" s="1659"/>
      <c r="I1250" s="1659"/>
      <c r="J1250" s="1655"/>
      <c r="K1250" s="1655"/>
      <c r="L1250" s="1655"/>
      <c r="M1250" s="1660"/>
      <c r="N1250" s="1660"/>
      <c r="O1250" s="1660"/>
      <c r="P1250" s="1660"/>
      <c r="Q1250" s="1661"/>
      <c r="R1250" s="1662"/>
      <c r="S1250" s="1662"/>
      <c r="T1250" s="1662"/>
      <c r="U1250" s="1660"/>
      <c r="V1250" s="1654"/>
      <c r="W1250" s="1654"/>
      <c r="X1250" s="1654"/>
      <c r="Y1250" s="1660"/>
      <c r="Z1250" s="1660"/>
      <c r="AA1250" s="1660"/>
      <c r="AB1250" s="1661"/>
      <c r="AC1250" s="1660"/>
      <c r="AD1250" s="1660"/>
      <c r="AE1250" s="1660"/>
      <c r="AF1250" s="1660"/>
      <c r="AG1250" s="1660"/>
      <c r="AH1250" s="1660"/>
      <c r="AI1250" s="1660"/>
      <c r="AJ1250" s="1660"/>
      <c r="AK1250" s="1665"/>
      <c r="AL1250" s="1649"/>
      <c r="AM1250" s="1649"/>
      <c r="AN1250" s="1649"/>
      <c r="AO1250" s="1649"/>
      <c r="AP1250" s="1649"/>
      <c r="AQ1250" s="1649"/>
      <c r="AR1250" s="1649"/>
      <c r="AS1250" s="1649"/>
      <c r="AT1250" s="1649"/>
      <c r="AU1250" s="1649"/>
      <c r="AV1250" s="1649"/>
      <c r="AW1250" s="1649"/>
      <c r="AX1250" s="1649"/>
      <c r="AY1250" s="1649"/>
      <c r="AZ1250" s="1649"/>
      <c r="BA1250" s="1649"/>
      <c r="BB1250" s="1649"/>
      <c r="BC1250" s="1649"/>
      <c r="BD1250" s="1649"/>
      <c r="BE1250" s="1649"/>
      <c r="BF1250" s="1649"/>
    </row>
    <row r="1251" spans="2:58" ht="12" customHeight="1">
      <c r="B1251" s="1649"/>
      <c r="C1251" s="1649"/>
      <c r="D1251" s="1649"/>
      <c r="E1251" s="1649" t="s">
        <v>3413</v>
      </c>
      <c r="F1251" s="1649"/>
      <c r="G1251" s="1649"/>
      <c r="H1251" s="1649"/>
      <c r="I1251" s="1649"/>
      <c r="J1251" s="1649"/>
      <c r="K1251" s="1649"/>
      <c r="L1251" s="1649"/>
      <c r="M1251" s="1649"/>
      <c r="N1251" s="1649"/>
      <c r="O1251" s="1649"/>
      <c r="P1251" s="1649"/>
      <c r="Q1251" s="1649"/>
      <c r="R1251" s="1649"/>
      <c r="S1251" s="1649"/>
      <c r="T1251" s="1649"/>
      <c r="U1251" s="1649"/>
      <c r="V1251" s="1649"/>
      <c r="W1251" s="1649"/>
      <c r="X1251" s="1649"/>
      <c r="Y1251" s="1649"/>
      <c r="Z1251" s="1649"/>
      <c r="AA1251" s="1649"/>
      <c r="AB1251" s="1649"/>
      <c r="AC1251" s="1649"/>
      <c r="AD1251" s="1649"/>
      <c r="AE1251" s="1649"/>
      <c r="AF1251" s="1649"/>
      <c r="AG1251" s="1649"/>
      <c r="AH1251" s="1649"/>
      <c r="AI1251" s="1649"/>
      <c r="AJ1251" s="1665" t="s">
        <v>3699</v>
      </c>
      <c r="AK1251" s="1650"/>
      <c r="AL1251" s="1649"/>
      <c r="AM1251" s="1649"/>
      <c r="AN1251" s="1649"/>
      <c r="AO1251" s="1649"/>
      <c r="AP1251" s="1649"/>
      <c r="AQ1251" s="1649"/>
      <c r="AR1251" s="1649"/>
      <c r="AS1251" s="1649"/>
      <c r="AT1251" s="1649"/>
      <c r="AU1251" s="1649"/>
      <c r="AV1251" s="1649"/>
      <c r="AW1251" s="1649"/>
      <c r="AX1251" s="1649"/>
      <c r="AY1251" s="1649"/>
      <c r="AZ1251" s="1649"/>
      <c r="BA1251" s="1649"/>
      <c r="BB1251" s="1649"/>
      <c r="BC1251" s="1649"/>
      <c r="BD1251" s="1649"/>
      <c r="BE1251" s="1649"/>
      <c r="BF1251" s="1649"/>
    </row>
    <row r="1252" spans="2:58" ht="12" customHeight="1">
      <c r="B1252" s="1649"/>
      <c r="C1252" s="1649"/>
      <c r="D1252" s="1649"/>
      <c r="E1252" s="1666">
        <v>31</v>
      </c>
      <c r="F1252" s="1666"/>
      <c r="G1252" s="1666"/>
      <c r="H1252" s="1666"/>
      <c r="I1252" s="1666"/>
      <c r="J1252" s="1666"/>
      <c r="K1252" s="1666"/>
      <c r="L1252" s="1666">
        <v>24</v>
      </c>
      <c r="M1252" s="1666">
        <v>23</v>
      </c>
      <c r="N1252" s="1666"/>
      <c r="O1252" s="1666"/>
      <c r="P1252" s="1666"/>
      <c r="Q1252" s="1666"/>
      <c r="R1252" s="1666"/>
      <c r="S1252" s="1666"/>
      <c r="T1252" s="1667">
        <v>16</v>
      </c>
      <c r="U1252" s="1667">
        <v>15</v>
      </c>
      <c r="V1252" s="1666"/>
      <c r="W1252" s="1666"/>
      <c r="X1252" s="1666"/>
      <c r="Y1252" s="1666"/>
      <c r="Z1252" s="1666"/>
      <c r="AA1252" s="1666"/>
      <c r="AB1252" s="1667">
        <v>8</v>
      </c>
      <c r="AC1252" s="1667">
        <v>7</v>
      </c>
      <c r="AD1252" s="1666"/>
      <c r="AE1252" s="1666"/>
      <c r="AF1252" s="1666"/>
      <c r="AG1252" s="1666"/>
      <c r="AH1252" s="1666"/>
      <c r="AI1252" s="1666"/>
      <c r="AJ1252" s="1667">
        <v>0</v>
      </c>
      <c r="AK1252" s="1650"/>
      <c r="AL1252" s="1649"/>
      <c r="AM1252" s="1649"/>
      <c r="AN1252" s="1649"/>
      <c r="AO1252" s="1649"/>
      <c r="AP1252" s="1649"/>
      <c r="AQ1252" s="1649"/>
      <c r="AR1252" s="1649"/>
      <c r="AS1252" s="1649"/>
      <c r="AT1252" s="1649"/>
      <c r="AU1252" s="1649"/>
      <c r="AV1252" s="1649"/>
      <c r="AW1252" s="1649"/>
      <c r="AX1252" s="1649"/>
      <c r="AY1252" s="1649"/>
      <c r="AZ1252" s="1649"/>
      <c r="BA1252" s="1649"/>
      <c r="BB1252" s="1649"/>
      <c r="BC1252" s="1649"/>
      <c r="BD1252" s="1649"/>
      <c r="BE1252" s="1649"/>
      <c r="BF1252" s="1649"/>
    </row>
    <row r="1253" spans="2:58" s="1618" customFormat="1" ht="12" customHeight="1">
      <c r="E1253" s="1619">
        <v>1</v>
      </c>
      <c r="F1253" s="1620">
        <v>0</v>
      </c>
      <c r="G1253" s="1620">
        <v>1</v>
      </c>
      <c r="H1253" s="1621" t="s">
        <v>4043</v>
      </c>
      <c r="I1253" s="1619">
        <v>0</v>
      </c>
      <c r="J1253" s="1622">
        <v>0</v>
      </c>
      <c r="K1253" s="1622">
        <v>0</v>
      </c>
      <c r="L1253" s="1623">
        <v>0</v>
      </c>
      <c r="M1253" s="1668">
        <v>0</v>
      </c>
      <c r="N1253" s="1622">
        <v>0</v>
      </c>
      <c r="O1253" s="1622">
        <v>0</v>
      </c>
      <c r="P1253" s="1623">
        <v>0</v>
      </c>
      <c r="Q1253" s="1619" t="str">
        <f>MID(Q1255,1,1)</f>
        <v>0</v>
      </c>
      <c r="R1253" s="1620" t="str">
        <f>MID(Q1255,2,1)</f>
        <v>0</v>
      </c>
      <c r="S1253" s="1669" t="str">
        <f>MID(Q1255,3,1)</f>
        <v>0</v>
      </c>
      <c r="T1253" s="1670" t="str">
        <f>MID(Q1255,4,1)</f>
        <v>1</v>
      </c>
      <c r="U1253" s="1619" t="str">
        <f>MID(U1255,1,1)</f>
        <v>0</v>
      </c>
      <c r="V1253" s="1620" t="str">
        <f>MID(U1255,2,1)</f>
        <v>0</v>
      </c>
      <c r="W1253" s="1620" t="str">
        <f>MID(U1255,3,1)</f>
        <v>0</v>
      </c>
      <c r="X1253" s="1621" t="str">
        <f>MID(U1255,4,1)</f>
        <v>0</v>
      </c>
      <c r="Y1253" s="1619" t="str">
        <f>MID(U1255,5,1)</f>
        <v>0</v>
      </c>
      <c r="Z1253" s="1620" t="str">
        <f>MID(U1255,6,1)</f>
        <v>0</v>
      </c>
      <c r="AA1253" s="1620" t="str">
        <f>MID(U1255,7,1)</f>
        <v>0</v>
      </c>
      <c r="AB1253" s="1621" t="s">
        <v>3965</v>
      </c>
      <c r="AC1253" s="1671" t="str">
        <f>MID(AC1255,1,1)</f>
        <v>0</v>
      </c>
      <c r="AD1253" s="1669" t="str">
        <f>MID(AC1255,2,1)</f>
        <v>0</v>
      </c>
      <c r="AE1253" s="1669" t="str">
        <f>MID(AC1255,3,1)</f>
        <v>1</v>
      </c>
      <c r="AF1253" s="1672" t="str">
        <f>MID(AC1255,4,1)</f>
        <v>0</v>
      </c>
      <c r="AG1253" s="1671" t="str">
        <f>MID(AC1255,5,1)</f>
        <v>1</v>
      </c>
      <c r="AH1253" s="1669" t="str">
        <f>MID(AC1255,6,1)</f>
        <v>0</v>
      </c>
      <c r="AI1253" s="1669" t="str">
        <f>MID(AC1255,7,1)</f>
        <v>1</v>
      </c>
      <c r="AJ1253" s="1672" t="str">
        <f>MID(AC1255,8,1)</f>
        <v>1</v>
      </c>
      <c r="AQ1253" s="1673"/>
      <c r="AR1253" s="1673"/>
      <c r="AS1253" s="1673"/>
      <c r="AT1253" s="1673"/>
      <c r="AU1253" s="1673"/>
      <c r="AV1253" s="1673"/>
      <c r="AW1253" s="1673"/>
      <c r="AX1253" s="1673"/>
      <c r="AY1253" s="1673"/>
      <c r="AZ1253" s="1673"/>
      <c r="BA1253" s="1673"/>
      <c r="BB1253" s="1673"/>
      <c r="BC1253" s="1673"/>
      <c r="BD1253" s="1673"/>
      <c r="BE1253" s="1673"/>
      <c r="BF1253" s="1673"/>
    </row>
    <row r="1254" spans="2:58" s="1618" customFormat="1" ht="12" customHeight="1">
      <c r="AI1254" s="1637"/>
      <c r="AJ1254" s="1637"/>
      <c r="AQ1254" s="1673"/>
      <c r="AR1254" s="1673"/>
      <c r="AS1254" s="1673"/>
      <c r="AT1254" s="1673"/>
      <c r="AU1254" s="1673"/>
      <c r="AV1254" s="1673"/>
      <c r="AW1254" s="1673"/>
      <c r="AX1254" s="1673"/>
      <c r="AY1254" s="1673"/>
      <c r="AZ1254" s="1673"/>
      <c r="BA1254" s="1673"/>
      <c r="BB1254" s="1673"/>
      <c r="BC1254" s="1673"/>
      <c r="BD1254" s="1673"/>
      <c r="BE1254" s="1673"/>
      <c r="BF1254" s="1673"/>
    </row>
    <row r="1255" spans="2:58" s="1618" customFormat="1" ht="12" hidden="1" customHeight="1">
      <c r="E1255" s="1638"/>
      <c r="F1255" s="1638"/>
      <c r="G1255" s="1638"/>
      <c r="H1255" s="1638"/>
      <c r="I1255" s="1638"/>
      <c r="J1255" s="1637"/>
      <c r="K1255" s="1637"/>
      <c r="L1255" s="1637"/>
      <c r="M1255" s="1637"/>
      <c r="N1255" s="1637"/>
      <c r="O1255" s="1637"/>
      <c r="P1255" s="1637"/>
      <c r="Q1255" s="1639" t="str">
        <f>HEX2BIN(T1256,4)</f>
        <v>0001</v>
      </c>
      <c r="R1255" s="1639"/>
      <c r="S1255" s="1639"/>
      <c r="T1255" s="1639"/>
      <c r="U1255" s="1639" t="str">
        <f>HEX2BIN(Y1256,8)</f>
        <v>00000000</v>
      </c>
      <c r="V1255" s="1639"/>
      <c r="W1255" s="1639"/>
      <c r="X1255" s="1639"/>
      <c r="Y1255" s="1639"/>
      <c r="Z1255" s="1639"/>
      <c r="AA1255" s="1639"/>
      <c r="AB1255" s="1639"/>
      <c r="AC1255" s="1639" t="str">
        <f>HEX2BIN(AG1256,8)</f>
        <v>00101011</v>
      </c>
      <c r="AD1255" s="1639"/>
      <c r="AE1255" s="1639"/>
      <c r="AF1255" s="1639"/>
      <c r="AG1255" s="1639"/>
      <c r="AH1255" s="1639"/>
      <c r="AI1255" s="1639"/>
      <c r="AJ1255" s="1639"/>
      <c r="AQ1255" s="1673"/>
      <c r="AR1255" s="1673"/>
      <c r="AS1255" s="1673"/>
      <c r="AT1255" s="1673"/>
      <c r="AU1255" s="1673"/>
      <c r="AV1255" s="1673"/>
      <c r="AW1255" s="1673"/>
      <c r="AX1255" s="1673"/>
      <c r="AY1255" s="1673"/>
      <c r="AZ1255" s="1673"/>
      <c r="BA1255" s="1673"/>
      <c r="BB1255" s="1673"/>
      <c r="BC1255" s="1673"/>
      <c r="BD1255" s="1673"/>
      <c r="BE1255" s="1673"/>
      <c r="BF1255" s="1673"/>
    </row>
    <row r="1256" spans="2:58" s="1618" customFormat="1" ht="12" customHeight="1">
      <c r="E1256" s="1638"/>
      <c r="F1256" s="1638"/>
      <c r="G1256" s="1638"/>
      <c r="H1256" s="1638"/>
      <c r="I1256" s="1638"/>
      <c r="J1256" s="1637"/>
      <c r="K1256" s="1640"/>
      <c r="L1256" s="1637"/>
      <c r="M1256" s="1641"/>
      <c r="N1256" s="1642"/>
      <c r="O1256" s="1905" t="s">
        <v>4350</v>
      </c>
      <c r="P1256" s="1642"/>
      <c r="Q1256" s="1644" t="s">
        <v>3106</v>
      </c>
      <c r="R1256" s="1645"/>
      <c r="S1256" s="1645"/>
      <c r="T1256" s="1646" t="s">
        <v>3187</v>
      </c>
      <c r="U1256" s="1644" t="s">
        <v>3120</v>
      </c>
      <c r="V1256" s="1645"/>
      <c r="W1256" s="1645"/>
      <c r="X1256" s="1645"/>
      <c r="Y1256" s="1647" t="s">
        <v>4012</v>
      </c>
      <c r="Z1256" s="1647"/>
      <c r="AA1256" s="1647"/>
      <c r="AB1256" s="1648"/>
      <c r="AC1256" s="1644" t="s">
        <v>3216</v>
      </c>
      <c r="AD1256" s="1645"/>
      <c r="AE1256" s="1645"/>
      <c r="AF1256" s="1645"/>
      <c r="AG1256" s="1647" t="s">
        <v>4351</v>
      </c>
      <c r="AH1256" s="1647"/>
      <c r="AI1256" s="1647"/>
      <c r="AJ1256" s="1648"/>
      <c r="AQ1256" s="1673"/>
      <c r="AR1256" s="1673"/>
      <c r="AS1256" s="1673"/>
      <c r="AT1256" s="1673"/>
      <c r="AU1256" s="1673"/>
      <c r="AV1256" s="1673"/>
      <c r="AW1256" s="1673"/>
      <c r="AX1256" s="1673"/>
      <c r="AY1256" s="1673"/>
      <c r="AZ1256" s="1673"/>
      <c r="BA1256" s="1673"/>
      <c r="BB1256" s="1673"/>
      <c r="BC1256" s="1673"/>
      <c r="BD1256" s="1673"/>
      <c r="BE1256" s="1673"/>
      <c r="BF1256" s="1673"/>
    </row>
    <row r="1257" spans="2:58" ht="12" customHeight="1">
      <c r="B1257" s="1649"/>
      <c r="C1257" s="1649"/>
      <c r="D1257" s="1649"/>
      <c r="E1257" s="1638"/>
      <c r="F1257" s="1638"/>
      <c r="G1257" s="1638"/>
      <c r="H1257" s="1638"/>
      <c r="I1257" s="1638"/>
      <c r="J1257" s="1637"/>
      <c r="K1257" s="1640"/>
      <c r="L1257" s="1637"/>
      <c r="M1257" s="1641"/>
      <c r="N1257" s="1642"/>
      <c r="O1257" s="1905" t="s">
        <v>4352</v>
      </c>
      <c r="P1257" s="1642"/>
      <c r="Q1257" s="1644" t="s">
        <v>3106</v>
      </c>
      <c r="R1257" s="1645"/>
      <c r="S1257" s="1645"/>
      <c r="T1257" s="1646" t="s">
        <v>3187</v>
      </c>
      <c r="U1257" s="1644" t="s">
        <v>3120</v>
      </c>
      <c r="V1257" s="1645"/>
      <c r="W1257" s="1645"/>
      <c r="X1257" s="1645"/>
      <c r="Y1257" s="1647" t="s">
        <v>3401</v>
      </c>
      <c r="Z1257" s="1647"/>
      <c r="AA1257" s="1647"/>
      <c r="AB1257" s="1648"/>
      <c r="AC1257" s="1644" t="s">
        <v>3139</v>
      </c>
      <c r="AD1257" s="1645"/>
      <c r="AE1257" s="1645"/>
      <c r="AF1257" s="1645"/>
      <c r="AG1257" s="1647" t="s">
        <v>4353</v>
      </c>
      <c r="AH1257" s="1647"/>
      <c r="AI1257" s="1647"/>
      <c r="AJ1257" s="1648"/>
      <c r="AK1257" s="1650"/>
      <c r="AL1257" s="1649"/>
      <c r="AM1257" s="1649"/>
      <c r="AN1257" s="1649"/>
      <c r="AO1257" s="1649"/>
      <c r="AP1257" s="1649"/>
      <c r="AQ1257" s="1649"/>
      <c r="AR1257" s="1649"/>
      <c r="AS1257" s="1649"/>
      <c r="AT1257" s="1649"/>
      <c r="AU1257" s="1649"/>
      <c r="AV1257" s="1649"/>
      <c r="AW1257" s="1649"/>
      <c r="AX1257" s="1649"/>
      <c r="AY1257" s="1649"/>
      <c r="AZ1257" s="1649"/>
      <c r="BA1257" s="1649"/>
      <c r="BB1257" s="1649"/>
      <c r="BC1257" s="1649"/>
      <c r="BD1257" s="1649"/>
      <c r="BE1257" s="1649"/>
      <c r="BF1257" s="1649"/>
    </row>
    <row r="1259" spans="2:58" s="1903" customFormat="1" ht="12" customHeight="1">
      <c r="C1259" s="1903" t="s">
        <v>3190</v>
      </c>
      <c r="D1259" s="1908"/>
      <c r="G1259" s="1649" t="s">
        <v>3697</v>
      </c>
      <c r="M1259" s="1909"/>
      <c r="N1259" s="1909"/>
      <c r="O1259" s="1909"/>
      <c r="P1259" s="1909"/>
      <c r="Q1259" s="1909"/>
      <c r="R1259" s="1909"/>
      <c r="S1259" s="1909"/>
      <c r="T1259" s="1909"/>
      <c r="U1259" s="1909"/>
      <c r="V1259" s="1909"/>
      <c r="W1259" s="1909"/>
      <c r="X1259" s="1909"/>
      <c r="AC1259" s="1909"/>
      <c r="AD1259" s="1909"/>
      <c r="AE1259" s="1909"/>
      <c r="AF1259" s="1909"/>
      <c r="AG1259" s="1909"/>
      <c r="AH1259" s="1909"/>
      <c r="AI1259" s="1909"/>
      <c r="AJ1259" s="1909"/>
      <c r="AK1259" s="1909"/>
      <c r="AL1259" s="1909"/>
    </row>
    <row r="1260" spans="2:58" s="1903" customFormat="1" ht="12" customHeight="1">
      <c r="E1260" s="1910" t="s">
        <v>3102</v>
      </c>
      <c r="AJ1260" s="1911" t="s">
        <v>3103</v>
      </c>
    </row>
    <row r="1261" spans="2:58" s="1903" customFormat="1" ht="12" customHeight="1">
      <c r="E1261" s="1912">
        <v>31</v>
      </c>
      <c r="F1261" s="1912"/>
      <c r="G1261" s="1912"/>
      <c r="H1261" s="1912"/>
      <c r="I1261" s="1912"/>
      <c r="J1261" s="1912"/>
      <c r="K1261" s="1912"/>
      <c r="L1261" s="1912">
        <v>24</v>
      </c>
      <c r="M1261" s="1912">
        <v>23</v>
      </c>
      <c r="N1261" s="1912"/>
      <c r="O1261" s="1912"/>
      <c r="P1261" s="1912"/>
      <c r="Q1261" s="1912"/>
      <c r="R1261" s="1912"/>
      <c r="S1261" s="1912"/>
      <c r="T1261" s="1913">
        <v>16</v>
      </c>
      <c r="U1261" s="1913">
        <v>15</v>
      </c>
      <c r="V1261" s="1912"/>
      <c r="W1261" s="1912"/>
      <c r="X1261" s="1912"/>
      <c r="Y1261" s="1912"/>
      <c r="Z1261" s="1912"/>
      <c r="AA1261" s="1912"/>
      <c r="AB1261" s="1913">
        <v>8</v>
      </c>
      <c r="AC1261" s="1913">
        <v>7</v>
      </c>
      <c r="AD1261" s="1912"/>
      <c r="AE1261" s="1912"/>
      <c r="AF1261" s="1912"/>
      <c r="AG1261" s="1912"/>
      <c r="AH1261" s="1912"/>
      <c r="AI1261" s="1912"/>
      <c r="AJ1261" s="1913">
        <v>0</v>
      </c>
    </row>
    <row r="1262" spans="2:58" s="1903" customFormat="1" ht="12" customHeight="1">
      <c r="E1262" s="1686" t="s">
        <v>3194</v>
      </c>
      <c r="F1262" s="1687" t="s">
        <v>3125</v>
      </c>
      <c r="G1262" s="1687" t="s">
        <v>3860</v>
      </c>
      <c r="H1262" s="1688" t="s">
        <v>3125</v>
      </c>
      <c r="I1262" s="1686" t="s">
        <v>3860</v>
      </c>
      <c r="J1262" s="1687" t="s">
        <v>3125</v>
      </c>
      <c r="K1262" s="1687" t="s">
        <v>3125</v>
      </c>
      <c r="L1262" s="1688" t="s">
        <v>3125</v>
      </c>
      <c r="M1262" s="1686" t="s">
        <v>3125</v>
      </c>
      <c r="N1262" s="1687" t="s">
        <v>3125</v>
      </c>
      <c r="O1262" s="1687" t="s">
        <v>3125</v>
      </c>
      <c r="P1262" s="1688" t="s">
        <v>3125</v>
      </c>
      <c r="Q1262" s="1686" t="s">
        <v>3125</v>
      </c>
      <c r="R1262" s="1687" t="s">
        <v>3194</v>
      </c>
      <c r="S1262" s="1687" t="s">
        <v>3125</v>
      </c>
      <c r="T1262" s="1688" t="s">
        <v>3125</v>
      </c>
      <c r="U1262" s="1686" t="s">
        <v>3125</v>
      </c>
      <c r="V1262" s="1687" t="s">
        <v>3125</v>
      </c>
      <c r="W1262" s="1687" t="s">
        <v>3125</v>
      </c>
      <c r="X1262" s="1688" t="s">
        <v>3125</v>
      </c>
      <c r="Y1262" s="1686" t="s">
        <v>3125</v>
      </c>
      <c r="Z1262" s="1687" t="s">
        <v>3125</v>
      </c>
      <c r="AA1262" s="1687" t="s">
        <v>3194</v>
      </c>
      <c r="AB1262" s="1688" t="s">
        <v>3125</v>
      </c>
      <c r="AC1262" s="1760" t="s">
        <v>3420</v>
      </c>
      <c r="AD1262" s="1758" t="s">
        <v>3420</v>
      </c>
      <c r="AE1262" s="1758" t="s">
        <v>3420</v>
      </c>
      <c r="AF1262" s="1761" t="s">
        <v>3420</v>
      </c>
      <c r="AG1262" s="1760" t="s">
        <v>3420</v>
      </c>
      <c r="AH1262" s="1758" t="s">
        <v>3420</v>
      </c>
      <c r="AI1262" s="1758" t="s">
        <v>3420</v>
      </c>
      <c r="AJ1262" s="1761" t="s">
        <v>3420</v>
      </c>
    </row>
    <row r="1263" spans="2:58" s="1903" customFormat="1" ht="6" customHeight="1">
      <c r="E1263" s="1914"/>
      <c r="F1263" s="1914"/>
      <c r="G1263" s="1914"/>
      <c r="H1263" s="1914"/>
      <c r="I1263" s="1914"/>
      <c r="J1263" s="1914"/>
      <c r="K1263" s="1914"/>
      <c r="L1263" s="1914"/>
      <c r="M1263" s="1914"/>
      <c r="N1263" s="1914"/>
      <c r="O1263" s="1914"/>
      <c r="P1263" s="1914"/>
      <c r="Q1263" s="1914"/>
      <c r="R1263" s="1914"/>
      <c r="S1263" s="1914"/>
      <c r="T1263" s="1914"/>
      <c r="U1263" s="1914"/>
      <c r="V1263" s="1914"/>
      <c r="W1263" s="1914"/>
      <c r="X1263" s="1914"/>
      <c r="Y1263" s="1914"/>
      <c r="Z1263" s="1914"/>
      <c r="AA1263" s="1914"/>
      <c r="AB1263" s="1914"/>
      <c r="AC1263" s="1914"/>
      <c r="AD1263" s="1914"/>
      <c r="AE1263" s="1914"/>
      <c r="AF1263" s="1914"/>
      <c r="AG1263" s="1914"/>
      <c r="AH1263" s="1914"/>
      <c r="AI1263" s="1914"/>
      <c r="AJ1263" s="1914"/>
    </row>
    <row r="1264" spans="2:58" s="1903" customFormat="1" ht="6" customHeight="1">
      <c r="E1264" s="1914"/>
      <c r="F1264" s="1914"/>
      <c r="G1264" s="1914"/>
      <c r="H1264" s="1914"/>
      <c r="I1264" s="1914"/>
      <c r="J1264" s="1914"/>
      <c r="K1264" s="1914"/>
      <c r="L1264" s="1914"/>
      <c r="M1264" s="1914"/>
      <c r="N1264" s="1914"/>
      <c r="O1264" s="1914"/>
      <c r="P1264" s="1914"/>
      <c r="Q1264" s="1914"/>
      <c r="R1264" s="1914"/>
      <c r="S1264" s="1914"/>
      <c r="T1264" s="1914"/>
      <c r="U1264" s="1914"/>
      <c r="V1264" s="1914"/>
      <c r="W1264" s="1914"/>
      <c r="X1264" s="1914"/>
      <c r="Y1264" s="1914"/>
      <c r="Z1264" s="1914"/>
      <c r="AA1264" s="1914"/>
      <c r="AB1264" s="1914"/>
      <c r="AC1264" s="1914"/>
      <c r="AD1264" s="1914"/>
      <c r="AE1264" s="1914"/>
      <c r="AF1264" s="1914"/>
      <c r="AG1264" s="1914"/>
      <c r="AH1264" s="1914"/>
      <c r="AI1264" s="1914"/>
      <c r="AJ1264" s="1914"/>
    </row>
    <row r="1265" spans="2:58" s="1903" customFormat="1" ht="6" customHeight="1">
      <c r="E1265" s="1914"/>
      <c r="F1265" s="1914"/>
      <c r="G1265" s="1914"/>
      <c r="H1265" s="1914"/>
      <c r="I1265" s="1914"/>
      <c r="J1265" s="1914"/>
      <c r="K1265" s="1914"/>
      <c r="L1265" s="1914"/>
      <c r="M1265" s="1914"/>
      <c r="N1265" s="1914"/>
      <c r="O1265" s="1914"/>
      <c r="P1265" s="1914"/>
      <c r="Q1265" s="1914"/>
      <c r="R1265" s="1914"/>
      <c r="S1265" s="1914"/>
      <c r="T1265" s="1914"/>
      <c r="U1265" s="1914"/>
      <c r="V1265" s="1914"/>
      <c r="W1265" s="1914"/>
      <c r="X1265" s="1914"/>
      <c r="Y1265" s="1914"/>
      <c r="Z1265" s="1914"/>
      <c r="AA1265" s="1914"/>
      <c r="AB1265" s="1914"/>
      <c r="AC1265" s="1914"/>
      <c r="AD1265" s="1914"/>
      <c r="AE1265" s="1914"/>
      <c r="AF1265" s="1914"/>
      <c r="AG1265" s="1914"/>
      <c r="AH1265" s="1914"/>
      <c r="AI1265" s="1914"/>
      <c r="AJ1265" s="1914"/>
    </row>
    <row r="1266" spans="2:58" s="1903" customFormat="1" ht="6" customHeight="1">
      <c r="E1266" s="1914"/>
      <c r="F1266" s="1914"/>
      <c r="G1266" s="1914"/>
      <c r="H1266" s="1914"/>
      <c r="I1266" s="1914"/>
      <c r="J1266" s="1914"/>
      <c r="K1266" s="1914"/>
      <c r="L1266" s="1914"/>
      <c r="M1266" s="1914"/>
      <c r="N1266" s="1914"/>
      <c r="O1266" s="1914"/>
      <c r="P1266" s="1914"/>
      <c r="Q1266" s="1914"/>
      <c r="R1266" s="1914"/>
      <c r="S1266" s="1914"/>
      <c r="T1266" s="1914"/>
      <c r="U1266" s="1914"/>
      <c r="V1266" s="1914"/>
      <c r="W1266" s="1914"/>
      <c r="X1266" s="1914"/>
      <c r="Y1266" s="1914"/>
      <c r="Z1266" s="1914"/>
      <c r="AA1266" s="1914"/>
      <c r="AB1266" s="1914"/>
      <c r="AC1266" s="1914"/>
      <c r="AD1266" s="1914"/>
      <c r="AE1266" s="1914"/>
      <c r="AF1266" s="1914"/>
      <c r="AG1266" s="1914"/>
      <c r="AH1266" s="1914"/>
      <c r="AI1266" s="1914"/>
      <c r="AJ1266" s="1914"/>
    </row>
    <row r="1267" spans="2:58" s="1915" customFormat="1" ht="11.25" customHeight="1">
      <c r="D1267" s="1916"/>
      <c r="I1267" s="1917"/>
      <c r="J1267" s="1917"/>
      <c r="K1267" s="1917"/>
      <c r="L1267" s="2012"/>
      <c r="M1267" s="2013"/>
      <c r="N1267" s="2013"/>
      <c r="O1267" s="2013"/>
      <c r="P1267" s="2013"/>
      <c r="Q1267" s="2013"/>
      <c r="R1267" s="2013"/>
      <c r="S1267" s="2013"/>
      <c r="T1267" s="2013"/>
      <c r="U1267" s="2013"/>
      <c r="V1267" s="2013"/>
      <c r="W1267" s="2013"/>
      <c r="X1267" s="2013"/>
      <c r="Y1267" s="2013"/>
      <c r="Z1267" s="2013"/>
      <c r="AA1267" s="2013"/>
      <c r="AB1267" s="2013"/>
      <c r="AC1267" s="1918" t="s">
        <v>4354</v>
      </c>
      <c r="AD1267" s="2014"/>
      <c r="AE1267" s="2014"/>
      <c r="AF1267" s="2014"/>
      <c r="AG1267" s="2014"/>
      <c r="AH1267" s="2014"/>
      <c r="AI1267" s="2014"/>
      <c r="AJ1267" s="2015"/>
    </row>
    <row r="1268" spans="2:58" s="1915" customFormat="1" ht="11.25" customHeight="1">
      <c r="D1268" s="1916"/>
      <c r="I1268" s="1917"/>
      <c r="J1268" s="1917"/>
      <c r="K1268" s="1917"/>
      <c r="L1268" s="2012"/>
      <c r="M1268" s="2012"/>
      <c r="N1268" s="2012"/>
      <c r="O1268" s="2012"/>
      <c r="P1268" s="2016"/>
      <c r="Q1268" s="2016"/>
      <c r="R1268" s="1921"/>
      <c r="S1268" s="1921"/>
      <c r="T1268" s="1922"/>
      <c r="U1268" s="1922"/>
      <c r="V1268" s="1922"/>
      <c r="W1268" s="1922"/>
      <c r="X1268" s="1923"/>
      <c r="Y1268" s="1923"/>
      <c r="Z1268" s="1923"/>
      <c r="AA1268" s="1923"/>
      <c r="AB1268" s="1923"/>
      <c r="AC1268" s="1923"/>
      <c r="AD1268" s="1923"/>
      <c r="AE1268" s="1921"/>
      <c r="AF1268" s="1921"/>
      <c r="AG1268" s="1921"/>
      <c r="AH1268" s="1924"/>
      <c r="AI1268" s="1924"/>
      <c r="AJ1268" s="1924"/>
      <c r="AL1268" s="1925"/>
    </row>
    <row r="1269" spans="2:58" s="1915" customFormat="1" ht="11.25" customHeight="1">
      <c r="D1269" s="1916"/>
      <c r="I1269" s="1917"/>
      <c r="J1269" s="1917"/>
      <c r="K1269" s="1917"/>
      <c r="L1269" s="2012"/>
      <c r="M1269" s="2012"/>
      <c r="N1269" s="2012"/>
      <c r="O1269" s="2012"/>
      <c r="P1269" s="2016"/>
      <c r="Q1269" s="2016"/>
      <c r="R1269" s="1921"/>
      <c r="S1269" s="1921"/>
      <c r="T1269" s="1922"/>
      <c r="U1269" s="1922"/>
      <c r="V1269" s="1922"/>
      <c r="W1269" s="1922"/>
      <c r="X1269" s="1923"/>
      <c r="Y1269" s="1923"/>
      <c r="Z1269" s="1923"/>
      <c r="AA1269" s="1923"/>
      <c r="AB1269" s="1923"/>
      <c r="AC1269" s="1923"/>
      <c r="AD1269" s="1923"/>
      <c r="AE1269" s="1921"/>
      <c r="AF1269" s="1921"/>
      <c r="AG1269" s="1921"/>
      <c r="AH1269" s="1924"/>
      <c r="AI1269" s="1924"/>
      <c r="AJ1269" s="1924"/>
      <c r="AL1269" s="1925"/>
    </row>
    <row r="1270" spans="2:58" s="1915" customFormat="1" ht="11.25" customHeight="1">
      <c r="D1270" s="1916"/>
      <c r="I1270" s="1917"/>
      <c r="J1270" s="1917"/>
      <c r="K1270" s="1917"/>
      <c r="L1270" s="2012"/>
      <c r="M1270" s="2012"/>
      <c r="N1270" s="2012"/>
      <c r="O1270" s="2012"/>
      <c r="P1270" s="2016"/>
      <c r="Q1270" s="2016"/>
      <c r="R1270" s="1921"/>
      <c r="S1270" s="1921"/>
      <c r="T1270" s="1922"/>
      <c r="U1270" s="1922"/>
      <c r="V1270" s="1922"/>
      <c r="W1270" s="1922"/>
      <c r="X1270" s="1923"/>
      <c r="Y1270" s="1923"/>
      <c r="Z1270" s="1923"/>
      <c r="AA1270" s="1923"/>
      <c r="AB1270" s="1923"/>
      <c r="AC1270" s="1923"/>
      <c r="AD1270" s="1923"/>
      <c r="AE1270" s="1921"/>
      <c r="AF1270" s="1921"/>
      <c r="AG1270" s="1921"/>
      <c r="AH1270" s="1924"/>
      <c r="AI1270" s="1924"/>
      <c r="AJ1270" s="1924"/>
      <c r="AL1270" s="1925"/>
    </row>
    <row r="1271" spans="2:58" s="1915" customFormat="1" ht="11.25" customHeight="1">
      <c r="D1271" s="1916"/>
      <c r="I1271" s="1917"/>
      <c r="J1271" s="1917"/>
      <c r="K1271" s="1917"/>
      <c r="L1271" s="2012"/>
      <c r="M1271" s="2012"/>
      <c r="N1271" s="2012"/>
      <c r="O1271" s="2012"/>
      <c r="P1271" s="2016"/>
      <c r="Q1271" s="2016"/>
      <c r="R1271" s="1921"/>
      <c r="S1271" s="1921"/>
      <c r="T1271" s="1922"/>
      <c r="U1271" s="1922"/>
      <c r="V1271" s="1922"/>
      <c r="W1271" s="1922"/>
      <c r="X1271" s="1923"/>
      <c r="Y1271" s="1923"/>
      <c r="Z1271" s="1923"/>
      <c r="AA1271" s="1923"/>
      <c r="AB1271" s="1923"/>
      <c r="AC1271" s="1923"/>
      <c r="AD1271" s="1923"/>
      <c r="AE1271" s="1921"/>
      <c r="AF1271" s="1921"/>
      <c r="AG1271" s="1921"/>
      <c r="AH1271" s="1924"/>
      <c r="AI1271" s="1924"/>
      <c r="AJ1271" s="1924"/>
      <c r="AK1271" s="1710"/>
      <c r="AL1271" s="1925"/>
    </row>
    <row r="1272" spans="2:58" ht="12" customHeight="1">
      <c r="B1272" s="1656" t="str">
        <f>$B$2</f>
        <v>13</v>
      </c>
      <c r="C1272" s="1657" t="s">
        <v>4355</v>
      </c>
      <c r="D1272" s="1649"/>
      <c r="E1272" s="1658" t="s">
        <v>4356</v>
      </c>
      <c r="F1272" s="1655"/>
      <c r="G1272" s="1655"/>
      <c r="H1272" s="1655"/>
      <c r="I1272" s="1655"/>
      <c r="J1272" s="1655"/>
      <c r="K1272" s="1655"/>
      <c r="L1272" s="1655"/>
      <c r="M1272" s="1655"/>
      <c r="N1272" s="1655"/>
      <c r="O1272" s="1655"/>
      <c r="P1272" s="1655"/>
      <c r="Q1272" s="1655"/>
      <c r="R1272" s="1655"/>
      <c r="S1272" s="1655"/>
      <c r="T1272" s="1655"/>
      <c r="U1272" s="1655"/>
      <c r="V1272" s="1655"/>
      <c r="W1272" s="1655"/>
      <c r="X1272" s="1655"/>
      <c r="Y1272" s="1655"/>
      <c r="Z1272" s="1655"/>
      <c r="AA1272" s="1655"/>
      <c r="AB1272" s="1655"/>
      <c r="AC1272" s="1655"/>
      <c r="AD1272" s="1989"/>
      <c r="AE1272" s="1618"/>
      <c r="AF1272" s="1664" t="s">
        <v>3694</v>
      </c>
      <c r="AG1272" s="1664"/>
      <c r="AH1272" s="1664"/>
      <c r="AI1272" s="1664"/>
      <c r="AJ1272" s="1664"/>
      <c r="AK1272" s="1650"/>
      <c r="AL1272" s="1649"/>
      <c r="AM1272" s="1649"/>
      <c r="AN1272" s="1649"/>
      <c r="AO1272" s="1649"/>
      <c r="AP1272" s="1649"/>
      <c r="AQ1272" s="1649"/>
      <c r="AR1272" s="1649"/>
      <c r="AS1272" s="1649"/>
      <c r="AT1272" s="1649"/>
      <c r="AU1272" s="1649"/>
      <c r="AV1272" s="1649"/>
      <c r="AW1272" s="1649"/>
      <c r="AX1272" s="1649"/>
      <c r="AY1272" s="1649"/>
      <c r="AZ1272" s="1649"/>
      <c r="BA1272" s="1649"/>
      <c r="BB1272" s="1649"/>
      <c r="BC1272" s="1649"/>
      <c r="BD1272" s="1649"/>
      <c r="BE1272" s="1649"/>
      <c r="BF1272" s="1649"/>
    </row>
    <row r="1273" spans="2:58" s="1903" customFormat="1" ht="12" customHeight="1">
      <c r="B1273" s="1926"/>
      <c r="C1273" s="1908"/>
      <c r="E1273" s="2017" t="s">
        <v>4357</v>
      </c>
    </row>
    <row r="1274" spans="2:58" ht="12" customHeight="1">
      <c r="B1274" s="1649"/>
      <c r="C1274" s="1649" t="s">
        <v>3696</v>
      </c>
      <c r="D1274" s="1649"/>
      <c r="E1274" s="1659"/>
      <c r="F1274" s="1659"/>
      <c r="G1274" s="1649" t="s">
        <v>3412</v>
      </c>
      <c r="H1274" s="1659"/>
      <c r="I1274" s="1659"/>
      <c r="J1274" s="1655"/>
      <c r="K1274" s="1655"/>
      <c r="L1274" s="1655"/>
      <c r="M1274" s="1660"/>
      <c r="N1274" s="1660"/>
      <c r="O1274" s="1660"/>
      <c r="P1274" s="1660"/>
      <c r="Q1274" s="1661"/>
      <c r="R1274" s="1662"/>
      <c r="S1274" s="1662"/>
      <c r="T1274" s="1662"/>
      <c r="U1274" s="1660"/>
      <c r="V1274" s="1654"/>
      <c r="W1274" s="1654"/>
      <c r="X1274" s="1654"/>
      <c r="Y1274" s="1660"/>
      <c r="Z1274" s="1660"/>
      <c r="AA1274" s="1660"/>
      <c r="AB1274" s="1661"/>
      <c r="AC1274" s="1660"/>
      <c r="AD1274" s="1660"/>
      <c r="AE1274" s="1660"/>
      <c r="AF1274" s="1660"/>
      <c r="AG1274" s="1660"/>
      <c r="AH1274" s="1660"/>
      <c r="AI1274" s="1660"/>
      <c r="AJ1274" s="1660"/>
      <c r="AK1274" s="1665"/>
      <c r="AL1274" s="1649"/>
      <c r="AM1274" s="1649"/>
      <c r="AN1274" s="1649"/>
      <c r="AO1274" s="1649"/>
      <c r="AP1274" s="1649"/>
      <c r="AQ1274" s="1649"/>
      <c r="AR1274" s="1649"/>
      <c r="AS1274" s="1649"/>
      <c r="AT1274" s="1649"/>
      <c r="AU1274" s="1649"/>
      <c r="AV1274" s="1649"/>
      <c r="AW1274" s="1649"/>
      <c r="AX1274" s="1649"/>
      <c r="AY1274" s="1649"/>
      <c r="AZ1274" s="1649"/>
      <c r="BA1274" s="1649"/>
      <c r="BB1274" s="1649"/>
      <c r="BC1274" s="1649"/>
      <c r="BD1274" s="1649"/>
      <c r="BE1274" s="1649"/>
      <c r="BF1274" s="1649"/>
    </row>
    <row r="1275" spans="2:58" ht="12" customHeight="1">
      <c r="B1275" s="1649"/>
      <c r="C1275" s="1649"/>
      <c r="D1275" s="1649"/>
      <c r="E1275" s="1649" t="s">
        <v>3413</v>
      </c>
      <c r="F1275" s="1649"/>
      <c r="G1275" s="1649"/>
      <c r="H1275" s="1649"/>
      <c r="I1275" s="1649"/>
      <c r="J1275" s="1649"/>
      <c r="K1275" s="1649"/>
      <c r="L1275" s="1649"/>
      <c r="M1275" s="1649"/>
      <c r="N1275" s="1649"/>
      <c r="O1275" s="1649"/>
      <c r="P1275" s="1649"/>
      <c r="Q1275" s="1649"/>
      <c r="R1275" s="1649"/>
      <c r="S1275" s="1649"/>
      <c r="T1275" s="1649"/>
      <c r="U1275" s="1649"/>
      <c r="V1275" s="1649"/>
      <c r="W1275" s="1649"/>
      <c r="X1275" s="1649"/>
      <c r="Y1275" s="1649"/>
      <c r="Z1275" s="1649"/>
      <c r="AA1275" s="1649"/>
      <c r="AB1275" s="1649"/>
      <c r="AC1275" s="1649"/>
      <c r="AD1275" s="1649"/>
      <c r="AE1275" s="1649"/>
      <c r="AF1275" s="1649"/>
      <c r="AG1275" s="1649"/>
      <c r="AH1275" s="1649"/>
      <c r="AI1275" s="1649"/>
      <c r="AJ1275" s="1665" t="s">
        <v>3404</v>
      </c>
      <c r="AK1275" s="1650"/>
      <c r="AL1275" s="1649"/>
      <c r="AM1275" s="1649"/>
      <c r="AN1275" s="1649"/>
      <c r="AO1275" s="1649"/>
      <c r="AP1275" s="1649"/>
      <c r="AQ1275" s="1649"/>
      <c r="AR1275" s="1649"/>
      <c r="AS1275" s="1649"/>
      <c r="AT1275" s="1649"/>
      <c r="AU1275" s="1649"/>
      <c r="AV1275" s="1649"/>
      <c r="AW1275" s="1649"/>
      <c r="AX1275" s="1649"/>
      <c r="AY1275" s="1649"/>
      <c r="AZ1275" s="1649"/>
      <c r="BA1275" s="1649"/>
      <c r="BB1275" s="1649"/>
      <c r="BC1275" s="1649"/>
      <c r="BD1275" s="1649"/>
      <c r="BE1275" s="1649"/>
      <c r="BF1275" s="1649"/>
    </row>
    <row r="1276" spans="2:58" ht="12" customHeight="1">
      <c r="B1276" s="1649"/>
      <c r="C1276" s="1649"/>
      <c r="D1276" s="1649"/>
      <c r="E1276" s="1666">
        <v>31</v>
      </c>
      <c r="F1276" s="1666"/>
      <c r="G1276" s="1666"/>
      <c r="H1276" s="1666"/>
      <c r="I1276" s="1666"/>
      <c r="J1276" s="1666"/>
      <c r="K1276" s="1666"/>
      <c r="L1276" s="1666">
        <v>24</v>
      </c>
      <c r="M1276" s="1666">
        <v>23</v>
      </c>
      <c r="N1276" s="1666"/>
      <c r="O1276" s="1666"/>
      <c r="P1276" s="1666"/>
      <c r="Q1276" s="1666"/>
      <c r="R1276" s="1666"/>
      <c r="S1276" s="1666"/>
      <c r="T1276" s="1667">
        <v>16</v>
      </c>
      <c r="U1276" s="1667">
        <v>15</v>
      </c>
      <c r="V1276" s="1666"/>
      <c r="W1276" s="1666"/>
      <c r="X1276" s="1666"/>
      <c r="Y1276" s="1666"/>
      <c r="Z1276" s="1666"/>
      <c r="AA1276" s="1666"/>
      <c r="AB1276" s="1667">
        <v>8</v>
      </c>
      <c r="AC1276" s="1667">
        <v>7</v>
      </c>
      <c r="AD1276" s="1666"/>
      <c r="AE1276" s="1666"/>
      <c r="AF1276" s="1666"/>
      <c r="AG1276" s="1666"/>
      <c r="AH1276" s="1666"/>
      <c r="AI1276" s="1666"/>
      <c r="AJ1276" s="1667">
        <v>0</v>
      </c>
      <c r="AK1276" s="1650"/>
      <c r="AL1276" s="1649"/>
      <c r="AM1276" s="1649"/>
      <c r="AN1276" s="1649"/>
      <c r="AO1276" s="1649"/>
      <c r="AP1276" s="1649"/>
      <c r="AQ1276" s="1649"/>
      <c r="AR1276" s="1649"/>
      <c r="AS1276" s="1649"/>
      <c r="AT1276" s="1649"/>
      <c r="AU1276" s="1649"/>
      <c r="AV1276" s="1649"/>
      <c r="AW1276" s="1649"/>
      <c r="AX1276" s="1649"/>
      <c r="AY1276" s="1649"/>
      <c r="AZ1276" s="1649"/>
      <c r="BA1276" s="1649"/>
      <c r="BB1276" s="1649"/>
      <c r="BC1276" s="1649"/>
      <c r="BD1276" s="1649"/>
      <c r="BE1276" s="1649"/>
      <c r="BF1276" s="1649"/>
    </row>
    <row r="1277" spans="2:58" s="1618" customFormat="1" ht="12" customHeight="1">
      <c r="E1277" s="1619">
        <v>1</v>
      </c>
      <c r="F1277" s="1620">
        <v>0</v>
      </c>
      <c r="G1277" s="1620">
        <v>1</v>
      </c>
      <c r="H1277" s="1621" t="s">
        <v>3414</v>
      </c>
      <c r="I1277" s="1619">
        <v>0</v>
      </c>
      <c r="J1277" s="1622">
        <v>0</v>
      </c>
      <c r="K1277" s="1622">
        <v>0</v>
      </c>
      <c r="L1277" s="1623">
        <v>0</v>
      </c>
      <c r="M1277" s="1668">
        <v>0</v>
      </c>
      <c r="N1277" s="1622">
        <v>0</v>
      </c>
      <c r="O1277" s="1622">
        <v>0</v>
      </c>
      <c r="P1277" s="1623">
        <v>0</v>
      </c>
      <c r="Q1277" s="1619" t="str">
        <f>MID(Q1279,1,1)</f>
        <v>0</v>
      </c>
      <c r="R1277" s="1620" t="str">
        <f>MID(Q1279,2,1)</f>
        <v>0</v>
      </c>
      <c r="S1277" s="1669" t="str">
        <f>MID(Q1279,3,1)</f>
        <v>0</v>
      </c>
      <c r="T1277" s="1670" t="str">
        <f>MID(Q1279,4,1)</f>
        <v>1</v>
      </c>
      <c r="U1277" s="1619" t="str">
        <f>MID(U1279,1,1)</f>
        <v>0</v>
      </c>
      <c r="V1277" s="1620" t="str">
        <f>MID(U1279,2,1)</f>
        <v>0</v>
      </c>
      <c r="W1277" s="1620" t="str">
        <f>MID(U1279,3,1)</f>
        <v>0</v>
      </c>
      <c r="X1277" s="1621" t="str">
        <f>MID(U1279,4,1)</f>
        <v>0</v>
      </c>
      <c r="Y1277" s="1619" t="str">
        <f>MID(U1279,5,1)</f>
        <v>0</v>
      </c>
      <c r="Z1277" s="1620" t="s">
        <v>3414</v>
      </c>
      <c r="AA1277" s="1620" t="s">
        <v>3965</v>
      </c>
      <c r="AB1277" s="1621" t="s">
        <v>3965</v>
      </c>
      <c r="AC1277" s="1671" t="str">
        <f>MID(AC1279,1,1)</f>
        <v>0</v>
      </c>
      <c r="AD1277" s="1669" t="str">
        <f>MID(AC1279,2,1)</f>
        <v>0</v>
      </c>
      <c r="AE1277" s="1669" t="str">
        <f>MID(AC1279,3,1)</f>
        <v>1</v>
      </c>
      <c r="AF1277" s="1672" t="str">
        <f>MID(AC1279,4,1)</f>
        <v>0</v>
      </c>
      <c r="AG1277" s="1671" t="str">
        <f>MID(AC1279,5,1)</f>
        <v>1</v>
      </c>
      <c r="AH1277" s="1669" t="str">
        <f>MID(AC1279,6,1)</f>
        <v>1</v>
      </c>
      <c r="AI1277" s="1669" t="str">
        <f>MID(AC1279,7,1)</f>
        <v>0</v>
      </c>
      <c r="AJ1277" s="1672" t="str">
        <f>MID(AC1279,8,1)</f>
        <v>0</v>
      </c>
      <c r="AQ1277" s="1673"/>
      <c r="AR1277" s="1673"/>
      <c r="AS1277" s="1673"/>
      <c r="AT1277" s="1673"/>
      <c r="AU1277" s="1673"/>
      <c r="AV1277" s="1673"/>
      <c r="AW1277" s="1673"/>
      <c r="AX1277" s="1673"/>
      <c r="AY1277" s="1673"/>
      <c r="AZ1277" s="1673"/>
      <c r="BA1277" s="1673"/>
      <c r="BB1277" s="1673"/>
      <c r="BC1277" s="1673"/>
      <c r="BD1277" s="1673"/>
      <c r="BE1277" s="1673"/>
      <c r="BF1277" s="1673"/>
    </row>
    <row r="1278" spans="2:58" s="1618" customFormat="1" ht="12" customHeight="1">
      <c r="AI1278" s="1637"/>
      <c r="AJ1278" s="1637"/>
      <c r="AQ1278" s="1673"/>
      <c r="AR1278" s="1673"/>
      <c r="AS1278" s="1673"/>
      <c r="AT1278" s="1673"/>
      <c r="AU1278" s="1673"/>
      <c r="AV1278" s="1673"/>
      <c r="AW1278" s="1673"/>
      <c r="AX1278" s="1673"/>
      <c r="AY1278" s="1673"/>
      <c r="AZ1278" s="1673"/>
      <c r="BA1278" s="1673"/>
      <c r="BB1278" s="1673"/>
      <c r="BC1278" s="1673"/>
      <c r="BD1278" s="1673"/>
      <c r="BE1278" s="1673"/>
      <c r="BF1278" s="1673"/>
    </row>
    <row r="1279" spans="2:58" s="1618" customFormat="1" ht="12" hidden="1" customHeight="1">
      <c r="E1279" s="1638"/>
      <c r="F1279" s="1638"/>
      <c r="G1279" s="1638"/>
      <c r="H1279" s="1638"/>
      <c r="I1279" s="1638"/>
      <c r="J1279" s="1637"/>
      <c r="K1279" s="1637"/>
      <c r="L1279" s="1637"/>
      <c r="M1279" s="1637"/>
      <c r="N1279" s="1637"/>
      <c r="O1279" s="1637"/>
      <c r="P1279" s="1637"/>
      <c r="Q1279" s="1639" t="str">
        <f>HEX2BIN(T1280,4)</f>
        <v>0001</v>
      </c>
      <c r="R1279" s="1639"/>
      <c r="S1279" s="1639"/>
      <c r="T1279" s="1639"/>
      <c r="U1279" s="1639" t="str">
        <f>HEX2BIN(Y1280,8)</f>
        <v>00000000</v>
      </c>
      <c r="V1279" s="1639"/>
      <c r="W1279" s="1639"/>
      <c r="X1279" s="1639"/>
      <c r="Y1279" s="1639"/>
      <c r="Z1279" s="1639"/>
      <c r="AA1279" s="1639"/>
      <c r="AB1279" s="1639"/>
      <c r="AC1279" s="1639" t="str">
        <f>HEX2BIN(AG1280,8)</f>
        <v>00101100</v>
      </c>
      <c r="AD1279" s="1639"/>
      <c r="AE1279" s="1639"/>
      <c r="AF1279" s="1639"/>
      <c r="AG1279" s="1639"/>
      <c r="AH1279" s="1639"/>
      <c r="AI1279" s="1639"/>
      <c r="AJ1279" s="1639"/>
      <c r="AQ1279" s="1673"/>
      <c r="AR1279" s="1673"/>
      <c r="AS1279" s="1673"/>
      <c r="AT1279" s="1673"/>
      <c r="AU1279" s="1673"/>
      <c r="AV1279" s="1673"/>
      <c r="AW1279" s="1673"/>
      <c r="AX1279" s="1673"/>
      <c r="AY1279" s="1673"/>
      <c r="AZ1279" s="1673"/>
      <c r="BA1279" s="1673"/>
      <c r="BB1279" s="1673"/>
      <c r="BC1279" s="1673"/>
      <c r="BD1279" s="1673"/>
      <c r="BE1279" s="1673"/>
      <c r="BF1279" s="1673"/>
    </row>
    <row r="1280" spans="2:58" s="1618" customFormat="1" ht="12" customHeight="1">
      <c r="E1280" s="1638"/>
      <c r="F1280" s="1638"/>
      <c r="G1280" s="1638"/>
      <c r="H1280" s="1638"/>
      <c r="I1280" s="1638"/>
      <c r="J1280" s="1637"/>
      <c r="K1280" s="1640"/>
      <c r="L1280" s="1637"/>
      <c r="M1280" s="1641"/>
      <c r="N1280" s="1642"/>
      <c r="O1280" s="1905" t="s">
        <v>4358</v>
      </c>
      <c r="P1280" s="1642"/>
      <c r="Q1280" s="1644" t="s">
        <v>3106</v>
      </c>
      <c r="R1280" s="1645"/>
      <c r="S1280" s="1645"/>
      <c r="T1280" s="1646" t="s">
        <v>3214</v>
      </c>
      <c r="U1280" s="1644" t="s">
        <v>3120</v>
      </c>
      <c r="V1280" s="1645"/>
      <c r="W1280" s="1645"/>
      <c r="X1280" s="1645"/>
      <c r="Y1280" s="1647" t="s">
        <v>4137</v>
      </c>
      <c r="Z1280" s="1647"/>
      <c r="AA1280" s="1647"/>
      <c r="AB1280" s="1648"/>
      <c r="AC1280" s="1644" t="s">
        <v>3139</v>
      </c>
      <c r="AD1280" s="1645"/>
      <c r="AE1280" s="1645"/>
      <c r="AF1280" s="1645"/>
      <c r="AG1280" s="1647" t="s">
        <v>4359</v>
      </c>
      <c r="AH1280" s="1647"/>
      <c r="AI1280" s="1647"/>
      <c r="AJ1280" s="1648"/>
      <c r="AQ1280" s="1673"/>
      <c r="AR1280" s="1673"/>
      <c r="AS1280" s="1673"/>
      <c r="AT1280" s="1673"/>
      <c r="AU1280" s="1673"/>
      <c r="AV1280" s="1673"/>
      <c r="AW1280" s="1673"/>
      <c r="AX1280" s="1673"/>
      <c r="AY1280" s="1673"/>
      <c r="AZ1280" s="1673"/>
      <c r="BA1280" s="1673"/>
      <c r="BB1280" s="1673"/>
      <c r="BC1280" s="1673"/>
      <c r="BD1280" s="1673"/>
      <c r="BE1280" s="1673"/>
      <c r="BF1280" s="1673"/>
    </row>
    <row r="1281" spans="3:38" ht="12" customHeight="1">
      <c r="C1281" s="1649"/>
      <c r="D1281" s="1649"/>
      <c r="E1281" s="1638"/>
      <c r="F1281" s="1638"/>
      <c r="G1281" s="1638"/>
      <c r="H1281" s="1638"/>
      <c r="I1281" s="1638"/>
      <c r="J1281" s="1637"/>
      <c r="K1281" s="1640"/>
      <c r="L1281" s="1637"/>
      <c r="M1281" s="1641"/>
      <c r="N1281" s="1642"/>
      <c r="O1281" s="1905" t="s">
        <v>4360</v>
      </c>
      <c r="P1281" s="1642"/>
      <c r="Q1281" s="1644" t="s">
        <v>3106</v>
      </c>
      <c r="R1281" s="1645"/>
      <c r="S1281" s="1645"/>
      <c r="T1281" s="1646" t="s">
        <v>3214</v>
      </c>
      <c r="U1281" s="1644" t="s">
        <v>3120</v>
      </c>
      <c r="V1281" s="1645"/>
      <c r="W1281" s="1645"/>
      <c r="X1281" s="1645"/>
      <c r="Y1281" s="1647" t="s">
        <v>3401</v>
      </c>
      <c r="Z1281" s="1647"/>
      <c r="AA1281" s="1647"/>
      <c r="AB1281" s="1648"/>
      <c r="AC1281" s="1644" t="s">
        <v>3216</v>
      </c>
      <c r="AD1281" s="1645"/>
      <c r="AE1281" s="1645"/>
      <c r="AF1281" s="1645"/>
      <c r="AG1281" s="1647" t="s">
        <v>4361</v>
      </c>
      <c r="AH1281" s="1647"/>
      <c r="AI1281" s="1647"/>
      <c r="AJ1281" s="1648"/>
      <c r="AK1281" s="1650"/>
      <c r="AL1281" s="1649"/>
    </row>
    <row r="1282" spans="3:38" ht="12" customHeight="1">
      <c r="C1282" s="1649"/>
      <c r="D1282" s="1649"/>
      <c r="E1282" s="1638"/>
      <c r="F1282" s="1638"/>
      <c r="G1282" s="1638"/>
      <c r="H1282" s="1638"/>
      <c r="I1282" s="1638"/>
      <c r="J1282" s="1637"/>
      <c r="K1282" s="1640"/>
      <c r="L1282" s="1637"/>
      <c r="M1282" s="1641"/>
      <c r="N1282" s="1642"/>
      <c r="O1282" s="1905" t="s">
        <v>4362</v>
      </c>
      <c r="P1282" s="1642"/>
      <c r="Q1282" s="1644" t="s">
        <v>3106</v>
      </c>
      <c r="R1282" s="1645"/>
      <c r="S1282" s="1645"/>
      <c r="T1282" s="1646" t="s">
        <v>3187</v>
      </c>
      <c r="U1282" s="1644" t="s">
        <v>3225</v>
      </c>
      <c r="V1282" s="1645"/>
      <c r="W1282" s="1645"/>
      <c r="X1282" s="1645"/>
      <c r="Y1282" s="1647" t="s">
        <v>3441</v>
      </c>
      <c r="Z1282" s="1647"/>
      <c r="AA1282" s="1647"/>
      <c r="AB1282" s="1648"/>
      <c r="AC1282" s="1644" t="s">
        <v>3139</v>
      </c>
      <c r="AD1282" s="1645"/>
      <c r="AE1282" s="1645"/>
      <c r="AF1282" s="1645"/>
      <c r="AG1282" s="1647" t="s">
        <v>4363</v>
      </c>
      <c r="AH1282" s="1647"/>
      <c r="AI1282" s="1647"/>
      <c r="AJ1282" s="1648"/>
      <c r="AK1282" s="1650"/>
      <c r="AL1282" s="1649"/>
    </row>
    <row r="1283" spans="3:38" ht="12" customHeight="1">
      <c r="C1283" s="1649"/>
      <c r="D1283" s="1649"/>
      <c r="E1283" s="1638"/>
      <c r="F1283" s="1638"/>
      <c r="G1283" s="1638"/>
      <c r="H1283" s="1638"/>
      <c r="I1283" s="1638"/>
      <c r="J1283" s="1637"/>
      <c r="K1283" s="1640"/>
      <c r="L1283" s="1637"/>
      <c r="M1283" s="1641"/>
      <c r="N1283" s="1642"/>
      <c r="O1283" s="1905" t="s">
        <v>4364</v>
      </c>
      <c r="P1283" s="1642"/>
      <c r="Q1283" s="1644" t="s">
        <v>3106</v>
      </c>
      <c r="R1283" s="1645"/>
      <c r="S1283" s="1645"/>
      <c r="T1283" s="1646" t="s">
        <v>3214</v>
      </c>
      <c r="U1283" s="1644" t="s">
        <v>3120</v>
      </c>
      <c r="V1283" s="1645"/>
      <c r="W1283" s="1645"/>
      <c r="X1283" s="1645"/>
      <c r="Y1283" s="1647" t="s">
        <v>3444</v>
      </c>
      <c r="Z1283" s="1647"/>
      <c r="AA1283" s="1647"/>
      <c r="AB1283" s="1648"/>
      <c r="AC1283" s="1644" t="s">
        <v>3216</v>
      </c>
      <c r="AD1283" s="1645"/>
      <c r="AE1283" s="1645"/>
      <c r="AF1283" s="1645"/>
      <c r="AG1283" s="1647" t="s">
        <v>4363</v>
      </c>
      <c r="AH1283" s="1647"/>
      <c r="AI1283" s="1647"/>
      <c r="AJ1283" s="1648"/>
      <c r="AK1283" s="1650"/>
      <c r="AL1283" s="1649"/>
    </row>
    <row r="1284" spans="3:38" ht="12" customHeight="1">
      <c r="C1284" s="1649"/>
      <c r="D1284" s="1649"/>
      <c r="E1284" s="1638"/>
      <c r="F1284" s="1638"/>
      <c r="G1284" s="1638"/>
      <c r="H1284" s="1638"/>
      <c r="I1284" s="1638"/>
      <c r="J1284" s="1637"/>
      <c r="K1284" s="1640"/>
      <c r="L1284" s="1637"/>
      <c r="M1284" s="1641"/>
      <c r="N1284" s="1642"/>
      <c r="O1284" s="1911" t="s">
        <v>4365</v>
      </c>
      <c r="P1284" s="1642"/>
      <c r="Q1284" s="1644" t="s">
        <v>3106</v>
      </c>
      <c r="R1284" s="1645"/>
      <c r="S1284" s="1645"/>
      <c r="T1284" s="1646" t="s">
        <v>3187</v>
      </c>
      <c r="U1284" s="1644" t="s">
        <v>3120</v>
      </c>
      <c r="V1284" s="1645"/>
      <c r="W1284" s="1645"/>
      <c r="X1284" s="1645"/>
      <c r="Y1284" s="1647" t="s">
        <v>3448</v>
      </c>
      <c r="Z1284" s="1647"/>
      <c r="AA1284" s="1647"/>
      <c r="AB1284" s="1648"/>
      <c r="AC1284" s="1644" t="s">
        <v>3139</v>
      </c>
      <c r="AD1284" s="1645"/>
      <c r="AE1284" s="1645"/>
      <c r="AF1284" s="1645"/>
      <c r="AG1284" s="1647" t="s">
        <v>4363</v>
      </c>
      <c r="AH1284" s="1647"/>
      <c r="AI1284" s="1647"/>
      <c r="AJ1284" s="1648"/>
      <c r="AK1284" s="1650"/>
      <c r="AL1284" s="1649"/>
    </row>
    <row r="1285" spans="3:38" ht="12" customHeight="1">
      <c r="C1285" s="1649"/>
      <c r="D1285" s="1649"/>
      <c r="E1285" s="1638"/>
      <c r="F1285" s="1638"/>
      <c r="G1285" s="1638"/>
      <c r="H1285" s="1638"/>
      <c r="I1285" s="1638"/>
      <c r="J1285" s="1637"/>
      <c r="K1285" s="1640"/>
      <c r="L1285" s="1637"/>
      <c r="M1285" s="1641"/>
      <c r="N1285" s="1642"/>
      <c r="O1285" s="1911" t="s">
        <v>4366</v>
      </c>
      <c r="P1285" s="1642"/>
      <c r="Q1285" s="1644" t="s">
        <v>3106</v>
      </c>
      <c r="R1285" s="1645"/>
      <c r="S1285" s="1645"/>
      <c r="T1285" s="1646" t="s">
        <v>3214</v>
      </c>
      <c r="U1285" s="1644" t="s">
        <v>3120</v>
      </c>
      <c r="V1285" s="1645"/>
      <c r="W1285" s="1645"/>
      <c r="X1285" s="1645"/>
      <c r="Y1285" s="1647" t="s">
        <v>3451</v>
      </c>
      <c r="Z1285" s="1647"/>
      <c r="AA1285" s="1647"/>
      <c r="AB1285" s="1648"/>
      <c r="AC1285" s="1644" t="s">
        <v>3139</v>
      </c>
      <c r="AD1285" s="1645"/>
      <c r="AE1285" s="1645"/>
      <c r="AF1285" s="1645"/>
      <c r="AG1285" s="1647" t="s">
        <v>4363</v>
      </c>
      <c r="AH1285" s="1647"/>
      <c r="AI1285" s="1647"/>
      <c r="AJ1285" s="1648"/>
      <c r="AK1285" s="1650"/>
      <c r="AL1285" s="1649"/>
    </row>
    <row r="1286" spans="3:38" ht="12" customHeight="1">
      <c r="C1286" s="1649"/>
      <c r="D1286" s="1649"/>
      <c r="E1286" s="1638"/>
      <c r="F1286" s="1638"/>
      <c r="G1286" s="1638"/>
      <c r="H1286" s="1638"/>
      <c r="I1286" s="1638"/>
      <c r="J1286" s="1637"/>
      <c r="K1286" s="1640"/>
      <c r="L1286" s="1637"/>
      <c r="M1286" s="1641"/>
      <c r="N1286" s="1642"/>
      <c r="O1286" s="1905" t="s">
        <v>4367</v>
      </c>
      <c r="P1286" s="1642"/>
      <c r="Q1286" s="1644" t="s">
        <v>3106</v>
      </c>
      <c r="R1286" s="1645"/>
      <c r="S1286" s="1645"/>
      <c r="T1286" s="1646" t="s">
        <v>3214</v>
      </c>
      <c r="U1286" s="1644" t="s">
        <v>3120</v>
      </c>
      <c r="V1286" s="1645"/>
      <c r="W1286" s="1645"/>
      <c r="X1286" s="1645"/>
      <c r="Y1286" s="1647" t="s">
        <v>4368</v>
      </c>
      <c r="Z1286" s="1647"/>
      <c r="AA1286" s="1647"/>
      <c r="AB1286" s="1648"/>
      <c r="AC1286" s="1644" t="s">
        <v>3139</v>
      </c>
      <c r="AD1286" s="1645"/>
      <c r="AE1286" s="1645"/>
      <c r="AF1286" s="1645"/>
      <c r="AG1286" s="1647" t="s">
        <v>4361</v>
      </c>
      <c r="AH1286" s="1647"/>
      <c r="AI1286" s="1647"/>
      <c r="AJ1286" s="1648"/>
      <c r="AK1286" s="1650"/>
      <c r="AL1286" s="1649"/>
    </row>
    <row r="1287" spans="3:38" ht="12" customHeight="1">
      <c r="C1287" s="1649"/>
      <c r="D1287" s="1649"/>
      <c r="E1287" s="1638"/>
      <c r="F1287" s="1638"/>
      <c r="G1287" s="1638"/>
      <c r="H1287" s="1638"/>
      <c r="I1287" s="1638"/>
      <c r="J1287" s="1637"/>
      <c r="K1287" s="1640"/>
      <c r="L1287" s="1637"/>
      <c r="M1287" s="1641"/>
      <c r="N1287" s="1642"/>
      <c r="O1287" s="1905" t="s">
        <v>4369</v>
      </c>
      <c r="P1287" s="1642"/>
      <c r="Q1287" s="1644" t="s">
        <v>3106</v>
      </c>
      <c r="R1287" s="1645"/>
      <c r="S1287" s="1645"/>
      <c r="T1287" s="1646" t="s">
        <v>3214</v>
      </c>
      <c r="U1287" s="1644" t="s">
        <v>3120</v>
      </c>
      <c r="V1287" s="1645"/>
      <c r="W1287" s="1645"/>
      <c r="X1287" s="1645"/>
      <c r="Y1287" s="1647" t="s">
        <v>4370</v>
      </c>
      <c r="Z1287" s="1647"/>
      <c r="AA1287" s="1647"/>
      <c r="AB1287" s="1648"/>
      <c r="AC1287" s="1644" t="s">
        <v>3139</v>
      </c>
      <c r="AD1287" s="1645"/>
      <c r="AE1287" s="1645"/>
      <c r="AF1287" s="1645"/>
      <c r="AG1287" s="1647" t="s">
        <v>4361</v>
      </c>
      <c r="AH1287" s="1647"/>
      <c r="AI1287" s="1647"/>
      <c r="AJ1287" s="1648"/>
      <c r="AK1287" s="1650"/>
      <c r="AL1287" s="1649"/>
    </row>
    <row r="1289" spans="3:38" s="1903" customFormat="1" ht="12" customHeight="1">
      <c r="C1289" s="1903" t="s">
        <v>3141</v>
      </c>
      <c r="D1289" s="1908"/>
      <c r="G1289" s="1649" t="s">
        <v>3412</v>
      </c>
      <c r="M1289" s="1909"/>
      <c r="N1289" s="1909"/>
      <c r="O1289" s="1909"/>
      <c r="P1289" s="1909"/>
      <c r="Q1289" s="1909"/>
      <c r="R1289" s="1909"/>
      <c r="S1289" s="1909"/>
      <c r="T1289" s="1909"/>
      <c r="U1289" s="1909"/>
      <c r="V1289" s="1909"/>
      <c r="W1289" s="1909"/>
      <c r="X1289" s="1909"/>
      <c r="AC1289" s="1909"/>
      <c r="AD1289" s="1909"/>
      <c r="AE1289" s="1909"/>
      <c r="AF1289" s="1909"/>
      <c r="AG1289" s="1909"/>
      <c r="AH1289" s="1909"/>
      <c r="AI1289" s="1909"/>
      <c r="AJ1289" s="1909"/>
      <c r="AK1289" s="1909"/>
      <c r="AL1289" s="1909"/>
    </row>
    <row r="1290" spans="3:38" s="1903" customFormat="1" ht="12" customHeight="1">
      <c r="E1290" s="1910" t="s">
        <v>3102</v>
      </c>
      <c r="AJ1290" s="1911" t="s">
        <v>3103</v>
      </c>
    </row>
    <row r="1291" spans="3:38" s="1903" customFormat="1" ht="12" customHeight="1">
      <c r="E1291" s="1912">
        <v>31</v>
      </c>
      <c r="F1291" s="1912"/>
      <c r="G1291" s="1912"/>
      <c r="H1291" s="1912"/>
      <c r="I1291" s="1912"/>
      <c r="J1291" s="1912"/>
      <c r="K1291" s="1912"/>
      <c r="L1291" s="1912">
        <v>24</v>
      </c>
      <c r="M1291" s="1912">
        <v>23</v>
      </c>
      <c r="N1291" s="1912"/>
      <c r="O1291" s="1912"/>
      <c r="P1291" s="1912"/>
      <c r="Q1291" s="1912"/>
      <c r="R1291" s="1912">
        <v>18</v>
      </c>
      <c r="S1291" s="1912">
        <v>17</v>
      </c>
      <c r="T1291" s="1913">
        <v>16</v>
      </c>
      <c r="U1291" s="1913">
        <v>15</v>
      </c>
      <c r="V1291" s="1912"/>
      <c r="W1291" s="1912"/>
      <c r="X1291" s="1912"/>
      <c r="Y1291" s="1912"/>
      <c r="Z1291" s="1912"/>
      <c r="AA1291" s="1912"/>
      <c r="AB1291" s="1913">
        <v>8</v>
      </c>
      <c r="AC1291" s="1913">
        <v>7</v>
      </c>
      <c r="AD1291" s="1912"/>
      <c r="AE1291" s="1912"/>
      <c r="AF1291" s="1912"/>
      <c r="AG1291" s="1912"/>
      <c r="AH1291" s="1912"/>
      <c r="AI1291" s="1912"/>
      <c r="AJ1291" s="1913">
        <v>0</v>
      </c>
    </row>
    <row r="1292" spans="3:38" s="1903" customFormat="1" ht="12" customHeight="1">
      <c r="E1292" s="1686" t="s">
        <v>3125</v>
      </c>
      <c r="F1292" s="1687" t="s">
        <v>3125</v>
      </c>
      <c r="G1292" s="1687" t="s">
        <v>3125</v>
      </c>
      <c r="H1292" s="1688" t="s">
        <v>3125</v>
      </c>
      <c r="I1292" s="1686" t="s">
        <v>3125</v>
      </c>
      <c r="J1292" s="1687" t="s">
        <v>3194</v>
      </c>
      <c r="K1292" s="1687" t="s">
        <v>3125</v>
      </c>
      <c r="L1292" s="1688" t="s">
        <v>3194</v>
      </c>
      <c r="M1292" s="1687" t="s">
        <v>3125</v>
      </c>
      <c r="N1292" s="1687" t="s">
        <v>3125</v>
      </c>
      <c r="O1292" s="1688" t="s">
        <v>3194</v>
      </c>
      <c r="P1292" s="1687" t="s">
        <v>3125</v>
      </c>
      <c r="Q1292" s="1687" t="s">
        <v>3194</v>
      </c>
      <c r="R1292" s="1688" t="s">
        <v>3125</v>
      </c>
      <c r="S1292" s="1758" t="s">
        <v>3420</v>
      </c>
      <c r="T1292" s="1761" t="s">
        <v>3420</v>
      </c>
      <c r="U1292" s="1760" t="s">
        <v>3420</v>
      </c>
      <c r="V1292" s="1758" t="s">
        <v>3420</v>
      </c>
      <c r="W1292" s="1758" t="s">
        <v>3420</v>
      </c>
      <c r="X1292" s="1761" t="s">
        <v>3420</v>
      </c>
      <c r="Y1292" s="1760" t="s">
        <v>3420</v>
      </c>
      <c r="Z1292" s="1758" t="s">
        <v>3420</v>
      </c>
      <c r="AA1292" s="1758" t="s">
        <v>3798</v>
      </c>
      <c r="AB1292" s="1761" t="s">
        <v>3420</v>
      </c>
      <c r="AC1292" s="1760" t="s">
        <v>3420</v>
      </c>
      <c r="AD1292" s="1758" t="s">
        <v>3420</v>
      </c>
      <c r="AE1292" s="1758" t="s">
        <v>3420</v>
      </c>
      <c r="AF1292" s="1761" t="s">
        <v>3420</v>
      </c>
      <c r="AG1292" s="1760" t="s">
        <v>3420</v>
      </c>
      <c r="AH1292" s="1758" t="s">
        <v>3798</v>
      </c>
      <c r="AI1292" s="1758" t="s">
        <v>3420</v>
      </c>
      <c r="AJ1292" s="1761" t="s">
        <v>3420</v>
      </c>
    </row>
    <row r="1293" spans="3:38" s="1903" customFormat="1" ht="6" customHeight="1">
      <c r="E1293" s="1914"/>
      <c r="F1293" s="1914"/>
      <c r="G1293" s="1914"/>
      <c r="H1293" s="1914"/>
      <c r="I1293" s="1914"/>
      <c r="J1293" s="1914"/>
      <c r="K1293" s="1914"/>
      <c r="L1293" s="1914"/>
      <c r="M1293" s="1914"/>
      <c r="N1293" s="1914"/>
      <c r="O1293" s="1914"/>
      <c r="P1293" s="1914"/>
      <c r="Q1293" s="1914"/>
      <c r="R1293" s="1914"/>
      <c r="S1293" s="1914"/>
      <c r="T1293" s="1914"/>
      <c r="U1293" s="1914"/>
      <c r="V1293" s="1914"/>
      <c r="W1293" s="1914"/>
      <c r="X1293" s="1914"/>
      <c r="Y1293" s="1914"/>
      <c r="Z1293" s="1914"/>
      <c r="AA1293" s="1914"/>
      <c r="AB1293" s="1914"/>
      <c r="AC1293" s="1914"/>
      <c r="AD1293" s="1914"/>
      <c r="AE1293" s="1914"/>
      <c r="AF1293" s="1914"/>
      <c r="AG1293" s="1914"/>
      <c r="AH1293" s="1914"/>
      <c r="AI1293" s="1914"/>
      <c r="AJ1293" s="1914"/>
    </row>
    <row r="1294" spans="3:38" s="1903" customFormat="1" ht="6" customHeight="1">
      <c r="E1294" s="1914"/>
      <c r="F1294" s="1914"/>
      <c r="G1294" s="1914"/>
      <c r="H1294" s="1914"/>
      <c r="I1294" s="1914"/>
      <c r="J1294" s="1914"/>
      <c r="K1294" s="1914"/>
      <c r="L1294" s="1914"/>
      <c r="M1294" s="1914"/>
      <c r="N1294" s="1914"/>
      <c r="O1294" s="1914"/>
      <c r="P1294" s="1914"/>
      <c r="Q1294" s="1914"/>
      <c r="R1294" s="1914"/>
      <c r="S1294" s="1914"/>
      <c r="T1294" s="1914"/>
      <c r="U1294" s="1914"/>
      <c r="V1294" s="1914"/>
      <c r="W1294" s="1914"/>
      <c r="X1294" s="1914"/>
      <c r="Y1294" s="1914"/>
      <c r="Z1294" s="1914"/>
      <c r="AA1294" s="1914"/>
      <c r="AB1294" s="1914"/>
      <c r="AC1294" s="1914"/>
      <c r="AD1294" s="1914"/>
      <c r="AE1294" s="1914"/>
      <c r="AF1294" s="1914"/>
      <c r="AG1294" s="1914"/>
      <c r="AH1294" s="1914"/>
      <c r="AI1294" s="1914"/>
      <c r="AJ1294" s="1914"/>
    </row>
    <row r="1295" spans="3:38" s="1903" customFormat="1" ht="6" customHeight="1">
      <c r="E1295" s="1914"/>
      <c r="F1295" s="1914"/>
      <c r="G1295" s="1914"/>
      <c r="H1295" s="1914"/>
      <c r="I1295" s="1914"/>
      <c r="J1295" s="1914"/>
      <c r="K1295" s="1914"/>
      <c r="L1295" s="1914"/>
      <c r="M1295" s="1914"/>
      <c r="N1295" s="1914"/>
      <c r="O1295" s="1914"/>
      <c r="P1295" s="1914"/>
      <c r="Q1295" s="1914"/>
      <c r="R1295" s="1914"/>
      <c r="S1295" s="1914"/>
      <c r="T1295" s="1914"/>
      <c r="U1295" s="1914"/>
      <c r="V1295" s="1914"/>
      <c r="W1295" s="1914"/>
      <c r="X1295" s="1914"/>
      <c r="Y1295" s="1914"/>
      <c r="Z1295" s="1914"/>
      <c r="AA1295" s="1914"/>
      <c r="AB1295" s="1914"/>
      <c r="AC1295" s="1914"/>
      <c r="AD1295" s="1914"/>
      <c r="AE1295" s="1914"/>
      <c r="AF1295" s="1914"/>
      <c r="AG1295" s="1914"/>
      <c r="AH1295" s="1914"/>
      <c r="AI1295" s="1914"/>
      <c r="AJ1295" s="1914"/>
    </row>
    <row r="1296" spans="3:38" s="1903" customFormat="1" ht="6" customHeight="1">
      <c r="E1296" s="1914"/>
      <c r="F1296" s="1914"/>
      <c r="G1296" s="1914"/>
      <c r="H1296" s="1914"/>
      <c r="I1296" s="1914"/>
      <c r="J1296" s="1914"/>
      <c r="K1296" s="1914"/>
      <c r="L1296" s="1914"/>
      <c r="M1296" s="1914"/>
      <c r="N1296" s="1914"/>
      <c r="O1296" s="1914"/>
      <c r="P1296" s="1914"/>
      <c r="Q1296" s="1914"/>
      <c r="R1296" s="1914"/>
      <c r="S1296" s="1914"/>
      <c r="T1296" s="1914"/>
      <c r="U1296" s="1914"/>
      <c r="V1296" s="1914"/>
      <c r="W1296" s="1914"/>
      <c r="X1296" s="1914"/>
      <c r="Y1296" s="1914"/>
      <c r="Z1296" s="1914"/>
      <c r="AA1296" s="1914"/>
      <c r="AB1296" s="1914"/>
      <c r="AC1296" s="1914"/>
      <c r="AD1296" s="1914"/>
      <c r="AE1296" s="1914"/>
      <c r="AF1296" s="1914"/>
      <c r="AG1296" s="1914"/>
      <c r="AH1296" s="1914"/>
      <c r="AI1296" s="1914"/>
      <c r="AJ1296" s="1914"/>
    </row>
    <row r="1297" spans="2:58" s="1903" customFormat="1" ht="12" customHeight="1">
      <c r="E1297" s="1914"/>
      <c r="F1297" s="1914"/>
      <c r="G1297" s="1914"/>
      <c r="H1297" s="1914"/>
      <c r="I1297" s="1914"/>
      <c r="J1297" s="1914"/>
      <c r="K1297" s="1914"/>
      <c r="L1297" s="1914"/>
      <c r="M1297" s="1914"/>
      <c r="N1297" s="1914"/>
      <c r="O1297" s="1914"/>
      <c r="P1297" s="1914"/>
      <c r="Q1297" s="1914"/>
      <c r="R1297" s="1914"/>
      <c r="S1297" s="1914"/>
      <c r="T1297" s="1914"/>
      <c r="U1297" s="1914"/>
      <c r="V1297" s="1914"/>
      <c r="W1297" s="1914"/>
      <c r="X1297" s="1914"/>
      <c r="Y1297" s="1914"/>
      <c r="Z1297" s="1914"/>
      <c r="AA1297" s="1914"/>
      <c r="AB1297" s="1914"/>
      <c r="AC1297" s="1914"/>
      <c r="AD1297" s="1914"/>
      <c r="AE1297" s="1914"/>
      <c r="AF1297" s="1914"/>
      <c r="AG1297" s="1914"/>
      <c r="AH1297" s="1914"/>
      <c r="AI1297" s="1914"/>
      <c r="AJ1297" s="1905" t="s">
        <v>4371</v>
      </c>
    </row>
    <row r="1298" spans="2:58" s="1903" customFormat="1" ht="12" customHeight="1">
      <c r="F1298" s="2018"/>
      <c r="G1298" s="2018"/>
      <c r="H1298" s="2018"/>
      <c r="I1298" s="2018"/>
      <c r="J1298" s="2018"/>
      <c r="K1298" s="2018"/>
      <c r="L1298" s="2018"/>
      <c r="M1298" s="2018"/>
      <c r="N1298" s="2018"/>
      <c r="O1298" s="2018"/>
      <c r="P1298" s="2018"/>
      <c r="Q1298" s="2018"/>
      <c r="R1298" s="2018"/>
      <c r="S1298" s="2019" t="s">
        <v>4372</v>
      </c>
      <c r="T1298" s="2020"/>
      <c r="U1298" s="2020"/>
      <c r="V1298" s="2020"/>
      <c r="W1298" s="2020"/>
      <c r="X1298" s="2020"/>
      <c r="Y1298" s="2020"/>
      <c r="Z1298" s="2020"/>
      <c r="AA1298" s="2020"/>
      <c r="AB1298" s="2020"/>
      <c r="AC1298" s="2020"/>
      <c r="AD1298" s="2020"/>
      <c r="AE1298" s="2020"/>
      <c r="AF1298" s="2020"/>
      <c r="AG1298" s="2020"/>
      <c r="AH1298" s="2020"/>
      <c r="AI1298" s="2020"/>
      <c r="AJ1298" s="2021"/>
    </row>
    <row r="1299" spans="2:58" s="1903" customFormat="1" ht="12" customHeight="1">
      <c r="E1299" s="1912"/>
      <c r="F1299" s="1912"/>
      <c r="G1299" s="1912"/>
      <c r="H1299" s="1912"/>
      <c r="I1299" s="1912"/>
      <c r="J1299" s="1912"/>
      <c r="K1299" s="1912"/>
      <c r="L1299" s="1912"/>
      <c r="M1299" s="1912"/>
      <c r="N1299" s="1912"/>
      <c r="O1299" s="1912"/>
      <c r="P1299" s="1912"/>
      <c r="Q1299" s="1912"/>
      <c r="R1299" s="1912"/>
      <c r="S1299" s="1912"/>
      <c r="T1299" s="1913"/>
      <c r="V1299" s="1912"/>
      <c r="W1299" s="1912"/>
      <c r="X1299" s="1912"/>
      <c r="Y1299" s="1912"/>
      <c r="Z1299" s="1912"/>
      <c r="AA1299" s="1912"/>
      <c r="AB1299" s="1913"/>
      <c r="AC1299" s="1913"/>
      <c r="AD1299" s="1912"/>
      <c r="AE1299" s="1912"/>
      <c r="AF1299" s="1912"/>
      <c r="AG1299" s="1912"/>
      <c r="AH1299" s="1912"/>
      <c r="AI1299" s="1912"/>
      <c r="AJ1299" s="1913"/>
      <c r="AK1299" s="1710"/>
    </row>
    <row r="1300" spans="2:58" s="1903" customFormat="1" ht="12" customHeight="1">
      <c r="B1300" s="1656" t="str">
        <f>$B$2</f>
        <v>13</v>
      </c>
      <c r="C1300" s="1657" t="s">
        <v>4373</v>
      </c>
      <c r="E1300" s="2022" t="s">
        <v>4374</v>
      </c>
      <c r="J1300" s="2011"/>
      <c r="R1300" s="1904"/>
      <c r="S1300" s="1904"/>
      <c r="T1300" s="1904"/>
      <c r="U1300" s="1904"/>
      <c r="V1300" s="1904"/>
      <c r="W1300" s="1904"/>
      <c r="X1300" s="1904"/>
      <c r="Y1300" s="1904"/>
      <c r="Z1300" s="1904"/>
      <c r="AA1300" s="1904"/>
      <c r="AB1300" s="1904"/>
      <c r="AC1300" s="1904"/>
      <c r="AD1300" s="2023"/>
      <c r="AE1300" s="1771"/>
      <c r="AF1300" s="2024" t="s">
        <v>4375</v>
      </c>
      <c r="AG1300" s="2024"/>
      <c r="AH1300" s="2024"/>
      <c r="AI1300" s="2024"/>
      <c r="AJ1300" s="2024"/>
      <c r="AK1300" s="1771"/>
    </row>
    <row r="1301" spans="2:58" s="1903" customFormat="1" ht="12" customHeight="1">
      <c r="B1301" s="1926"/>
      <c r="C1301" s="1908"/>
    </row>
    <row r="1302" spans="2:58" s="1903" customFormat="1" ht="12" customHeight="1">
      <c r="C1302" s="1903" t="s">
        <v>4376</v>
      </c>
      <c r="D1302" s="1908"/>
    </row>
    <row r="1303" spans="2:58" s="1903" customFormat="1" ht="12" customHeight="1">
      <c r="E1303" s="1910" t="s">
        <v>3102</v>
      </c>
      <c r="AJ1303" s="1911" t="s">
        <v>3103</v>
      </c>
    </row>
    <row r="1304" spans="2:58" s="1903" customFormat="1" ht="12" customHeight="1">
      <c r="E1304" s="1912">
        <v>31</v>
      </c>
      <c r="F1304" s="1912"/>
      <c r="G1304" s="1912"/>
      <c r="H1304" s="1912"/>
      <c r="I1304" s="1912"/>
      <c r="J1304" s="1912"/>
      <c r="K1304" s="1912"/>
      <c r="L1304" s="1912">
        <v>24</v>
      </c>
      <c r="M1304" s="1912">
        <v>23</v>
      </c>
      <c r="N1304" s="1912"/>
      <c r="O1304" s="1912"/>
      <c r="P1304" s="1912"/>
      <c r="Q1304" s="1912"/>
      <c r="R1304" s="1912"/>
      <c r="S1304" s="1912"/>
      <c r="T1304" s="1913">
        <v>16</v>
      </c>
      <c r="U1304" s="1913">
        <v>15</v>
      </c>
      <c r="V1304" s="1912"/>
      <c r="W1304" s="1912"/>
      <c r="X1304" s="1912"/>
      <c r="Y1304" s="1912"/>
      <c r="Z1304" s="1912"/>
      <c r="AA1304" s="1912"/>
      <c r="AB1304" s="1913">
        <v>8</v>
      </c>
      <c r="AC1304" s="1913">
        <v>7</v>
      </c>
      <c r="AD1304" s="1912"/>
      <c r="AE1304" s="1912"/>
      <c r="AF1304" s="1912"/>
      <c r="AG1304" s="1912"/>
      <c r="AH1304" s="1912"/>
      <c r="AI1304" s="1912"/>
      <c r="AJ1304" s="1913">
        <v>0</v>
      </c>
    </row>
    <row r="1305" spans="2:58" s="1618" customFormat="1" ht="12" customHeight="1">
      <c r="E1305" s="1619">
        <v>1</v>
      </c>
      <c r="F1305" s="1620">
        <v>0</v>
      </c>
      <c r="G1305" s="1620">
        <v>1</v>
      </c>
      <c r="H1305" s="1621">
        <v>1</v>
      </c>
      <c r="I1305" s="1619">
        <v>0</v>
      </c>
      <c r="J1305" s="1622">
        <v>0</v>
      </c>
      <c r="K1305" s="1622">
        <v>0</v>
      </c>
      <c r="L1305" s="1623">
        <v>0</v>
      </c>
      <c r="M1305" s="1668">
        <v>0</v>
      </c>
      <c r="N1305" s="1622">
        <v>0</v>
      </c>
      <c r="O1305" s="1622">
        <v>0</v>
      </c>
      <c r="P1305" s="1623">
        <v>0</v>
      </c>
      <c r="Q1305" s="1619" t="str">
        <f>MID(Q1307,1,1)</f>
        <v>0</v>
      </c>
      <c r="R1305" s="1620" t="str">
        <f>MID(Q1307,2,1)</f>
        <v>0</v>
      </c>
      <c r="S1305" s="1669" t="str">
        <f>MID(Q1307,3,1)</f>
        <v>0</v>
      </c>
      <c r="T1305" s="1670" t="str">
        <f>MID(Q1307,4,1)</f>
        <v>1</v>
      </c>
      <c r="U1305" s="1619" t="str">
        <f>MID(U1307,1,1)</f>
        <v>0</v>
      </c>
      <c r="V1305" s="1620" t="str">
        <f>MID(U1307,2,1)</f>
        <v>0</v>
      </c>
      <c r="W1305" s="1620" t="str">
        <f>MID(U1307,3,1)</f>
        <v>0</v>
      </c>
      <c r="X1305" s="1621" t="str">
        <f>MID(U1307,4,1)</f>
        <v>0</v>
      </c>
      <c r="Y1305" s="1619" t="str">
        <f>MID(U1307,5,1)</f>
        <v>0</v>
      </c>
      <c r="Z1305" s="1620" t="str">
        <f>MID(U1307,6,1)</f>
        <v>0</v>
      </c>
      <c r="AA1305" s="1620" t="s">
        <v>4377</v>
      </c>
      <c r="AB1305" s="1621" t="s">
        <v>4378</v>
      </c>
      <c r="AC1305" s="1671" t="str">
        <f>MID(AC1307,1,1)</f>
        <v>0</v>
      </c>
      <c r="AD1305" s="1669" t="str">
        <f>MID(AC1307,2,1)</f>
        <v>0</v>
      </c>
      <c r="AE1305" s="1669" t="str">
        <f>MID(AC1307,3,1)</f>
        <v>1</v>
      </c>
      <c r="AF1305" s="1672" t="str">
        <f>MID(AC1307,4,1)</f>
        <v>0</v>
      </c>
      <c r="AG1305" s="1671" t="str">
        <f>MID(AC1307,5,1)</f>
        <v>1</v>
      </c>
      <c r="AH1305" s="1669" t="str">
        <f>MID(AC1307,6,1)</f>
        <v>1</v>
      </c>
      <c r="AI1305" s="1669" t="str">
        <f>MID(AC1307,7,1)</f>
        <v>0</v>
      </c>
      <c r="AJ1305" s="1672" t="str">
        <f>MID(AC1307,8,1)</f>
        <v>1</v>
      </c>
      <c r="AQ1305" s="1673"/>
      <c r="AR1305" s="1673"/>
      <c r="AS1305" s="1673"/>
      <c r="AT1305" s="1673"/>
      <c r="AU1305" s="1673"/>
      <c r="AV1305" s="1673"/>
      <c r="AW1305" s="1673"/>
      <c r="AX1305" s="1673"/>
      <c r="AY1305" s="1673"/>
      <c r="AZ1305" s="1673"/>
      <c r="BA1305" s="1673"/>
      <c r="BB1305" s="1673"/>
      <c r="BC1305" s="1673"/>
      <c r="BD1305" s="1673"/>
      <c r="BE1305" s="1673"/>
      <c r="BF1305" s="1673"/>
    </row>
    <row r="1306" spans="2:58" s="1618" customFormat="1" ht="12" customHeight="1">
      <c r="AI1306" s="1637"/>
      <c r="AJ1306" s="1637"/>
      <c r="AQ1306" s="1673"/>
      <c r="AR1306" s="1673"/>
      <c r="AS1306" s="1673"/>
      <c r="AT1306" s="1673"/>
      <c r="AU1306" s="1673"/>
      <c r="AV1306" s="1673"/>
      <c r="AW1306" s="1673"/>
      <c r="AX1306" s="1673"/>
      <c r="AY1306" s="1673"/>
      <c r="AZ1306" s="1673"/>
      <c r="BA1306" s="1673"/>
      <c r="BB1306" s="1673"/>
      <c r="BC1306" s="1673"/>
      <c r="BD1306" s="1673"/>
      <c r="BE1306" s="1673"/>
      <c r="BF1306" s="1673"/>
    </row>
    <row r="1307" spans="2:58" s="1618" customFormat="1" ht="12" hidden="1" customHeight="1">
      <c r="E1307" s="1638"/>
      <c r="F1307" s="1638"/>
      <c r="G1307" s="1638"/>
      <c r="H1307" s="1638"/>
      <c r="I1307" s="1638"/>
      <c r="J1307" s="1637"/>
      <c r="K1307" s="1637"/>
      <c r="L1307" s="1637"/>
      <c r="M1307" s="1637"/>
      <c r="N1307" s="1637"/>
      <c r="O1307" s="1637"/>
      <c r="P1307" s="1637"/>
      <c r="Q1307" s="1639" t="str">
        <f>HEX2BIN(T1308,4)</f>
        <v>0001</v>
      </c>
      <c r="R1307" s="1639"/>
      <c r="S1307" s="1639"/>
      <c r="T1307" s="1639"/>
      <c r="U1307" s="1639" t="str">
        <f>HEX2BIN(Y1308,8)</f>
        <v>00000000</v>
      </c>
      <c r="V1307" s="1639"/>
      <c r="W1307" s="1639"/>
      <c r="X1307" s="1639"/>
      <c r="Y1307" s="1639"/>
      <c r="Z1307" s="1639"/>
      <c r="AA1307" s="1639"/>
      <c r="AB1307" s="1639"/>
      <c r="AC1307" s="1639" t="str">
        <f>HEX2BIN(AG1308,8)</f>
        <v>00101101</v>
      </c>
      <c r="AD1307" s="1639"/>
      <c r="AE1307" s="1639"/>
      <c r="AF1307" s="1639"/>
      <c r="AG1307" s="1639"/>
      <c r="AH1307" s="1639"/>
      <c r="AI1307" s="1639"/>
      <c r="AJ1307" s="1639"/>
      <c r="AQ1307" s="1673"/>
      <c r="AR1307" s="1673"/>
      <c r="AS1307" s="1673"/>
      <c r="AT1307" s="1673"/>
      <c r="AU1307" s="1673"/>
      <c r="AV1307" s="1673"/>
      <c r="AW1307" s="1673"/>
      <c r="AX1307" s="1673"/>
      <c r="AY1307" s="1673"/>
      <c r="AZ1307" s="1673"/>
      <c r="BA1307" s="1673"/>
      <c r="BB1307" s="1673"/>
      <c r="BC1307" s="1673"/>
      <c r="BD1307" s="1673"/>
      <c r="BE1307" s="1673"/>
      <c r="BF1307" s="1673"/>
    </row>
    <row r="1308" spans="2:58" s="2025" customFormat="1" ht="12" customHeight="1">
      <c r="E1308" s="2026"/>
      <c r="F1308" s="2026"/>
      <c r="G1308" s="2026"/>
      <c r="H1308" s="2026"/>
      <c r="I1308" s="2026"/>
      <c r="J1308" s="2027"/>
      <c r="K1308" s="2028"/>
      <c r="L1308" s="2027"/>
      <c r="M1308" s="2029"/>
      <c r="N1308" s="2030"/>
      <c r="O1308" s="2028" t="s">
        <v>4379</v>
      </c>
      <c r="P1308" s="2030"/>
      <c r="Q1308" s="1742" t="s">
        <v>3106</v>
      </c>
      <c r="R1308" s="1743"/>
      <c r="S1308" s="1743"/>
      <c r="T1308" s="1744" t="s">
        <v>3849</v>
      </c>
      <c r="U1308" s="1742" t="s">
        <v>3225</v>
      </c>
      <c r="V1308" s="1743"/>
      <c r="W1308" s="1743"/>
      <c r="X1308" s="1743"/>
      <c r="Y1308" s="1675" t="s">
        <v>4380</v>
      </c>
      <c r="Z1308" s="1675"/>
      <c r="AA1308" s="1675"/>
      <c r="AB1308" s="1709"/>
      <c r="AC1308" s="1742" t="s">
        <v>3216</v>
      </c>
      <c r="AD1308" s="1743"/>
      <c r="AE1308" s="1743"/>
      <c r="AF1308" s="1743"/>
      <c r="AG1308" s="1675" t="s">
        <v>4381</v>
      </c>
      <c r="AH1308" s="1675"/>
      <c r="AI1308" s="1675"/>
      <c r="AJ1308" s="1709"/>
      <c r="AQ1308" s="2031"/>
      <c r="AR1308" s="2031"/>
      <c r="AS1308" s="2031"/>
      <c r="AT1308" s="2031"/>
      <c r="AU1308" s="2031"/>
      <c r="AV1308" s="2031"/>
      <c r="AW1308" s="2031"/>
      <c r="AX1308" s="2031"/>
      <c r="AY1308" s="2031"/>
      <c r="AZ1308" s="2031"/>
      <c r="BA1308" s="2031"/>
      <c r="BB1308" s="2031"/>
      <c r="BC1308" s="2031"/>
      <c r="BD1308" s="2031"/>
      <c r="BE1308" s="2031"/>
      <c r="BF1308" s="2031"/>
    </row>
    <row r="1309" spans="2:58" s="1903" customFormat="1" ht="12" customHeight="1">
      <c r="F1309" s="2032"/>
      <c r="G1309" s="1905"/>
      <c r="H1309" s="2032"/>
      <c r="I1309" s="2032"/>
      <c r="J1309" s="2033"/>
      <c r="L1309" s="2033"/>
      <c r="M1309" s="1641"/>
      <c r="N1309" s="1642"/>
      <c r="O1309" s="1640" t="s">
        <v>4382</v>
      </c>
      <c r="P1309" s="1642"/>
      <c r="Q1309" s="1644" t="s">
        <v>3106</v>
      </c>
      <c r="R1309" s="1645"/>
      <c r="S1309" s="1645"/>
      <c r="T1309" s="1646" t="s">
        <v>4383</v>
      </c>
      <c r="U1309" s="1644" t="s">
        <v>3225</v>
      </c>
      <c r="V1309" s="1645"/>
      <c r="W1309" s="1645"/>
      <c r="X1309" s="1645"/>
      <c r="Y1309" s="1647" t="s">
        <v>3936</v>
      </c>
      <c r="Z1309" s="1647"/>
      <c r="AA1309" s="1647"/>
      <c r="AB1309" s="1648"/>
      <c r="AC1309" s="1644" t="s">
        <v>4384</v>
      </c>
      <c r="AD1309" s="1645"/>
      <c r="AE1309" s="1645"/>
      <c r="AF1309" s="1645"/>
      <c r="AG1309" s="2034" t="s">
        <v>4385</v>
      </c>
      <c r="AH1309" s="1675"/>
      <c r="AI1309" s="1675"/>
      <c r="AJ1309" s="1709"/>
    </row>
    <row r="1310" spans="2:58" s="1909" customFormat="1" ht="12" customHeight="1">
      <c r="E1310" s="1927"/>
      <c r="F1310" s="1927"/>
      <c r="G1310" s="1927"/>
      <c r="H1310" s="1927"/>
      <c r="I1310" s="1927"/>
      <c r="J1310" s="1928"/>
      <c r="K1310" s="1905"/>
      <c r="L1310" s="1928"/>
      <c r="M1310" s="1929"/>
      <c r="N1310" s="1929"/>
      <c r="O1310" s="1929"/>
      <c r="P1310" s="1929"/>
      <c r="U1310" s="1928"/>
      <c r="Y1310" s="1929"/>
      <c r="Z1310" s="1929"/>
      <c r="AA1310" s="1929"/>
      <c r="AB1310" s="1930"/>
      <c r="AC1310" s="1929"/>
      <c r="AD1310" s="1929"/>
      <c r="AE1310" s="1929"/>
      <c r="AF1310" s="1929"/>
      <c r="AG1310" s="1931"/>
      <c r="AH1310" s="1931"/>
      <c r="AI1310" s="1931"/>
      <c r="AJ1310" s="1931"/>
    </row>
    <row r="1311" spans="2:58" s="2025" customFormat="1" ht="12" customHeight="1">
      <c r="C1311" s="2025" t="s">
        <v>4386</v>
      </c>
      <c r="D1311" s="2035"/>
      <c r="J1311" s="1772"/>
      <c r="M1311" s="2036"/>
      <c r="N1311" s="2036"/>
      <c r="O1311" s="2036"/>
      <c r="P1311" s="2036"/>
      <c r="Q1311" s="2036"/>
      <c r="R1311" s="2036"/>
      <c r="S1311" s="2036"/>
      <c r="T1311" s="2036"/>
      <c r="U1311" s="2036"/>
      <c r="V1311" s="2036"/>
      <c r="W1311" s="2036"/>
      <c r="X1311" s="2036"/>
      <c r="AC1311" s="2036"/>
      <c r="AD1311" s="2036"/>
      <c r="AE1311" s="2036"/>
      <c r="AF1311" s="2036"/>
      <c r="AG1311" s="2036"/>
      <c r="AH1311" s="2036"/>
      <c r="AI1311" s="2036"/>
      <c r="AJ1311" s="2036"/>
      <c r="AK1311" s="2036"/>
      <c r="AL1311" s="2036"/>
    </row>
    <row r="1312" spans="2:58" s="1903" customFormat="1" ht="12" customHeight="1">
      <c r="E1312" s="1910" t="s">
        <v>3192</v>
      </c>
      <c r="AJ1312" s="1911" t="s">
        <v>3103</v>
      </c>
    </row>
    <row r="1313" spans="2:58" s="1903" customFormat="1" ht="12" customHeight="1">
      <c r="E1313" s="1912">
        <v>31</v>
      </c>
      <c r="F1313" s="1912"/>
      <c r="G1313" s="1912"/>
      <c r="H1313" s="1912"/>
      <c r="I1313" s="1912"/>
      <c r="J1313" s="1912"/>
      <c r="K1313" s="1912"/>
      <c r="L1313" s="1912">
        <v>24</v>
      </c>
      <c r="M1313" s="1912">
        <v>23</v>
      </c>
      <c r="N1313" s="1912"/>
      <c r="O1313" s="1912"/>
      <c r="P1313" s="1912"/>
      <c r="Q1313" s="1912"/>
      <c r="R1313" s="1912"/>
      <c r="S1313" s="1912"/>
      <c r="T1313" s="1913">
        <v>16</v>
      </c>
      <c r="U1313" s="1913">
        <v>15</v>
      </c>
      <c r="V1313" s="1912"/>
      <c r="W1313" s="1912"/>
      <c r="X1313" s="1912"/>
      <c r="Y1313" s="1912"/>
      <c r="Z1313" s="1912"/>
      <c r="AA1313" s="1912"/>
      <c r="AB1313" s="1913">
        <v>8</v>
      </c>
      <c r="AC1313" s="1913">
        <v>7</v>
      </c>
      <c r="AD1313" s="1912"/>
      <c r="AE1313" s="1912"/>
      <c r="AF1313" s="1912"/>
      <c r="AG1313" s="1912"/>
      <c r="AH1313" s="1912"/>
      <c r="AI1313" s="1912"/>
      <c r="AJ1313" s="1913">
        <v>0</v>
      </c>
    </row>
    <row r="1314" spans="2:58" s="1903" customFormat="1" ht="12" customHeight="1">
      <c r="E1314" s="1686" t="s">
        <v>3194</v>
      </c>
      <c r="F1314" s="1687" t="s">
        <v>3839</v>
      </c>
      <c r="G1314" s="1687" t="s">
        <v>4387</v>
      </c>
      <c r="H1314" s="1688" t="s">
        <v>3194</v>
      </c>
      <c r="I1314" s="1686" t="s">
        <v>3125</v>
      </c>
      <c r="J1314" s="1687" t="s">
        <v>3125</v>
      </c>
      <c r="K1314" s="1687" t="s">
        <v>3125</v>
      </c>
      <c r="L1314" s="1688" t="s">
        <v>3835</v>
      </c>
      <c r="M1314" s="1760" t="s">
        <v>3798</v>
      </c>
      <c r="N1314" s="1758" t="s">
        <v>3798</v>
      </c>
      <c r="O1314" s="1758" t="s">
        <v>3420</v>
      </c>
      <c r="P1314" s="1761" t="s">
        <v>3842</v>
      </c>
      <c r="Q1314" s="1760" t="s">
        <v>3874</v>
      </c>
      <c r="R1314" s="1758" t="s">
        <v>3798</v>
      </c>
      <c r="S1314" s="1758" t="s">
        <v>3420</v>
      </c>
      <c r="T1314" s="1761" t="s">
        <v>3798</v>
      </c>
      <c r="U1314" s="1760" t="s">
        <v>3420</v>
      </c>
      <c r="V1314" s="1758" t="s">
        <v>4388</v>
      </c>
      <c r="W1314" s="1758" t="s">
        <v>3420</v>
      </c>
      <c r="X1314" s="1761" t="s">
        <v>3874</v>
      </c>
      <c r="Y1314" s="1760" t="s">
        <v>3420</v>
      </c>
      <c r="Z1314" s="1758" t="s">
        <v>3874</v>
      </c>
      <c r="AA1314" s="1758" t="s">
        <v>3420</v>
      </c>
      <c r="AB1314" s="1761" t="s">
        <v>3420</v>
      </c>
      <c r="AC1314" s="1760" t="s">
        <v>3420</v>
      </c>
      <c r="AD1314" s="1758" t="s">
        <v>3798</v>
      </c>
      <c r="AE1314" s="1758" t="s">
        <v>3420</v>
      </c>
      <c r="AF1314" s="1761" t="s">
        <v>3420</v>
      </c>
      <c r="AG1314" s="1760" t="s">
        <v>3420</v>
      </c>
      <c r="AH1314" s="1758" t="s">
        <v>3420</v>
      </c>
      <c r="AI1314" s="1758" t="s">
        <v>3420</v>
      </c>
      <c r="AJ1314" s="1761" t="s">
        <v>3798</v>
      </c>
    </row>
    <row r="1315" spans="2:58" s="1903" customFormat="1" ht="6" customHeight="1">
      <c r="E1315" s="1914"/>
      <c r="F1315" s="1914"/>
      <c r="G1315" s="1914"/>
      <c r="H1315" s="1914"/>
      <c r="I1315" s="1914"/>
      <c r="J1315" s="1914"/>
      <c r="K1315" s="1914"/>
      <c r="L1315" s="1914"/>
      <c r="M1315" s="1914"/>
      <c r="N1315" s="1914"/>
      <c r="O1315" s="1914"/>
      <c r="P1315" s="1914"/>
      <c r="Q1315" s="1914"/>
      <c r="R1315" s="1914"/>
      <c r="S1315" s="1914"/>
      <c r="T1315" s="1914"/>
      <c r="U1315" s="1914"/>
      <c r="V1315" s="1914"/>
      <c r="W1315" s="1914"/>
      <c r="X1315" s="1914"/>
      <c r="Y1315" s="1914"/>
      <c r="Z1315" s="1914"/>
      <c r="AA1315" s="1914"/>
      <c r="AB1315" s="1914"/>
      <c r="AC1315" s="1914"/>
      <c r="AD1315" s="1914"/>
      <c r="AE1315" s="1914"/>
      <c r="AF1315" s="1914"/>
      <c r="AG1315" s="1914"/>
      <c r="AH1315" s="1914"/>
      <c r="AI1315" s="1914"/>
      <c r="AJ1315" s="1914"/>
    </row>
    <row r="1316" spans="2:58" s="1903" customFormat="1" ht="6" customHeight="1">
      <c r="E1316" s="1914"/>
      <c r="F1316" s="1914"/>
      <c r="G1316" s="1914"/>
      <c r="H1316" s="1914"/>
      <c r="I1316" s="1914"/>
      <c r="J1316" s="1914"/>
      <c r="K1316" s="1914"/>
      <c r="L1316" s="1914"/>
      <c r="M1316" s="1914"/>
      <c r="N1316" s="1914"/>
      <c r="O1316" s="1914"/>
      <c r="P1316" s="1914"/>
      <c r="Q1316" s="1914"/>
      <c r="R1316" s="1914"/>
      <c r="S1316" s="1914"/>
      <c r="T1316" s="1914"/>
      <c r="U1316" s="1914"/>
      <c r="V1316" s="1914"/>
      <c r="W1316" s="1914"/>
      <c r="X1316" s="1914"/>
      <c r="Y1316" s="1914"/>
      <c r="Z1316" s="1914"/>
      <c r="AA1316" s="1914"/>
      <c r="AB1316" s="1914"/>
      <c r="AC1316" s="1914"/>
      <c r="AD1316" s="1914"/>
      <c r="AE1316" s="1914"/>
      <c r="AF1316" s="1914"/>
      <c r="AG1316" s="1914"/>
      <c r="AH1316" s="1914"/>
      <c r="AI1316" s="1914"/>
      <c r="AJ1316" s="1914"/>
    </row>
    <row r="1317" spans="2:58" s="1903" customFormat="1" ht="6" customHeight="1">
      <c r="E1317" s="1914"/>
      <c r="F1317" s="1914"/>
      <c r="G1317" s="1914"/>
      <c r="H1317" s="1914"/>
      <c r="I1317" s="1914"/>
      <c r="J1317" s="1914"/>
      <c r="K1317" s="1914"/>
      <c r="L1317" s="1914"/>
      <c r="M1317" s="1914"/>
      <c r="N1317" s="1914"/>
      <c r="O1317" s="1914"/>
      <c r="P1317" s="1914"/>
      <c r="Q1317" s="1914"/>
      <c r="R1317" s="1914"/>
      <c r="S1317" s="1914"/>
      <c r="T1317" s="1914"/>
      <c r="U1317" s="1914"/>
      <c r="V1317" s="1914"/>
      <c r="W1317" s="1914"/>
      <c r="X1317" s="1914"/>
      <c r="Y1317" s="1914"/>
      <c r="Z1317" s="1914"/>
      <c r="AA1317" s="1914"/>
      <c r="AB1317" s="1914"/>
      <c r="AC1317" s="1914"/>
      <c r="AD1317" s="1914"/>
      <c r="AE1317" s="1914"/>
      <c r="AF1317" s="1914"/>
      <c r="AG1317" s="1914"/>
      <c r="AH1317" s="1914"/>
      <c r="AI1317" s="1914"/>
      <c r="AJ1317" s="1914"/>
    </row>
    <row r="1318" spans="2:58" s="1903" customFormat="1" ht="6" customHeight="1">
      <c r="E1318" s="1914"/>
      <c r="F1318" s="1914"/>
      <c r="G1318" s="1914"/>
      <c r="H1318" s="1914"/>
      <c r="I1318" s="1914"/>
      <c r="J1318" s="1914"/>
      <c r="K1318" s="1914"/>
      <c r="L1318" s="1914"/>
      <c r="M1318" s="1914"/>
      <c r="N1318" s="1914"/>
      <c r="O1318" s="1914"/>
      <c r="P1318" s="1914"/>
      <c r="Q1318" s="1914"/>
      <c r="R1318" s="1914"/>
      <c r="S1318" s="1914"/>
      <c r="T1318" s="1914"/>
      <c r="U1318" s="1914"/>
      <c r="V1318" s="1914"/>
      <c r="W1318" s="1914"/>
      <c r="X1318" s="1914"/>
      <c r="Y1318" s="1914"/>
      <c r="Z1318" s="1914"/>
      <c r="AA1318" s="1914"/>
      <c r="AB1318" s="1914"/>
      <c r="AC1318" s="1914"/>
      <c r="AD1318" s="1914"/>
      <c r="AE1318" s="1914"/>
      <c r="AF1318" s="1914"/>
      <c r="AG1318" s="1914"/>
      <c r="AH1318" s="1914"/>
      <c r="AI1318" s="1914"/>
      <c r="AJ1318" s="1914"/>
    </row>
    <row r="1319" spans="2:58" s="1909" customFormat="1" ht="12" customHeight="1">
      <c r="E1319" s="1927"/>
      <c r="F1319" s="1927"/>
      <c r="G1319" s="1927"/>
      <c r="H1319" s="1927"/>
      <c r="I1319" s="1927"/>
      <c r="J1319" s="1928"/>
      <c r="K1319" s="1905"/>
      <c r="L1319" s="1928"/>
      <c r="M1319" s="1918" t="s">
        <v>4389</v>
      </c>
      <c r="N1319" s="2009"/>
      <c r="O1319" s="2009"/>
      <c r="P1319" s="2009"/>
      <c r="Q1319" s="2009"/>
      <c r="R1319" s="2009"/>
      <c r="S1319" s="2009"/>
      <c r="T1319" s="2009"/>
      <c r="U1319" s="2009"/>
      <c r="V1319" s="2009"/>
      <c r="W1319" s="2009"/>
      <c r="X1319" s="2009"/>
      <c r="Y1319" s="2009"/>
      <c r="Z1319" s="2009"/>
      <c r="AA1319" s="2009"/>
      <c r="AB1319" s="2009"/>
      <c r="AC1319" s="2009"/>
      <c r="AD1319" s="2009"/>
      <c r="AE1319" s="2009"/>
      <c r="AF1319" s="2009"/>
      <c r="AG1319" s="2009"/>
      <c r="AH1319" s="2009"/>
      <c r="AI1319" s="2009"/>
      <c r="AJ1319" s="2010"/>
    </row>
    <row r="1320" spans="2:58" s="1909" customFormat="1" ht="12" customHeight="1">
      <c r="E1320" s="1927"/>
      <c r="F1320" s="1927"/>
      <c r="G1320" s="1927"/>
      <c r="H1320" s="1927"/>
      <c r="I1320" s="1927"/>
      <c r="J1320" s="1928"/>
      <c r="K1320" s="1905"/>
      <c r="L1320" s="1928"/>
      <c r="M1320" s="1929"/>
      <c r="N1320" s="1929"/>
      <c r="O1320" s="1929"/>
      <c r="P1320" s="1929"/>
      <c r="U1320" s="1928"/>
      <c r="Y1320" s="1929"/>
      <c r="Z1320" s="1929"/>
      <c r="AA1320" s="1929"/>
      <c r="AB1320" s="1930"/>
      <c r="AC1320" s="1929"/>
      <c r="AD1320" s="1929"/>
      <c r="AE1320" s="1929"/>
      <c r="AF1320" s="1929"/>
      <c r="AG1320" s="1931"/>
      <c r="AH1320" s="1931"/>
      <c r="AI1320" s="1931"/>
      <c r="AJ1320" s="1931"/>
    </row>
    <row r="1321" spans="2:58" s="1909" customFormat="1" ht="12" customHeight="1">
      <c r="E1321" s="1927"/>
      <c r="F1321" s="1927"/>
      <c r="G1321" s="1927"/>
      <c r="H1321" s="1927"/>
      <c r="I1321" s="1927"/>
      <c r="J1321" s="1928"/>
      <c r="K1321" s="1905"/>
      <c r="L1321" s="1928"/>
      <c r="M1321" s="1929"/>
      <c r="N1321" s="1929"/>
      <c r="O1321" s="1929"/>
      <c r="P1321" s="1929"/>
      <c r="U1321" s="1928"/>
      <c r="Y1321" s="1929"/>
      <c r="Z1321" s="1929"/>
      <c r="AA1321" s="1929"/>
      <c r="AB1321" s="1930"/>
      <c r="AC1321" s="1929"/>
      <c r="AD1321" s="1929"/>
      <c r="AE1321" s="1929"/>
      <c r="AF1321" s="1929"/>
      <c r="AG1321" s="1931"/>
      <c r="AH1321" s="1931"/>
      <c r="AI1321" s="1931"/>
      <c r="AJ1321" s="1931"/>
    </row>
    <row r="1322" spans="2:58" s="1903" customFormat="1" ht="12" customHeight="1">
      <c r="E1322" s="2037"/>
      <c r="F1322" s="2037"/>
      <c r="G1322" s="2037"/>
      <c r="H1322" s="2037"/>
      <c r="I1322" s="2037"/>
      <c r="J1322" s="2037"/>
      <c r="K1322" s="2037"/>
      <c r="L1322" s="2037"/>
      <c r="M1322" s="2037"/>
      <c r="N1322" s="2037"/>
      <c r="O1322" s="2037"/>
      <c r="P1322" s="2037"/>
      <c r="Q1322" s="2037"/>
      <c r="R1322" s="2037"/>
      <c r="S1322" s="2037"/>
      <c r="T1322" s="2038"/>
      <c r="U1322" s="1771"/>
      <c r="V1322" s="2037"/>
      <c r="W1322" s="2037"/>
      <c r="X1322" s="2037"/>
      <c r="Y1322" s="2037"/>
      <c r="Z1322" s="2037"/>
      <c r="AA1322" s="2037"/>
      <c r="AB1322" s="2038"/>
      <c r="AC1322" s="2038"/>
      <c r="AD1322" s="2037"/>
      <c r="AE1322" s="2037"/>
      <c r="AF1322" s="2037"/>
      <c r="AG1322" s="2037"/>
      <c r="AH1322" s="2037"/>
      <c r="AI1322" s="2037"/>
      <c r="AJ1322" s="2038"/>
      <c r="AK1322" s="1710"/>
    </row>
    <row r="1323" spans="2:58" s="1903" customFormat="1" ht="12" customHeight="1">
      <c r="B1323" s="1656" t="str">
        <f>$B$2</f>
        <v>13</v>
      </c>
      <c r="C1323" s="1657" t="s">
        <v>4390</v>
      </c>
      <c r="E1323" s="2022" t="s">
        <v>4391</v>
      </c>
      <c r="F1323" s="1771"/>
      <c r="G1323" s="1771"/>
      <c r="H1323" s="1771"/>
      <c r="I1323" s="1771"/>
      <c r="J1323" s="2022"/>
      <c r="K1323" s="1771"/>
      <c r="L1323" s="1771"/>
      <c r="M1323" s="1771"/>
      <c r="N1323" s="1771"/>
      <c r="O1323" s="1771"/>
      <c r="P1323" s="1771"/>
      <c r="Q1323" s="1771"/>
      <c r="R1323" s="2023"/>
      <c r="S1323" s="2023"/>
      <c r="T1323" s="2023"/>
      <c r="U1323" s="2023"/>
      <c r="V1323" s="2023"/>
      <c r="W1323" s="2023"/>
      <c r="X1323" s="2023"/>
      <c r="Y1323" s="2023"/>
      <c r="Z1323" s="2023"/>
      <c r="AA1323" s="2023"/>
      <c r="AB1323" s="2023"/>
      <c r="AC1323" s="2023"/>
      <c r="AD1323" s="2023"/>
      <c r="AE1323" s="1771"/>
      <c r="AF1323" s="2024" t="s">
        <v>4375</v>
      </c>
      <c r="AG1323" s="2024"/>
      <c r="AH1323" s="2024"/>
      <c r="AI1323" s="2024"/>
      <c r="AJ1323" s="2024"/>
    </row>
    <row r="1324" spans="2:58" s="1903" customFormat="1" ht="12" customHeight="1">
      <c r="B1324" s="1926"/>
      <c r="C1324" s="1908"/>
    </row>
    <row r="1325" spans="2:58" s="1903" customFormat="1" ht="12" customHeight="1">
      <c r="C1325" s="1903" t="s">
        <v>4376</v>
      </c>
      <c r="D1325" s="1908"/>
    </row>
    <row r="1326" spans="2:58" s="1903" customFormat="1" ht="12" customHeight="1">
      <c r="E1326" s="1910" t="s">
        <v>3192</v>
      </c>
      <c r="AJ1326" s="1911" t="s">
        <v>4392</v>
      </c>
    </row>
    <row r="1327" spans="2:58" s="1903" customFormat="1" ht="12" customHeight="1">
      <c r="E1327" s="1912">
        <v>31</v>
      </c>
      <c r="F1327" s="1912"/>
      <c r="G1327" s="1912"/>
      <c r="H1327" s="1912"/>
      <c r="I1327" s="1912"/>
      <c r="J1327" s="1912"/>
      <c r="K1327" s="1912"/>
      <c r="L1327" s="1912">
        <v>24</v>
      </c>
      <c r="M1327" s="1912">
        <v>23</v>
      </c>
      <c r="N1327" s="1912"/>
      <c r="O1327" s="1912"/>
      <c r="P1327" s="1912"/>
      <c r="Q1327" s="1912"/>
      <c r="R1327" s="1912"/>
      <c r="S1327" s="1912"/>
      <c r="T1327" s="1913">
        <v>16</v>
      </c>
      <c r="U1327" s="1913">
        <v>15</v>
      </c>
      <c r="V1327" s="1912"/>
      <c r="W1327" s="1912"/>
      <c r="X1327" s="1912"/>
      <c r="Y1327" s="1912"/>
      <c r="Z1327" s="1912"/>
      <c r="AA1327" s="1912"/>
      <c r="AB1327" s="1913">
        <v>8</v>
      </c>
      <c r="AC1327" s="1913">
        <v>7</v>
      </c>
      <c r="AD1327" s="1912"/>
      <c r="AE1327" s="1912"/>
      <c r="AF1327" s="1912"/>
      <c r="AG1327" s="1912"/>
      <c r="AH1327" s="1912"/>
      <c r="AI1327" s="1912"/>
      <c r="AJ1327" s="1913">
        <v>0</v>
      </c>
    </row>
    <row r="1328" spans="2:58" s="1618" customFormat="1" ht="12" customHeight="1">
      <c r="E1328" s="1619">
        <v>1</v>
      </c>
      <c r="F1328" s="1620">
        <v>0</v>
      </c>
      <c r="G1328" s="1620">
        <v>1</v>
      </c>
      <c r="H1328" s="1621">
        <v>1</v>
      </c>
      <c r="I1328" s="1619">
        <v>0</v>
      </c>
      <c r="J1328" s="1622">
        <v>0</v>
      </c>
      <c r="K1328" s="1622">
        <v>0</v>
      </c>
      <c r="L1328" s="1623">
        <v>0</v>
      </c>
      <c r="M1328" s="1668">
        <v>0</v>
      </c>
      <c r="N1328" s="1622">
        <v>0</v>
      </c>
      <c r="O1328" s="1622">
        <v>0</v>
      </c>
      <c r="P1328" s="1623">
        <v>0</v>
      </c>
      <c r="Q1328" s="1619" t="str">
        <f>MID(Q1330,1,1)</f>
        <v>0</v>
      </c>
      <c r="R1328" s="1620" t="str">
        <f>MID(Q1330,2,1)</f>
        <v>0</v>
      </c>
      <c r="S1328" s="1669" t="str">
        <f>MID(Q1330,3,1)</f>
        <v>0</v>
      </c>
      <c r="T1328" s="1670" t="str">
        <f>MID(Q1330,4,1)</f>
        <v>1</v>
      </c>
      <c r="U1328" s="1619" t="str">
        <f>MID(U1330,1,1)</f>
        <v>0</v>
      </c>
      <c r="V1328" s="1620" t="str">
        <f>MID(U1330,2,1)</f>
        <v>0</v>
      </c>
      <c r="W1328" s="1620" t="str">
        <f>MID(U1330,3,1)</f>
        <v>0</v>
      </c>
      <c r="X1328" s="1621" t="str">
        <f>MID(U1330,4,1)</f>
        <v>0</v>
      </c>
      <c r="Y1328" s="1619" t="str">
        <f>MID(U1330,5,1)</f>
        <v>0</v>
      </c>
      <c r="Z1328" s="1620" t="str">
        <f>MID(U1330,6,1)</f>
        <v>0</v>
      </c>
      <c r="AA1328" s="1620" t="s">
        <v>3414</v>
      </c>
      <c r="AB1328" s="1621" t="s">
        <v>3414</v>
      </c>
      <c r="AC1328" s="1671" t="str">
        <f>MID(AC1330,1,1)</f>
        <v>0</v>
      </c>
      <c r="AD1328" s="1669" t="str">
        <f>MID(AC1330,2,1)</f>
        <v>0</v>
      </c>
      <c r="AE1328" s="1669" t="str">
        <f>MID(AC1330,3,1)</f>
        <v>1</v>
      </c>
      <c r="AF1328" s="1672" t="str">
        <f>MID(AC1330,4,1)</f>
        <v>0</v>
      </c>
      <c r="AG1328" s="1671" t="str">
        <f>MID(AC1330,5,1)</f>
        <v>1</v>
      </c>
      <c r="AH1328" s="1669" t="str">
        <f>MID(AC1330,6,1)</f>
        <v>1</v>
      </c>
      <c r="AI1328" s="1669" t="str">
        <f>MID(AC1330,7,1)</f>
        <v>1</v>
      </c>
      <c r="AJ1328" s="1672" t="str">
        <f>MID(AC1330,8,1)</f>
        <v>0</v>
      </c>
      <c r="AQ1328" s="1673"/>
      <c r="AR1328" s="1673"/>
      <c r="AS1328" s="1673"/>
      <c r="AT1328" s="1673"/>
      <c r="AU1328" s="1673"/>
      <c r="AV1328" s="1673"/>
      <c r="AW1328" s="1673"/>
      <c r="AX1328" s="1673"/>
      <c r="AY1328" s="1673"/>
      <c r="AZ1328" s="1673"/>
      <c r="BA1328" s="1673"/>
      <c r="BB1328" s="1673"/>
      <c r="BC1328" s="1673"/>
      <c r="BD1328" s="1673"/>
      <c r="BE1328" s="1673"/>
      <c r="BF1328" s="1673"/>
    </row>
    <row r="1329" spans="3:58" s="1618" customFormat="1" ht="12" customHeight="1">
      <c r="AI1329" s="1637"/>
      <c r="AJ1329" s="1637"/>
      <c r="AQ1329" s="1673"/>
      <c r="AR1329" s="1673"/>
      <c r="AS1329" s="1673"/>
      <c r="AT1329" s="1673"/>
      <c r="AU1329" s="1673"/>
      <c r="AV1329" s="1673"/>
      <c r="AW1329" s="1673"/>
      <c r="AX1329" s="1673"/>
      <c r="AY1329" s="1673"/>
      <c r="AZ1329" s="1673"/>
      <c r="BA1329" s="1673"/>
      <c r="BB1329" s="1673"/>
      <c r="BC1329" s="1673"/>
      <c r="BD1329" s="1673"/>
      <c r="BE1329" s="1673"/>
      <c r="BF1329" s="1673"/>
    </row>
    <row r="1330" spans="3:58" s="1618" customFormat="1" ht="12" hidden="1" customHeight="1">
      <c r="E1330" s="1638"/>
      <c r="F1330" s="1638"/>
      <c r="G1330" s="1638"/>
      <c r="H1330" s="1638"/>
      <c r="I1330" s="1638"/>
      <c r="J1330" s="1637"/>
      <c r="K1330" s="1637"/>
      <c r="L1330" s="1637"/>
      <c r="M1330" s="1637"/>
      <c r="N1330" s="1637"/>
      <c r="O1330" s="1637"/>
      <c r="P1330" s="1637"/>
      <c r="Q1330" s="1639" t="str">
        <f>HEX2BIN(T1331,4)</f>
        <v>0001</v>
      </c>
      <c r="R1330" s="1639"/>
      <c r="S1330" s="1639"/>
      <c r="T1330" s="1639"/>
      <c r="U1330" s="1639" t="str">
        <f>HEX2BIN(Y1331,8)</f>
        <v>00000000</v>
      </c>
      <c r="V1330" s="1639"/>
      <c r="W1330" s="1639"/>
      <c r="X1330" s="1639"/>
      <c r="Y1330" s="1639"/>
      <c r="Z1330" s="1639"/>
      <c r="AA1330" s="1639"/>
      <c r="AB1330" s="1639"/>
      <c r="AC1330" s="1639" t="str">
        <f>HEX2BIN(AG1331,8)</f>
        <v>00101110</v>
      </c>
      <c r="AD1330" s="1639"/>
      <c r="AE1330" s="1639"/>
      <c r="AF1330" s="1639"/>
      <c r="AG1330" s="1639"/>
      <c r="AH1330" s="1639"/>
      <c r="AI1330" s="1639"/>
      <c r="AJ1330" s="1639"/>
      <c r="AQ1330" s="1673"/>
      <c r="AR1330" s="1673"/>
      <c r="AS1330" s="1673"/>
      <c r="AT1330" s="1673"/>
      <c r="AU1330" s="1673"/>
      <c r="AV1330" s="1673"/>
      <c r="AW1330" s="1673"/>
      <c r="AX1330" s="1673"/>
      <c r="AY1330" s="1673"/>
      <c r="AZ1330" s="1673"/>
      <c r="BA1330" s="1673"/>
      <c r="BB1330" s="1673"/>
      <c r="BC1330" s="1673"/>
      <c r="BD1330" s="1673"/>
      <c r="BE1330" s="1673"/>
      <c r="BF1330" s="1673"/>
    </row>
    <row r="1331" spans="3:58" s="1618" customFormat="1" ht="12" customHeight="1">
      <c r="E1331" s="1638"/>
      <c r="F1331" s="1638"/>
      <c r="G1331" s="1638"/>
      <c r="H1331" s="1638"/>
      <c r="I1331" s="1638"/>
      <c r="J1331" s="1637"/>
      <c r="K1331" s="1640"/>
      <c r="L1331" s="1637"/>
      <c r="M1331" s="1641"/>
      <c r="N1331" s="1642"/>
      <c r="O1331" s="1640" t="s">
        <v>4393</v>
      </c>
      <c r="P1331" s="1642"/>
      <c r="Q1331" s="1644" t="s">
        <v>3106</v>
      </c>
      <c r="R1331" s="1645"/>
      <c r="S1331" s="1645"/>
      <c r="T1331" s="1646" t="s">
        <v>3866</v>
      </c>
      <c r="U1331" s="1644" t="s">
        <v>3225</v>
      </c>
      <c r="V1331" s="1645"/>
      <c r="W1331" s="1645"/>
      <c r="X1331" s="1645"/>
      <c r="Y1331" s="1647" t="s">
        <v>3138</v>
      </c>
      <c r="Z1331" s="1647"/>
      <c r="AA1331" s="1647"/>
      <c r="AB1331" s="1648"/>
      <c r="AC1331" s="1644" t="s">
        <v>3216</v>
      </c>
      <c r="AD1331" s="1645"/>
      <c r="AE1331" s="1645"/>
      <c r="AF1331" s="1645"/>
      <c r="AG1331" s="1647" t="s">
        <v>4394</v>
      </c>
      <c r="AH1331" s="1647"/>
      <c r="AI1331" s="1647"/>
      <c r="AJ1331" s="1648"/>
      <c r="AQ1331" s="1673"/>
      <c r="AR1331" s="1673"/>
      <c r="AS1331" s="1673"/>
      <c r="AT1331" s="1673"/>
      <c r="AU1331" s="1673"/>
      <c r="AV1331" s="1673"/>
      <c r="AW1331" s="1673"/>
      <c r="AX1331" s="1673"/>
      <c r="AY1331" s="1673"/>
      <c r="AZ1331" s="1673"/>
      <c r="BA1331" s="1673"/>
      <c r="BB1331" s="1673"/>
      <c r="BC1331" s="1673"/>
      <c r="BD1331" s="1673"/>
      <c r="BE1331" s="1673"/>
      <c r="BF1331" s="1673"/>
    </row>
    <row r="1332" spans="3:58" s="1903" customFormat="1" ht="12" customHeight="1">
      <c r="F1332" s="2032"/>
      <c r="G1332" s="1905"/>
      <c r="H1332" s="2032"/>
      <c r="I1332" s="2032"/>
      <c r="J1332" s="2033"/>
      <c r="L1332" s="2033"/>
      <c r="M1332" s="1641"/>
      <c r="N1332" s="1642"/>
      <c r="O1332" s="1640" t="s">
        <v>4395</v>
      </c>
      <c r="P1332" s="1642"/>
      <c r="Q1332" s="1644" t="s">
        <v>3106</v>
      </c>
      <c r="R1332" s="1645"/>
      <c r="S1332" s="1645"/>
      <c r="T1332" s="1646" t="s">
        <v>3214</v>
      </c>
      <c r="U1332" s="1644" t="s">
        <v>4396</v>
      </c>
      <c r="V1332" s="1645"/>
      <c r="W1332" s="1645"/>
      <c r="X1332" s="1645"/>
      <c r="Y1332" s="1647" t="s">
        <v>3401</v>
      </c>
      <c r="Z1332" s="1647"/>
      <c r="AA1332" s="1647"/>
      <c r="AB1332" s="1648"/>
      <c r="AC1332" s="1644" t="s">
        <v>3139</v>
      </c>
      <c r="AD1332" s="1645"/>
      <c r="AE1332" s="1645"/>
      <c r="AF1332" s="1645"/>
      <c r="AG1332" s="1647" t="s">
        <v>4397</v>
      </c>
      <c r="AH1332" s="1647"/>
      <c r="AI1332" s="1647"/>
      <c r="AJ1332" s="1648"/>
    </row>
    <row r="1333" spans="3:58" s="1909" customFormat="1" ht="12" customHeight="1">
      <c r="E1333" s="1927"/>
      <c r="F1333" s="1927"/>
      <c r="G1333" s="1927"/>
      <c r="H1333" s="1927"/>
      <c r="I1333" s="1927"/>
      <c r="J1333" s="1928"/>
      <c r="K1333" s="1905"/>
      <c r="L1333" s="1928"/>
      <c r="M1333" s="1929"/>
      <c r="N1333" s="1929"/>
      <c r="O1333" s="1929"/>
      <c r="P1333" s="1929"/>
      <c r="U1333" s="1928"/>
      <c r="Y1333" s="1929"/>
      <c r="Z1333" s="1929"/>
      <c r="AA1333" s="1929"/>
      <c r="AB1333" s="1930"/>
      <c r="AC1333" s="1929"/>
      <c r="AD1333" s="1929"/>
      <c r="AE1333" s="1929"/>
      <c r="AF1333" s="1929"/>
      <c r="AG1333" s="1931"/>
      <c r="AH1333" s="1931"/>
      <c r="AI1333" s="1931"/>
      <c r="AJ1333" s="1931"/>
    </row>
    <row r="1334" spans="3:58" s="1903" customFormat="1" ht="12" customHeight="1">
      <c r="C1334" s="1903" t="s">
        <v>4398</v>
      </c>
      <c r="D1334" s="1908"/>
      <c r="J1334" s="1903" t="s">
        <v>4399</v>
      </c>
      <c r="M1334" s="1909"/>
      <c r="N1334" s="1909"/>
      <c r="O1334" s="1909"/>
      <c r="P1334" s="1909"/>
      <c r="Q1334" s="1909"/>
      <c r="R1334" s="1909"/>
      <c r="S1334" s="1909"/>
      <c r="T1334" s="1909"/>
      <c r="U1334" s="1909"/>
      <c r="V1334" s="1909"/>
      <c r="W1334" s="1909"/>
      <c r="X1334" s="1909"/>
      <c r="AC1334" s="1909"/>
      <c r="AD1334" s="1909"/>
      <c r="AE1334" s="1909"/>
      <c r="AF1334" s="1909"/>
      <c r="AG1334" s="1909"/>
      <c r="AH1334" s="1909"/>
      <c r="AI1334" s="1909"/>
      <c r="AJ1334" s="1909"/>
      <c r="AK1334" s="1909"/>
      <c r="AL1334" s="1909"/>
    </row>
    <row r="1335" spans="3:58" s="1903" customFormat="1" ht="12" customHeight="1">
      <c r="E1335" s="1910" t="s">
        <v>3102</v>
      </c>
      <c r="AJ1335" s="1911" t="s">
        <v>3103</v>
      </c>
    </row>
    <row r="1336" spans="3:58" s="1903" customFormat="1" ht="12" customHeight="1">
      <c r="E1336" s="1912">
        <v>31</v>
      </c>
      <c r="F1336" s="1912"/>
      <c r="G1336" s="1912"/>
      <c r="H1336" s="1912"/>
      <c r="I1336" s="1912"/>
      <c r="J1336" s="1912"/>
      <c r="K1336" s="1912"/>
      <c r="L1336" s="1912">
        <v>24</v>
      </c>
      <c r="M1336" s="1912">
        <v>23</v>
      </c>
      <c r="N1336" s="1912"/>
      <c r="O1336" s="1912"/>
      <c r="P1336" s="1912"/>
      <c r="Q1336" s="1912"/>
      <c r="R1336" s="1912"/>
      <c r="S1336" s="1912"/>
      <c r="T1336" s="1913">
        <v>16</v>
      </c>
      <c r="U1336" s="1913">
        <v>15</v>
      </c>
      <c r="V1336" s="1912"/>
      <c r="W1336" s="1912"/>
      <c r="X1336" s="1912"/>
      <c r="Y1336" s="1912"/>
      <c r="Z1336" s="1912"/>
      <c r="AA1336" s="1912"/>
      <c r="AB1336" s="1913">
        <v>8</v>
      </c>
      <c r="AC1336" s="1913">
        <v>7</v>
      </c>
      <c r="AD1336" s="1912"/>
      <c r="AE1336" s="1912"/>
      <c r="AF1336" s="1912"/>
      <c r="AG1336" s="1912"/>
      <c r="AH1336" s="1912"/>
      <c r="AI1336" s="1912"/>
      <c r="AJ1336" s="1913">
        <v>0</v>
      </c>
    </row>
    <row r="1337" spans="3:58" s="1903" customFormat="1" ht="12" customHeight="1">
      <c r="E1337" s="1686" t="s">
        <v>3125</v>
      </c>
      <c r="F1337" s="1687" t="s">
        <v>4400</v>
      </c>
      <c r="G1337" s="1687" t="s">
        <v>3839</v>
      </c>
      <c r="H1337" s="1688" t="s">
        <v>3125</v>
      </c>
      <c r="I1337" s="1686" t="s">
        <v>3125</v>
      </c>
      <c r="J1337" s="1687" t="s">
        <v>3125</v>
      </c>
      <c r="K1337" s="1687" t="s">
        <v>3125</v>
      </c>
      <c r="L1337" s="1688" t="s">
        <v>3125</v>
      </c>
      <c r="M1337" s="1686" t="s">
        <v>3125</v>
      </c>
      <c r="N1337" s="1687" t="s">
        <v>3194</v>
      </c>
      <c r="O1337" s="1687" t="s">
        <v>3125</v>
      </c>
      <c r="P1337" s="1688" t="s">
        <v>3125</v>
      </c>
      <c r="Q1337" s="1686" t="s">
        <v>3125</v>
      </c>
      <c r="R1337" s="1687" t="s">
        <v>3125</v>
      </c>
      <c r="S1337" s="1687" t="s">
        <v>3125</v>
      </c>
      <c r="T1337" s="1688" t="s">
        <v>3125</v>
      </c>
      <c r="U1337" s="1686" t="s">
        <v>3125</v>
      </c>
      <c r="V1337" s="1687" t="s">
        <v>3839</v>
      </c>
      <c r="W1337" s="1687" t="s">
        <v>3125</v>
      </c>
      <c r="X1337" s="1688" t="s">
        <v>3125</v>
      </c>
      <c r="Y1337" s="1686" t="s">
        <v>3125</v>
      </c>
      <c r="Z1337" s="1687" t="s">
        <v>3860</v>
      </c>
      <c r="AA1337" s="1687" t="s">
        <v>3125</v>
      </c>
      <c r="AB1337" s="1688" t="s">
        <v>3125</v>
      </c>
      <c r="AC1337" s="1760" t="s">
        <v>3420</v>
      </c>
      <c r="AD1337" s="1758" t="s">
        <v>3874</v>
      </c>
      <c r="AE1337" s="1758" t="s">
        <v>3420</v>
      </c>
      <c r="AF1337" s="1761" t="s">
        <v>3874</v>
      </c>
      <c r="AG1337" s="1760" t="s">
        <v>3420</v>
      </c>
      <c r="AH1337" s="1758" t="s">
        <v>3420</v>
      </c>
      <c r="AI1337" s="1758" t="s">
        <v>3420</v>
      </c>
      <c r="AJ1337" s="1761" t="s">
        <v>3420</v>
      </c>
    </row>
    <row r="1338" spans="3:58" s="1903" customFormat="1" ht="6" customHeight="1">
      <c r="E1338" s="1914"/>
      <c r="F1338" s="1914"/>
      <c r="G1338" s="1914"/>
      <c r="H1338" s="1914"/>
      <c r="I1338" s="1914"/>
      <c r="J1338" s="1914"/>
      <c r="K1338" s="1914"/>
      <c r="L1338" s="1914"/>
      <c r="M1338" s="1914"/>
      <c r="N1338" s="1914"/>
      <c r="O1338" s="1914"/>
      <c r="P1338" s="1914"/>
      <c r="Q1338" s="1914"/>
      <c r="R1338" s="1914"/>
      <c r="S1338" s="1914"/>
      <c r="T1338" s="1914"/>
      <c r="U1338" s="1914"/>
      <c r="V1338" s="1914"/>
      <c r="W1338" s="1914"/>
      <c r="X1338" s="1914"/>
      <c r="Y1338" s="1914"/>
      <c r="Z1338" s="1914"/>
      <c r="AA1338" s="1914"/>
      <c r="AB1338" s="1914"/>
      <c r="AC1338" s="1914"/>
      <c r="AD1338" s="1914"/>
      <c r="AE1338" s="1914"/>
      <c r="AF1338" s="1914"/>
      <c r="AG1338" s="1914"/>
      <c r="AH1338" s="1914"/>
      <c r="AI1338" s="1914"/>
      <c r="AJ1338" s="1914"/>
    </row>
    <row r="1339" spans="3:58" s="1903" customFormat="1" ht="6" customHeight="1">
      <c r="E1339" s="1914"/>
      <c r="F1339" s="1914"/>
      <c r="G1339" s="1914"/>
      <c r="H1339" s="1914"/>
      <c r="I1339" s="1914"/>
      <c r="J1339" s="1914"/>
      <c r="K1339" s="1914"/>
      <c r="L1339" s="1914"/>
      <c r="M1339" s="1914"/>
      <c r="N1339" s="1914"/>
      <c r="O1339" s="1914"/>
      <c r="P1339" s="1914"/>
      <c r="Q1339" s="1914"/>
      <c r="R1339" s="1914"/>
      <c r="S1339" s="1914"/>
      <c r="T1339" s="1914"/>
      <c r="U1339" s="1914"/>
      <c r="V1339" s="1914"/>
      <c r="W1339" s="1914"/>
      <c r="X1339" s="1914"/>
      <c r="Y1339" s="1914"/>
      <c r="Z1339" s="1914"/>
      <c r="AA1339" s="1914"/>
      <c r="AB1339" s="1914"/>
      <c r="AC1339" s="1914"/>
      <c r="AD1339" s="1914"/>
      <c r="AE1339" s="1914"/>
      <c r="AF1339" s="1914"/>
      <c r="AG1339" s="1914"/>
      <c r="AH1339" s="1914"/>
      <c r="AI1339" s="1914"/>
      <c r="AJ1339" s="1914"/>
    </row>
    <row r="1340" spans="3:58" s="1903" customFormat="1" ht="6" customHeight="1">
      <c r="E1340" s="1914"/>
      <c r="F1340" s="1914"/>
      <c r="G1340" s="1914"/>
      <c r="H1340" s="1914"/>
      <c r="I1340" s="1914"/>
      <c r="J1340" s="1914"/>
      <c r="K1340" s="1914"/>
      <c r="L1340" s="1914"/>
      <c r="M1340" s="1914"/>
      <c r="N1340" s="1914"/>
      <c r="O1340" s="1914"/>
      <c r="P1340" s="1914"/>
      <c r="Q1340" s="1914"/>
      <c r="R1340" s="1914"/>
      <c r="S1340" s="1914"/>
      <c r="T1340" s="1914"/>
      <c r="U1340" s="1914"/>
      <c r="V1340" s="1914"/>
      <c r="W1340" s="1914"/>
      <c r="X1340" s="1914"/>
      <c r="Y1340" s="1914"/>
      <c r="Z1340" s="1914"/>
      <c r="AA1340" s="1914"/>
      <c r="AB1340" s="1914"/>
      <c r="AC1340" s="1914"/>
      <c r="AD1340" s="1914"/>
      <c r="AE1340" s="1914"/>
      <c r="AF1340" s="1914"/>
      <c r="AG1340" s="1914"/>
      <c r="AH1340" s="1914"/>
      <c r="AI1340" s="1914"/>
      <c r="AJ1340" s="1914"/>
    </row>
    <row r="1341" spans="3:58" s="1903" customFormat="1" ht="6" customHeight="1">
      <c r="E1341" s="1914"/>
      <c r="F1341" s="1914"/>
      <c r="G1341" s="1914"/>
      <c r="H1341" s="1914"/>
      <c r="I1341" s="1914"/>
      <c r="J1341" s="1914"/>
      <c r="K1341" s="1914"/>
      <c r="L1341" s="1914"/>
      <c r="M1341" s="1914"/>
      <c r="N1341" s="1914"/>
      <c r="O1341" s="1914"/>
      <c r="P1341" s="1914"/>
      <c r="Q1341" s="1914"/>
      <c r="R1341" s="1914"/>
      <c r="S1341" s="1914"/>
      <c r="T1341" s="1914"/>
      <c r="U1341" s="1914"/>
      <c r="V1341" s="1914"/>
      <c r="W1341" s="1914"/>
      <c r="X1341" s="1914"/>
      <c r="Y1341" s="1914"/>
      <c r="Z1341" s="1914"/>
      <c r="AA1341" s="1914"/>
      <c r="AB1341" s="1914"/>
      <c r="AC1341" s="1914"/>
      <c r="AD1341" s="1914"/>
      <c r="AE1341" s="1914"/>
      <c r="AF1341" s="1914"/>
      <c r="AG1341" s="1914"/>
      <c r="AH1341" s="1914"/>
      <c r="AI1341" s="1914"/>
      <c r="AJ1341" s="1914"/>
    </row>
    <row r="1342" spans="3:58" s="1915" customFormat="1" ht="11.25" customHeight="1">
      <c r="D1342" s="1916"/>
      <c r="I1342" s="1917"/>
      <c r="J1342" s="1917"/>
      <c r="K1342" s="1917"/>
      <c r="L1342" s="2012"/>
      <c r="M1342" s="2013"/>
      <c r="N1342" s="2013"/>
      <c r="O1342" s="2013"/>
      <c r="P1342" s="2013"/>
      <c r="Q1342" s="2013"/>
      <c r="R1342" s="2013"/>
      <c r="S1342" s="2013"/>
      <c r="T1342" s="2013"/>
      <c r="U1342" s="2013"/>
      <c r="V1342" s="2013"/>
      <c r="W1342" s="2013"/>
      <c r="X1342" s="2013"/>
      <c r="Y1342" s="2013"/>
      <c r="Z1342" s="2013"/>
      <c r="AA1342" s="2013"/>
      <c r="AB1342" s="2013"/>
      <c r="AC1342" s="1918" t="s">
        <v>4354</v>
      </c>
      <c r="AD1342" s="2014"/>
      <c r="AE1342" s="2014"/>
      <c r="AF1342" s="2014"/>
      <c r="AG1342" s="2014"/>
      <c r="AH1342" s="2014"/>
      <c r="AI1342" s="2014"/>
      <c r="AJ1342" s="2015"/>
    </row>
    <row r="1343" spans="3:58" s="1915" customFormat="1" ht="11.25" customHeight="1">
      <c r="D1343" s="1916"/>
      <c r="I1343" s="1917"/>
      <c r="J1343" s="1917"/>
      <c r="K1343" s="1917"/>
      <c r="L1343" s="1917"/>
      <c r="M1343" s="1917"/>
      <c r="N1343" s="1917"/>
      <c r="O1343" s="1917"/>
      <c r="P1343" s="1917"/>
      <c r="R1343" s="1921"/>
      <c r="S1343" s="1921"/>
      <c r="T1343" s="1921"/>
      <c r="U1343" s="1922"/>
      <c r="V1343" s="1922"/>
      <c r="W1343" s="1922"/>
      <c r="X1343" s="1922"/>
      <c r="Y1343" s="1922"/>
      <c r="Z1343" s="1922"/>
      <c r="AA1343" s="1922"/>
      <c r="AB1343" s="1922"/>
      <c r="AC1343" s="1922"/>
      <c r="AD1343" s="2039"/>
      <c r="AE1343" s="2039"/>
      <c r="AF1343" s="2039"/>
      <c r="AG1343" s="2039"/>
      <c r="AH1343" s="2008"/>
      <c r="AI1343" s="2008"/>
      <c r="AJ1343" s="2008"/>
    </row>
    <row r="1344" spans="3:58" s="1915" customFormat="1" ht="11.25" customHeight="1">
      <c r="D1344" s="1916"/>
      <c r="I1344" s="1917"/>
      <c r="J1344" s="1917"/>
      <c r="K1344" s="1917"/>
      <c r="L1344" s="1917"/>
      <c r="M1344" s="1917"/>
      <c r="N1344" s="1917"/>
      <c r="O1344" s="1917"/>
      <c r="P1344" s="1917"/>
      <c r="R1344" s="1921"/>
      <c r="S1344" s="1921"/>
      <c r="T1344" s="1921"/>
      <c r="U1344" s="1922"/>
      <c r="V1344" s="1922"/>
      <c r="W1344" s="1922"/>
      <c r="X1344" s="1922"/>
      <c r="Y1344" s="1922"/>
      <c r="Z1344" s="1922"/>
      <c r="AA1344" s="1922"/>
      <c r="AB1344" s="1922"/>
      <c r="AC1344" s="1922"/>
      <c r="AD1344" s="2039"/>
      <c r="AE1344" s="2039"/>
      <c r="AF1344" s="2039"/>
      <c r="AG1344" s="2039"/>
      <c r="AH1344" s="2008"/>
      <c r="AI1344" s="2008"/>
      <c r="AJ1344" s="2008"/>
    </row>
    <row r="1345" spans="2:58" s="1915" customFormat="1" ht="11.25" customHeight="1">
      <c r="D1345" s="1916"/>
      <c r="I1345" s="1917"/>
      <c r="J1345" s="1917"/>
      <c r="K1345" s="1917"/>
      <c r="L1345" s="1917"/>
      <c r="M1345" s="1917"/>
      <c r="N1345" s="1917"/>
      <c r="O1345" s="1917"/>
      <c r="P1345" s="1917"/>
      <c r="R1345" s="1921"/>
      <c r="S1345" s="1921"/>
      <c r="T1345" s="1921"/>
      <c r="U1345" s="1922"/>
      <c r="V1345" s="1922"/>
      <c r="W1345" s="1922"/>
      <c r="X1345" s="1922"/>
      <c r="Y1345" s="1922"/>
      <c r="Z1345" s="1922"/>
      <c r="AA1345" s="1922"/>
      <c r="AB1345" s="1922"/>
      <c r="AC1345" s="1922"/>
      <c r="AD1345" s="2039"/>
      <c r="AE1345" s="2039"/>
      <c r="AF1345" s="2039"/>
      <c r="AG1345" s="2039"/>
      <c r="AH1345" s="2008"/>
      <c r="AI1345" s="2008"/>
      <c r="AJ1345" s="2008"/>
    </row>
    <row r="1346" spans="2:58" s="1915" customFormat="1" ht="11.25" customHeight="1">
      <c r="D1346" s="1916"/>
      <c r="I1346" s="1917"/>
      <c r="J1346" s="1917"/>
      <c r="K1346" s="1917"/>
      <c r="L1346" s="1917"/>
      <c r="M1346" s="1917"/>
      <c r="N1346" s="1917"/>
      <c r="O1346" s="1917"/>
      <c r="P1346" s="1917"/>
      <c r="R1346" s="1921"/>
      <c r="S1346" s="1921"/>
      <c r="T1346" s="1921"/>
      <c r="U1346" s="1922"/>
      <c r="V1346" s="1922"/>
      <c r="W1346" s="1922"/>
      <c r="X1346" s="1922"/>
      <c r="Y1346" s="1922"/>
      <c r="Z1346" s="1922"/>
      <c r="AA1346" s="1922"/>
      <c r="AB1346" s="1922"/>
      <c r="AC1346" s="1922"/>
      <c r="AD1346" s="2039"/>
      <c r="AE1346" s="2039"/>
      <c r="AF1346" s="2039"/>
      <c r="AG1346" s="2039"/>
      <c r="AH1346" s="2008"/>
      <c r="AI1346" s="2008"/>
      <c r="AJ1346" s="2008"/>
    </row>
    <row r="1347" spans="2:58" s="1915" customFormat="1" ht="11.25" customHeight="1">
      <c r="D1347" s="1916"/>
      <c r="I1347" s="1917"/>
      <c r="J1347" s="1917"/>
      <c r="K1347" s="1917"/>
      <c r="L1347" s="1917"/>
      <c r="M1347" s="1917"/>
      <c r="N1347" s="1917"/>
      <c r="O1347" s="1917"/>
      <c r="P1347" s="1917"/>
      <c r="R1347" s="1921"/>
      <c r="S1347" s="1921"/>
      <c r="T1347" s="1921"/>
      <c r="U1347" s="1922"/>
      <c r="V1347" s="1922"/>
      <c r="W1347" s="1922"/>
      <c r="X1347" s="1922"/>
      <c r="Y1347" s="1922"/>
      <c r="Z1347" s="1922"/>
      <c r="AA1347" s="1922"/>
      <c r="AB1347" s="1922"/>
      <c r="AC1347" s="1922"/>
      <c r="AD1347" s="2039"/>
      <c r="AE1347" s="2039"/>
      <c r="AF1347" s="2039"/>
      <c r="AG1347" s="2039"/>
      <c r="AH1347" s="2008"/>
      <c r="AI1347" s="2008"/>
      <c r="AJ1347" s="2008"/>
    </row>
    <row r="1348" spans="2:58" s="1903" customFormat="1" ht="12" customHeight="1">
      <c r="B1348" s="1926"/>
      <c r="C1348" s="1908"/>
      <c r="AE1348" s="1771"/>
      <c r="AF1348" s="1771"/>
      <c r="AG1348" s="1771"/>
      <c r="AH1348" s="1771"/>
      <c r="AI1348" s="1771"/>
      <c r="AJ1348" s="1771"/>
      <c r="AK1348" s="1771"/>
      <c r="AL1348" s="1771"/>
    </row>
    <row r="1349" spans="2:58" s="1903" customFormat="1" ht="12" customHeight="1">
      <c r="B1349" s="1926"/>
      <c r="C1349" s="1908"/>
      <c r="AE1349" s="1771"/>
      <c r="AF1349" s="1771"/>
      <c r="AG1349" s="1771"/>
      <c r="AH1349" s="1771"/>
      <c r="AI1349" s="1771"/>
      <c r="AJ1349" s="1771"/>
      <c r="AK1349" s="1771"/>
      <c r="AL1349" s="1771"/>
    </row>
    <row r="1350" spans="2:58" s="1915" customFormat="1" ht="11.25" customHeight="1">
      <c r="D1350" s="1916"/>
      <c r="I1350" s="1917"/>
      <c r="J1350" s="1917"/>
      <c r="K1350" s="1917"/>
      <c r="L1350" s="1917"/>
      <c r="M1350" s="1917"/>
      <c r="N1350" s="1917"/>
      <c r="O1350" s="1917"/>
      <c r="P1350" s="1917"/>
      <c r="R1350" s="1921"/>
      <c r="S1350" s="1921"/>
      <c r="T1350" s="1921"/>
      <c r="U1350" s="1922"/>
      <c r="V1350" s="1922"/>
      <c r="W1350" s="1922"/>
      <c r="X1350" s="1922"/>
      <c r="Y1350" s="1922"/>
      <c r="Z1350" s="1922"/>
      <c r="AA1350" s="1922"/>
      <c r="AB1350" s="1922"/>
      <c r="AC1350" s="1922"/>
      <c r="AD1350" s="2039"/>
      <c r="AE1350" s="2040"/>
      <c r="AF1350" s="2040"/>
      <c r="AG1350" s="2040"/>
      <c r="AH1350" s="2041"/>
      <c r="AI1350" s="2041"/>
      <c r="AJ1350" s="2042"/>
      <c r="AK1350" s="2043"/>
      <c r="AL1350" s="2043"/>
    </row>
    <row r="1351" spans="2:58" s="1903" customFormat="1" ht="12" customHeight="1">
      <c r="B1351" s="1656" t="str">
        <f>$B$2</f>
        <v>13</v>
      </c>
      <c r="C1351" s="1657" t="s">
        <v>4401</v>
      </c>
      <c r="E1351" s="2011" t="s">
        <v>4402</v>
      </c>
      <c r="J1351" s="2011"/>
      <c r="R1351" s="1904"/>
      <c r="S1351" s="1904"/>
      <c r="T1351" s="1904"/>
      <c r="U1351" s="1904"/>
      <c r="V1351" s="1904"/>
      <c r="W1351" s="1904"/>
      <c r="X1351" s="1904"/>
      <c r="Y1351" s="1904"/>
      <c r="Z1351" s="1904"/>
      <c r="AA1351" s="1904"/>
      <c r="AB1351" s="1904"/>
      <c r="AC1351" s="1904"/>
      <c r="AD1351" s="1904"/>
      <c r="AE1351" s="1771"/>
      <c r="AF1351" s="2024" t="s">
        <v>4375</v>
      </c>
      <c r="AG1351" s="2024"/>
      <c r="AH1351" s="2024"/>
      <c r="AI1351" s="2024"/>
      <c r="AJ1351" s="2024"/>
      <c r="AK1351" s="1771"/>
      <c r="AL1351" s="1771"/>
    </row>
    <row r="1352" spans="2:58" s="1903" customFormat="1" ht="12" customHeight="1">
      <c r="B1352" s="1926"/>
      <c r="C1352" s="1908"/>
      <c r="AE1352" s="1771"/>
      <c r="AF1352" s="1771"/>
      <c r="AG1352" s="1771"/>
      <c r="AH1352" s="1771"/>
      <c r="AI1352" s="1771"/>
      <c r="AJ1352" s="1771"/>
      <c r="AK1352" s="1771"/>
      <c r="AL1352" s="1771"/>
    </row>
    <row r="1353" spans="2:58" s="1903" customFormat="1" ht="12" customHeight="1">
      <c r="C1353" s="1903" t="s">
        <v>4376</v>
      </c>
      <c r="D1353" s="1908"/>
    </row>
    <row r="1354" spans="2:58" s="1903" customFormat="1" ht="12" customHeight="1">
      <c r="E1354" s="1910" t="s">
        <v>3102</v>
      </c>
      <c r="AJ1354" s="1911" t="s">
        <v>4105</v>
      </c>
    </row>
    <row r="1355" spans="2:58" s="1903" customFormat="1" ht="12" customHeight="1">
      <c r="E1355" s="1912">
        <v>31</v>
      </c>
      <c r="F1355" s="1912"/>
      <c r="G1355" s="1912"/>
      <c r="H1355" s="1912"/>
      <c r="I1355" s="1912"/>
      <c r="J1355" s="1912"/>
      <c r="K1355" s="1912"/>
      <c r="L1355" s="1912">
        <v>24</v>
      </c>
      <c r="M1355" s="1912">
        <v>23</v>
      </c>
      <c r="N1355" s="1912"/>
      <c r="O1355" s="1912"/>
      <c r="P1355" s="1912"/>
      <c r="Q1355" s="1912"/>
      <c r="R1355" s="1912"/>
      <c r="S1355" s="1912"/>
      <c r="T1355" s="1913">
        <v>16</v>
      </c>
      <c r="U1355" s="1913">
        <v>15</v>
      </c>
      <c r="V1355" s="1912"/>
      <c r="W1355" s="1912"/>
      <c r="X1355" s="1912"/>
      <c r="Y1355" s="1912"/>
      <c r="Z1355" s="1912"/>
      <c r="AA1355" s="1912"/>
      <c r="AB1355" s="1913">
        <v>8</v>
      </c>
      <c r="AC1355" s="1913">
        <v>7</v>
      </c>
      <c r="AD1355" s="1912"/>
      <c r="AE1355" s="1912"/>
      <c r="AF1355" s="1912"/>
      <c r="AG1355" s="1912"/>
      <c r="AH1355" s="1912"/>
      <c r="AI1355" s="1912"/>
      <c r="AJ1355" s="1913">
        <v>0</v>
      </c>
    </row>
    <row r="1356" spans="2:58" s="1618" customFormat="1" ht="12" customHeight="1">
      <c r="E1356" s="1619">
        <v>1</v>
      </c>
      <c r="F1356" s="1620">
        <v>0</v>
      </c>
      <c r="G1356" s="1620">
        <v>1</v>
      </c>
      <c r="H1356" s="1621">
        <v>1</v>
      </c>
      <c r="I1356" s="1619">
        <v>0</v>
      </c>
      <c r="J1356" s="1622">
        <v>0</v>
      </c>
      <c r="K1356" s="1622">
        <v>0</v>
      </c>
      <c r="L1356" s="1623">
        <v>0</v>
      </c>
      <c r="M1356" s="1668">
        <v>0</v>
      </c>
      <c r="N1356" s="1622">
        <v>0</v>
      </c>
      <c r="O1356" s="1622">
        <v>0</v>
      </c>
      <c r="P1356" s="1623">
        <v>0</v>
      </c>
      <c r="Q1356" s="1619" t="str">
        <f>MID(Q1358,1,1)</f>
        <v>0</v>
      </c>
      <c r="R1356" s="1620" t="str">
        <f>MID(Q1358,2,1)</f>
        <v>0</v>
      </c>
      <c r="S1356" s="1669" t="str">
        <f>MID(Q1358,3,1)</f>
        <v>0</v>
      </c>
      <c r="T1356" s="1670" t="str">
        <f>MID(Q1358,4,1)</f>
        <v>1</v>
      </c>
      <c r="U1356" s="1619" t="str">
        <f>MID(U1358,1,1)</f>
        <v>0</v>
      </c>
      <c r="V1356" s="1620" t="str">
        <f>MID(U1358,2,1)</f>
        <v>0</v>
      </c>
      <c r="W1356" s="1620" t="str">
        <f>MID(U1358,3,1)</f>
        <v>0</v>
      </c>
      <c r="X1356" s="1621" t="str">
        <f>MID(U1358,4,1)</f>
        <v>0</v>
      </c>
      <c r="Y1356" s="1619" t="str">
        <f>MID(U1358,5,1)</f>
        <v>0</v>
      </c>
      <c r="Z1356" s="1620" t="str">
        <f>MID(U1358,6,1)</f>
        <v>0</v>
      </c>
      <c r="AA1356" s="1620" t="str">
        <f>MID(U1358,7,1)</f>
        <v>0</v>
      </c>
      <c r="AB1356" s="1621" t="str">
        <f>MID(U1358,8,1)</f>
        <v>0</v>
      </c>
      <c r="AC1356" s="1671" t="str">
        <f>MID(AC1358,1,1)</f>
        <v>0</v>
      </c>
      <c r="AD1356" s="1669" t="str">
        <f>MID(AC1358,2,1)</f>
        <v>0</v>
      </c>
      <c r="AE1356" s="1669" t="str">
        <f>MID(AC1358,3,1)</f>
        <v>1</v>
      </c>
      <c r="AF1356" s="1672" t="str">
        <f>MID(AC1358,4,1)</f>
        <v>0</v>
      </c>
      <c r="AG1356" s="1671" t="str">
        <f>MID(AC1358,5,1)</f>
        <v>1</v>
      </c>
      <c r="AH1356" s="1669" t="str">
        <f>MID(AC1358,6,1)</f>
        <v>1</v>
      </c>
      <c r="AI1356" s="1669" t="str">
        <f>MID(AC1358,7,1)</f>
        <v>1</v>
      </c>
      <c r="AJ1356" s="1672" t="str">
        <f>MID(AC1358,8,1)</f>
        <v>1</v>
      </c>
      <c r="AQ1356" s="1673"/>
      <c r="AR1356" s="1673"/>
      <c r="AS1356" s="1673"/>
      <c r="AT1356" s="1673"/>
      <c r="AU1356" s="1673"/>
      <c r="AV1356" s="1673"/>
      <c r="AW1356" s="1673"/>
      <c r="AX1356" s="1673"/>
      <c r="AY1356" s="1673"/>
      <c r="AZ1356" s="1673"/>
      <c r="BA1356" s="1673"/>
      <c r="BB1356" s="1673"/>
      <c r="BC1356" s="1673"/>
      <c r="BD1356" s="1673"/>
      <c r="BE1356" s="1673"/>
      <c r="BF1356" s="1673"/>
    </row>
    <row r="1357" spans="2:58" s="1618" customFormat="1" ht="12" customHeight="1">
      <c r="AI1357" s="1637"/>
      <c r="AJ1357" s="1637"/>
      <c r="AQ1357" s="1673"/>
      <c r="AR1357" s="1673"/>
      <c r="AS1357" s="1673"/>
      <c r="AT1357" s="1673"/>
      <c r="AU1357" s="1673"/>
      <c r="AV1357" s="1673"/>
      <c r="AW1357" s="1673"/>
      <c r="AX1357" s="1673"/>
      <c r="AY1357" s="1673"/>
      <c r="AZ1357" s="1673"/>
      <c r="BA1357" s="1673"/>
      <c r="BB1357" s="1673"/>
      <c r="BC1357" s="1673"/>
      <c r="BD1357" s="1673"/>
      <c r="BE1357" s="1673"/>
      <c r="BF1357" s="1673"/>
    </row>
    <row r="1358" spans="2:58" s="1618" customFormat="1" ht="12" hidden="1" customHeight="1">
      <c r="E1358" s="1638"/>
      <c r="F1358" s="1638"/>
      <c r="G1358" s="1638"/>
      <c r="H1358" s="1638"/>
      <c r="I1358" s="1638"/>
      <c r="J1358" s="1637"/>
      <c r="K1358" s="1637"/>
      <c r="L1358" s="1637"/>
      <c r="M1358" s="1637"/>
      <c r="N1358" s="1637"/>
      <c r="O1358" s="1637"/>
      <c r="P1358" s="1637"/>
      <c r="Q1358" s="1639" t="str">
        <f>HEX2BIN(T1359,4)</f>
        <v>0001</v>
      </c>
      <c r="R1358" s="1639"/>
      <c r="S1358" s="1639"/>
      <c r="T1358" s="1639"/>
      <c r="U1358" s="1639" t="str">
        <f>HEX2BIN(Y1359,8)</f>
        <v>00000000</v>
      </c>
      <c r="V1358" s="1639"/>
      <c r="W1358" s="1639"/>
      <c r="X1358" s="1639"/>
      <c r="Y1358" s="1639"/>
      <c r="Z1358" s="1639"/>
      <c r="AA1358" s="1639"/>
      <c r="AB1358" s="1639"/>
      <c r="AC1358" s="1639" t="str">
        <f>HEX2BIN(AG1359,8)</f>
        <v>00101111</v>
      </c>
      <c r="AD1358" s="1639"/>
      <c r="AE1358" s="1639"/>
      <c r="AF1358" s="1639"/>
      <c r="AG1358" s="1639"/>
      <c r="AH1358" s="1639"/>
      <c r="AI1358" s="1639"/>
      <c r="AJ1358" s="1639"/>
      <c r="AQ1358" s="1673"/>
      <c r="AR1358" s="1673"/>
      <c r="AS1358" s="1673"/>
      <c r="AT1358" s="1673"/>
      <c r="AU1358" s="1673"/>
      <c r="AV1358" s="1673"/>
      <c r="AW1358" s="1673"/>
      <c r="AX1358" s="1673"/>
      <c r="AY1358" s="1673"/>
      <c r="AZ1358" s="1673"/>
      <c r="BA1358" s="1673"/>
      <c r="BB1358" s="1673"/>
      <c r="BC1358" s="1673"/>
      <c r="BD1358" s="1673"/>
      <c r="BE1358" s="1673"/>
      <c r="BF1358" s="1673"/>
    </row>
    <row r="1359" spans="2:58" s="1618" customFormat="1" ht="12" customHeight="1">
      <c r="E1359" s="1638"/>
      <c r="F1359" s="1638"/>
      <c r="G1359" s="1638"/>
      <c r="H1359" s="1638"/>
      <c r="I1359" s="1638"/>
      <c r="J1359" s="1637"/>
      <c r="K1359" s="1640"/>
      <c r="L1359" s="1637"/>
      <c r="M1359" s="1641"/>
      <c r="N1359" s="1642"/>
      <c r="O1359" s="1640" t="s">
        <v>4403</v>
      </c>
      <c r="P1359" s="1642"/>
      <c r="Q1359" s="1644" t="s">
        <v>3106</v>
      </c>
      <c r="R1359" s="1645"/>
      <c r="S1359" s="1645"/>
      <c r="T1359" s="1646" t="s">
        <v>3187</v>
      </c>
      <c r="U1359" s="1644" t="s">
        <v>4404</v>
      </c>
      <c r="V1359" s="1645"/>
      <c r="W1359" s="1645"/>
      <c r="X1359" s="1645"/>
      <c r="Y1359" s="1647" t="s">
        <v>3339</v>
      </c>
      <c r="Z1359" s="1647"/>
      <c r="AA1359" s="1647"/>
      <c r="AB1359" s="1648"/>
      <c r="AC1359" s="1644" t="s">
        <v>3216</v>
      </c>
      <c r="AD1359" s="1645"/>
      <c r="AE1359" s="1645"/>
      <c r="AF1359" s="1645"/>
      <c r="AG1359" s="1647" t="s">
        <v>4405</v>
      </c>
      <c r="AH1359" s="1647"/>
      <c r="AI1359" s="1647"/>
      <c r="AJ1359" s="1648"/>
      <c r="AQ1359" s="1673"/>
      <c r="AR1359" s="1673"/>
      <c r="AS1359" s="1673"/>
      <c r="AT1359" s="1673"/>
      <c r="AU1359" s="1673"/>
      <c r="AV1359" s="1673"/>
      <c r="AW1359" s="1673"/>
      <c r="AX1359" s="1673"/>
      <c r="AY1359" s="1673"/>
      <c r="AZ1359" s="1673"/>
      <c r="BA1359" s="1673"/>
      <c r="BB1359" s="1673"/>
      <c r="BC1359" s="1673"/>
      <c r="BD1359" s="1673"/>
      <c r="BE1359" s="1673"/>
      <c r="BF1359" s="1673"/>
    </row>
    <row r="1360" spans="2:58" s="1903" customFormat="1" ht="12" customHeight="1">
      <c r="F1360" s="2032"/>
      <c r="G1360" s="1905"/>
      <c r="H1360" s="2032"/>
      <c r="I1360" s="2032"/>
      <c r="J1360" s="2033"/>
      <c r="L1360" s="2033"/>
      <c r="M1360" s="1641"/>
      <c r="N1360" s="1642"/>
      <c r="O1360" s="1640" t="s">
        <v>4406</v>
      </c>
      <c r="P1360" s="1642"/>
      <c r="Q1360" s="1644" t="s">
        <v>3106</v>
      </c>
      <c r="R1360" s="1645"/>
      <c r="S1360" s="1645"/>
      <c r="T1360" s="1646" t="s">
        <v>4383</v>
      </c>
      <c r="U1360" s="1644" t="s">
        <v>3225</v>
      </c>
      <c r="V1360" s="1645"/>
      <c r="W1360" s="1645"/>
      <c r="X1360" s="1645"/>
      <c r="Y1360" s="1647" t="s">
        <v>4407</v>
      </c>
      <c r="Z1360" s="1647"/>
      <c r="AA1360" s="1647"/>
      <c r="AB1360" s="1648"/>
      <c r="AC1360" s="1644" t="s">
        <v>3216</v>
      </c>
      <c r="AD1360" s="1645"/>
      <c r="AE1360" s="1645"/>
      <c r="AF1360" s="1645"/>
      <c r="AG1360" s="1647" t="s">
        <v>4408</v>
      </c>
      <c r="AH1360" s="1647"/>
      <c r="AI1360" s="1647"/>
      <c r="AJ1360" s="1648"/>
    </row>
    <row r="1361" spans="2:38" s="1909" customFormat="1" ht="12" customHeight="1">
      <c r="E1361" s="1927"/>
      <c r="F1361" s="1927"/>
      <c r="G1361" s="1927"/>
      <c r="H1361" s="1927"/>
      <c r="I1361" s="1927"/>
      <c r="J1361" s="1928"/>
      <c r="K1361" s="1905"/>
      <c r="L1361" s="1928"/>
      <c r="M1361" s="1929"/>
      <c r="N1361" s="1929"/>
      <c r="O1361" s="1929"/>
      <c r="P1361" s="1929"/>
      <c r="U1361" s="1928"/>
      <c r="Y1361" s="1929"/>
      <c r="Z1361" s="1929"/>
      <c r="AA1361" s="1929"/>
      <c r="AB1361" s="1930"/>
      <c r="AC1361" s="1929"/>
      <c r="AD1361" s="1929"/>
      <c r="AE1361" s="1929"/>
      <c r="AF1361" s="1929"/>
      <c r="AG1361" s="1931"/>
      <c r="AH1361" s="1931"/>
      <c r="AI1361" s="1931"/>
      <c r="AJ1361" s="1931"/>
    </row>
    <row r="1362" spans="2:38" s="1903" customFormat="1" ht="12" customHeight="1">
      <c r="C1362" s="1903" t="s">
        <v>4409</v>
      </c>
      <c r="D1362" s="1908"/>
      <c r="M1362" s="1909"/>
      <c r="N1362" s="1909"/>
      <c r="O1362" s="1909"/>
      <c r="P1362" s="1909"/>
      <c r="Q1362" s="1909"/>
      <c r="R1362" s="1909"/>
      <c r="S1362" s="1909"/>
      <c r="T1362" s="1909"/>
      <c r="U1362" s="1909"/>
      <c r="V1362" s="1909"/>
      <c r="W1362" s="1909"/>
      <c r="X1362" s="1909"/>
      <c r="AC1362" s="1909"/>
      <c r="AD1362" s="1909"/>
      <c r="AE1362" s="1909"/>
      <c r="AF1362" s="1909"/>
      <c r="AG1362" s="1909"/>
      <c r="AH1362" s="1909"/>
      <c r="AI1362" s="1909"/>
      <c r="AJ1362" s="1909"/>
      <c r="AK1362" s="1909"/>
      <c r="AL1362" s="1909"/>
    </row>
    <row r="1363" spans="2:38" s="1903" customFormat="1" ht="12" customHeight="1">
      <c r="E1363" s="1910" t="s">
        <v>3192</v>
      </c>
      <c r="AJ1363" s="1911" t="s">
        <v>4392</v>
      </c>
    </row>
    <row r="1364" spans="2:38" s="1903" customFormat="1" ht="12" customHeight="1">
      <c r="E1364" s="1912">
        <v>31</v>
      </c>
      <c r="F1364" s="1912"/>
      <c r="G1364" s="1912"/>
      <c r="H1364" s="1912"/>
      <c r="I1364" s="1912"/>
      <c r="J1364" s="1912"/>
      <c r="K1364" s="1912"/>
      <c r="L1364" s="1912">
        <v>24</v>
      </c>
      <c r="M1364" s="1912">
        <v>23</v>
      </c>
      <c r="N1364" s="1912"/>
      <c r="O1364" s="1912"/>
      <c r="P1364" s="1912"/>
      <c r="Q1364" s="1912"/>
      <c r="R1364" s="1912"/>
      <c r="S1364" s="1912"/>
      <c r="T1364" s="1913">
        <v>16</v>
      </c>
      <c r="U1364" s="1913">
        <v>15</v>
      </c>
      <c r="V1364" s="1912"/>
      <c r="W1364" s="1912"/>
      <c r="X1364" s="1912"/>
      <c r="Y1364" s="1912"/>
      <c r="Z1364" s="1912"/>
      <c r="AA1364" s="1912"/>
      <c r="AB1364" s="1913">
        <v>8</v>
      </c>
      <c r="AC1364" s="1913">
        <v>7</v>
      </c>
      <c r="AD1364" s="1912"/>
      <c r="AE1364" s="1912"/>
      <c r="AF1364" s="1912"/>
      <c r="AG1364" s="1912"/>
      <c r="AH1364" s="1912"/>
      <c r="AI1364" s="1912"/>
      <c r="AJ1364" s="1913">
        <v>0</v>
      </c>
    </row>
    <row r="1365" spans="2:38" s="1903" customFormat="1" ht="12" customHeight="1">
      <c r="E1365" s="1686" t="s">
        <v>4400</v>
      </c>
      <c r="F1365" s="1687" t="s">
        <v>4310</v>
      </c>
      <c r="G1365" s="1687" t="s">
        <v>4410</v>
      </c>
      <c r="H1365" s="1688" t="s">
        <v>3194</v>
      </c>
      <c r="I1365" s="1686" t="s">
        <v>3194</v>
      </c>
      <c r="J1365" s="1687" t="s">
        <v>3194</v>
      </c>
      <c r="K1365" s="1687" t="s">
        <v>3194</v>
      </c>
      <c r="L1365" s="1688" t="s">
        <v>3194</v>
      </c>
      <c r="M1365" s="1760" t="s">
        <v>3798</v>
      </c>
      <c r="N1365" s="1758" t="s">
        <v>3798</v>
      </c>
      <c r="O1365" s="1758" t="s">
        <v>3798</v>
      </c>
      <c r="P1365" s="1761" t="s">
        <v>3798</v>
      </c>
      <c r="Q1365" s="1760" t="s">
        <v>4411</v>
      </c>
      <c r="R1365" s="1758" t="s">
        <v>3798</v>
      </c>
      <c r="S1365" s="1758" t="s">
        <v>3798</v>
      </c>
      <c r="T1365" s="1761" t="s">
        <v>3798</v>
      </c>
      <c r="U1365" s="1760" t="s">
        <v>3798</v>
      </c>
      <c r="V1365" s="1758" t="s">
        <v>3798</v>
      </c>
      <c r="W1365" s="1758" t="s">
        <v>3818</v>
      </c>
      <c r="X1365" s="1761" t="s">
        <v>3798</v>
      </c>
      <c r="Y1365" s="1760" t="s">
        <v>3798</v>
      </c>
      <c r="Z1365" s="1758" t="s">
        <v>3798</v>
      </c>
      <c r="AA1365" s="1758" t="s">
        <v>3798</v>
      </c>
      <c r="AB1365" s="1761" t="s">
        <v>3842</v>
      </c>
      <c r="AC1365" s="1760" t="s">
        <v>3798</v>
      </c>
      <c r="AD1365" s="1758" t="s">
        <v>3842</v>
      </c>
      <c r="AE1365" s="1758" t="s">
        <v>3874</v>
      </c>
      <c r="AF1365" s="1761" t="s">
        <v>3798</v>
      </c>
      <c r="AG1365" s="1760" t="s">
        <v>3420</v>
      </c>
      <c r="AH1365" s="1758" t="s">
        <v>3420</v>
      </c>
      <c r="AI1365" s="1758" t="s">
        <v>3420</v>
      </c>
      <c r="AJ1365" s="1761" t="s">
        <v>3420</v>
      </c>
    </row>
    <row r="1366" spans="2:38" s="1903" customFormat="1" ht="6" customHeight="1">
      <c r="E1366" s="1914"/>
      <c r="F1366" s="1914"/>
      <c r="G1366" s="1914"/>
      <c r="H1366" s="1914"/>
      <c r="I1366" s="1914"/>
      <c r="J1366" s="1914"/>
      <c r="K1366" s="1914"/>
      <c r="L1366" s="1914"/>
      <c r="M1366" s="1914"/>
      <c r="N1366" s="1914"/>
      <c r="O1366" s="1914"/>
      <c r="P1366" s="1914"/>
      <c r="Q1366" s="1914"/>
      <c r="R1366" s="1914"/>
      <c r="S1366" s="1914"/>
      <c r="T1366" s="1914"/>
      <c r="U1366" s="1914"/>
      <c r="V1366" s="1914"/>
      <c r="W1366" s="1914"/>
      <c r="X1366" s="1914"/>
      <c r="Y1366" s="1914"/>
      <c r="Z1366" s="1914"/>
      <c r="AA1366" s="1914"/>
      <c r="AB1366" s="1914"/>
      <c r="AC1366" s="1914"/>
      <c r="AD1366" s="1914"/>
      <c r="AE1366" s="1914"/>
      <c r="AF1366" s="1914"/>
      <c r="AG1366" s="1914"/>
      <c r="AH1366" s="1914"/>
      <c r="AI1366" s="1914"/>
      <c r="AJ1366" s="1914"/>
    </row>
    <row r="1367" spans="2:38" s="1903" customFormat="1" ht="6" customHeight="1">
      <c r="E1367" s="1914"/>
      <c r="F1367" s="1914"/>
      <c r="G1367" s="1914"/>
      <c r="H1367" s="1914"/>
      <c r="I1367" s="1914"/>
      <c r="J1367" s="1914"/>
      <c r="K1367" s="1914"/>
      <c r="L1367" s="1914"/>
      <c r="M1367" s="1914"/>
      <c r="N1367" s="1914"/>
      <c r="O1367" s="1914"/>
      <c r="P1367" s="1914"/>
      <c r="Q1367" s="1914"/>
      <c r="R1367" s="1914"/>
      <c r="S1367" s="1914"/>
      <c r="T1367" s="1914"/>
      <c r="U1367" s="1914"/>
      <c r="V1367" s="1914"/>
      <c r="W1367" s="1914"/>
      <c r="X1367" s="1914"/>
      <c r="Y1367" s="1914"/>
      <c r="Z1367" s="1914"/>
      <c r="AA1367" s="1914"/>
      <c r="AB1367" s="1914"/>
      <c r="AC1367" s="1914"/>
      <c r="AD1367" s="1914"/>
      <c r="AE1367" s="1914"/>
      <c r="AF1367" s="1914"/>
      <c r="AG1367" s="1914"/>
      <c r="AH1367" s="1914"/>
      <c r="AI1367" s="1914"/>
      <c r="AJ1367" s="1914"/>
    </row>
    <row r="1368" spans="2:38" s="1903" customFormat="1" ht="6" customHeight="1">
      <c r="E1368" s="1914"/>
      <c r="F1368" s="1914"/>
      <c r="G1368" s="1914"/>
      <c r="H1368" s="1914"/>
      <c r="I1368" s="1914"/>
      <c r="J1368" s="1914"/>
      <c r="K1368" s="1914"/>
      <c r="L1368" s="1914"/>
      <c r="M1368" s="1914"/>
      <c r="N1368" s="1914"/>
      <c r="O1368" s="1914"/>
      <c r="P1368" s="1914"/>
      <c r="Q1368" s="1914"/>
      <c r="R1368" s="1914"/>
      <c r="S1368" s="1914"/>
      <c r="T1368" s="1914"/>
      <c r="U1368" s="1914"/>
      <c r="V1368" s="1914"/>
      <c r="W1368" s="1914"/>
      <c r="X1368" s="1914"/>
      <c r="Y1368" s="1914"/>
      <c r="Z1368" s="1914"/>
      <c r="AA1368" s="1914"/>
      <c r="AB1368" s="1914"/>
      <c r="AC1368" s="1914"/>
      <c r="AD1368" s="1914"/>
      <c r="AE1368" s="1914"/>
      <c r="AF1368" s="1914"/>
      <c r="AG1368" s="1914"/>
      <c r="AH1368" s="1914"/>
      <c r="AI1368" s="1914"/>
      <c r="AJ1368" s="1914"/>
    </row>
    <row r="1369" spans="2:38" s="1903" customFormat="1" ht="6" customHeight="1">
      <c r="E1369" s="2033"/>
      <c r="F1369" s="2033"/>
      <c r="G1369" s="2033"/>
      <c r="H1369" s="2033"/>
      <c r="I1369" s="2033"/>
      <c r="J1369" s="2033"/>
      <c r="K1369" s="2033"/>
      <c r="L1369" s="2033"/>
      <c r="M1369" s="2033"/>
      <c r="N1369" s="2033"/>
      <c r="O1369" s="2033"/>
      <c r="P1369" s="2033"/>
      <c r="Q1369" s="2033"/>
      <c r="R1369" s="2033"/>
      <c r="S1369" s="2033"/>
      <c r="T1369" s="2033"/>
      <c r="U1369" s="2033"/>
      <c r="V1369" s="2033"/>
      <c r="W1369" s="2033"/>
      <c r="X1369" s="2033"/>
      <c r="Y1369" s="2033"/>
      <c r="Z1369" s="2033"/>
      <c r="AA1369" s="2033"/>
      <c r="AB1369" s="2033"/>
      <c r="AC1369" s="2033"/>
      <c r="AD1369" s="2033"/>
      <c r="AE1369" s="2033"/>
      <c r="AF1369" s="2033"/>
      <c r="AG1369" s="2033"/>
      <c r="AH1369" s="2033"/>
      <c r="AI1369" s="2033"/>
      <c r="AJ1369" s="2033"/>
    </row>
    <row r="1370" spans="2:38" s="1909" customFormat="1" ht="12" customHeight="1">
      <c r="E1370" s="1927"/>
      <c r="F1370" s="1927"/>
      <c r="G1370" s="1927"/>
      <c r="H1370" s="1928"/>
      <c r="I1370" s="1927"/>
      <c r="J1370" s="1928"/>
      <c r="K1370" s="1905"/>
      <c r="L1370" s="1929"/>
      <c r="M1370" s="1918" t="s">
        <v>4389</v>
      </c>
      <c r="N1370" s="2014"/>
      <c r="O1370" s="2014"/>
      <c r="P1370" s="2014"/>
      <c r="Q1370" s="2014"/>
      <c r="R1370" s="2014"/>
      <c r="S1370" s="2014"/>
      <c r="T1370" s="2014"/>
      <c r="U1370" s="2044"/>
      <c r="V1370" s="2044"/>
      <c r="W1370" s="2044"/>
      <c r="X1370" s="2044"/>
      <c r="Y1370" s="2044"/>
      <c r="Z1370" s="2044"/>
      <c r="AA1370" s="2044"/>
      <c r="AB1370" s="2044"/>
      <c r="AC1370" s="2044"/>
      <c r="AD1370" s="2044"/>
      <c r="AE1370" s="2044"/>
      <c r="AF1370" s="2044"/>
      <c r="AG1370" s="2044"/>
      <c r="AH1370" s="2044"/>
      <c r="AI1370" s="2044"/>
      <c r="AJ1370" s="2045"/>
    </row>
    <row r="1371" spans="2:38" s="1915" customFormat="1" ht="11.25" customHeight="1">
      <c r="D1371" s="1916"/>
      <c r="I1371" s="1917"/>
      <c r="J1371" s="1917"/>
      <c r="K1371" s="1917"/>
      <c r="L1371" s="1917"/>
      <c r="M1371" s="1917"/>
      <c r="N1371" s="1917"/>
      <c r="O1371" s="1917"/>
      <c r="P1371" s="1917"/>
      <c r="R1371" s="1921"/>
      <c r="S1371" s="1921"/>
      <c r="T1371" s="1921"/>
      <c r="U1371" s="1922"/>
      <c r="V1371" s="1922"/>
      <c r="W1371" s="1922"/>
      <c r="X1371" s="1922"/>
      <c r="Y1371" s="1922"/>
      <c r="Z1371" s="1922"/>
      <c r="AA1371" s="1922"/>
      <c r="AB1371" s="1922"/>
      <c r="AC1371" s="1922"/>
      <c r="AD1371" s="2039"/>
      <c r="AE1371" s="2039"/>
      <c r="AF1371" s="2039"/>
      <c r="AG1371" s="2039"/>
      <c r="AH1371" s="2008"/>
      <c r="AI1371" s="2008"/>
      <c r="AJ1371" s="2008"/>
    </row>
    <row r="1372" spans="2:38" s="1915" customFormat="1" ht="11.25" customHeight="1">
      <c r="D1372" s="1916"/>
      <c r="I1372" s="1917"/>
      <c r="J1372" s="1917"/>
      <c r="K1372" s="1917"/>
      <c r="L1372" s="1917"/>
      <c r="M1372" s="1917"/>
      <c r="N1372" s="1917"/>
      <c r="O1372" s="1917"/>
      <c r="P1372" s="1917"/>
      <c r="R1372" s="1921"/>
      <c r="S1372" s="1921"/>
      <c r="T1372" s="1921"/>
      <c r="U1372" s="1922"/>
      <c r="V1372" s="1922"/>
      <c r="W1372" s="1922"/>
      <c r="X1372" s="1922"/>
      <c r="Y1372" s="1922"/>
      <c r="Z1372" s="1922"/>
      <c r="AA1372" s="1922"/>
      <c r="AB1372" s="1922"/>
      <c r="AC1372" s="1922"/>
      <c r="AD1372" s="2039"/>
      <c r="AE1372" s="2039"/>
      <c r="AF1372" s="2039"/>
      <c r="AG1372" s="2039"/>
      <c r="AH1372" s="2008"/>
      <c r="AI1372" s="2008"/>
      <c r="AJ1372" s="2008"/>
    </row>
    <row r="1373" spans="2:38" s="1915" customFormat="1" ht="11.25" customHeight="1">
      <c r="D1373" s="1916"/>
      <c r="E1373" s="2043"/>
      <c r="F1373" s="2043"/>
      <c r="G1373" s="2043"/>
      <c r="H1373" s="2043"/>
      <c r="I1373" s="2046"/>
      <c r="J1373" s="2046"/>
      <c r="K1373" s="2046"/>
      <c r="L1373" s="2046"/>
      <c r="M1373" s="2046"/>
      <c r="N1373" s="2046"/>
      <c r="O1373" s="2046"/>
      <c r="P1373" s="2046"/>
      <c r="Q1373" s="2043"/>
      <c r="R1373" s="2047"/>
      <c r="S1373" s="2047"/>
      <c r="T1373" s="2047"/>
      <c r="U1373" s="2048"/>
      <c r="V1373" s="2048"/>
      <c r="W1373" s="2048"/>
      <c r="X1373" s="2048"/>
      <c r="Y1373" s="2048"/>
      <c r="Z1373" s="2048"/>
      <c r="AA1373" s="2048"/>
      <c r="AB1373" s="2048"/>
      <c r="AC1373" s="2048"/>
      <c r="AD1373" s="2040"/>
      <c r="AE1373" s="2040"/>
      <c r="AF1373" s="2040"/>
      <c r="AG1373" s="2040"/>
      <c r="AH1373" s="2041"/>
      <c r="AI1373" s="2041"/>
      <c r="AJ1373" s="2042"/>
      <c r="AK1373" s="2042"/>
    </row>
    <row r="1374" spans="2:38" s="1903" customFormat="1" ht="12" customHeight="1">
      <c r="B1374" s="1656" t="str">
        <f>$B$2</f>
        <v>13</v>
      </c>
      <c r="C1374" s="1657" t="s">
        <v>4412</v>
      </c>
      <c r="E1374" s="2022" t="s">
        <v>4413</v>
      </c>
      <c r="F1374" s="1771"/>
      <c r="G1374" s="1771"/>
      <c r="H1374" s="1771"/>
      <c r="I1374" s="1771"/>
      <c r="J1374" s="2022"/>
      <c r="K1374" s="1771"/>
      <c r="L1374" s="1771"/>
      <c r="M1374" s="1771"/>
      <c r="N1374" s="1771"/>
      <c r="O1374" s="1771"/>
      <c r="P1374" s="1771"/>
      <c r="Q1374" s="1771"/>
      <c r="R1374" s="2023"/>
      <c r="S1374" s="2023"/>
      <c r="T1374" s="2023"/>
      <c r="U1374" s="2023"/>
      <c r="V1374" s="2023"/>
      <c r="W1374" s="2023"/>
      <c r="X1374" s="2023"/>
      <c r="Y1374" s="2023"/>
      <c r="Z1374" s="2023"/>
      <c r="AA1374" s="2023"/>
      <c r="AB1374" s="2023"/>
      <c r="AC1374" s="2023"/>
      <c r="AD1374" s="2023"/>
      <c r="AE1374" s="1771"/>
      <c r="AF1374" s="2024" t="s">
        <v>4375</v>
      </c>
      <c r="AG1374" s="2024"/>
      <c r="AH1374" s="2024"/>
      <c r="AI1374" s="2024"/>
      <c r="AJ1374" s="2024"/>
      <c r="AK1374" s="1771"/>
    </row>
    <row r="1375" spans="2:38" s="1903" customFormat="1" ht="12" customHeight="1">
      <c r="B1375" s="1926"/>
      <c r="C1375" s="1908"/>
      <c r="E1375" s="1771"/>
      <c r="F1375" s="1771"/>
      <c r="G1375" s="1771"/>
      <c r="H1375" s="1771"/>
      <c r="I1375" s="1771"/>
      <c r="J1375" s="1771"/>
      <c r="K1375" s="1771"/>
      <c r="L1375" s="1771"/>
      <c r="M1375" s="1771"/>
      <c r="N1375" s="1771"/>
      <c r="O1375" s="1771"/>
      <c r="P1375" s="1771"/>
      <c r="Q1375" s="1771"/>
      <c r="R1375" s="1771"/>
      <c r="S1375" s="1771"/>
      <c r="T1375" s="1771"/>
      <c r="U1375" s="1771"/>
      <c r="V1375" s="1771"/>
      <c r="W1375" s="1771"/>
      <c r="X1375" s="1771"/>
      <c r="Y1375" s="1771"/>
      <c r="Z1375" s="1771"/>
      <c r="AA1375" s="1771"/>
      <c r="AB1375" s="1771"/>
      <c r="AC1375" s="1771"/>
      <c r="AD1375" s="1771"/>
      <c r="AE1375" s="1771"/>
      <c r="AF1375" s="1771"/>
      <c r="AG1375" s="1771"/>
      <c r="AH1375" s="1771"/>
      <c r="AI1375" s="1771"/>
      <c r="AJ1375" s="1771"/>
      <c r="AK1375" s="1771"/>
    </row>
    <row r="1376" spans="2:38" s="1903" customFormat="1" ht="12" customHeight="1">
      <c r="C1376" s="1903" t="s">
        <v>4376</v>
      </c>
      <c r="D1376" s="1908"/>
    </row>
    <row r="1377" spans="3:58" s="1903" customFormat="1" ht="12" customHeight="1">
      <c r="E1377" s="1910" t="s">
        <v>3102</v>
      </c>
      <c r="AJ1377" s="1911" t="s">
        <v>3103</v>
      </c>
    </row>
    <row r="1378" spans="3:58" s="1903" customFormat="1" ht="12" customHeight="1">
      <c r="E1378" s="1912">
        <v>31</v>
      </c>
      <c r="F1378" s="1912"/>
      <c r="G1378" s="1912"/>
      <c r="H1378" s="1912"/>
      <c r="I1378" s="1912"/>
      <c r="J1378" s="1912"/>
      <c r="K1378" s="1912"/>
      <c r="L1378" s="1912">
        <v>24</v>
      </c>
      <c r="M1378" s="1912">
        <v>23</v>
      </c>
      <c r="N1378" s="1912"/>
      <c r="O1378" s="1912"/>
      <c r="P1378" s="1912"/>
      <c r="Q1378" s="1912"/>
      <c r="R1378" s="1912"/>
      <c r="S1378" s="1912"/>
      <c r="T1378" s="1913">
        <v>16</v>
      </c>
      <c r="U1378" s="1913">
        <v>15</v>
      </c>
      <c r="V1378" s="1912"/>
      <c r="W1378" s="1912"/>
      <c r="X1378" s="1912"/>
      <c r="Y1378" s="1912"/>
      <c r="Z1378" s="1912"/>
      <c r="AA1378" s="1912"/>
      <c r="AB1378" s="1913">
        <v>8</v>
      </c>
      <c r="AC1378" s="1913">
        <v>7</v>
      </c>
      <c r="AD1378" s="1912"/>
      <c r="AE1378" s="1912"/>
      <c r="AF1378" s="1912"/>
      <c r="AG1378" s="1912"/>
      <c r="AH1378" s="1912"/>
      <c r="AI1378" s="1912"/>
      <c r="AJ1378" s="1913">
        <v>0</v>
      </c>
    </row>
    <row r="1379" spans="3:58" s="1618" customFormat="1" ht="12" customHeight="1">
      <c r="E1379" s="1619">
        <v>1</v>
      </c>
      <c r="F1379" s="1620">
        <v>0</v>
      </c>
      <c r="G1379" s="1620">
        <v>1</v>
      </c>
      <c r="H1379" s="1621">
        <v>1</v>
      </c>
      <c r="I1379" s="1619">
        <v>0</v>
      </c>
      <c r="J1379" s="1622">
        <v>0</v>
      </c>
      <c r="K1379" s="1622">
        <v>0</v>
      </c>
      <c r="L1379" s="1623">
        <v>0</v>
      </c>
      <c r="M1379" s="1668">
        <v>0</v>
      </c>
      <c r="N1379" s="1622">
        <v>0</v>
      </c>
      <c r="O1379" s="1622">
        <v>0</v>
      </c>
      <c r="P1379" s="1623">
        <v>0</v>
      </c>
      <c r="Q1379" s="1619" t="str">
        <f>MID(Q1381,1,1)</f>
        <v>0</v>
      </c>
      <c r="R1379" s="1620" t="str">
        <f>MID(Q1381,2,1)</f>
        <v>0</v>
      </c>
      <c r="S1379" s="1669" t="str">
        <f>MID(Q1381,3,1)</f>
        <v>0</v>
      </c>
      <c r="T1379" s="1670" t="str">
        <f>MID(Q1381,4,1)</f>
        <v>1</v>
      </c>
      <c r="U1379" s="1619" t="str">
        <f>MID(U1381,1,1)</f>
        <v>0</v>
      </c>
      <c r="V1379" s="1620" t="str">
        <f>MID(U1381,2,1)</f>
        <v>0</v>
      </c>
      <c r="W1379" s="1620" t="str">
        <f>MID(U1381,3,1)</f>
        <v>0</v>
      </c>
      <c r="X1379" s="1621" t="str">
        <f>MID(U1381,4,1)</f>
        <v>0</v>
      </c>
      <c r="Y1379" s="1619" t="str">
        <f>MID(U1381,5,1)</f>
        <v>0</v>
      </c>
      <c r="Z1379" s="1620" t="str">
        <f>MID(U1381,6,1)</f>
        <v>0</v>
      </c>
      <c r="AA1379" s="1620" t="str">
        <f>MID(U1381,7,1)</f>
        <v>0</v>
      </c>
      <c r="AB1379" s="1621" t="str">
        <f>MID(U1381,8,1)</f>
        <v>0</v>
      </c>
      <c r="AC1379" s="1671" t="str">
        <f>MID(AC1381,1,1)</f>
        <v>0</v>
      </c>
      <c r="AD1379" s="1669" t="str">
        <f>MID(AC1381,2,1)</f>
        <v>0</v>
      </c>
      <c r="AE1379" s="1669" t="str">
        <f>MID(AC1381,3,1)</f>
        <v>1</v>
      </c>
      <c r="AF1379" s="1672" t="str">
        <f>MID(AC1381,4,1)</f>
        <v>1</v>
      </c>
      <c r="AG1379" s="1671" t="str">
        <f>MID(AC1381,5,1)</f>
        <v>0</v>
      </c>
      <c r="AH1379" s="1669" t="str">
        <f>MID(AC1381,6,1)</f>
        <v>0</v>
      </c>
      <c r="AI1379" s="1669" t="str">
        <f>MID(AC1381,7,1)</f>
        <v>0</v>
      </c>
      <c r="AJ1379" s="1672" t="str">
        <f>MID(AC1381,8,1)</f>
        <v>0</v>
      </c>
      <c r="AQ1379" s="1673"/>
      <c r="AR1379" s="1673"/>
      <c r="AS1379" s="1673"/>
      <c r="AT1379" s="1673"/>
      <c r="AU1379" s="1673"/>
      <c r="AV1379" s="1673"/>
      <c r="AW1379" s="1673"/>
      <c r="AX1379" s="1673"/>
      <c r="AY1379" s="1673"/>
      <c r="AZ1379" s="1673"/>
      <c r="BA1379" s="1673"/>
      <c r="BB1379" s="1673"/>
      <c r="BC1379" s="1673"/>
      <c r="BD1379" s="1673"/>
      <c r="BE1379" s="1673"/>
      <c r="BF1379" s="1673"/>
    </row>
    <row r="1380" spans="3:58" s="1618" customFormat="1" ht="12" customHeight="1">
      <c r="AI1380" s="1637"/>
      <c r="AJ1380" s="1637"/>
      <c r="AQ1380" s="1673"/>
      <c r="AR1380" s="1673"/>
      <c r="AS1380" s="1673"/>
      <c r="AT1380" s="1673"/>
      <c r="AU1380" s="1673"/>
      <c r="AV1380" s="1673"/>
      <c r="AW1380" s="1673"/>
      <c r="AX1380" s="1673"/>
      <c r="AY1380" s="1673"/>
      <c r="AZ1380" s="1673"/>
      <c r="BA1380" s="1673"/>
      <c r="BB1380" s="1673"/>
      <c r="BC1380" s="1673"/>
      <c r="BD1380" s="1673"/>
      <c r="BE1380" s="1673"/>
      <c r="BF1380" s="1673"/>
    </row>
    <row r="1381" spans="3:58" s="1618" customFormat="1" ht="12" hidden="1" customHeight="1">
      <c r="E1381" s="1638"/>
      <c r="F1381" s="1638"/>
      <c r="G1381" s="1638"/>
      <c r="H1381" s="1638"/>
      <c r="I1381" s="1638"/>
      <c r="J1381" s="1637"/>
      <c r="K1381" s="1637"/>
      <c r="L1381" s="1637"/>
      <c r="M1381" s="1637"/>
      <c r="N1381" s="1637"/>
      <c r="O1381" s="1637"/>
      <c r="P1381" s="1637"/>
      <c r="Q1381" s="1639" t="str">
        <f>HEX2BIN(T1382,4)</f>
        <v>0001</v>
      </c>
      <c r="R1381" s="1639"/>
      <c r="S1381" s="1639"/>
      <c r="T1381" s="1639"/>
      <c r="U1381" s="1639" t="str">
        <f>HEX2BIN(Y1382,8)</f>
        <v>00000000</v>
      </c>
      <c r="V1381" s="1639"/>
      <c r="W1381" s="1639"/>
      <c r="X1381" s="1639"/>
      <c r="Y1381" s="1639"/>
      <c r="Z1381" s="1639"/>
      <c r="AA1381" s="1639"/>
      <c r="AB1381" s="1639"/>
      <c r="AC1381" s="1639" t="str">
        <f>HEX2BIN(AG1382,8)</f>
        <v>00110000</v>
      </c>
      <c r="AD1381" s="1639"/>
      <c r="AE1381" s="1639"/>
      <c r="AF1381" s="1639"/>
      <c r="AG1381" s="1639"/>
      <c r="AH1381" s="1639"/>
      <c r="AI1381" s="1639"/>
      <c r="AJ1381" s="1639"/>
      <c r="AQ1381" s="1673"/>
      <c r="AR1381" s="1673"/>
      <c r="AS1381" s="1673"/>
      <c r="AT1381" s="1673"/>
      <c r="AU1381" s="1673"/>
      <c r="AV1381" s="1673"/>
      <c r="AW1381" s="1673"/>
      <c r="AX1381" s="1673"/>
      <c r="AY1381" s="1673"/>
      <c r="AZ1381" s="1673"/>
      <c r="BA1381" s="1673"/>
      <c r="BB1381" s="1673"/>
      <c r="BC1381" s="1673"/>
      <c r="BD1381" s="1673"/>
      <c r="BE1381" s="1673"/>
      <c r="BF1381" s="1673"/>
    </row>
    <row r="1382" spans="3:58" s="1618" customFormat="1" ht="12" customHeight="1">
      <c r="E1382" s="1638"/>
      <c r="F1382" s="1638"/>
      <c r="G1382" s="1638"/>
      <c r="H1382" s="1638"/>
      <c r="I1382" s="1638"/>
      <c r="J1382" s="1637"/>
      <c r="K1382" s="1640"/>
      <c r="L1382" s="1637"/>
      <c r="M1382" s="1641"/>
      <c r="N1382" s="1642"/>
      <c r="O1382" s="1640" t="s">
        <v>4414</v>
      </c>
      <c r="P1382" s="1642"/>
      <c r="Q1382" s="1644" t="s">
        <v>3106</v>
      </c>
      <c r="R1382" s="1645"/>
      <c r="S1382" s="1645"/>
      <c r="T1382" s="1646" t="s">
        <v>3214</v>
      </c>
      <c r="U1382" s="1644" t="s">
        <v>3120</v>
      </c>
      <c r="V1382" s="1645"/>
      <c r="W1382" s="1645"/>
      <c r="X1382" s="1645"/>
      <c r="Y1382" s="1647" t="s">
        <v>3138</v>
      </c>
      <c r="Z1382" s="1647"/>
      <c r="AA1382" s="1647"/>
      <c r="AB1382" s="1648"/>
      <c r="AC1382" s="1644" t="s">
        <v>3139</v>
      </c>
      <c r="AD1382" s="1645"/>
      <c r="AE1382" s="1645"/>
      <c r="AF1382" s="1645"/>
      <c r="AG1382" s="1647" t="s">
        <v>4415</v>
      </c>
      <c r="AH1382" s="1647"/>
      <c r="AI1382" s="1647"/>
      <c r="AJ1382" s="1648"/>
      <c r="AQ1382" s="1673"/>
      <c r="AR1382" s="1673"/>
      <c r="AS1382" s="1673"/>
      <c r="AT1382" s="1673"/>
      <c r="AU1382" s="1673"/>
      <c r="AV1382" s="1673"/>
      <c r="AW1382" s="1673"/>
      <c r="AX1382" s="1673"/>
      <c r="AY1382" s="1673"/>
      <c r="AZ1382" s="1673"/>
      <c r="BA1382" s="1673"/>
      <c r="BB1382" s="1673"/>
      <c r="BC1382" s="1673"/>
      <c r="BD1382" s="1673"/>
      <c r="BE1382" s="1673"/>
      <c r="BF1382" s="1673"/>
    </row>
    <row r="1383" spans="3:58" s="1903" customFormat="1" ht="12" customHeight="1">
      <c r="F1383" s="2032"/>
      <c r="G1383" s="1905"/>
      <c r="H1383" s="2032"/>
      <c r="I1383" s="2032"/>
      <c r="J1383" s="2033"/>
      <c r="L1383" s="2033"/>
      <c r="M1383" s="1641"/>
      <c r="N1383" s="1642"/>
      <c r="O1383" s="1640" t="s">
        <v>4416</v>
      </c>
      <c r="P1383" s="1642"/>
      <c r="Q1383" s="1644" t="s">
        <v>3106</v>
      </c>
      <c r="R1383" s="1645"/>
      <c r="S1383" s="1645"/>
      <c r="T1383" s="1646" t="s">
        <v>4417</v>
      </c>
      <c r="U1383" s="1644" t="s">
        <v>3120</v>
      </c>
      <c r="V1383" s="1645"/>
      <c r="W1383" s="1645"/>
      <c r="X1383" s="1645"/>
      <c r="Y1383" s="1647" t="s">
        <v>3936</v>
      </c>
      <c r="Z1383" s="1647"/>
      <c r="AA1383" s="1647"/>
      <c r="AB1383" s="1648"/>
      <c r="AC1383" s="1644" t="s">
        <v>3868</v>
      </c>
      <c r="AD1383" s="1645"/>
      <c r="AE1383" s="1645"/>
      <c r="AF1383" s="1645"/>
      <c r="AG1383" s="1647" t="s">
        <v>4415</v>
      </c>
      <c r="AH1383" s="1647"/>
      <c r="AI1383" s="1647"/>
      <c r="AJ1383" s="1648"/>
    </row>
    <row r="1384" spans="3:58" s="1909" customFormat="1" ht="12" customHeight="1">
      <c r="E1384" s="1927"/>
      <c r="F1384" s="1927"/>
      <c r="G1384" s="1927"/>
      <c r="H1384" s="1927"/>
      <c r="I1384" s="1927"/>
      <c r="J1384" s="1928"/>
      <c r="K1384" s="1905"/>
      <c r="L1384" s="1928"/>
      <c r="M1384" s="1929"/>
      <c r="N1384" s="1929"/>
      <c r="O1384" s="1929"/>
      <c r="P1384" s="1929"/>
      <c r="U1384" s="1928"/>
      <c r="Y1384" s="1929"/>
      <c r="Z1384" s="1929"/>
      <c r="AA1384" s="1929"/>
      <c r="AB1384" s="1930"/>
      <c r="AC1384" s="1929"/>
      <c r="AD1384" s="1929"/>
      <c r="AE1384" s="1929"/>
      <c r="AF1384" s="1929"/>
      <c r="AG1384" s="1931"/>
      <c r="AH1384" s="1931"/>
      <c r="AI1384" s="1931"/>
      <c r="AJ1384" s="1931"/>
    </row>
    <row r="1385" spans="3:58" s="1903" customFormat="1" ht="12" customHeight="1">
      <c r="C1385" s="1903" t="s">
        <v>4398</v>
      </c>
      <c r="D1385" s="1908"/>
      <c r="M1385" s="1909"/>
      <c r="N1385" s="1909"/>
      <c r="O1385" s="1909"/>
      <c r="P1385" s="1909"/>
      <c r="Q1385" s="1909"/>
      <c r="R1385" s="1909"/>
      <c r="S1385" s="1909"/>
      <c r="T1385" s="1909"/>
      <c r="U1385" s="1909"/>
      <c r="V1385" s="1909"/>
      <c r="W1385" s="1909"/>
      <c r="X1385" s="1909"/>
      <c r="AC1385" s="1909"/>
      <c r="AD1385" s="1909"/>
      <c r="AE1385" s="1909"/>
      <c r="AF1385" s="1909"/>
      <c r="AG1385" s="1909"/>
      <c r="AH1385" s="1909"/>
      <c r="AI1385" s="1909"/>
      <c r="AJ1385" s="1909"/>
      <c r="AK1385" s="1909"/>
      <c r="AL1385" s="1909"/>
    </row>
    <row r="1386" spans="3:58" s="1903" customFormat="1" ht="12" customHeight="1">
      <c r="E1386" s="1910" t="s">
        <v>4124</v>
      </c>
      <c r="AJ1386" s="1911" t="s">
        <v>3103</v>
      </c>
    </row>
    <row r="1387" spans="3:58" s="1903" customFormat="1" ht="12" customHeight="1">
      <c r="E1387" s="1912">
        <v>31</v>
      </c>
      <c r="F1387" s="1912"/>
      <c r="G1387" s="1912"/>
      <c r="H1387" s="1912"/>
      <c r="I1387" s="1912"/>
      <c r="J1387" s="1912"/>
      <c r="K1387" s="1912"/>
      <c r="L1387" s="1912">
        <v>24</v>
      </c>
      <c r="M1387" s="1912">
        <v>23</v>
      </c>
      <c r="N1387" s="1912"/>
      <c r="O1387" s="1912"/>
      <c r="P1387" s="1912"/>
      <c r="Q1387" s="1912"/>
      <c r="R1387" s="1912"/>
      <c r="S1387" s="1912"/>
      <c r="T1387" s="1913">
        <v>16</v>
      </c>
      <c r="U1387" s="1913">
        <v>15</v>
      </c>
      <c r="V1387" s="1912"/>
      <c r="W1387" s="1912"/>
      <c r="X1387" s="1912"/>
      <c r="Y1387" s="1912"/>
      <c r="Z1387" s="1912"/>
      <c r="AA1387" s="1912"/>
      <c r="AB1387" s="1913">
        <v>8</v>
      </c>
      <c r="AC1387" s="1913">
        <v>7</v>
      </c>
      <c r="AD1387" s="1912"/>
      <c r="AE1387" s="1912"/>
      <c r="AF1387" s="1912"/>
      <c r="AG1387" s="1912"/>
      <c r="AH1387" s="1912"/>
      <c r="AI1387" s="1912"/>
      <c r="AJ1387" s="1913">
        <v>0</v>
      </c>
    </row>
    <row r="1388" spans="3:58" s="1903" customFormat="1" ht="12" customHeight="1">
      <c r="E1388" s="1686" t="s">
        <v>3839</v>
      </c>
      <c r="F1388" s="1687" t="s">
        <v>3125</v>
      </c>
      <c r="G1388" s="1687" t="s">
        <v>3194</v>
      </c>
      <c r="H1388" s="1688" t="s">
        <v>3125</v>
      </c>
      <c r="I1388" s="1686" t="s">
        <v>3125</v>
      </c>
      <c r="J1388" s="1687" t="s">
        <v>3125</v>
      </c>
      <c r="K1388" s="1687" t="s">
        <v>3125</v>
      </c>
      <c r="L1388" s="1688" t="s">
        <v>3125</v>
      </c>
      <c r="M1388" s="1760" t="s">
        <v>3798</v>
      </c>
      <c r="N1388" s="1758" t="s">
        <v>3420</v>
      </c>
      <c r="O1388" s="1758" t="s">
        <v>3798</v>
      </c>
      <c r="P1388" s="1761" t="s">
        <v>3798</v>
      </c>
      <c r="Q1388" s="1760" t="s">
        <v>3420</v>
      </c>
      <c r="R1388" s="1758" t="s">
        <v>3842</v>
      </c>
      <c r="S1388" s="1758" t="s">
        <v>3842</v>
      </c>
      <c r="T1388" s="1761" t="s">
        <v>3420</v>
      </c>
      <c r="U1388" s="1760" t="s">
        <v>3798</v>
      </c>
      <c r="V1388" s="1758" t="s">
        <v>3420</v>
      </c>
      <c r="W1388" s="1758" t="s">
        <v>3420</v>
      </c>
      <c r="X1388" s="1761" t="s">
        <v>3420</v>
      </c>
      <c r="Y1388" s="1760" t="s">
        <v>3420</v>
      </c>
      <c r="Z1388" s="1758" t="s">
        <v>3798</v>
      </c>
      <c r="AA1388" s="1758" t="s">
        <v>3420</v>
      </c>
      <c r="AB1388" s="1761" t="s">
        <v>3420</v>
      </c>
      <c r="AC1388" s="1760" t="s">
        <v>4418</v>
      </c>
      <c r="AD1388" s="1758" t="s">
        <v>3420</v>
      </c>
      <c r="AE1388" s="1758" t="s">
        <v>3798</v>
      </c>
      <c r="AF1388" s="1761" t="s">
        <v>3420</v>
      </c>
      <c r="AG1388" s="1760" t="s">
        <v>3420</v>
      </c>
      <c r="AH1388" s="1758" t="s">
        <v>3420</v>
      </c>
      <c r="AI1388" s="1758" t="s">
        <v>3420</v>
      </c>
      <c r="AJ1388" s="1761" t="s">
        <v>3420</v>
      </c>
    </row>
    <row r="1389" spans="3:58" s="1903" customFormat="1" ht="6" customHeight="1">
      <c r="E1389" s="1914"/>
      <c r="F1389" s="1914"/>
      <c r="G1389" s="1914"/>
      <c r="H1389" s="1914"/>
      <c r="I1389" s="1914"/>
      <c r="J1389" s="1914"/>
      <c r="K1389" s="1914"/>
      <c r="L1389" s="1914"/>
      <c r="M1389" s="1914"/>
      <c r="N1389" s="1914"/>
      <c r="O1389" s="1914"/>
      <c r="P1389" s="1914"/>
      <c r="Q1389" s="1914"/>
      <c r="R1389" s="1914"/>
      <c r="S1389" s="1914"/>
      <c r="T1389" s="1914"/>
      <c r="U1389" s="1914"/>
      <c r="V1389" s="1914"/>
      <c r="W1389" s="1914"/>
      <c r="X1389" s="1914"/>
      <c r="Y1389" s="1914"/>
      <c r="Z1389" s="1914"/>
      <c r="AA1389" s="1914"/>
      <c r="AB1389" s="1914"/>
      <c r="AC1389" s="1914"/>
      <c r="AD1389" s="1914"/>
      <c r="AE1389" s="1914"/>
      <c r="AF1389" s="1914"/>
      <c r="AG1389" s="1914"/>
      <c r="AH1389" s="1914"/>
      <c r="AI1389" s="1914"/>
      <c r="AJ1389" s="1914"/>
    </row>
    <row r="1390" spans="3:58" s="1903" customFormat="1" ht="6" customHeight="1">
      <c r="E1390" s="1914"/>
      <c r="F1390" s="1914"/>
      <c r="G1390" s="1914"/>
      <c r="H1390" s="1914"/>
      <c r="I1390" s="1914"/>
      <c r="J1390" s="1914"/>
      <c r="K1390" s="1914"/>
      <c r="L1390" s="1914"/>
      <c r="M1390" s="1914"/>
      <c r="N1390" s="1914"/>
      <c r="O1390" s="1914"/>
      <c r="P1390" s="1914"/>
      <c r="Q1390" s="1914"/>
      <c r="R1390" s="1914"/>
      <c r="S1390" s="1914"/>
      <c r="T1390" s="1914"/>
      <c r="U1390" s="1914"/>
      <c r="V1390" s="1914"/>
      <c r="W1390" s="1914"/>
      <c r="X1390" s="1914"/>
      <c r="Y1390" s="1914"/>
      <c r="Z1390" s="1914"/>
      <c r="AA1390" s="1914"/>
      <c r="AB1390" s="1914"/>
      <c r="AC1390" s="1914"/>
      <c r="AD1390" s="1914"/>
      <c r="AE1390" s="1914"/>
      <c r="AF1390" s="1914"/>
      <c r="AG1390" s="1914"/>
      <c r="AH1390" s="1914"/>
      <c r="AI1390" s="1914"/>
      <c r="AJ1390" s="1914"/>
    </row>
    <row r="1391" spans="3:58" s="1903" customFormat="1" ht="6" customHeight="1">
      <c r="E1391" s="1914"/>
      <c r="F1391" s="1914"/>
      <c r="G1391" s="1914"/>
      <c r="H1391" s="1914"/>
      <c r="I1391" s="1914"/>
      <c r="J1391" s="1914"/>
      <c r="K1391" s="1914"/>
      <c r="L1391" s="1914"/>
      <c r="M1391" s="1914"/>
      <c r="N1391" s="1914"/>
      <c r="O1391" s="1914"/>
      <c r="P1391" s="1914"/>
      <c r="Q1391" s="1914"/>
      <c r="R1391" s="1914"/>
      <c r="S1391" s="1914"/>
      <c r="T1391" s="1914"/>
      <c r="U1391" s="1914"/>
      <c r="V1391" s="1914"/>
      <c r="W1391" s="1914"/>
      <c r="X1391" s="1914"/>
      <c r="Y1391" s="1914"/>
      <c r="Z1391" s="1914"/>
      <c r="AA1391" s="1914"/>
      <c r="AB1391" s="1914"/>
      <c r="AC1391" s="1914"/>
      <c r="AD1391" s="1914"/>
      <c r="AE1391" s="1914"/>
      <c r="AF1391" s="1914"/>
      <c r="AG1391" s="1914"/>
      <c r="AH1391" s="1914"/>
      <c r="AI1391" s="1914"/>
      <c r="AJ1391" s="1914"/>
    </row>
    <row r="1392" spans="3:58" s="1903" customFormat="1" ht="6" customHeight="1">
      <c r="E1392" s="1914"/>
      <c r="F1392" s="1914"/>
      <c r="G1392" s="1914"/>
      <c r="H1392" s="1914"/>
      <c r="I1392" s="1914"/>
      <c r="J1392" s="1914"/>
      <c r="K1392" s="1914"/>
      <c r="L1392" s="1914"/>
      <c r="M1392" s="1914"/>
      <c r="N1392" s="1914"/>
      <c r="O1392" s="1914"/>
      <c r="P1392" s="1914"/>
      <c r="Q1392" s="1914"/>
      <c r="R1392" s="1914"/>
      <c r="S1392" s="1914"/>
      <c r="T1392" s="1914"/>
      <c r="U1392" s="1914"/>
      <c r="V1392" s="1914"/>
      <c r="W1392" s="1914"/>
      <c r="X1392" s="1914"/>
      <c r="Y1392" s="1914"/>
      <c r="Z1392" s="1914"/>
      <c r="AA1392" s="1914"/>
      <c r="AB1392" s="1914"/>
      <c r="AC1392" s="1914"/>
      <c r="AD1392" s="1914"/>
      <c r="AE1392" s="1914"/>
      <c r="AF1392" s="1914"/>
      <c r="AG1392" s="1914"/>
      <c r="AH1392" s="1914"/>
      <c r="AI1392" s="1914"/>
      <c r="AJ1392" s="1914"/>
    </row>
    <row r="1393" spans="2:58" s="1909" customFormat="1" ht="12" customHeight="1">
      <c r="E1393" s="1927"/>
      <c r="F1393" s="1927"/>
      <c r="G1393" s="1927"/>
      <c r="H1393" s="1927"/>
      <c r="I1393" s="1927"/>
      <c r="J1393" s="1928"/>
      <c r="K1393" s="1905"/>
      <c r="L1393" s="1929"/>
      <c r="M1393" s="1918" t="s">
        <v>4389</v>
      </c>
      <c r="N1393" s="2014"/>
      <c r="O1393" s="2014"/>
      <c r="P1393" s="2014"/>
      <c r="Q1393" s="2014"/>
      <c r="R1393" s="2014"/>
      <c r="S1393" s="2014"/>
      <c r="T1393" s="2014"/>
      <c r="U1393" s="2044"/>
      <c r="V1393" s="2044"/>
      <c r="W1393" s="2044"/>
      <c r="X1393" s="2044"/>
      <c r="Y1393" s="2044"/>
      <c r="Z1393" s="2044"/>
      <c r="AA1393" s="2044"/>
      <c r="AB1393" s="2044"/>
      <c r="AC1393" s="2044"/>
      <c r="AD1393" s="2044"/>
      <c r="AE1393" s="2044"/>
      <c r="AF1393" s="2044"/>
      <c r="AG1393" s="2044"/>
      <c r="AH1393" s="2044"/>
      <c r="AI1393" s="2044"/>
      <c r="AJ1393" s="2045"/>
    </row>
    <row r="1394" spans="2:58" s="1915" customFormat="1" ht="11.25" customHeight="1">
      <c r="D1394" s="1916"/>
      <c r="I1394" s="1917"/>
      <c r="J1394" s="1917"/>
      <c r="K1394" s="1917"/>
      <c r="L1394" s="1917"/>
      <c r="M1394" s="1917"/>
      <c r="N1394" s="1917"/>
      <c r="O1394" s="1917"/>
      <c r="P1394" s="1917"/>
      <c r="R1394" s="1921"/>
      <c r="S1394" s="1921"/>
      <c r="T1394" s="1921"/>
      <c r="U1394" s="1922"/>
      <c r="V1394" s="1922"/>
      <c r="W1394" s="1922"/>
      <c r="X1394" s="1922"/>
      <c r="Y1394" s="1922"/>
      <c r="Z1394" s="1922"/>
      <c r="AA1394" s="1922"/>
      <c r="AB1394" s="1922"/>
      <c r="AC1394" s="1922"/>
      <c r="AD1394" s="2039"/>
      <c r="AE1394" s="2039"/>
      <c r="AF1394" s="2039"/>
      <c r="AG1394" s="2039"/>
      <c r="AH1394" s="2008"/>
      <c r="AI1394" s="2008"/>
      <c r="AJ1394" s="2008"/>
    </row>
    <row r="1395" spans="2:58" s="1915" customFormat="1" ht="11.25" customHeight="1">
      <c r="D1395" s="1916"/>
      <c r="I1395" s="1917"/>
      <c r="J1395" s="1917"/>
      <c r="K1395" s="1917"/>
      <c r="L1395" s="1917"/>
      <c r="M1395" s="1917"/>
      <c r="N1395" s="1917"/>
      <c r="O1395" s="1917"/>
      <c r="P1395" s="1917"/>
      <c r="R1395" s="1921"/>
      <c r="S1395" s="1921"/>
      <c r="T1395" s="1921"/>
      <c r="U1395" s="1922"/>
      <c r="V1395" s="1922"/>
      <c r="W1395" s="1922"/>
      <c r="X1395" s="1922"/>
      <c r="Y1395" s="1922"/>
      <c r="Z1395" s="1922"/>
      <c r="AA1395" s="1922"/>
      <c r="AB1395" s="1922"/>
      <c r="AC1395" s="1922"/>
      <c r="AD1395" s="2039"/>
      <c r="AE1395" s="2039"/>
      <c r="AF1395" s="2039"/>
      <c r="AG1395" s="2039"/>
      <c r="AH1395" s="2008"/>
      <c r="AI1395" s="2008"/>
      <c r="AJ1395" s="2008"/>
    </row>
    <row r="1396" spans="2:58" s="1915" customFormat="1" ht="11.25" customHeight="1">
      <c r="D1396" s="1916"/>
      <c r="I1396" s="1917"/>
      <c r="J1396" s="1917"/>
      <c r="K1396" s="1917"/>
      <c r="L1396" s="1917"/>
      <c r="M1396" s="1917"/>
      <c r="N1396" s="1917"/>
      <c r="O1396" s="1917"/>
      <c r="P1396" s="1917"/>
      <c r="R1396" s="1921"/>
      <c r="S1396" s="1921"/>
      <c r="T1396" s="1921"/>
      <c r="U1396" s="1922"/>
      <c r="V1396" s="1922"/>
      <c r="W1396" s="1922"/>
      <c r="X1396" s="1922"/>
      <c r="Y1396" s="1922"/>
      <c r="Z1396" s="1922"/>
      <c r="AA1396" s="1922"/>
      <c r="AB1396" s="1922"/>
      <c r="AC1396" s="1922"/>
      <c r="AD1396" s="2039"/>
      <c r="AE1396" s="2039"/>
      <c r="AF1396" s="2039"/>
      <c r="AG1396" s="2039"/>
      <c r="AH1396" s="2008"/>
      <c r="AI1396" s="2008"/>
      <c r="AJ1396" s="2008"/>
    </row>
    <row r="1397" spans="2:58" s="1915" customFormat="1" ht="11.25" customHeight="1">
      <c r="D1397" s="1916"/>
      <c r="I1397" s="1917"/>
      <c r="J1397" s="1917"/>
      <c r="K1397" s="1917"/>
      <c r="L1397" s="1917"/>
      <c r="M1397" s="1917"/>
      <c r="N1397" s="1917"/>
      <c r="O1397" s="1917"/>
      <c r="P1397" s="1917"/>
      <c r="R1397" s="1921"/>
      <c r="S1397" s="1921"/>
      <c r="T1397" s="1921"/>
      <c r="U1397" s="1922"/>
      <c r="V1397" s="1922"/>
      <c r="W1397" s="1922"/>
      <c r="X1397" s="1922"/>
      <c r="Y1397" s="1922"/>
      <c r="Z1397" s="1922"/>
      <c r="AA1397" s="1922"/>
      <c r="AB1397" s="1922"/>
      <c r="AC1397" s="1922"/>
      <c r="AD1397" s="2039"/>
      <c r="AE1397" s="2039"/>
      <c r="AF1397" s="2039"/>
      <c r="AG1397" s="2039"/>
      <c r="AH1397" s="2008"/>
      <c r="AI1397" s="2008"/>
      <c r="AJ1397" s="2008"/>
    </row>
    <row r="1398" spans="2:58" s="1903" customFormat="1" ht="12" customHeight="1">
      <c r="B1398" s="1656" t="str">
        <f>$B$2</f>
        <v>13</v>
      </c>
      <c r="C1398" s="1657" t="s">
        <v>4419</v>
      </c>
      <c r="E1398" s="2022" t="s">
        <v>4420</v>
      </c>
      <c r="F1398" s="1771"/>
      <c r="G1398" s="1771"/>
      <c r="H1398" s="1771"/>
      <c r="I1398" s="1771"/>
      <c r="J1398" s="2022"/>
      <c r="K1398" s="1771"/>
      <c r="L1398" s="1771"/>
      <c r="M1398" s="1771"/>
      <c r="N1398" s="1771"/>
      <c r="O1398" s="1771"/>
      <c r="P1398" s="1771"/>
      <c r="Q1398" s="1771"/>
      <c r="R1398" s="2023"/>
      <c r="S1398" s="2023"/>
      <c r="T1398" s="2023"/>
      <c r="U1398" s="2023"/>
      <c r="V1398" s="2023"/>
      <c r="W1398" s="2023"/>
      <c r="X1398" s="2023"/>
      <c r="Y1398" s="2023"/>
      <c r="Z1398" s="2023"/>
      <c r="AA1398" s="2023"/>
      <c r="AB1398" s="2023"/>
      <c r="AC1398" s="2023"/>
      <c r="AD1398" s="2023"/>
      <c r="AE1398" s="1771"/>
      <c r="AF1398" s="2024" t="s">
        <v>4375</v>
      </c>
      <c r="AG1398" s="2024"/>
      <c r="AH1398" s="2024"/>
      <c r="AI1398" s="2024"/>
      <c r="AJ1398" s="2024"/>
      <c r="AK1398" s="1771"/>
      <c r="AL1398" s="1771"/>
    </row>
    <row r="1399" spans="2:58" s="1903" customFormat="1" ht="12" customHeight="1">
      <c r="B1399" s="1926"/>
      <c r="C1399" s="1908"/>
    </row>
    <row r="1400" spans="2:58" s="1903" customFormat="1" ht="12" customHeight="1">
      <c r="C1400" s="1903" t="s">
        <v>4376</v>
      </c>
      <c r="D1400" s="1908"/>
    </row>
    <row r="1401" spans="2:58" s="1903" customFormat="1" ht="12" customHeight="1">
      <c r="E1401" s="1910" t="s">
        <v>3102</v>
      </c>
      <c r="AJ1401" s="1911" t="s">
        <v>3103</v>
      </c>
    </row>
    <row r="1402" spans="2:58" s="1903" customFormat="1" ht="12" customHeight="1">
      <c r="E1402" s="1912">
        <v>31</v>
      </c>
      <c r="F1402" s="1912"/>
      <c r="G1402" s="1912"/>
      <c r="H1402" s="1912"/>
      <c r="I1402" s="1912"/>
      <c r="J1402" s="1912"/>
      <c r="K1402" s="1912"/>
      <c r="L1402" s="1912">
        <v>24</v>
      </c>
      <c r="M1402" s="1912">
        <v>23</v>
      </c>
      <c r="N1402" s="1912"/>
      <c r="O1402" s="1912"/>
      <c r="P1402" s="1912"/>
      <c r="Q1402" s="1912"/>
      <c r="R1402" s="1912"/>
      <c r="S1402" s="1912"/>
      <c r="T1402" s="1913">
        <v>16</v>
      </c>
      <c r="U1402" s="1913">
        <v>15</v>
      </c>
      <c r="V1402" s="1912"/>
      <c r="W1402" s="1912"/>
      <c r="X1402" s="1912"/>
      <c r="Y1402" s="1912"/>
      <c r="Z1402" s="1912"/>
      <c r="AA1402" s="1912"/>
      <c r="AB1402" s="1913">
        <v>8</v>
      </c>
      <c r="AC1402" s="1913">
        <v>7</v>
      </c>
      <c r="AD1402" s="1912"/>
      <c r="AE1402" s="1912"/>
      <c r="AF1402" s="1912"/>
      <c r="AG1402" s="1912"/>
      <c r="AH1402" s="1912"/>
      <c r="AI1402" s="1912"/>
      <c r="AJ1402" s="1913">
        <v>0</v>
      </c>
    </row>
    <row r="1403" spans="2:58" s="1618" customFormat="1" ht="12" customHeight="1">
      <c r="E1403" s="1619">
        <v>1</v>
      </c>
      <c r="F1403" s="1620">
        <v>0</v>
      </c>
      <c r="G1403" s="1620">
        <v>1</v>
      </c>
      <c r="H1403" s="1621">
        <v>1</v>
      </c>
      <c r="I1403" s="1619">
        <v>0</v>
      </c>
      <c r="J1403" s="1622">
        <v>0</v>
      </c>
      <c r="K1403" s="1622">
        <v>0</v>
      </c>
      <c r="L1403" s="1623">
        <v>0</v>
      </c>
      <c r="M1403" s="1668">
        <v>0</v>
      </c>
      <c r="N1403" s="1622">
        <v>0</v>
      </c>
      <c r="O1403" s="1622">
        <v>0</v>
      </c>
      <c r="P1403" s="1623">
        <v>0</v>
      </c>
      <c r="Q1403" s="1619" t="str">
        <f>MID(Q1405,1,1)</f>
        <v>0</v>
      </c>
      <c r="R1403" s="1620" t="str">
        <f>MID(Q1405,2,1)</f>
        <v>0</v>
      </c>
      <c r="S1403" s="1669" t="str">
        <f>MID(Q1405,3,1)</f>
        <v>0</v>
      </c>
      <c r="T1403" s="1670" t="str">
        <f>MID(Q1405,4,1)</f>
        <v>1</v>
      </c>
      <c r="U1403" s="1619" t="str">
        <f>MID(U1405,1,1)</f>
        <v>0</v>
      </c>
      <c r="V1403" s="1620" t="str">
        <f>MID(U1405,2,1)</f>
        <v>0</v>
      </c>
      <c r="W1403" s="1620" t="str">
        <f>MID(U1405,3,1)</f>
        <v>0</v>
      </c>
      <c r="X1403" s="1621" t="str">
        <f>MID(U1405,4,1)</f>
        <v>0</v>
      </c>
      <c r="Y1403" s="1619" t="s">
        <v>3414</v>
      </c>
      <c r="Z1403" s="1620" t="s">
        <v>3414</v>
      </c>
      <c r="AA1403" s="1620" t="s">
        <v>3414</v>
      </c>
      <c r="AB1403" s="1621" t="s">
        <v>3414</v>
      </c>
      <c r="AC1403" s="1671" t="str">
        <f>MID(AC1405,1,1)</f>
        <v>0</v>
      </c>
      <c r="AD1403" s="1669" t="str">
        <f>MID(AC1405,2,1)</f>
        <v>0</v>
      </c>
      <c r="AE1403" s="1669" t="str">
        <f>MID(AC1405,3,1)</f>
        <v>1</v>
      </c>
      <c r="AF1403" s="1672" t="str">
        <f>MID(AC1405,4,1)</f>
        <v>1</v>
      </c>
      <c r="AG1403" s="1671" t="str">
        <f>MID(AC1405,5,1)</f>
        <v>0</v>
      </c>
      <c r="AH1403" s="1669" t="str">
        <f>MID(AC1405,6,1)</f>
        <v>0</v>
      </c>
      <c r="AI1403" s="1669" t="str">
        <f>MID(AC1405,7,1)</f>
        <v>0</v>
      </c>
      <c r="AJ1403" s="1672" t="str">
        <f>MID(AC1405,8,1)</f>
        <v>1</v>
      </c>
      <c r="AQ1403" s="1673"/>
      <c r="AR1403" s="1673"/>
      <c r="AS1403" s="1673"/>
      <c r="AT1403" s="1673"/>
      <c r="AU1403" s="1673"/>
      <c r="AV1403" s="1673"/>
      <c r="AW1403" s="1673"/>
      <c r="AX1403" s="1673"/>
      <c r="AY1403" s="1673"/>
      <c r="AZ1403" s="1673"/>
      <c r="BA1403" s="1673"/>
      <c r="BB1403" s="1673"/>
      <c r="BC1403" s="1673"/>
      <c r="BD1403" s="1673"/>
      <c r="BE1403" s="1673"/>
      <c r="BF1403" s="1673"/>
    </row>
    <row r="1404" spans="2:58" s="1618" customFormat="1" ht="12" customHeight="1">
      <c r="AI1404" s="1637"/>
      <c r="AJ1404" s="1637"/>
      <c r="AQ1404" s="1673"/>
      <c r="AR1404" s="1673"/>
      <c r="AS1404" s="1673"/>
      <c r="AT1404" s="1673"/>
      <c r="AU1404" s="1673"/>
      <c r="AV1404" s="1673"/>
      <c r="AW1404" s="1673"/>
      <c r="AX1404" s="1673"/>
      <c r="AY1404" s="1673"/>
      <c r="AZ1404" s="1673"/>
      <c r="BA1404" s="1673"/>
      <c r="BB1404" s="1673"/>
      <c r="BC1404" s="1673"/>
      <c r="BD1404" s="1673"/>
      <c r="BE1404" s="1673"/>
      <c r="BF1404" s="1673"/>
    </row>
    <row r="1405" spans="2:58" s="1618" customFormat="1" ht="12" hidden="1" customHeight="1">
      <c r="E1405" s="1638"/>
      <c r="F1405" s="1638"/>
      <c r="G1405" s="1638"/>
      <c r="H1405" s="1638"/>
      <c r="I1405" s="1638"/>
      <c r="J1405" s="1637"/>
      <c r="K1405" s="1637"/>
      <c r="L1405" s="1637"/>
      <c r="M1405" s="1637"/>
      <c r="N1405" s="1637"/>
      <c r="O1405" s="1637"/>
      <c r="P1405" s="1637"/>
      <c r="Q1405" s="1639" t="str">
        <f>HEX2BIN(T1406,4)</f>
        <v>0001</v>
      </c>
      <c r="R1405" s="1639"/>
      <c r="S1405" s="1639"/>
      <c r="T1405" s="1639"/>
      <c r="U1405" s="1639" t="str">
        <f>HEX2BIN(Y1406,8)</f>
        <v>00000000</v>
      </c>
      <c r="V1405" s="1639"/>
      <c r="W1405" s="1639"/>
      <c r="X1405" s="1639"/>
      <c r="Y1405" s="1639"/>
      <c r="Z1405" s="1639"/>
      <c r="AA1405" s="1639"/>
      <c r="AB1405" s="1639"/>
      <c r="AC1405" s="1639" t="str">
        <f>HEX2BIN(AG1406,8)</f>
        <v>00110001</v>
      </c>
      <c r="AD1405" s="1639"/>
      <c r="AE1405" s="1639"/>
      <c r="AF1405" s="1639"/>
      <c r="AG1405" s="1639"/>
      <c r="AH1405" s="1639"/>
      <c r="AI1405" s="1639"/>
      <c r="AJ1405" s="1639"/>
      <c r="AQ1405" s="1673"/>
      <c r="AR1405" s="1673"/>
      <c r="AS1405" s="1673"/>
      <c r="AT1405" s="1673"/>
      <c r="AU1405" s="1673"/>
      <c r="AV1405" s="1673"/>
      <c r="AW1405" s="1673"/>
      <c r="AX1405" s="1673"/>
      <c r="AY1405" s="1673"/>
      <c r="AZ1405" s="1673"/>
      <c r="BA1405" s="1673"/>
      <c r="BB1405" s="1673"/>
      <c r="BC1405" s="1673"/>
      <c r="BD1405" s="1673"/>
      <c r="BE1405" s="1673"/>
      <c r="BF1405" s="1673"/>
    </row>
    <row r="1406" spans="2:58" s="1618" customFormat="1" ht="12" customHeight="1">
      <c r="E1406" s="1638"/>
      <c r="F1406" s="1638"/>
      <c r="G1406" s="1638"/>
      <c r="H1406" s="1638"/>
      <c r="I1406" s="1638"/>
      <c r="J1406" s="1637"/>
      <c r="K1406" s="1640"/>
      <c r="L1406" s="1637"/>
      <c r="M1406" s="1641"/>
      <c r="N1406" s="1642"/>
      <c r="O1406" s="1640" t="s">
        <v>4421</v>
      </c>
      <c r="P1406" s="1642"/>
      <c r="Q1406" s="1644" t="s">
        <v>3106</v>
      </c>
      <c r="R1406" s="1645"/>
      <c r="S1406" s="1645"/>
      <c r="T1406" s="1646" t="s">
        <v>3187</v>
      </c>
      <c r="U1406" s="1644" t="s">
        <v>3919</v>
      </c>
      <c r="V1406" s="1645"/>
      <c r="W1406" s="1645"/>
      <c r="X1406" s="1645"/>
      <c r="Y1406" s="1647" t="s">
        <v>3138</v>
      </c>
      <c r="Z1406" s="1647"/>
      <c r="AA1406" s="1647"/>
      <c r="AB1406" s="1648"/>
      <c r="AC1406" s="1644" t="s">
        <v>3139</v>
      </c>
      <c r="AD1406" s="1645"/>
      <c r="AE1406" s="1645"/>
      <c r="AF1406" s="1645"/>
      <c r="AG1406" s="1647" t="s">
        <v>4422</v>
      </c>
      <c r="AH1406" s="1647"/>
      <c r="AI1406" s="1647"/>
      <c r="AJ1406" s="1648"/>
      <c r="AQ1406" s="1673"/>
      <c r="AR1406" s="1673"/>
      <c r="AS1406" s="1673"/>
      <c r="AT1406" s="1673"/>
      <c r="AU1406" s="1673"/>
      <c r="AV1406" s="1673"/>
      <c r="AW1406" s="1673"/>
      <c r="AX1406" s="1673"/>
      <c r="AY1406" s="1673"/>
      <c r="AZ1406" s="1673"/>
      <c r="BA1406" s="1673"/>
      <c r="BB1406" s="1673"/>
      <c r="BC1406" s="1673"/>
      <c r="BD1406" s="1673"/>
      <c r="BE1406" s="1673"/>
      <c r="BF1406" s="1673"/>
    </row>
    <row r="1407" spans="2:58" s="1903" customFormat="1" ht="12" customHeight="1">
      <c r="F1407" s="2032"/>
      <c r="G1407" s="1905"/>
      <c r="H1407" s="2032"/>
      <c r="I1407" s="2032"/>
      <c r="J1407" s="2033"/>
      <c r="L1407" s="2033"/>
      <c r="M1407" s="1641"/>
      <c r="N1407" s="1642"/>
      <c r="O1407" s="1640" t="s">
        <v>4423</v>
      </c>
      <c r="P1407" s="1642"/>
      <c r="Q1407" s="1644" t="s">
        <v>3106</v>
      </c>
      <c r="R1407" s="1645"/>
      <c r="S1407" s="1645"/>
      <c r="T1407" s="1646" t="s">
        <v>3187</v>
      </c>
      <c r="U1407" s="1644" t="s">
        <v>3120</v>
      </c>
      <c r="V1407" s="1645"/>
      <c r="W1407" s="1645"/>
      <c r="X1407" s="1645"/>
      <c r="Y1407" s="1647" t="s">
        <v>3401</v>
      </c>
      <c r="Z1407" s="1647"/>
      <c r="AA1407" s="1647"/>
      <c r="AB1407" s="1648"/>
      <c r="AC1407" s="1644" t="s">
        <v>3921</v>
      </c>
      <c r="AD1407" s="1645"/>
      <c r="AE1407" s="1645"/>
      <c r="AF1407" s="1645"/>
      <c r="AG1407" s="1647" t="s">
        <v>4422</v>
      </c>
      <c r="AH1407" s="1647"/>
      <c r="AI1407" s="1647"/>
      <c r="AJ1407" s="1648"/>
    </row>
    <row r="1408" spans="2:58" s="1903" customFormat="1" ht="12" customHeight="1">
      <c r="F1408" s="2032"/>
      <c r="G1408" s="1905"/>
      <c r="H1408" s="2032"/>
      <c r="I1408" s="2032"/>
      <c r="J1408" s="2033"/>
      <c r="L1408" s="2033"/>
      <c r="M1408" s="1641"/>
      <c r="N1408" s="1642"/>
      <c r="O1408" s="1640" t="s">
        <v>4424</v>
      </c>
      <c r="P1408" s="1642"/>
      <c r="Q1408" s="1644" t="s">
        <v>3106</v>
      </c>
      <c r="R1408" s="1645"/>
      <c r="S1408" s="1645"/>
      <c r="T1408" s="1646" t="s">
        <v>3214</v>
      </c>
      <c r="U1408" s="1644" t="s">
        <v>3120</v>
      </c>
      <c r="V1408" s="1645"/>
      <c r="W1408" s="1645"/>
      <c r="X1408" s="1645"/>
      <c r="Y1408" s="1647" t="s">
        <v>3441</v>
      </c>
      <c r="Z1408" s="1647"/>
      <c r="AA1408" s="1647"/>
      <c r="AB1408" s="1648"/>
      <c r="AC1408" s="1644" t="s">
        <v>3139</v>
      </c>
      <c r="AD1408" s="1645"/>
      <c r="AE1408" s="1645"/>
      <c r="AF1408" s="1645"/>
      <c r="AG1408" s="1647" t="s">
        <v>4425</v>
      </c>
      <c r="AH1408" s="1647"/>
      <c r="AI1408" s="1647"/>
      <c r="AJ1408" s="1648"/>
    </row>
    <row r="1409" spans="3:58" s="1903" customFormat="1" ht="12" customHeight="1">
      <c r="F1409" s="2032"/>
      <c r="G1409" s="2032"/>
      <c r="H1409" s="2032"/>
      <c r="I1409" s="2032"/>
      <c r="J1409" s="2033"/>
      <c r="L1409" s="2033"/>
      <c r="M1409" s="1641"/>
      <c r="N1409" s="1642"/>
      <c r="O1409" s="1640" t="s">
        <v>4426</v>
      </c>
      <c r="P1409" s="1642"/>
      <c r="Q1409" s="1644" t="s">
        <v>3106</v>
      </c>
      <c r="R1409" s="1645"/>
      <c r="S1409" s="1645"/>
      <c r="T1409" s="1646" t="s">
        <v>3214</v>
      </c>
      <c r="U1409" s="1644" t="s">
        <v>3120</v>
      </c>
      <c r="V1409" s="1645"/>
      <c r="W1409" s="1645"/>
      <c r="X1409" s="1645"/>
      <c r="Y1409" s="1647" t="s">
        <v>3444</v>
      </c>
      <c r="Z1409" s="1647"/>
      <c r="AA1409" s="1647"/>
      <c r="AB1409" s="1648"/>
      <c r="AC1409" s="1644" t="s">
        <v>3139</v>
      </c>
      <c r="AD1409" s="1645"/>
      <c r="AE1409" s="1645"/>
      <c r="AF1409" s="1645"/>
      <c r="AG1409" s="1647" t="s">
        <v>4425</v>
      </c>
      <c r="AH1409" s="1647"/>
      <c r="AI1409" s="1647"/>
      <c r="AJ1409" s="1648"/>
    </row>
    <row r="1410" spans="3:58" s="1618" customFormat="1" ht="12" customHeight="1">
      <c r="E1410" s="1638"/>
      <c r="F1410" s="1638"/>
      <c r="G1410" s="1638"/>
      <c r="H1410" s="1638"/>
      <c r="I1410" s="1638"/>
      <c r="J1410" s="1637"/>
      <c r="K1410" s="1640"/>
      <c r="L1410" s="1637"/>
      <c r="M1410" s="1641"/>
      <c r="N1410" s="1642"/>
      <c r="O1410" s="1640" t="s">
        <v>4427</v>
      </c>
      <c r="P1410" s="1642"/>
      <c r="Q1410" s="1644" t="s">
        <v>3106</v>
      </c>
      <c r="R1410" s="1645"/>
      <c r="S1410" s="1645"/>
      <c r="T1410" s="1646" t="s">
        <v>3214</v>
      </c>
      <c r="U1410" s="1644" t="s">
        <v>3120</v>
      </c>
      <c r="V1410" s="1645"/>
      <c r="W1410" s="1645"/>
      <c r="X1410" s="1645"/>
      <c r="Y1410" s="1647" t="s">
        <v>3448</v>
      </c>
      <c r="Z1410" s="1647"/>
      <c r="AA1410" s="1647"/>
      <c r="AB1410" s="1648"/>
      <c r="AC1410" s="1644" t="s">
        <v>3139</v>
      </c>
      <c r="AD1410" s="1645"/>
      <c r="AE1410" s="1645"/>
      <c r="AF1410" s="1645"/>
      <c r="AG1410" s="1647" t="s">
        <v>4422</v>
      </c>
      <c r="AH1410" s="1647"/>
      <c r="AI1410" s="1647"/>
      <c r="AJ1410" s="1648"/>
      <c r="AQ1410" s="1673"/>
      <c r="AR1410" s="1673"/>
      <c r="AS1410" s="1673"/>
      <c r="AT1410" s="1673"/>
      <c r="AU1410" s="1673"/>
      <c r="AV1410" s="1673"/>
      <c r="AW1410" s="1673"/>
      <c r="AX1410" s="1673"/>
      <c r="AY1410" s="1673"/>
      <c r="AZ1410" s="1673"/>
      <c r="BA1410" s="1673"/>
      <c r="BB1410" s="1673"/>
      <c r="BC1410" s="1673"/>
      <c r="BD1410" s="1673"/>
      <c r="BE1410" s="1673"/>
      <c r="BF1410" s="1673"/>
    </row>
    <row r="1411" spans="3:58" s="1903" customFormat="1" ht="12" customHeight="1">
      <c r="F1411" s="2032"/>
      <c r="G1411" s="1905"/>
      <c r="H1411" s="2032"/>
      <c r="I1411" s="2032"/>
      <c r="J1411" s="2033"/>
      <c r="L1411" s="2033"/>
      <c r="M1411" s="1641"/>
      <c r="N1411" s="1642"/>
      <c r="O1411" s="1640" t="s">
        <v>4428</v>
      </c>
      <c r="P1411" s="1642"/>
      <c r="Q1411" s="1644" t="s">
        <v>3106</v>
      </c>
      <c r="R1411" s="1645"/>
      <c r="S1411" s="1645"/>
      <c r="T1411" s="1646" t="s">
        <v>3214</v>
      </c>
      <c r="U1411" s="1644" t="s">
        <v>3120</v>
      </c>
      <c r="V1411" s="1645"/>
      <c r="W1411" s="1645"/>
      <c r="X1411" s="1645"/>
      <c r="Y1411" s="1647" t="s">
        <v>3451</v>
      </c>
      <c r="Z1411" s="1647"/>
      <c r="AA1411" s="1647"/>
      <c r="AB1411" s="1648"/>
      <c r="AC1411" s="1644" t="s">
        <v>3139</v>
      </c>
      <c r="AD1411" s="1645"/>
      <c r="AE1411" s="1645"/>
      <c r="AF1411" s="1645"/>
      <c r="AG1411" s="1647" t="s">
        <v>4422</v>
      </c>
      <c r="AH1411" s="1647"/>
      <c r="AI1411" s="1647"/>
      <c r="AJ1411" s="1648"/>
    </row>
    <row r="1412" spans="3:58" s="1903" customFormat="1" ht="12" customHeight="1">
      <c r="F1412" s="2032"/>
      <c r="G1412" s="1905"/>
      <c r="H1412" s="2032"/>
      <c r="I1412" s="2032"/>
      <c r="J1412" s="2033"/>
      <c r="L1412" s="2033"/>
      <c r="M1412" s="1641"/>
      <c r="N1412" s="1642"/>
      <c r="O1412" s="1640" t="s">
        <v>4429</v>
      </c>
      <c r="P1412" s="1642"/>
      <c r="Q1412" s="1644" t="s">
        <v>3106</v>
      </c>
      <c r="R1412" s="1645"/>
      <c r="S1412" s="1645"/>
      <c r="T1412" s="1646" t="s">
        <v>3214</v>
      </c>
      <c r="U1412" s="1644" t="s">
        <v>3120</v>
      </c>
      <c r="V1412" s="1645"/>
      <c r="W1412" s="1645"/>
      <c r="X1412" s="1645"/>
      <c r="Y1412" s="1647" t="s">
        <v>3454</v>
      </c>
      <c r="Z1412" s="1647"/>
      <c r="AA1412" s="1647"/>
      <c r="AB1412" s="1648"/>
      <c r="AC1412" s="1644" t="s">
        <v>3139</v>
      </c>
      <c r="AD1412" s="1645"/>
      <c r="AE1412" s="1645"/>
      <c r="AF1412" s="1645"/>
      <c r="AG1412" s="1647" t="s">
        <v>4425</v>
      </c>
      <c r="AH1412" s="1647"/>
      <c r="AI1412" s="1647"/>
      <c r="AJ1412" s="1648"/>
    </row>
    <row r="1413" spans="3:58" s="1903" customFormat="1" ht="12" customHeight="1">
      <c r="F1413" s="2032"/>
      <c r="G1413" s="2032"/>
      <c r="H1413" s="2032"/>
      <c r="I1413" s="2032"/>
      <c r="J1413" s="2033"/>
      <c r="L1413" s="2033"/>
      <c r="M1413" s="1641"/>
      <c r="N1413" s="1642"/>
      <c r="O1413" s="1640" t="s">
        <v>4430</v>
      </c>
      <c r="P1413" s="1642"/>
      <c r="Q1413" s="1644" t="s">
        <v>3106</v>
      </c>
      <c r="R1413" s="1645"/>
      <c r="S1413" s="1645"/>
      <c r="T1413" s="1646" t="s">
        <v>3214</v>
      </c>
      <c r="U1413" s="1644" t="s">
        <v>3120</v>
      </c>
      <c r="V1413" s="1645"/>
      <c r="W1413" s="1645"/>
      <c r="X1413" s="1645"/>
      <c r="Y1413" s="1647" t="s">
        <v>3457</v>
      </c>
      <c r="Z1413" s="1647"/>
      <c r="AA1413" s="1647"/>
      <c r="AB1413" s="1648"/>
      <c r="AC1413" s="1644" t="s">
        <v>3139</v>
      </c>
      <c r="AD1413" s="1645"/>
      <c r="AE1413" s="1645"/>
      <c r="AF1413" s="1645"/>
      <c r="AG1413" s="1647" t="s">
        <v>4425</v>
      </c>
      <c r="AH1413" s="1647"/>
      <c r="AI1413" s="1647"/>
      <c r="AJ1413" s="1648"/>
    </row>
    <row r="1414" spans="3:58" s="1618" customFormat="1" ht="12" customHeight="1">
      <c r="E1414" s="1638"/>
      <c r="F1414" s="1638"/>
      <c r="G1414" s="1638"/>
      <c r="H1414" s="1638"/>
      <c r="I1414" s="1638"/>
      <c r="J1414" s="1637"/>
      <c r="K1414" s="1640"/>
      <c r="L1414" s="1637"/>
      <c r="M1414" s="1641"/>
      <c r="N1414" s="1642"/>
      <c r="O1414" s="1640" t="s">
        <v>4431</v>
      </c>
      <c r="P1414" s="1642"/>
      <c r="Q1414" s="1644" t="s">
        <v>3106</v>
      </c>
      <c r="R1414" s="1645"/>
      <c r="S1414" s="1645"/>
      <c r="T1414" s="1646" t="s">
        <v>3187</v>
      </c>
      <c r="U1414" s="1644" t="s">
        <v>3120</v>
      </c>
      <c r="V1414" s="1645"/>
      <c r="W1414" s="1645"/>
      <c r="X1414" s="1645"/>
      <c r="Y1414" s="1647" t="s">
        <v>3460</v>
      </c>
      <c r="Z1414" s="1647"/>
      <c r="AA1414" s="1647"/>
      <c r="AB1414" s="1648"/>
      <c r="AC1414" s="1644" t="s">
        <v>3139</v>
      </c>
      <c r="AD1414" s="1645"/>
      <c r="AE1414" s="1645"/>
      <c r="AF1414" s="1645"/>
      <c r="AG1414" s="1647" t="s">
        <v>4422</v>
      </c>
      <c r="AH1414" s="1647"/>
      <c r="AI1414" s="1647"/>
      <c r="AJ1414" s="1648"/>
      <c r="AQ1414" s="1673"/>
      <c r="AR1414" s="1673"/>
      <c r="AS1414" s="1673"/>
      <c r="AT1414" s="1673"/>
      <c r="AU1414" s="1673"/>
      <c r="AV1414" s="1673"/>
      <c r="AW1414" s="1673"/>
      <c r="AX1414" s="1673"/>
      <c r="AY1414" s="1673"/>
      <c r="AZ1414" s="1673"/>
      <c r="BA1414" s="1673"/>
      <c r="BB1414" s="1673"/>
      <c r="BC1414" s="1673"/>
      <c r="BD1414" s="1673"/>
      <c r="BE1414" s="1673"/>
      <c r="BF1414" s="1673"/>
    </row>
    <row r="1415" spans="3:58" s="1903" customFormat="1" ht="12" customHeight="1">
      <c r="F1415" s="2032"/>
      <c r="G1415" s="1905"/>
      <c r="H1415" s="2032"/>
      <c r="I1415" s="2032"/>
      <c r="J1415" s="2033"/>
      <c r="L1415" s="2033"/>
      <c r="M1415" s="1641"/>
      <c r="N1415" s="1642"/>
      <c r="O1415" s="1640" t="s">
        <v>4432</v>
      </c>
      <c r="P1415" s="1642"/>
      <c r="Q1415" s="1644" t="s">
        <v>3106</v>
      </c>
      <c r="R1415" s="1645"/>
      <c r="S1415" s="1645"/>
      <c r="T1415" s="1646" t="s">
        <v>3214</v>
      </c>
      <c r="U1415" s="1644" t="s">
        <v>3120</v>
      </c>
      <c r="V1415" s="1645"/>
      <c r="W1415" s="1645"/>
      <c r="X1415" s="1645"/>
      <c r="Y1415" s="1647" t="s">
        <v>3463</v>
      </c>
      <c r="Z1415" s="1647"/>
      <c r="AA1415" s="1647"/>
      <c r="AB1415" s="1648"/>
      <c r="AC1415" s="1644" t="s">
        <v>3139</v>
      </c>
      <c r="AD1415" s="1645"/>
      <c r="AE1415" s="1645"/>
      <c r="AF1415" s="1645"/>
      <c r="AG1415" s="1647" t="s">
        <v>4422</v>
      </c>
      <c r="AH1415" s="1647"/>
      <c r="AI1415" s="1647"/>
      <c r="AJ1415" s="1648"/>
    </row>
    <row r="1416" spans="3:58" s="1903" customFormat="1" ht="12" customHeight="1">
      <c r="F1416" s="2032"/>
      <c r="G1416" s="1905"/>
      <c r="H1416" s="2032"/>
      <c r="I1416" s="2032"/>
      <c r="J1416" s="2033"/>
      <c r="L1416" s="2033"/>
      <c r="M1416" s="1641"/>
      <c r="N1416" s="1642"/>
      <c r="O1416" s="1640" t="s">
        <v>4433</v>
      </c>
      <c r="P1416" s="1642"/>
      <c r="Q1416" s="1644" t="s">
        <v>3106</v>
      </c>
      <c r="R1416" s="1645"/>
      <c r="S1416" s="1645"/>
      <c r="T1416" s="1646" t="s">
        <v>3187</v>
      </c>
      <c r="U1416" s="1644" t="s">
        <v>3120</v>
      </c>
      <c r="V1416" s="1645"/>
      <c r="W1416" s="1645"/>
      <c r="X1416" s="1645"/>
      <c r="Y1416" s="1647" t="s">
        <v>4434</v>
      </c>
      <c r="Z1416" s="1647"/>
      <c r="AA1416" s="1647"/>
      <c r="AB1416" s="1648"/>
      <c r="AC1416" s="1644" t="s">
        <v>3139</v>
      </c>
      <c r="AD1416" s="1645"/>
      <c r="AE1416" s="1645"/>
      <c r="AF1416" s="1645"/>
      <c r="AG1416" s="1647" t="s">
        <v>4425</v>
      </c>
      <c r="AH1416" s="1647"/>
      <c r="AI1416" s="1647"/>
      <c r="AJ1416" s="1648"/>
    </row>
    <row r="1417" spans="3:58" s="1903" customFormat="1" ht="12" customHeight="1">
      <c r="F1417" s="2032"/>
      <c r="G1417" s="2032"/>
      <c r="H1417" s="2032"/>
      <c r="I1417" s="2032"/>
      <c r="J1417" s="2033"/>
      <c r="L1417" s="2033"/>
      <c r="M1417" s="1641"/>
      <c r="N1417" s="1642"/>
      <c r="O1417" s="1640" t="s">
        <v>4435</v>
      </c>
      <c r="P1417" s="1642"/>
      <c r="Q1417" s="1644" t="s">
        <v>3106</v>
      </c>
      <c r="R1417" s="1645"/>
      <c r="S1417" s="1645"/>
      <c r="T1417" s="1646" t="s">
        <v>3187</v>
      </c>
      <c r="U1417" s="1644" t="s">
        <v>3120</v>
      </c>
      <c r="V1417" s="1645"/>
      <c r="W1417" s="1645"/>
      <c r="X1417" s="1645"/>
      <c r="Y1417" s="1647" t="s">
        <v>4436</v>
      </c>
      <c r="Z1417" s="1647"/>
      <c r="AA1417" s="1647"/>
      <c r="AB1417" s="1648"/>
      <c r="AC1417" s="1644" t="s">
        <v>3139</v>
      </c>
      <c r="AD1417" s="1645"/>
      <c r="AE1417" s="1645"/>
      <c r="AF1417" s="1645"/>
      <c r="AG1417" s="1647" t="s">
        <v>4425</v>
      </c>
      <c r="AH1417" s="1647"/>
      <c r="AI1417" s="1647"/>
      <c r="AJ1417" s="1648"/>
    </row>
    <row r="1418" spans="3:58" s="1903" customFormat="1" ht="12" customHeight="1">
      <c r="F1418" s="2032"/>
      <c r="G1418" s="1905"/>
      <c r="H1418" s="2032"/>
      <c r="I1418" s="2032"/>
      <c r="J1418" s="2033"/>
      <c r="L1418" s="2033"/>
      <c r="M1418" s="1641"/>
      <c r="N1418" s="1642"/>
      <c r="O1418" s="1640" t="s">
        <v>4437</v>
      </c>
      <c r="P1418" s="1642"/>
      <c r="Q1418" s="1644" t="s">
        <v>3106</v>
      </c>
      <c r="R1418" s="1645"/>
      <c r="S1418" s="1645"/>
      <c r="T1418" s="1646" t="s">
        <v>3214</v>
      </c>
      <c r="U1418" s="1644" t="s">
        <v>3225</v>
      </c>
      <c r="V1418" s="1645"/>
      <c r="W1418" s="1645"/>
      <c r="X1418" s="1645"/>
      <c r="Y1418" s="1647" t="s">
        <v>4438</v>
      </c>
      <c r="Z1418" s="1647"/>
      <c r="AA1418" s="1647"/>
      <c r="AB1418" s="1648"/>
      <c r="AC1418" s="1644" t="s">
        <v>3216</v>
      </c>
      <c r="AD1418" s="1645"/>
      <c r="AE1418" s="1645"/>
      <c r="AF1418" s="1645"/>
      <c r="AG1418" s="1647" t="s">
        <v>4425</v>
      </c>
      <c r="AH1418" s="1647"/>
      <c r="AI1418" s="1647"/>
      <c r="AJ1418" s="1648"/>
    </row>
    <row r="1419" spans="3:58" s="1903" customFormat="1" ht="12" customHeight="1">
      <c r="F1419" s="2032"/>
      <c r="G1419" s="2032"/>
      <c r="H1419" s="2032"/>
      <c r="I1419" s="2032"/>
      <c r="J1419" s="2033"/>
      <c r="L1419" s="2033"/>
      <c r="M1419" s="1641"/>
      <c r="N1419" s="1642"/>
      <c r="O1419" s="1640" t="s">
        <v>4439</v>
      </c>
      <c r="P1419" s="1642"/>
      <c r="Q1419" s="1644" t="s">
        <v>3106</v>
      </c>
      <c r="R1419" s="1645"/>
      <c r="S1419" s="1645"/>
      <c r="T1419" s="1646" t="s">
        <v>3214</v>
      </c>
      <c r="U1419" s="1644" t="s">
        <v>3120</v>
      </c>
      <c r="V1419" s="1645"/>
      <c r="W1419" s="1645"/>
      <c r="X1419" s="1645"/>
      <c r="Y1419" s="1647" t="s">
        <v>4440</v>
      </c>
      <c r="Z1419" s="1647"/>
      <c r="AA1419" s="1647"/>
      <c r="AB1419" s="1648"/>
      <c r="AC1419" s="1644" t="s">
        <v>3216</v>
      </c>
      <c r="AD1419" s="1645"/>
      <c r="AE1419" s="1645"/>
      <c r="AF1419" s="1645"/>
      <c r="AG1419" s="1647" t="s">
        <v>4425</v>
      </c>
      <c r="AH1419" s="1647"/>
      <c r="AI1419" s="1647"/>
      <c r="AJ1419" s="1648"/>
    </row>
    <row r="1420" spans="3:58" s="1909" customFormat="1" ht="12" customHeight="1">
      <c r="E1420" s="1927"/>
      <c r="F1420" s="1927"/>
      <c r="G1420" s="1927"/>
      <c r="H1420" s="1927"/>
      <c r="I1420" s="1927"/>
      <c r="J1420" s="1928"/>
      <c r="K1420" s="1905"/>
      <c r="L1420" s="1928"/>
      <c r="M1420" s="1929"/>
      <c r="N1420" s="1929"/>
      <c r="O1420" s="1929"/>
      <c r="P1420" s="1929"/>
      <c r="U1420" s="1928"/>
      <c r="Y1420" s="1929"/>
      <c r="Z1420" s="1929"/>
      <c r="AA1420" s="1929"/>
      <c r="AB1420" s="1930"/>
      <c r="AC1420" s="1929"/>
      <c r="AD1420" s="1929"/>
      <c r="AE1420" s="1929"/>
      <c r="AF1420" s="1929"/>
      <c r="AG1420" s="1931"/>
      <c r="AH1420" s="1931"/>
      <c r="AI1420" s="1931"/>
      <c r="AJ1420" s="1931"/>
    </row>
    <row r="1421" spans="3:58" s="1903" customFormat="1" ht="12" customHeight="1">
      <c r="C1421" s="1903" t="s">
        <v>4441</v>
      </c>
      <c r="D1421" s="1908"/>
      <c r="M1421" s="1909"/>
      <c r="N1421" s="1909"/>
      <c r="O1421" s="1909"/>
      <c r="P1421" s="1909"/>
      <c r="Q1421" s="1909"/>
      <c r="R1421" s="1909"/>
      <c r="S1421" s="1909"/>
      <c r="T1421" s="1909"/>
      <c r="U1421" s="1909"/>
      <c r="V1421" s="1909"/>
      <c r="W1421" s="1909"/>
      <c r="X1421" s="1909"/>
      <c r="AC1421" s="1909"/>
      <c r="AD1421" s="1909"/>
      <c r="AE1421" s="1909"/>
      <c r="AF1421" s="1909"/>
      <c r="AG1421" s="1909"/>
      <c r="AH1421" s="1909"/>
      <c r="AI1421" s="1909"/>
      <c r="AJ1421" s="1909"/>
      <c r="AK1421" s="1909"/>
      <c r="AL1421" s="1909"/>
    </row>
    <row r="1422" spans="3:58" s="1903" customFormat="1" ht="12" customHeight="1">
      <c r="E1422" s="1910" t="s">
        <v>3102</v>
      </c>
      <c r="AJ1422" s="1911" t="s">
        <v>3103</v>
      </c>
    </row>
    <row r="1423" spans="3:58" s="1903" customFormat="1" ht="12" customHeight="1">
      <c r="E1423" s="1912">
        <v>31</v>
      </c>
      <c r="F1423" s="1912"/>
      <c r="G1423" s="1912"/>
      <c r="H1423" s="1912"/>
      <c r="I1423" s="1912"/>
      <c r="J1423" s="1912"/>
      <c r="K1423" s="1912"/>
      <c r="L1423" s="1912">
        <v>24</v>
      </c>
      <c r="M1423" s="1912">
        <v>23</v>
      </c>
      <c r="N1423" s="1912"/>
      <c r="O1423" s="1912"/>
      <c r="P1423" s="1912"/>
      <c r="Q1423" s="1912"/>
      <c r="R1423" s="1912"/>
      <c r="S1423" s="1912"/>
      <c r="T1423" s="1913">
        <v>16</v>
      </c>
      <c r="U1423" s="1913">
        <v>15</v>
      </c>
      <c r="V1423" s="1912"/>
      <c r="W1423" s="1912"/>
      <c r="X1423" s="1912"/>
      <c r="Y1423" s="1912"/>
      <c r="Z1423" s="1912"/>
      <c r="AA1423" s="1912"/>
      <c r="AB1423" s="1913">
        <v>8</v>
      </c>
      <c r="AC1423" s="1913">
        <v>7</v>
      </c>
      <c r="AD1423" s="1912"/>
      <c r="AE1423" s="1912"/>
      <c r="AF1423" s="1912"/>
      <c r="AG1423" s="1912"/>
      <c r="AH1423" s="1912"/>
      <c r="AI1423" s="1912"/>
      <c r="AJ1423" s="1913">
        <v>0</v>
      </c>
    </row>
    <row r="1424" spans="3:58" s="1903" customFormat="1" ht="12" customHeight="1">
      <c r="E1424" s="1686" t="s">
        <v>3125</v>
      </c>
      <c r="F1424" s="1687" t="s">
        <v>3125</v>
      </c>
      <c r="G1424" s="1687" t="s">
        <v>3125</v>
      </c>
      <c r="H1424" s="1688" t="s">
        <v>3125</v>
      </c>
      <c r="I1424" s="1686" t="s">
        <v>3125</v>
      </c>
      <c r="J1424" s="1687" t="s">
        <v>3125</v>
      </c>
      <c r="K1424" s="1687" t="s">
        <v>3125</v>
      </c>
      <c r="L1424" s="1688" t="s">
        <v>3125</v>
      </c>
      <c r="M1424" s="1760" t="s">
        <v>3420</v>
      </c>
      <c r="N1424" s="1758" t="s">
        <v>3420</v>
      </c>
      <c r="O1424" s="1758" t="s">
        <v>3420</v>
      </c>
      <c r="P1424" s="1761" t="s">
        <v>3420</v>
      </c>
      <c r="Q1424" s="1760" t="s">
        <v>3420</v>
      </c>
      <c r="R1424" s="1758" t="s">
        <v>3420</v>
      </c>
      <c r="S1424" s="1758" t="s">
        <v>3420</v>
      </c>
      <c r="T1424" s="1761" t="s">
        <v>3420</v>
      </c>
      <c r="U1424" s="1760" t="s">
        <v>3420</v>
      </c>
      <c r="V1424" s="1758" t="s">
        <v>3420</v>
      </c>
      <c r="W1424" s="1758" t="s">
        <v>3420</v>
      </c>
      <c r="X1424" s="1761" t="s">
        <v>3420</v>
      </c>
      <c r="Y1424" s="1760" t="s">
        <v>3420</v>
      </c>
      <c r="Z1424" s="1758" t="s">
        <v>3420</v>
      </c>
      <c r="AA1424" s="1758" t="s">
        <v>3420</v>
      </c>
      <c r="AB1424" s="1761" t="s">
        <v>3420</v>
      </c>
      <c r="AC1424" s="1760" t="s">
        <v>3420</v>
      </c>
      <c r="AD1424" s="1758" t="s">
        <v>3420</v>
      </c>
      <c r="AE1424" s="1758" t="s">
        <v>3420</v>
      </c>
      <c r="AF1424" s="1761" t="s">
        <v>3420</v>
      </c>
      <c r="AG1424" s="1760" t="s">
        <v>3420</v>
      </c>
      <c r="AH1424" s="1758" t="s">
        <v>3420</v>
      </c>
      <c r="AI1424" s="1758" t="s">
        <v>3420</v>
      </c>
      <c r="AJ1424" s="1761" t="s">
        <v>3420</v>
      </c>
    </row>
    <row r="1425" spans="2:58" s="1903" customFormat="1" ht="6" customHeight="1">
      <c r="E1425" s="1914"/>
      <c r="F1425" s="1914"/>
      <c r="G1425" s="1914"/>
      <c r="H1425" s="1914"/>
      <c r="I1425" s="1914"/>
      <c r="J1425" s="1914"/>
      <c r="K1425" s="1914"/>
      <c r="L1425" s="1914"/>
      <c r="M1425" s="1914"/>
      <c r="N1425" s="1914"/>
      <c r="O1425" s="1914"/>
      <c r="P1425" s="1914"/>
      <c r="Q1425" s="1914"/>
      <c r="R1425" s="1914"/>
      <c r="S1425" s="1914"/>
      <c r="T1425" s="1914"/>
      <c r="U1425" s="1914"/>
      <c r="V1425" s="1914"/>
      <c r="W1425" s="1914"/>
      <c r="X1425" s="1914"/>
      <c r="Y1425" s="1914"/>
      <c r="Z1425" s="1914"/>
      <c r="AA1425" s="1914"/>
      <c r="AB1425" s="1914"/>
      <c r="AC1425" s="1914"/>
      <c r="AD1425" s="1914"/>
      <c r="AE1425" s="1914"/>
      <c r="AF1425" s="1914"/>
      <c r="AG1425" s="1914"/>
      <c r="AH1425" s="1914"/>
      <c r="AI1425" s="1914"/>
      <c r="AJ1425" s="1914"/>
    </row>
    <row r="1426" spans="2:58" s="1903" customFormat="1" ht="6" customHeight="1">
      <c r="E1426" s="1914"/>
      <c r="F1426" s="1914"/>
      <c r="G1426" s="1914"/>
      <c r="H1426" s="1914"/>
      <c r="I1426" s="1914"/>
      <c r="J1426" s="1914"/>
      <c r="K1426" s="1914"/>
      <c r="L1426" s="1914"/>
      <c r="M1426" s="1914"/>
      <c r="N1426" s="1914"/>
      <c r="O1426" s="1914"/>
      <c r="P1426" s="1914"/>
      <c r="Q1426" s="1914"/>
      <c r="R1426" s="1914"/>
      <c r="S1426" s="1914"/>
      <c r="T1426" s="1914"/>
      <c r="U1426" s="1914"/>
      <c r="V1426" s="1914"/>
      <c r="W1426" s="1914"/>
      <c r="X1426" s="1914"/>
      <c r="Y1426" s="1914"/>
      <c r="Z1426" s="1914"/>
      <c r="AA1426" s="1914"/>
      <c r="AB1426" s="1914"/>
      <c r="AC1426" s="1914"/>
      <c r="AD1426" s="1914"/>
      <c r="AE1426" s="1914"/>
      <c r="AF1426" s="1914"/>
      <c r="AG1426" s="1914"/>
      <c r="AH1426" s="1914"/>
      <c r="AI1426" s="1914"/>
      <c r="AJ1426" s="1914"/>
    </row>
    <row r="1427" spans="2:58" s="1903" customFormat="1" ht="6" customHeight="1">
      <c r="E1427" s="1914"/>
      <c r="F1427" s="1914"/>
      <c r="G1427" s="1914"/>
      <c r="H1427" s="1914"/>
      <c r="I1427" s="1914"/>
      <c r="J1427" s="1914"/>
      <c r="K1427" s="1914"/>
      <c r="L1427" s="1914"/>
      <c r="M1427" s="1914"/>
      <c r="N1427" s="1914"/>
      <c r="O1427" s="1914"/>
      <c r="P1427" s="1914"/>
      <c r="Q1427" s="1914"/>
      <c r="R1427" s="1914"/>
      <c r="S1427" s="1914"/>
      <c r="T1427" s="1914"/>
      <c r="U1427" s="1914"/>
      <c r="V1427" s="1914"/>
      <c r="W1427" s="1914"/>
      <c r="X1427" s="1914"/>
      <c r="Y1427" s="1914"/>
      <c r="Z1427" s="1914"/>
      <c r="AA1427" s="1914"/>
      <c r="AB1427" s="1914"/>
      <c r="AC1427" s="1914"/>
      <c r="AD1427" s="1914"/>
      <c r="AE1427" s="1914"/>
      <c r="AF1427" s="1914"/>
      <c r="AG1427" s="1914"/>
      <c r="AH1427" s="1914"/>
      <c r="AI1427" s="1914"/>
      <c r="AJ1427" s="1914"/>
    </row>
    <row r="1428" spans="2:58" s="1903" customFormat="1" ht="6" customHeight="1">
      <c r="E1428" s="1914"/>
      <c r="F1428" s="1914"/>
      <c r="G1428" s="1914"/>
      <c r="H1428" s="1914"/>
      <c r="I1428" s="1914"/>
      <c r="J1428" s="1914"/>
      <c r="K1428" s="1914"/>
      <c r="L1428" s="1914"/>
      <c r="M1428" s="1914"/>
      <c r="N1428" s="1914"/>
      <c r="O1428" s="1914"/>
      <c r="P1428" s="1914"/>
      <c r="Q1428" s="1914"/>
      <c r="R1428" s="1914"/>
      <c r="S1428" s="1914"/>
      <c r="T1428" s="1914"/>
      <c r="U1428" s="1914"/>
      <c r="V1428" s="1914"/>
      <c r="W1428" s="1914"/>
      <c r="X1428" s="1914"/>
      <c r="Y1428" s="1914"/>
      <c r="Z1428" s="1914"/>
      <c r="AA1428" s="1914"/>
      <c r="AB1428" s="1914"/>
      <c r="AC1428" s="1914"/>
      <c r="AD1428" s="1914"/>
      <c r="AE1428" s="1914"/>
      <c r="AF1428" s="1914"/>
      <c r="AG1428" s="1914"/>
      <c r="AH1428" s="1914"/>
      <c r="AI1428" s="1914"/>
      <c r="AJ1428" s="1914"/>
    </row>
    <row r="1429" spans="2:58" s="1909" customFormat="1" ht="12" customHeight="1">
      <c r="E1429" s="1927"/>
      <c r="F1429" s="1927"/>
      <c r="G1429" s="1927"/>
      <c r="H1429" s="1927"/>
      <c r="I1429" s="1927"/>
      <c r="J1429" s="1928"/>
      <c r="K1429" s="1905"/>
      <c r="L1429" s="1929"/>
      <c r="M1429" s="1918" t="s">
        <v>4389</v>
      </c>
      <c r="N1429" s="2014"/>
      <c r="O1429" s="2014"/>
      <c r="P1429" s="2014"/>
      <c r="Q1429" s="2014"/>
      <c r="R1429" s="2014"/>
      <c r="S1429" s="2014"/>
      <c r="T1429" s="2014"/>
      <c r="U1429" s="2044"/>
      <c r="V1429" s="2044"/>
      <c r="W1429" s="2044"/>
      <c r="X1429" s="2044"/>
      <c r="Y1429" s="2044"/>
      <c r="Z1429" s="2044"/>
      <c r="AA1429" s="2044"/>
      <c r="AB1429" s="2044"/>
      <c r="AC1429" s="2044"/>
      <c r="AD1429" s="2044"/>
      <c r="AE1429" s="2044"/>
      <c r="AF1429" s="2044"/>
      <c r="AG1429" s="2044"/>
      <c r="AH1429" s="2044"/>
      <c r="AI1429" s="2044"/>
      <c r="AJ1429" s="2045"/>
    </row>
    <row r="1430" spans="2:58" s="1903" customFormat="1" ht="12" customHeight="1">
      <c r="B1430" s="1926"/>
      <c r="C1430" s="1908"/>
    </row>
    <row r="1431" spans="2:58" s="1903" customFormat="1" ht="12" customHeight="1">
      <c r="B1431" s="1926"/>
      <c r="C1431" s="1908"/>
    </row>
    <row r="1432" spans="2:58" s="1903" customFormat="1" ht="12" customHeight="1">
      <c r="B1432" s="1926"/>
      <c r="C1432" s="1908"/>
    </row>
    <row r="1433" spans="2:58" s="1903" customFormat="1" ht="12" customHeight="1">
      <c r="B1433" s="1926"/>
      <c r="C1433" s="1908"/>
    </row>
    <row r="1434" spans="2:58" s="1903" customFormat="1" ht="12" customHeight="1">
      <c r="B1434" s="1926"/>
      <c r="C1434" s="1908"/>
      <c r="E1434" s="1771"/>
      <c r="F1434" s="1771"/>
      <c r="G1434" s="1771"/>
      <c r="H1434" s="1771"/>
      <c r="I1434" s="1771"/>
      <c r="J1434" s="1771"/>
      <c r="K1434" s="1771"/>
      <c r="L1434" s="1771"/>
      <c r="M1434" s="1771"/>
      <c r="N1434" s="1771"/>
      <c r="O1434" s="1771"/>
      <c r="P1434" s="1771"/>
      <c r="Q1434" s="1771"/>
      <c r="R1434" s="1771"/>
      <c r="S1434" s="1771"/>
      <c r="T1434" s="1771"/>
      <c r="U1434" s="1771"/>
      <c r="V1434" s="1771"/>
      <c r="W1434" s="1771"/>
      <c r="X1434" s="1771"/>
      <c r="Y1434" s="1771"/>
      <c r="Z1434" s="1771"/>
      <c r="AA1434" s="1771"/>
      <c r="AB1434" s="1771"/>
      <c r="AC1434" s="1771"/>
      <c r="AD1434" s="1771"/>
      <c r="AE1434" s="1771"/>
      <c r="AF1434" s="1771"/>
      <c r="AG1434" s="1771"/>
      <c r="AH1434" s="1771"/>
      <c r="AI1434" s="1771"/>
      <c r="AJ1434" s="1771"/>
      <c r="AK1434" s="1771"/>
    </row>
    <row r="1435" spans="2:58" s="1903" customFormat="1" ht="12" customHeight="1">
      <c r="B1435" s="1656" t="str">
        <f>$B$2</f>
        <v>13</v>
      </c>
      <c r="C1435" s="1657" t="s">
        <v>4442</v>
      </c>
      <c r="E1435" s="2022" t="s">
        <v>4443</v>
      </c>
      <c r="F1435" s="1771"/>
      <c r="G1435" s="1771"/>
      <c r="H1435" s="1771"/>
      <c r="I1435" s="1771"/>
      <c r="J1435" s="2022"/>
      <c r="K1435" s="1771"/>
      <c r="L1435" s="1771"/>
      <c r="M1435" s="1771"/>
      <c r="N1435" s="1771"/>
      <c r="O1435" s="1771"/>
      <c r="P1435" s="1771"/>
      <c r="Q1435" s="1771"/>
      <c r="R1435" s="2023"/>
      <c r="S1435" s="2023"/>
      <c r="T1435" s="2023"/>
      <c r="U1435" s="2023"/>
      <c r="V1435" s="2023"/>
      <c r="W1435" s="2023"/>
      <c r="X1435" s="2023"/>
      <c r="Y1435" s="2023"/>
      <c r="Z1435" s="2023"/>
      <c r="AA1435" s="2023"/>
      <c r="AB1435" s="2023"/>
      <c r="AC1435" s="2023"/>
      <c r="AD1435" s="2023"/>
      <c r="AE1435" s="1771"/>
      <c r="AF1435" s="2024" t="s">
        <v>4375</v>
      </c>
      <c r="AG1435" s="2024"/>
      <c r="AH1435" s="2024"/>
      <c r="AI1435" s="2024"/>
      <c r="AJ1435" s="2024"/>
      <c r="AK1435" s="1771"/>
    </row>
    <row r="1436" spans="2:58" s="1903" customFormat="1" ht="12" customHeight="1">
      <c r="B1436" s="1926"/>
      <c r="C1436" s="1908"/>
    </row>
    <row r="1437" spans="2:58" s="1903" customFormat="1" ht="12" customHeight="1">
      <c r="C1437" s="1903" t="s">
        <v>4376</v>
      </c>
      <c r="D1437" s="1908"/>
    </row>
    <row r="1438" spans="2:58" s="1903" customFormat="1" ht="12" customHeight="1">
      <c r="E1438" s="1910" t="s">
        <v>3102</v>
      </c>
      <c r="AJ1438" s="1911" t="s">
        <v>3103</v>
      </c>
    </row>
    <row r="1439" spans="2:58" s="1903" customFormat="1" ht="12" customHeight="1">
      <c r="E1439" s="1912">
        <v>31</v>
      </c>
      <c r="F1439" s="1912"/>
      <c r="G1439" s="1912"/>
      <c r="H1439" s="1912"/>
      <c r="I1439" s="1912"/>
      <c r="J1439" s="1912"/>
      <c r="K1439" s="1912"/>
      <c r="L1439" s="1912">
        <v>24</v>
      </c>
      <c r="M1439" s="1912">
        <v>23</v>
      </c>
      <c r="N1439" s="1912"/>
      <c r="O1439" s="1912"/>
      <c r="P1439" s="1912"/>
      <c r="Q1439" s="1912"/>
      <c r="R1439" s="1912"/>
      <c r="S1439" s="1912"/>
      <c r="T1439" s="1913">
        <v>16</v>
      </c>
      <c r="U1439" s="1913">
        <v>15</v>
      </c>
      <c r="V1439" s="1912"/>
      <c r="W1439" s="1912"/>
      <c r="X1439" s="1912"/>
      <c r="Y1439" s="1912"/>
      <c r="Z1439" s="1912"/>
      <c r="AA1439" s="1912"/>
      <c r="AB1439" s="1913">
        <v>8</v>
      </c>
      <c r="AC1439" s="1913">
        <v>7</v>
      </c>
      <c r="AD1439" s="1912"/>
      <c r="AE1439" s="1912"/>
      <c r="AF1439" s="1912"/>
      <c r="AG1439" s="1912"/>
      <c r="AH1439" s="1912"/>
      <c r="AI1439" s="1912"/>
      <c r="AJ1439" s="1913">
        <v>0</v>
      </c>
    </row>
    <row r="1440" spans="2:58" s="1618" customFormat="1" ht="12" customHeight="1">
      <c r="E1440" s="1619">
        <v>1</v>
      </c>
      <c r="F1440" s="1620">
        <v>0</v>
      </c>
      <c r="G1440" s="1620">
        <v>1</v>
      </c>
      <c r="H1440" s="1621">
        <v>1</v>
      </c>
      <c r="I1440" s="1619">
        <v>0</v>
      </c>
      <c r="J1440" s="1622">
        <v>0</v>
      </c>
      <c r="K1440" s="1622">
        <v>0</v>
      </c>
      <c r="L1440" s="1623">
        <v>0</v>
      </c>
      <c r="M1440" s="1668">
        <v>0</v>
      </c>
      <c r="N1440" s="1622">
        <v>0</v>
      </c>
      <c r="O1440" s="1622">
        <v>0</v>
      </c>
      <c r="P1440" s="1623">
        <v>0</v>
      </c>
      <c r="Q1440" s="1619" t="str">
        <f>MID(Q1442,1,1)</f>
        <v>0</v>
      </c>
      <c r="R1440" s="1620" t="str">
        <f>MID(Q1442,2,1)</f>
        <v>0</v>
      </c>
      <c r="S1440" s="1669" t="str">
        <f>MID(Q1442,3,1)</f>
        <v>0</v>
      </c>
      <c r="T1440" s="1670" t="str">
        <f>MID(Q1442,4,1)</f>
        <v>1</v>
      </c>
      <c r="U1440" s="1619" t="str">
        <f>MID(U1442,1,1)</f>
        <v>0</v>
      </c>
      <c r="V1440" s="1620" t="str">
        <f>MID(U1442,2,1)</f>
        <v>0</v>
      </c>
      <c r="W1440" s="1620" t="str">
        <f>MID(U1442,3,1)</f>
        <v>0</v>
      </c>
      <c r="X1440" s="1621" t="str">
        <f>MID(U1442,4,1)</f>
        <v>0</v>
      </c>
      <c r="Y1440" s="1619" t="str">
        <f>MID(U1442,5,1)</f>
        <v>0</v>
      </c>
      <c r="Z1440" s="1620" t="str">
        <f>MID(U1442,6,1)</f>
        <v>0</v>
      </c>
      <c r="AA1440" s="1620" t="str">
        <f>MID(U1442,7,1)</f>
        <v>0</v>
      </c>
      <c r="AB1440" s="1621" t="s">
        <v>3965</v>
      </c>
      <c r="AC1440" s="1671" t="str">
        <f>MID(AC1442,1,1)</f>
        <v>0</v>
      </c>
      <c r="AD1440" s="1669" t="str">
        <f>MID(AC1442,2,1)</f>
        <v>0</v>
      </c>
      <c r="AE1440" s="1669" t="str">
        <f>MID(AC1442,3,1)</f>
        <v>1</v>
      </c>
      <c r="AF1440" s="1672" t="str">
        <f>MID(AC1442,4,1)</f>
        <v>1</v>
      </c>
      <c r="AG1440" s="1671" t="str">
        <f>MID(AC1442,5,1)</f>
        <v>0</v>
      </c>
      <c r="AH1440" s="1669" t="str">
        <f>MID(AC1442,6,1)</f>
        <v>0</v>
      </c>
      <c r="AI1440" s="1669" t="str">
        <f>MID(AC1442,7,1)</f>
        <v>1</v>
      </c>
      <c r="AJ1440" s="1672" t="str">
        <f>MID(AC1442,8,1)</f>
        <v>0</v>
      </c>
      <c r="AQ1440" s="1673"/>
      <c r="AR1440" s="1673"/>
      <c r="AS1440" s="1673"/>
      <c r="AT1440" s="1673"/>
      <c r="AU1440" s="1673"/>
      <c r="AV1440" s="1673"/>
      <c r="AW1440" s="1673"/>
      <c r="AX1440" s="1673"/>
      <c r="AY1440" s="1673"/>
      <c r="AZ1440" s="1673"/>
      <c r="BA1440" s="1673"/>
      <c r="BB1440" s="1673"/>
      <c r="BC1440" s="1673"/>
      <c r="BD1440" s="1673"/>
      <c r="BE1440" s="1673"/>
      <c r="BF1440" s="1673"/>
    </row>
    <row r="1441" spans="3:58" s="1618" customFormat="1" ht="12" customHeight="1">
      <c r="AI1441" s="1637"/>
      <c r="AJ1441" s="1637"/>
      <c r="AQ1441" s="1673"/>
      <c r="AR1441" s="1673"/>
      <c r="AS1441" s="1673"/>
      <c r="AT1441" s="1673"/>
      <c r="AU1441" s="1673"/>
      <c r="AV1441" s="1673"/>
      <c r="AW1441" s="1673"/>
      <c r="AX1441" s="1673"/>
      <c r="AY1441" s="1673"/>
      <c r="AZ1441" s="1673"/>
      <c r="BA1441" s="1673"/>
      <c r="BB1441" s="1673"/>
      <c r="BC1441" s="1673"/>
      <c r="BD1441" s="1673"/>
      <c r="BE1441" s="1673"/>
      <c r="BF1441" s="1673"/>
    </row>
    <row r="1442" spans="3:58" s="1618" customFormat="1" ht="12" hidden="1" customHeight="1">
      <c r="E1442" s="1638"/>
      <c r="F1442" s="1638"/>
      <c r="G1442" s="1638"/>
      <c r="H1442" s="1638"/>
      <c r="I1442" s="1638"/>
      <c r="J1442" s="1637"/>
      <c r="K1442" s="1637"/>
      <c r="L1442" s="1637"/>
      <c r="M1442" s="1637"/>
      <c r="N1442" s="1637"/>
      <c r="O1442" s="1637"/>
      <c r="P1442" s="1637"/>
      <c r="Q1442" s="1639" t="str">
        <f>HEX2BIN(T1443,4)</f>
        <v>0001</v>
      </c>
      <c r="R1442" s="1639"/>
      <c r="S1442" s="1639"/>
      <c r="T1442" s="1639"/>
      <c r="U1442" s="1639" t="str">
        <f>HEX2BIN(Y1443,8)</f>
        <v>00000000</v>
      </c>
      <c r="V1442" s="1639"/>
      <c r="W1442" s="1639"/>
      <c r="X1442" s="1639"/>
      <c r="Y1442" s="1639"/>
      <c r="Z1442" s="1639"/>
      <c r="AA1442" s="1639"/>
      <c r="AB1442" s="1639"/>
      <c r="AC1442" s="1639" t="str">
        <f>HEX2BIN(AG1443,8)</f>
        <v>00110010</v>
      </c>
      <c r="AD1442" s="1639"/>
      <c r="AE1442" s="1639"/>
      <c r="AF1442" s="1639"/>
      <c r="AG1442" s="1639"/>
      <c r="AH1442" s="1639"/>
      <c r="AI1442" s="1639"/>
      <c r="AJ1442" s="1639"/>
      <c r="AQ1442" s="1673"/>
      <c r="AR1442" s="1673"/>
      <c r="AS1442" s="1673"/>
      <c r="AT1442" s="1673"/>
      <c r="AU1442" s="1673"/>
      <c r="AV1442" s="1673"/>
      <c r="AW1442" s="1673"/>
      <c r="AX1442" s="1673"/>
      <c r="AY1442" s="1673"/>
      <c r="AZ1442" s="1673"/>
      <c r="BA1442" s="1673"/>
      <c r="BB1442" s="1673"/>
      <c r="BC1442" s="1673"/>
      <c r="BD1442" s="1673"/>
      <c r="BE1442" s="1673"/>
      <c r="BF1442" s="1673"/>
    </row>
    <row r="1443" spans="3:58" s="1618" customFormat="1" ht="12" customHeight="1">
      <c r="E1443" s="1638"/>
      <c r="F1443" s="1638"/>
      <c r="G1443" s="1638"/>
      <c r="H1443" s="1638"/>
      <c r="I1443" s="1638"/>
      <c r="J1443" s="1637"/>
      <c r="K1443" s="1640"/>
      <c r="L1443" s="1637"/>
      <c r="M1443" s="1641"/>
      <c r="N1443" s="1642"/>
      <c r="O1443" s="1640" t="s">
        <v>4444</v>
      </c>
      <c r="P1443" s="1642"/>
      <c r="Q1443" s="1644" t="s">
        <v>3106</v>
      </c>
      <c r="R1443" s="1645"/>
      <c r="S1443" s="1645"/>
      <c r="T1443" s="1646" t="s">
        <v>3866</v>
      </c>
      <c r="U1443" s="1644" t="s">
        <v>3830</v>
      </c>
      <c r="V1443" s="1645"/>
      <c r="W1443" s="1645"/>
      <c r="X1443" s="1645"/>
      <c r="Y1443" s="1647" t="s">
        <v>4445</v>
      </c>
      <c r="Z1443" s="1647"/>
      <c r="AA1443" s="1647"/>
      <c r="AB1443" s="1648"/>
      <c r="AC1443" s="1644" t="s">
        <v>4384</v>
      </c>
      <c r="AD1443" s="1645"/>
      <c r="AE1443" s="1645"/>
      <c r="AF1443" s="1645"/>
      <c r="AG1443" s="1647" t="s">
        <v>4446</v>
      </c>
      <c r="AH1443" s="1647"/>
      <c r="AI1443" s="1647"/>
      <c r="AJ1443" s="1648"/>
      <c r="AQ1443" s="1673"/>
      <c r="AR1443" s="1673"/>
      <c r="AS1443" s="1673"/>
      <c r="AT1443" s="1673"/>
      <c r="AU1443" s="1673"/>
      <c r="AV1443" s="1673"/>
      <c r="AW1443" s="1673"/>
      <c r="AX1443" s="1673"/>
      <c r="AY1443" s="1673"/>
      <c r="AZ1443" s="1673"/>
      <c r="BA1443" s="1673"/>
      <c r="BB1443" s="1673"/>
      <c r="BC1443" s="1673"/>
      <c r="BD1443" s="1673"/>
      <c r="BE1443" s="1673"/>
      <c r="BF1443" s="1673"/>
    </row>
    <row r="1444" spans="3:58" s="1909" customFormat="1" ht="12" customHeight="1">
      <c r="E1444" s="1927"/>
      <c r="F1444" s="1927"/>
      <c r="G1444" s="1927"/>
      <c r="H1444" s="1927"/>
      <c r="I1444" s="1927"/>
      <c r="J1444" s="1928"/>
      <c r="K1444" s="1905"/>
      <c r="L1444" s="1928"/>
      <c r="M1444" s="1929"/>
      <c r="N1444" s="1929"/>
      <c r="O1444" s="1929"/>
      <c r="P1444" s="1929"/>
      <c r="U1444" s="1928"/>
      <c r="Y1444" s="1929"/>
      <c r="Z1444" s="1929"/>
      <c r="AA1444" s="1929"/>
      <c r="AB1444" s="1930"/>
      <c r="AC1444" s="1929"/>
      <c r="AD1444" s="1929"/>
      <c r="AE1444" s="1929"/>
      <c r="AF1444" s="1929"/>
      <c r="AG1444" s="1931"/>
      <c r="AH1444" s="1931"/>
      <c r="AI1444" s="1931"/>
      <c r="AJ1444" s="1931"/>
    </row>
    <row r="1445" spans="3:58" s="1903" customFormat="1" ht="12" customHeight="1">
      <c r="C1445" s="1903" t="s">
        <v>4447</v>
      </c>
      <c r="D1445" s="1908"/>
      <c r="M1445" s="1909"/>
      <c r="N1445" s="1909"/>
      <c r="O1445" s="1909"/>
      <c r="P1445" s="1909"/>
      <c r="Q1445" s="1909"/>
      <c r="R1445" s="1909"/>
      <c r="S1445" s="1909"/>
      <c r="T1445" s="1909"/>
      <c r="U1445" s="1909"/>
      <c r="V1445" s="1909"/>
      <c r="W1445" s="1909"/>
      <c r="X1445" s="1909"/>
      <c r="AC1445" s="1909"/>
      <c r="AD1445" s="1909"/>
      <c r="AE1445" s="1909"/>
      <c r="AF1445" s="1909"/>
      <c r="AG1445" s="1909"/>
      <c r="AH1445" s="1909"/>
      <c r="AI1445" s="1909"/>
      <c r="AJ1445" s="1909"/>
      <c r="AK1445" s="1909"/>
      <c r="AL1445" s="1909"/>
    </row>
    <row r="1446" spans="3:58" s="1903" customFormat="1" ht="12" customHeight="1">
      <c r="E1446" s="1910" t="s">
        <v>4448</v>
      </c>
      <c r="AJ1446" s="1911" t="s">
        <v>4449</v>
      </c>
    </row>
    <row r="1447" spans="3:58" s="1903" customFormat="1" ht="12" customHeight="1">
      <c r="E1447" s="1912">
        <v>31</v>
      </c>
      <c r="F1447" s="1912"/>
      <c r="G1447" s="1912"/>
      <c r="H1447" s="1912"/>
      <c r="I1447" s="1912"/>
      <c r="J1447" s="1912"/>
      <c r="K1447" s="1912"/>
      <c r="L1447" s="1912">
        <v>24</v>
      </c>
      <c r="M1447" s="1912">
        <v>23</v>
      </c>
      <c r="N1447" s="1912"/>
      <c r="O1447" s="1912"/>
      <c r="P1447" s="1912"/>
      <c r="Q1447" s="1912"/>
      <c r="R1447" s="1912"/>
      <c r="S1447" s="1912"/>
      <c r="T1447" s="1913">
        <v>16</v>
      </c>
      <c r="U1447" s="1913">
        <v>15</v>
      </c>
      <c r="V1447" s="1912"/>
      <c r="W1447" s="1912"/>
      <c r="X1447" s="1912"/>
      <c r="Y1447" s="1912"/>
      <c r="Z1447" s="1912"/>
      <c r="AA1447" s="1912"/>
      <c r="AB1447" s="1913">
        <v>8</v>
      </c>
      <c r="AC1447" s="1913">
        <v>7</v>
      </c>
      <c r="AD1447" s="1912"/>
      <c r="AE1447" s="1912"/>
      <c r="AF1447" s="1912"/>
      <c r="AG1447" s="1912"/>
      <c r="AH1447" s="1912"/>
      <c r="AI1447" s="1912"/>
      <c r="AJ1447" s="1913">
        <v>0</v>
      </c>
    </row>
    <row r="1448" spans="3:58" s="1903" customFormat="1" ht="12" customHeight="1">
      <c r="E1448" s="1686" t="s">
        <v>3194</v>
      </c>
      <c r="F1448" s="1687" t="s">
        <v>3817</v>
      </c>
      <c r="G1448" s="1687" t="s">
        <v>4387</v>
      </c>
      <c r="H1448" s="1688" t="s">
        <v>3817</v>
      </c>
      <c r="I1448" s="1686" t="s">
        <v>3194</v>
      </c>
      <c r="J1448" s="1687" t="s">
        <v>4410</v>
      </c>
      <c r="K1448" s="1687" t="s">
        <v>4387</v>
      </c>
      <c r="L1448" s="1688" t="s">
        <v>4387</v>
      </c>
      <c r="M1448" s="1760" t="s">
        <v>3842</v>
      </c>
      <c r="N1448" s="1758" t="s">
        <v>3798</v>
      </c>
      <c r="O1448" s="1758" t="s">
        <v>3874</v>
      </c>
      <c r="P1448" s="1761" t="s">
        <v>3842</v>
      </c>
      <c r="Q1448" s="1760" t="s">
        <v>3798</v>
      </c>
      <c r="R1448" s="1758" t="s">
        <v>3874</v>
      </c>
      <c r="S1448" s="1758" t="s">
        <v>3420</v>
      </c>
      <c r="T1448" s="1761" t="s">
        <v>3420</v>
      </c>
      <c r="U1448" s="1760" t="s">
        <v>3874</v>
      </c>
      <c r="V1448" s="1758" t="s">
        <v>3798</v>
      </c>
      <c r="W1448" s="1758" t="s">
        <v>3798</v>
      </c>
      <c r="X1448" s="1761" t="s">
        <v>3798</v>
      </c>
      <c r="Y1448" s="1760" t="s">
        <v>3420</v>
      </c>
      <c r="Z1448" s="1758" t="s">
        <v>3420</v>
      </c>
      <c r="AA1448" s="1758" t="s">
        <v>3420</v>
      </c>
      <c r="AB1448" s="1761" t="s">
        <v>3818</v>
      </c>
      <c r="AC1448" s="1760" t="s">
        <v>3420</v>
      </c>
      <c r="AD1448" s="1758" t="s">
        <v>3874</v>
      </c>
      <c r="AE1448" s="1758" t="s">
        <v>3420</v>
      </c>
      <c r="AF1448" s="1761" t="s">
        <v>3420</v>
      </c>
      <c r="AG1448" s="1760" t="s">
        <v>3798</v>
      </c>
      <c r="AH1448" s="1758" t="s">
        <v>3818</v>
      </c>
      <c r="AI1448" s="1758" t="s">
        <v>3420</v>
      </c>
      <c r="AJ1448" s="1761" t="s">
        <v>3420</v>
      </c>
    </row>
    <row r="1449" spans="3:58" s="1903" customFormat="1" ht="6" customHeight="1">
      <c r="E1449" s="1914"/>
      <c r="F1449" s="1914"/>
      <c r="G1449" s="1914"/>
      <c r="H1449" s="1914"/>
      <c r="I1449" s="1914"/>
      <c r="J1449" s="1914"/>
      <c r="K1449" s="1914"/>
      <c r="L1449" s="1914"/>
      <c r="M1449" s="1914"/>
      <c r="N1449" s="1914"/>
      <c r="O1449" s="1914"/>
      <c r="P1449" s="1914"/>
      <c r="Q1449" s="1914"/>
      <c r="R1449" s="1914"/>
      <c r="S1449" s="1914"/>
      <c r="T1449" s="1914"/>
      <c r="U1449" s="1914"/>
      <c r="V1449" s="1914"/>
      <c r="W1449" s="1914"/>
      <c r="X1449" s="1914"/>
      <c r="Y1449" s="1914"/>
      <c r="Z1449" s="1914"/>
      <c r="AA1449" s="1914"/>
      <c r="AB1449" s="1914"/>
      <c r="AC1449" s="1914"/>
      <c r="AD1449" s="1914"/>
      <c r="AE1449" s="1914"/>
      <c r="AF1449" s="1914"/>
      <c r="AG1449" s="1914"/>
      <c r="AH1449" s="1914"/>
      <c r="AI1449" s="1914"/>
      <c r="AJ1449" s="1914"/>
    </row>
    <row r="1450" spans="3:58" s="1903" customFormat="1" ht="6" customHeight="1">
      <c r="E1450" s="1914"/>
      <c r="F1450" s="1914"/>
      <c r="G1450" s="1914"/>
      <c r="H1450" s="1914"/>
      <c r="I1450" s="1914"/>
      <c r="J1450" s="1914"/>
      <c r="K1450" s="1914"/>
      <c r="L1450" s="1914"/>
      <c r="M1450" s="1914"/>
      <c r="N1450" s="1914"/>
      <c r="O1450" s="1914"/>
      <c r="P1450" s="1914"/>
      <c r="Q1450" s="1914"/>
      <c r="R1450" s="1914"/>
      <c r="S1450" s="1914"/>
      <c r="T1450" s="1914"/>
      <c r="U1450" s="1914"/>
      <c r="V1450" s="1914"/>
      <c r="W1450" s="1914"/>
      <c r="X1450" s="1914"/>
      <c r="Y1450" s="1914"/>
      <c r="Z1450" s="1914"/>
      <c r="AA1450" s="1914"/>
      <c r="AB1450" s="1914"/>
      <c r="AC1450" s="1914"/>
      <c r="AD1450" s="1914"/>
      <c r="AE1450" s="1914"/>
      <c r="AF1450" s="1914"/>
      <c r="AG1450" s="1914"/>
      <c r="AH1450" s="1914"/>
      <c r="AI1450" s="1914"/>
      <c r="AJ1450" s="1914"/>
    </row>
    <row r="1451" spans="3:58" s="1903" customFormat="1" ht="6" customHeight="1">
      <c r="E1451" s="1914"/>
      <c r="F1451" s="1914"/>
      <c r="G1451" s="1914"/>
      <c r="H1451" s="1914"/>
      <c r="I1451" s="1914"/>
      <c r="J1451" s="1914"/>
      <c r="K1451" s="1914"/>
      <c r="L1451" s="1914"/>
      <c r="M1451" s="1914"/>
      <c r="N1451" s="1914"/>
      <c r="O1451" s="1914"/>
      <c r="P1451" s="1914"/>
      <c r="Q1451" s="1914"/>
      <c r="R1451" s="1914"/>
      <c r="S1451" s="1914"/>
      <c r="T1451" s="1914"/>
      <c r="U1451" s="1914"/>
      <c r="V1451" s="1914"/>
      <c r="W1451" s="1914"/>
      <c r="X1451" s="1914"/>
      <c r="Y1451" s="1914"/>
      <c r="Z1451" s="1914"/>
      <c r="AA1451" s="1914"/>
      <c r="AB1451" s="1914"/>
      <c r="AC1451" s="1914"/>
      <c r="AD1451" s="1914"/>
      <c r="AE1451" s="1914"/>
      <c r="AF1451" s="1914"/>
      <c r="AG1451" s="1914"/>
      <c r="AH1451" s="1914"/>
      <c r="AI1451" s="1914"/>
      <c r="AJ1451" s="1914"/>
    </row>
    <row r="1452" spans="3:58" s="1903" customFormat="1" ht="6" customHeight="1">
      <c r="E1452" s="2033"/>
      <c r="F1452" s="2033"/>
      <c r="G1452" s="2033"/>
      <c r="H1452" s="2033"/>
      <c r="I1452" s="2033"/>
      <c r="J1452" s="2033"/>
      <c r="K1452" s="2033"/>
      <c r="L1452" s="2033"/>
      <c r="M1452" s="2033"/>
      <c r="N1452" s="2033"/>
      <c r="O1452" s="2033"/>
      <c r="P1452" s="2033"/>
      <c r="Q1452" s="2033"/>
      <c r="R1452" s="2033"/>
      <c r="S1452" s="2033"/>
      <c r="T1452" s="2033"/>
      <c r="U1452" s="2033"/>
      <c r="V1452" s="2033"/>
      <c r="W1452" s="2033"/>
      <c r="X1452" s="2033"/>
      <c r="Y1452" s="2033"/>
      <c r="Z1452" s="2033"/>
      <c r="AA1452" s="2033"/>
      <c r="AB1452" s="2033"/>
      <c r="AC1452" s="2033"/>
      <c r="AD1452" s="2033"/>
      <c r="AE1452" s="2033"/>
      <c r="AF1452" s="2033"/>
      <c r="AG1452" s="2033"/>
      <c r="AH1452" s="2033"/>
      <c r="AI1452" s="2033"/>
      <c r="AJ1452" s="2033"/>
    </row>
    <row r="1453" spans="3:58" s="1909" customFormat="1" ht="12" customHeight="1">
      <c r="E1453" s="1927"/>
      <c r="F1453" s="1927"/>
      <c r="G1453" s="1927"/>
      <c r="H1453" s="1927"/>
      <c r="I1453" s="1927"/>
      <c r="J1453" s="1928"/>
      <c r="K1453" s="1905"/>
      <c r="L1453" s="1928"/>
      <c r="M1453" s="1918" t="s">
        <v>4389</v>
      </c>
      <c r="N1453" s="2014"/>
      <c r="O1453" s="2014"/>
      <c r="P1453" s="2014"/>
      <c r="Q1453" s="2014"/>
      <c r="R1453" s="2014"/>
      <c r="S1453" s="2014"/>
      <c r="T1453" s="2014"/>
      <c r="U1453" s="2044"/>
      <c r="V1453" s="2044"/>
      <c r="W1453" s="2044"/>
      <c r="X1453" s="2044"/>
      <c r="Y1453" s="2044"/>
      <c r="Z1453" s="2044"/>
      <c r="AA1453" s="2044"/>
      <c r="AB1453" s="2044"/>
      <c r="AC1453" s="2044"/>
      <c r="AD1453" s="2044"/>
      <c r="AE1453" s="2044"/>
      <c r="AF1453" s="2044"/>
      <c r="AG1453" s="2044"/>
      <c r="AH1453" s="2044"/>
      <c r="AI1453" s="2044"/>
      <c r="AJ1453" s="2045"/>
    </row>
    <row r="1454" spans="3:58" s="1915" customFormat="1" ht="11.25" customHeight="1">
      <c r="D1454" s="1916"/>
      <c r="I1454" s="1917"/>
      <c r="J1454" s="1917"/>
      <c r="K1454" s="1917"/>
      <c r="L1454" s="1917"/>
      <c r="M1454" s="1917"/>
      <c r="N1454" s="1917"/>
      <c r="O1454" s="1917"/>
      <c r="P1454" s="1917"/>
      <c r="R1454" s="1921"/>
      <c r="S1454" s="1921"/>
      <c r="T1454" s="1921"/>
      <c r="U1454" s="1922"/>
      <c r="V1454" s="1922"/>
      <c r="W1454" s="1922"/>
      <c r="X1454" s="1922"/>
      <c r="Y1454" s="1922"/>
      <c r="Z1454" s="1922"/>
      <c r="AA1454" s="1922"/>
      <c r="AB1454" s="1922"/>
      <c r="AC1454" s="1922"/>
      <c r="AD1454" s="2039"/>
      <c r="AE1454" s="2039"/>
      <c r="AF1454" s="2039"/>
      <c r="AG1454" s="2039"/>
      <c r="AH1454" s="2008"/>
      <c r="AI1454" s="2008"/>
      <c r="AJ1454" s="2008"/>
    </row>
    <row r="1455" spans="3:58" s="1915" customFormat="1" ht="11.25" customHeight="1">
      <c r="D1455" s="1916"/>
      <c r="I1455" s="1917"/>
      <c r="J1455" s="1917"/>
      <c r="K1455" s="1917"/>
      <c r="L1455" s="1917"/>
      <c r="M1455" s="1917"/>
      <c r="N1455" s="1917"/>
      <c r="O1455" s="1917"/>
      <c r="P1455" s="1917"/>
      <c r="R1455" s="1921"/>
      <c r="S1455" s="1921"/>
      <c r="T1455" s="1921"/>
      <c r="U1455" s="1922"/>
      <c r="V1455" s="1922"/>
      <c r="W1455" s="1922"/>
      <c r="X1455" s="1922"/>
      <c r="Y1455" s="1922"/>
      <c r="Z1455" s="1922"/>
      <c r="AA1455" s="1922"/>
      <c r="AB1455" s="1922"/>
      <c r="AC1455" s="1922"/>
      <c r="AD1455" s="2039"/>
      <c r="AE1455" s="2039"/>
      <c r="AF1455" s="2039"/>
      <c r="AG1455" s="2039"/>
      <c r="AH1455" s="2008"/>
      <c r="AI1455" s="2008"/>
      <c r="AJ1455" s="2008"/>
    </row>
    <row r="1456" spans="3:58" s="1915" customFormat="1" ht="11.25" customHeight="1">
      <c r="D1456" s="1916"/>
      <c r="I1456" s="1917"/>
      <c r="J1456" s="1917"/>
      <c r="K1456" s="1917"/>
      <c r="L1456" s="1917"/>
      <c r="M1456" s="1917"/>
      <c r="N1456" s="1917"/>
      <c r="O1456" s="1917"/>
      <c r="P1456" s="1917"/>
      <c r="R1456" s="1921"/>
      <c r="S1456" s="1921"/>
      <c r="T1456" s="1921"/>
      <c r="U1456" s="1922"/>
      <c r="V1456" s="1922"/>
      <c r="W1456" s="1922"/>
      <c r="X1456" s="1922"/>
      <c r="Y1456" s="1922"/>
      <c r="Z1456" s="1922"/>
      <c r="AA1456" s="1922"/>
      <c r="AB1456" s="1922"/>
      <c r="AC1456" s="1922"/>
      <c r="AD1456" s="2039"/>
      <c r="AE1456" s="2039"/>
      <c r="AF1456" s="2039"/>
      <c r="AG1456" s="2039"/>
      <c r="AH1456" s="2008"/>
      <c r="AI1456" s="2008"/>
      <c r="AJ1456" s="2008"/>
    </row>
    <row r="1457" spans="2:58" s="1915" customFormat="1" ht="11.25" customHeight="1">
      <c r="D1457" s="1916"/>
      <c r="I1457" s="1917"/>
      <c r="J1457" s="1917"/>
      <c r="K1457" s="1917"/>
      <c r="L1457" s="1917"/>
      <c r="M1457" s="1917"/>
      <c r="N1457" s="1917"/>
      <c r="O1457" s="1917"/>
      <c r="P1457" s="1917"/>
      <c r="R1457" s="1921"/>
      <c r="S1457" s="1921"/>
      <c r="T1457" s="1921"/>
      <c r="U1457" s="1922"/>
      <c r="V1457" s="1922"/>
      <c r="W1457" s="1922"/>
      <c r="X1457" s="1922"/>
      <c r="Y1457" s="1922"/>
      <c r="Z1457" s="1922"/>
      <c r="AA1457" s="1922"/>
      <c r="AB1457" s="1922"/>
      <c r="AC1457" s="1922"/>
      <c r="AD1457" s="2039"/>
      <c r="AE1457" s="2039"/>
      <c r="AF1457" s="2039"/>
      <c r="AG1457" s="2039"/>
      <c r="AH1457" s="2008"/>
      <c r="AI1457" s="2008"/>
      <c r="AJ1457" s="2008"/>
    </row>
    <row r="1458" spans="2:58" s="1915" customFormat="1" ht="11.25" customHeight="1">
      <c r="D1458" s="1916"/>
      <c r="I1458" s="1917"/>
      <c r="J1458" s="1917"/>
      <c r="K1458" s="1917"/>
      <c r="L1458" s="1917"/>
      <c r="M1458" s="1917"/>
      <c r="N1458" s="1917"/>
      <c r="O1458" s="1917"/>
      <c r="P1458" s="1917"/>
      <c r="R1458" s="1921"/>
      <c r="S1458" s="1921"/>
      <c r="T1458" s="1921"/>
      <c r="U1458" s="1922"/>
      <c r="V1458" s="1922"/>
      <c r="W1458" s="1922"/>
      <c r="X1458" s="1922"/>
      <c r="Y1458" s="1922"/>
      <c r="Z1458" s="1922"/>
      <c r="AA1458" s="1922"/>
      <c r="AB1458" s="1922"/>
      <c r="AC1458" s="1922"/>
      <c r="AD1458" s="2039"/>
      <c r="AE1458" s="2039"/>
      <c r="AF1458" s="2039"/>
      <c r="AG1458" s="2039"/>
      <c r="AH1458" s="2008"/>
      <c r="AI1458" s="2008"/>
      <c r="AJ1458" s="2008"/>
      <c r="AK1458" s="1665"/>
    </row>
    <row r="1459" spans="2:58" s="1903" customFormat="1" ht="12" customHeight="1">
      <c r="B1459" s="1656" t="str">
        <f>$B$2</f>
        <v>13</v>
      </c>
      <c r="C1459" s="1657" t="s">
        <v>4450</v>
      </c>
      <c r="D1459" s="1771"/>
      <c r="E1459" s="2022" t="s">
        <v>4451</v>
      </c>
      <c r="F1459" s="1771"/>
      <c r="G1459" s="1771"/>
      <c r="H1459" s="1771"/>
      <c r="I1459" s="1771"/>
      <c r="J1459" s="2022"/>
      <c r="K1459" s="1771"/>
      <c r="L1459" s="1771"/>
      <c r="M1459" s="1771"/>
      <c r="N1459" s="1771"/>
      <c r="O1459" s="1771"/>
      <c r="P1459" s="1771"/>
      <c r="Q1459" s="1771"/>
      <c r="R1459" s="2023"/>
      <c r="S1459" s="2023"/>
      <c r="T1459" s="2023"/>
      <c r="U1459" s="2023"/>
      <c r="V1459" s="2023"/>
      <c r="W1459" s="2023"/>
      <c r="X1459" s="2023"/>
      <c r="Y1459" s="2023"/>
      <c r="Z1459" s="2023"/>
      <c r="AA1459" s="2023"/>
      <c r="AB1459" s="2023"/>
      <c r="AC1459" s="2023"/>
      <c r="AD1459" s="2023"/>
      <c r="AE1459" s="1771"/>
      <c r="AF1459" s="2024" t="s">
        <v>4452</v>
      </c>
      <c r="AG1459" s="2024"/>
      <c r="AH1459" s="2024"/>
      <c r="AI1459" s="2024"/>
      <c r="AJ1459" s="2024"/>
      <c r="AK1459" s="1771"/>
    </row>
    <row r="1460" spans="2:58" s="1903" customFormat="1" ht="12" customHeight="1">
      <c r="B1460" s="1926"/>
      <c r="C1460" s="1908"/>
    </row>
    <row r="1461" spans="2:58" s="1903" customFormat="1" ht="12" customHeight="1">
      <c r="C1461" s="1903" t="s">
        <v>4376</v>
      </c>
      <c r="D1461" s="1908"/>
    </row>
    <row r="1462" spans="2:58" s="1903" customFormat="1" ht="12" customHeight="1">
      <c r="E1462" s="1910" t="s">
        <v>4453</v>
      </c>
      <c r="AJ1462" s="1911" t="s">
        <v>3193</v>
      </c>
    </row>
    <row r="1463" spans="2:58" s="1903" customFormat="1" ht="12" customHeight="1">
      <c r="E1463" s="1912">
        <v>31</v>
      </c>
      <c r="F1463" s="1912"/>
      <c r="G1463" s="1912"/>
      <c r="H1463" s="1912"/>
      <c r="I1463" s="1912"/>
      <c r="J1463" s="1912"/>
      <c r="K1463" s="1912"/>
      <c r="L1463" s="1912">
        <v>24</v>
      </c>
      <c r="M1463" s="1912">
        <v>23</v>
      </c>
      <c r="N1463" s="1912"/>
      <c r="O1463" s="1912"/>
      <c r="P1463" s="1912"/>
      <c r="Q1463" s="1912"/>
      <c r="R1463" s="1912"/>
      <c r="S1463" s="1912"/>
      <c r="T1463" s="1913">
        <v>16</v>
      </c>
      <c r="U1463" s="1913">
        <v>15</v>
      </c>
      <c r="V1463" s="1912"/>
      <c r="W1463" s="1912"/>
      <c r="X1463" s="1912"/>
      <c r="Y1463" s="1912"/>
      <c r="Z1463" s="1912"/>
      <c r="AA1463" s="1912"/>
      <c r="AB1463" s="1913">
        <v>8</v>
      </c>
      <c r="AC1463" s="1913">
        <v>7</v>
      </c>
      <c r="AD1463" s="1912"/>
      <c r="AE1463" s="1912"/>
      <c r="AF1463" s="1912"/>
      <c r="AG1463" s="1912"/>
      <c r="AH1463" s="1912"/>
      <c r="AI1463" s="1912"/>
      <c r="AJ1463" s="1913">
        <v>0</v>
      </c>
    </row>
    <row r="1464" spans="2:58" s="1618" customFormat="1" ht="12" customHeight="1">
      <c r="E1464" s="1619">
        <v>1</v>
      </c>
      <c r="F1464" s="1620">
        <v>0</v>
      </c>
      <c r="G1464" s="1620">
        <v>1</v>
      </c>
      <c r="H1464" s="1621">
        <v>1</v>
      </c>
      <c r="I1464" s="1619">
        <v>0</v>
      </c>
      <c r="J1464" s="1622">
        <v>0</v>
      </c>
      <c r="K1464" s="1622">
        <v>0</v>
      </c>
      <c r="L1464" s="1623">
        <v>0</v>
      </c>
      <c r="M1464" s="1668">
        <v>0</v>
      </c>
      <c r="N1464" s="1622">
        <v>0</v>
      </c>
      <c r="O1464" s="1622">
        <v>0</v>
      </c>
      <c r="P1464" s="1623">
        <v>0</v>
      </c>
      <c r="Q1464" s="1619" t="str">
        <f>MID(Q1466,1,1)</f>
        <v>0</v>
      </c>
      <c r="R1464" s="1620" t="str">
        <f>MID(Q1466,2,1)</f>
        <v>0</v>
      </c>
      <c r="S1464" s="1669" t="str">
        <f>MID(Q1466,3,1)</f>
        <v>0</v>
      </c>
      <c r="T1464" s="1670" t="str">
        <f>MID(Q1466,4,1)</f>
        <v>1</v>
      </c>
      <c r="U1464" s="1619" t="str">
        <f>MID(U1466,1,1)</f>
        <v>0</v>
      </c>
      <c r="V1464" s="1620" t="str">
        <f>MID(U1466,2,1)</f>
        <v>0</v>
      </c>
      <c r="W1464" s="1620" t="str">
        <f>MID(U1466,3,1)</f>
        <v>0</v>
      </c>
      <c r="X1464" s="1621" t="str">
        <f>MID(U1466,4,1)</f>
        <v>0</v>
      </c>
      <c r="Y1464" s="1619" t="str">
        <f>MID(U1466,5,1)</f>
        <v>0</v>
      </c>
      <c r="Z1464" s="1620" t="s">
        <v>3414</v>
      </c>
      <c r="AA1464" s="1620" t="s">
        <v>3414</v>
      </c>
      <c r="AB1464" s="1621" t="s">
        <v>3414</v>
      </c>
      <c r="AC1464" s="1671" t="str">
        <f>MID(AC1466,1,1)</f>
        <v>0</v>
      </c>
      <c r="AD1464" s="1669" t="str">
        <f>MID(AC1466,2,1)</f>
        <v>0</v>
      </c>
      <c r="AE1464" s="1669" t="str">
        <f>MID(AC1466,3,1)</f>
        <v>1</v>
      </c>
      <c r="AF1464" s="1672" t="str">
        <f>MID(AC1466,4,1)</f>
        <v>1</v>
      </c>
      <c r="AG1464" s="1671" t="str">
        <f>MID(AC1466,5,1)</f>
        <v>0</v>
      </c>
      <c r="AH1464" s="1669" t="str">
        <f>MID(AC1466,6,1)</f>
        <v>0</v>
      </c>
      <c r="AI1464" s="1669" t="str">
        <f>MID(AC1466,7,1)</f>
        <v>1</v>
      </c>
      <c r="AJ1464" s="1672" t="str">
        <f>MID(AC1466,8,1)</f>
        <v>1</v>
      </c>
      <c r="AQ1464" s="1673"/>
      <c r="AR1464" s="1673"/>
      <c r="AS1464" s="1673"/>
      <c r="AT1464" s="1673"/>
      <c r="AU1464" s="1673"/>
      <c r="AV1464" s="1673"/>
      <c r="AW1464" s="1673"/>
      <c r="AX1464" s="1673"/>
      <c r="AY1464" s="1673"/>
      <c r="AZ1464" s="1673"/>
      <c r="BA1464" s="1673"/>
      <c r="BB1464" s="1673"/>
      <c r="BC1464" s="1673"/>
      <c r="BD1464" s="1673"/>
      <c r="BE1464" s="1673"/>
      <c r="BF1464" s="1673"/>
    </row>
    <row r="1465" spans="2:58" s="1618" customFormat="1" ht="12" customHeight="1">
      <c r="AI1465" s="1637"/>
      <c r="AJ1465" s="1637"/>
      <c r="AQ1465" s="1673"/>
      <c r="AR1465" s="1673"/>
      <c r="AS1465" s="1673"/>
      <c r="AT1465" s="1673"/>
      <c r="AU1465" s="1673"/>
      <c r="AV1465" s="1673"/>
      <c r="AW1465" s="1673"/>
      <c r="AX1465" s="1673"/>
      <c r="AY1465" s="1673"/>
      <c r="AZ1465" s="1673"/>
      <c r="BA1465" s="1673"/>
      <c r="BB1465" s="1673"/>
      <c r="BC1465" s="1673"/>
      <c r="BD1465" s="1673"/>
      <c r="BE1465" s="1673"/>
      <c r="BF1465" s="1673"/>
    </row>
    <row r="1466" spans="2:58" s="1618" customFormat="1" ht="12" hidden="1" customHeight="1">
      <c r="E1466" s="1638"/>
      <c r="F1466" s="1638"/>
      <c r="G1466" s="1638"/>
      <c r="H1466" s="1638"/>
      <c r="I1466" s="1638"/>
      <c r="J1466" s="1637"/>
      <c r="K1466" s="1637"/>
      <c r="L1466" s="1637"/>
      <c r="M1466" s="1637"/>
      <c r="N1466" s="1637"/>
      <c r="O1466" s="1637"/>
      <c r="P1466" s="1637"/>
      <c r="Q1466" s="1639" t="str">
        <f>HEX2BIN(T1467,4)</f>
        <v>0001</v>
      </c>
      <c r="R1466" s="1639"/>
      <c r="S1466" s="1639"/>
      <c r="T1466" s="1639"/>
      <c r="U1466" s="1639" t="str">
        <f>HEX2BIN(Y1467,8)</f>
        <v>00000000</v>
      </c>
      <c r="V1466" s="1639"/>
      <c r="W1466" s="1639"/>
      <c r="X1466" s="1639"/>
      <c r="Y1466" s="1639"/>
      <c r="Z1466" s="1639"/>
      <c r="AA1466" s="1639"/>
      <c r="AB1466" s="1639"/>
      <c r="AC1466" s="1639" t="str">
        <f>HEX2BIN(AG1467,8)</f>
        <v>00110011</v>
      </c>
      <c r="AD1466" s="1639"/>
      <c r="AE1466" s="1639"/>
      <c r="AF1466" s="1639"/>
      <c r="AG1466" s="1639"/>
      <c r="AH1466" s="1639"/>
      <c r="AI1466" s="1639"/>
      <c r="AJ1466" s="1639"/>
      <c r="AQ1466" s="1673"/>
      <c r="AR1466" s="1673"/>
      <c r="AS1466" s="1673"/>
      <c r="AT1466" s="1673"/>
      <c r="AU1466" s="1673"/>
      <c r="AV1466" s="1673"/>
      <c r="AW1466" s="1673"/>
      <c r="AX1466" s="1673"/>
      <c r="AY1466" s="1673"/>
      <c r="AZ1466" s="1673"/>
      <c r="BA1466" s="1673"/>
      <c r="BB1466" s="1673"/>
      <c r="BC1466" s="1673"/>
      <c r="BD1466" s="1673"/>
      <c r="BE1466" s="1673"/>
      <c r="BF1466" s="1673"/>
    </row>
    <row r="1467" spans="2:58" s="1618" customFormat="1" ht="12" customHeight="1">
      <c r="E1467" s="1638"/>
      <c r="F1467" s="1638"/>
      <c r="G1467" s="1638"/>
      <c r="H1467" s="1638"/>
      <c r="I1467" s="1638"/>
      <c r="J1467" s="1637"/>
      <c r="K1467" s="1640"/>
      <c r="L1467" s="1637"/>
      <c r="M1467" s="1641"/>
      <c r="N1467" s="1642"/>
      <c r="O1467" s="1640" t="s">
        <v>4454</v>
      </c>
      <c r="P1467" s="1642"/>
      <c r="Q1467" s="1644" t="s">
        <v>3106</v>
      </c>
      <c r="R1467" s="1645"/>
      <c r="S1467" s="1645"/>
      <c r="T1467" s="1646" t="s">
        <v>3214</v>
      </c>
      <c r="U1467" s="1644" t="s">
        <v>3120</v>
      </c>
      <c r="V1467" s="1645"/>
      <c r="W1467" s="1645"/>
      <c r="X1467" s="1645"/>
      <c r="Y1467" s="1647" t="s">
        <v>3138</v>
      </c>
      <c r="Z1467" s="1647"/>
      <c r="AA1467" s="1647"/>
      <c r="AB1467" s="1648"/>
      <c r="AC1467" s="1644" t="s">
        <v>4455</v>
      </c>
      <c r="AD1467" s="1645"/>
      <c r="AE1467" s="1645"/>
      <c r="AF1467" s="1645"/>
      <c r="AG1467" s="1647" t="s">
        <v>4456</v>
      </c>
      <c r="AH1467" s="1647"/>
      <c r="AI1467" s="1647"/>
      <c r="AJ1467" s="1648"/>
      <c r="AQ1467" s="1673"/>
      <c r="AR1467" s="1673"/>
      <c r="AS1467" s="1673"/>
      <c r="AT1467" s="1673"/>
      <c r="AU1467" s="1673"/>
      <c r="AV1467" s="1673"/>
      <c r="AW1467" s="1673"/>
      <c r="AX1467" s="1673"/>
      <c r="AY1467" s="1673"/>
      <c r="AZ1467" s="1673"/>
      <c r="BA1467" s="1673"/>
      <c r="BB1467" s="1673"/>
      <c r="BC1467" s="1673"/>
      <c r="BD1467" s="1673"/>
      <c r="BE1467" s="1673"/>
      <c r="BF1467" s="1673"/>
    </row>
    <row r="1468" spans="2:58" s="1903" customFormat="1" ht="12" customHeight="1">
      <c r="F1468" s="2032"/>
      <c r="G1468" s="1905"/>
      <c r="H1468" s="2032"/>
      <c r="I1468" s="2032"/>
      <c r="J1468" s="2033"/>
      <c r="L1468" s="2033"/>
      <c r="M1468" s="1641"/>
      <c r="N1468" s="1642"/>
      <c r="O1468" s="1640" t="s">
        <v>4457</v>
      </c>
      <c r="P1468" s="1642"/>
      <c r="Q1468" s="1644" t="s">
        <v>3106</v>
      </c>
      <c r="R1468" s="1645"/>
      <c r="S1468" s="1645"/>
      <c r="T1468" s="1646" t="s">
        <v>3214</v>
      </c>
      <c r="U1468" s="1644" t="s">
        <v>3225</v>
      </c>
      <c r="V1468" s="1645"/>
      <c r="W1468" s="1645"/>
      <c r="X1468" s="1645"/>
      <c r="Y1468" s="1647" t="s">
        <v>3401</v>
      </c>
      <c r="Z1468" s="1647"/>
      <c r="AA1468" s="1647"/>
      <c r="AB1468" s="1648"/>
      <c r="AC1468" s="1644" t="s">
        <v>3139</v>
      </c>
      <c r="AD1468" s="1645"/>
      <c r="AE1468" s="1645"/>
      <c r="AF1468" s="1645"/>
      <c r="AG1468" s="1647" t="s">
        <v>4456</v>
      </c>
      <c r="AH1468" s="1647"/>
      <c r="AI1468" s="1647"/>
      <c r="AJ1468" s="1648"/>
    </row>
    <row r="1469" spans="2:58" s="1903" customFormat="1" ht="12" customHeight="1">
      <c r="F1469" s="2032"/>
      <c r="G1469" s="1905"/>
      <c r="H1469" s="2032"/>
      <c r="I1469" s="2032"/>
      <c r="J1469" s="2033"/>
      <c r="L1469" s="2033"/>
      <c r="M1469" s="1641"/>
      <c r="N1469" s="1642"/>
      <c r="O1469" s="1640" t="s">
        <v>4458</v>
      </c>
      <c r="P1469" s="1642"/>
      <c r="Q1469" s="1644" t="s">
        <v>3106</v>
      </c>
      <c r="R1469" s="1645"/>
      <c r="S1469" s="1645"/>
      <c r="T1469" s="1646" t="s">
        <v>3214</v>
      </c>
      <c r="U1469" s="1644" t="s">
        <v>3225</v>
      </c>
      <c r="V1469" s="1645"/>
      <c r="W1469" s="1645"/>
      <c r="X1469" s="1645"/>
      <c r="Y1469" s="1647" t="s">
        <v>3441</v>
      </c>
      <c r="Z1469" s="1647"/>
      <c r="AA1469" s="1647"/>
      <c r="AB1469" s="1648"/>
      <c r="AC1469" s="1644" t="s">
        <v>3139</v>
      </c>
      <c r="AD1469" s="1645"/>
      <c r="AE1469" s="1645"/>
      <c r="AF1469" s="1645"/>
      <c r="AG1469" s="1647" t="s">
        <v>4459</v>
      </c>
      <c r="AH1469" s="1647"/>
      <c r="AI1469" s="1647"/>
      <c r="AJ1469" s="1648"/>
    </row>
    <row r="1470" spans="2:58" s="1903" customFormat="1" ht="12" customHeight="1">
      <c r="F1470" s="2032"/>
      <c r="G1470" s="2032"/>
      <c r="H1470" s="2032"/>
      <c r="I1470" s="2032"/>
      <c r="J1470" s="2033"/>
      <c r="L1470" s="2033"/>
      <c r="M1470" s="1641"/>
      <c r="N1470" s="1642"/>
      <c r="O1470" s="1640" t="s">
        <v>4460</v>
      </c>
      <c r="P1470" s="1642"/>
      <c r="Q1470" s="1644" t="s">
        <v>3106</v>
      </c>
      <c r="R1470" s="1645"/>
      <c r="S1470" s="1645"/>
      <c r="T1470" s="1646" t="s">
        <v>3214</v>
      </c>
      <c r="U1470" s="1644" t="s">
        <v>3120</v>
      </c>
      <c r="V1470" s="1645"/>
      <c r="W1470" s="1645"/>
      <c r="X1470" s="1645"/>
      <c r="Y1470" s="1647" t="s">
        <v>3444</v>
      </c>
      <c r="Z1470" s="1647"/>
      <c r="AA1470" s="1647"/>
      <c r="AB1470" s="1648"/>
      <c r="AC1470" s="1644" t="s">
        <v>3139</v>
      </c>
      <c r="AD1470" s="1645"/>
      <c r="AE1470" s="1645"/>
      <c r="AF1470" s="1645"/>
      <c r="AG1470" s="1647" t="s">
        <v>4459</v>
      </c>
      <c r="AH1470" s="1647"/>
      <c r="AI1470" s="1647"/>
      <c r="AJ1470" s="1648"/>
    </row>
    <row r="1471" spans="2:58" s="1909" customFormat="1" ht="12" customHeight="1">
      <c r="E1471" s="1927"/>
      <c r="F1471" s="1927"/>
      <c r="G1471" s="1927"/>
      <c r="H1471" s="1927"/>
      <c r="I1471" s="1927"/>
      <c r="J1471" s="1928"/>
      <c r="K1471" s="1905"/>
      <c r="L1471" s="1928"/>
      <c r="M1471" s="1929"/>
      <c r="N1471" s="1929"/>
      <c r="O1471" s="1929"/>
      <c r="P1471" s="1929"/>
      <c r="U1471" s="1928"/>
      <c r="Y1471" s="1929"/>
      <c r="Z1471" s="1929"/>
      <c r="AA1471" s="1929"/>
      <c r="AB1471" s="1930"/>
      <c r="AC1471" s="1929"/>
      <c r="AD1471" s="1929"/>
      <c r="AE1471" s="1929"/>
      <c r="AF1471" s="1929"/>
      <c r="AG1471" s="1931"/>
      <c r="AH1471" s="1931"/>
      <c r="AI1471" s="1931"/>
      <c r="AJ1471" s="1931"/>
    </row>
    <row r="1472" spans="2:58" s="1903" customFormat="1" ht="12" customHeight="1">
      <c r="C1472" s="1903" t="s">
        <v>4441</v>
      </c>
      <c r="D1472" s="1908"/>
      <c r="M1472" s="1909"/>
      <c r="N1472" s="1909"/>
      <c r="O1472" s="1909"/>
      <c r="P1472" s="1909"/>
      <c r="Q1472" s="1909"/>
      <c r="R1472" s="1909"/>
      <c r="S1472" s="1909"/>
      <c r="T1472" s="1909"/>
      <c r="U1472" s="1909"/>
      <c r="V1472" s="1909"/>
      <c r="W1472" s="1909"/>
      <c r="X1472" s="1909"/>
      <c r="AC1472" s="1909"/>
      <c r="AD1472" s="1909"/>
      <c r="AE1472" s="1909"/>
      <c r="AF1472" s="1909"/>
      <c r="AG1472" s="1909"/>
      <c r="AH1472" s="1909"/>
      <c r="AI1472" s="1909"/>
      <c r="AJ1472" s="1909"/>
      <c r="AK1472" s="1909"/>
      <c r="AL1472" s="1909"/>
    </row>
    <row r="1473" spans="5:36" s="1903" customFormat="1" ht="12" customHeight="1">
      <c r="E1473" s="1910" t="s">
        <v>3102</v>
      </c>
      <c r="AJ1473" s="1911" t="s">
        <v>3103</v>
      </c>
    </row>
    <row r="1474" spans="5:36" s="1903" customFormat="1" ht="12" customHeight="1">
      <c r="E1474" s="1912">
        <v>31</v>
      </c>
      <c r="F1474" s="1912"/>
      <c r="G1474" s="1912"/>
      <c r="H1474" s="1912"/>
      <c r="I1474" s="1912"/>
      <c r="J1474" s="1912"/>
      <c r="K1474" s="1912"/>
      <c r="L1474" s="1912">
        <v>24</v>
      </c>
      <c r="M1474" s="1912">
        <v>23</v>
      </c>
      <c r="N1474" s="1912"/>
      <c r="O1474" s="1912"/>
      <c r="P1474" s="1912"/>
      <c r="Q1474" s="1912"/>
      <c r="R1474" s="1912"/>
      <c r="S1474" s="1912"/>
      <c r="T1474" s="1913">
        <v>16</v>
      </c>
      <c r="U1474" s="1913">
        <v>15</v>
      </c>
      <c r="V1474" s="1912"/>
      <c r="W1474" s="1912"/>
      <c r="X1474" s="1912"/>
      <c r="Y1474" s="1912"/>
      <c r="Z1474" s="1912"/>
      <c r="AA1474" s="1912"/>
      <c r="AB1474" s="1913">
        <v>8</v>
      </c>
      <c r="AC1474" s="1913">
        <v>7</v>
      </c>
      <c r="AD1474" s="1912"/>
      <c r="AE1474" s="1912"/>
      <c r="AF1474" s="1912"/>
      <c r="AG1474" s="1912"/>
      <c r="AH1474" s="1912"/>
      <c r="AI1474" s="1912"/>
      <c r="AJ1474" s="1913">
        <v>0</v>
      </c>
    </row>
    <row r="1475" spans="5:36" s="1903" customFormat="1" ht="12" customHeight="1">
      <c r="E1475" s="1686" t="s">
        <v>3125</v>
      </c>
      <c r="F1475" s="1687" t="s">
        <v>3125</v>
      </c>
      <c r="G1475" s="1687" t="s">
        <v>3194</v>
      </c>
      <c r="H1475" s="1688" t="s">
        <v>3125</v>
      </c>
      <c r="I1475" s="1686" t="s">
        <v>3125</v>
      </c>
      <c r="J1475" s="1687" t="s">
        <v>3125</v>
      </c>
      <c r="K1475" s="1687" t="s">
        <v>3125</v>
      </c>
      <c r="L1475" s="1688" t="s">
        <v>3125</v>
      </c>
      <c r="M1475" s="1760" t="s">
        <v>3798</v>
      </c>
      <c r="N1475" s="1758" t="s">
        <v>3798</v>
      </c>
      <c r="O1475" s="1758" t="s">
        <v>3420</v>
      </c>
      <c r="P1475" s="1761" t="s">
        <v>3798</v>
      </c>
      <c r="Q1475" s="1760" t="s">
        <v>3420</v>
      </c>
      <c r="R1475" s="1758" t="s">
        <v>3420</v>
      </c>
      <c r="S1475" s="1758" t="s">
        <v>3798</v>
      </c>
      <c r="T1475" s="1761" t="s">
        <v>3798</v>
      </c>
      <c r="U1475" s="1760" t="s">
        <v>3420</v>
      </c>
      <c r="V1475" s="1758" t="s">
        <v>3798</v>
      </c>
      <c r="W1475" s="1758" t="s">
        <v>3798</v>
      </c>
      <c r="X1475" s="1761" t="s">
        <v>3798</v>
      </c>
      <c r="Y1475" s="1760" t="s">
        <v>3798</v>
      </c>
      <c r="Z1475" s="1758" t="s">
        <v>3420</v>
      </c>
      <c r="AA1475" s="1758" t="s">
        <v>3420</v>
      </c>
      <c r="AB1475" s="1761" t="s">
        <v>3798</v>
      </c>
      <c r="AC1475" s="1760" t="s">
        <v>3420</v>
      </c>
      <c r="AD1475" s="1758" t="s">
        <v>3420</v>
      </c>
      <c r="AE1475" s="1758" t="s">
        <v>3420</v>
      </c>
      <c r="AF1475" s="1761" t="s">
        <v>3798</v>
      </c>
      <c r="AG1475" s="1760" t="s">
        <v>3420</v>
      </c>
      <c r="AH1475" s="1758" t="s">
        <v>3420</v>
      </c>
      <c r="AI1475" s="1758" t="s">
        <v>3420</v>
      </c>
      <c r="AJ1475" s="1761" t="s">
        <v>3798</v>
      </c>
    </row>
    <row r="1476" spans="5:36" s="1903" customFormat="1" ht="6" customHeight="1">
      <c r="E1476" s="1914"/>
      <c r="F1476" s="1914"/>
      <c r="G1476" s="1914"/>
      <c r="H1476" s="1914"/>
      <c r="I1476" s="1914"/>
      <c r="J1476" s="1914"/>
      <c r="K1476" s="1914"/>
      <c r="L1476" s="1914"/>
      <c r="M1476" s="1914"/>
      <c r="N1476" s="1914"/>
      <c r="O1476" s="1914"/>
      <c r="P1476" s="1914"/>
      <c r="Q1476" s="1914"/>
      <c r="R1476" s="1914"/>
      <c r="S1476" s="1914"/>
      <c r="T1476" s="1914"/>
      <c r="U1476" s="1914"/>
      <c r="V1476" s="1914"/>
      <c r="W1476" s="1914"/>
      <c r="X1476" s="1914"/>
      <c r="Y1476" s="1914"/>
      <c r="Z1476" s="1914"/>
      <c r="AA1476" s="1914"/>
      <c r="AB1476" s="1914"/>
      <c r="AC1476" s="1914"/>
      <c r="AD1476" s="1914"/>
      <c r="AE1476" s="1914"/>
      <c r="AF1476" s="1914"/>
      <c r="AG1476" s="1914"/>
      <c r="AH1476" s="1914"/>
      <c r="AI1476" s="1914"/>
      <c r="AJ1476" s="1914"/>
    </row>
    <row r="1477" spans="5:36" s="1903" customFormat="1" ht="6" customHeight="1">
      <c r="E1477" s="1914"/>
      <c r="F1477" s="1914"/>
      <c r="G1477" s="1914"/>
      <c r="H1477" s="1914"/>
      <c r="I1477" s="1914"/>
      <c r="J1477" s="1914"/>
      <c r="K1477" s="1914"/>
      <c r="L1477" s="1914"/>
      <c r="M1477" s="1914"/>
      <c r="N1477" s="1914"/>
      <c r="O1477" s="1914"/>
      <c r="P1477" s="1914"/>
      <c r="Q1477" s="1914"/>
      <c r="R1477" s="1914"/>
      <c r="S1477" s="1914"/>
      <c r="T1477" s="1914"/>
      <c r="U1477" s="1914"/>
      <c r="V1477" s="1914"/>
      <c r="W1477" s="1914"/>
      <c r="X1477" s="1914"/>
      <c r="Y1477" s="1914"/>
      <c r="Z1477" s="1914"/>
      <c r="AA1477" s="1914"/>
      <c r="AB1477" s="1914"/>
      <c r="AC1477" s="1914"/>
      <c r="AD1477" s="1914"/>
      <c r="AE1477" s="1914"/>
      <c r="AF1477" s="1914"/>
      <c r="AG1477" s="1914"/>
      <c r="AH1477" s="1914"/>
      <c r="AI1477" s="1914"/>
      <c r="AJ1477" s="1914"/>
    </row>
    <row r="1478" spans="5:36" s="1903" customFormat="1" ht="6" customHeight="1">
      <c r="E1478" s="1914"/>
      <c r="F1478" s="1914"/>
      <c r="G1478" s="1914"/>
      <c r="H1478" s="1914"/>
      <c r="I1478" s="1914"/>
      <c r="J1478" s="1914"/>
      <c r="K1478" s="1914"/>
      <c r="L1478" s="1914"/>
      <c r="M1478" s="1914"/>
      <c r="N1478" s="1914"/>
      <c r="O1478" s="1914"/>
      <c r="P1478" s="1914"/>
      <c r="Q1478" s="1914"/>
      <c r="R1478" s="1914"/>
      <c r="S1478" s="1914"/>
      <c r="T1478" s="1914"/>
      <c r="U1478" s="1914"/>
      <c r="V1478" s="1914"/>
      <c r="W1478" s="1914"/>
      <c r="X1478" s="1914"/>
      <c r="Y1478" s="1914"/>
      <c r="Z1478" s="1914"/>
      <c r="AA1478" s="1914"/>
      <c r="AB1478" s="1914"/>
      <c r="AC1478" s="1914"/>
      <c r="AD1478" s="1914"/>
      <c r="AE1478" s="1914"/>
      <c r="AF1478" s="1914"/>
      <c r="AG1478" s="1914"/>
      <c r="AH1478" s="1914"/>
      <c r="AI1478" s="1914"/>
      <c r="AJ1478" s="1914"/>
    </row>
    <row r="1479" spans="5:36" s="1903" customFormat="1" ht="6" customHeight="1">
      <c r="E1479" s="1914"/>
      <c r="F1479" s="1914"/>
      <c r="G1479" s="1914"/>
      <c r="H1479" s="1914"/>
      <c r="I1479" s="1914"/>
      <c r="J1479" s="1914"/>
      <c r="K1479" s="1914"/>
      <c r="L1479" s="1914"/>
      <c r="M1479" s="1914"/>
      <c r="N1479" s="1914"/>
      <c r="O1479" s="1914"/>
      <c r="P1479" s="1914"/>
      <c r="Q1479" s="1914"/>
      <c r="R1479" s="1914"/>
      <c r="S1479" s="1914"/>
      <c r="T1479" s="1914"/>
      <c r="U1479" s="1914"/>
      <c r="V1479" s="1914"/>
      <c r="W1479" s="1914"/>
      <c r="X1479" s="1914"/>
      <c r="Y1479" s="1914"/>
      <c r="Z1479" s="1914"/>
      <c r="AA1479" s="1914"/>
      <c r="AB1479" s="1914"/>
      <c r="AC1479" s="1914"/>
      <c r="AD1479" s="1914"/>
      <c r="AE1479" s="1914"/>
      <c r="AF1479" s="1914"/>
      <c r="AG1479" s="1914"/>
      <c r="AH1479" s="1914"/>
      <c r="AI1479" s="1914"/>
      <c r="AJ1479" s="1914"/>
    </row>
    <row r="1480" spans="5:36" s="1909" customFormat="1" ht="12" customHeight="1">
      <c r="E1480" s="1927"/>
      <c r="F1480" s="1927"/>
      <c r="G1480" s="1927"/>
      <c r="H1480" s="1927"/>
      <c r="I1480" s="1927"/>
      <c r="J1480" s="1928"/>
      <c r="K1480" s="1905"/>
      <c r="L1480" s="1929"/>
      <c r="M1480" s="1918" t="s">
        <v>4389</v>
      </c>
      <c r="N1480" s="2014"/>
      <c r="O1480" s="2014"/>
      <c r="P1480" s="2014"/>
      <c r="Q1480" s="2014"/>
      <c r="R1480" s="2014"/>
      <c r="S1480" s="2014"/>
      <c r="T1480" s="2014"/>
      <c r="U1480" s="2044"/>
      <c r="V1480" s="2044"/>
      <c r="W1480" s="2044"/>
      <c r="X1480" s="2044"/>
      <c r="Y1480" s="2044"/>
      <c r="Z1480" s="2044"/>
      <c r="AA1480" s="2044"/>
      <c r="AB1480" s="2044"/>
      <c r="AC1480" s="2044"/>
      <c r="AD1480" s="2044"/>
      <c r="AE1480" s="2044"/>
      <c r="AF1480" s="2044"/>
      <c r="AG1480" s="2044"/>
      <c r="AH1480" s="2044"/>
      <c r="AI1480" s="2044"/>
      <c r="AJ1480" s="2045"/>
    </row>
    <row r="1489" spans="2:58" ht="12" customHeight="1">
      <c r="B1489" s="1649"/>
      <c r="C1489" s="1649"/>
      <c r="D1489" s="1649"/>
      <c r="E1489" s="1649"/>
      <c r="F1489" s="1649"/>
      <c r="G1489" s="1649"/>
      <c r="H1489" s="1649"/>
      <c r="I1489" s="1649"/>
      <c r="J1489" s="1649"/>
      <c r="K1489" s="1649"/>
      <c r="L1489" s="1649"/>
      <c r="M1489" s="1649"/>
      <c r="N1489" s="1649"/>
      <c r="O1489" s="1649"/>
      <c r="P1489" s="1649"/>
      <c r="Q1489" s="1649"/>
      <c r="R1489" s="1649"/>
      <c r="S1489" s="1649"/>
      <c r="T1489" s="1649"/>
      <c r="U1489" s="1649"/>
      <c r="V1489" s="1649"/>
      <c r="W1489" s="1649"/>
      <c r="X1489" s="1649"/>
      <c r="Y1489" s="1649"/>
      <c r="Z1489" s="1649"/>
      <c r="AA1489" s="1649"/>
      <c r="AB1489" s="1649"/>
      <c r="AC1489" s="1649"/>
      <c r="AD1489" s="1649"/>
      <c r="AE1489" s="1649"/>
      <c r="AF1489" s="1649"/>
      <c r="AG1489" s="1649"/>
      <c r="AH1489" s="1649"/>
      <c r="AI1489" s="1649"/>
      <c r="AJ1489" s="1710"/>
      <c r="AK1489" s="1665"/>
      <c r="AL1489" s="1649"/>
      <c r="AM1489" s="1649"/>
      <c r="AN1489" s="1649"/>
      <c r="AO1489" s="1649"/>
      <c r="AP1489" s="1649"/>
      <c r="AQ1489" s="1649"/>
      <c r="AR1489" s="1649"/>
      <c r="AS1489" s="1649"/>
      <c r="AT1489" s="1649"/>
      <c r="AU1489" s="1649"/>
      <c r="AV1489" s="1649"/>
      <c r="AW1489" s="1649"/>
      <c r="AX1489" s="1649"/>
      <c r="AY1489" s="1649"/>
      <c r="AZ1489" s="1649"/>
      <c r="BA1489" s="1649"/>
      <c r="BB1489" s="1649"/>
      <c r="BC1489" s="1649"/>
      <c r="BD1489" s="1649"/>
      <c r="BE1489" s="1649"/>
      <c r="BF1489" s="1649"/>
    </row>
    <row r="1490" spans="2:58" s="1903" customFormat="1" ht="12" customHeight="1">
      <c r="B1490" s="1656" t="str">
        <f>$B$2</f>
        <v>13</v>
      </c>
      <c r="C1490" s="1657" t="s">
        <v>4461</v>
      </c>
      <c r="E1490" s="2022" t="s">
        <v>4462</v>
      </c>
      <c r="F1490" s="1771"/>
      <c r="G1490" s="1771"/>
      <c r="H1490" s="1771"/>
      <c r="I1490" s="1771"/>
      <c r="J1490" s="2022"/>
      <c r="K1490" s="1771"/>
      <c r="L1490" s="1771"/>
      <c r="M1490" s="1771"/>
      <c r="N1490" s="1771"/>
      <c r="O1490" s="1771"/>
      <c r="P1490" s="1771"/>
      <c r="Q1490" s="1771"/>
      <c r="R1490" s="2023"/>
      <c r="S1490" s="2023"/>
      <c r="T1490" s="2023"/>
      <c r="U1490" s="2023"/>
      <c r="V1490" s="2023"/>
      <c r="W1490" s="2023"/>
      <c r="X1490" s="2023"/>
      <c r="Y1490" s="2023"/>
      <c r="Z1490" s="2023"/>
      <c r="AA1490" s="2023"/>
      <c r="AB1490" s="2023"/>
      <c r="AC1490" s="2023"/>
      <c r="AD1490" s="2023"/>
      <c r="AE1490" s="1771"/>
      <c r="AF1490" s="2024" t="s">
        <v>4375</v>
      </c>
      <c r="AG1490" s="2024"/>
      <c r="AH1490" s="2024"/>
      <c r="AI1490" s="2024"/>
      <c r="AJ1490" s="2024"/>
      <c r="AK1490" s="1771"/>
    </row>
    <row r="1491" spans="2:58" s="1903" customFormat="1" ht="12" customHeight="1">
      <c r="B1491" s="1926"/>
      <c r="C1491" s="1908"/>
    </row>
    <row r="1492" spans="2:58" s="1903" customFormat="1" ht="12" customHeight="1">
      <c r="C1492" s="1903" t="s">
        <v>4376</v>
      </c>
      <c r="D1492" s="1908"/>
    </row>
    <row r="1493" spans="2:58" s="1903" customFormat="1" ht="12" customHeight="1">
      <c r="E1493" s="1910" t="s">
        <v>3102</v>
      </c>
      <c r="AJ1493" s="1911" t="s">
        <v>3103</v>
      </c>
    </row>
    <row r="1494" spans="2:58" s="1903" customFormat="1" ht="12" customHeight="1">
      <c r="E1494" s="1912">
        <v>31</v>
      </c>
      <c r="F1494" s="1912"/>
      <c r="G1494" s="1912"/>
      <c r="H1494" s="1912"/>
      <c r="I1494" s="1912"/>
      <c r="J1494" s="1912"/>
      <c r="K1494" s="1912"/>
      <c r="L1494" s="1912">
        <v>24</v>
      </c>
      <c r="M1494" s="1912">
        <v>23</v>
      </c>
      <c r="N1494" s="1912"/>
      <c r="O1494" s="1912"/>
      <c r="P1494" s="1912"/>
      <c r="Q1494" s="1912"/>
      <c r="R1494" s="1912"/>
      <c r="S1494" s="1912"/>
      <c r="T1494" s="1913">
        <v>16</v>
      </c>
      <c r="U1494" s="1913">
        <v>15</v>
      </c>
      <c r="V1494" s="1912"/>
      <c r="W1494" s="1912"/>
      <c r="X1494" s="1912"/>
      <c r="Y1494" s="1912"/>
      <c r="Z1494" s="1912"/>
      <c r="AA1494" s="1912"/>
      <c r="AB1494" s="1913">
        <v>8</v>
      </c>
      <c r="AC1494" s="1913">
        <v>7</v>
      </c>
      <c r="AD1494" s="1912"/>
      <c r="AE1494" s="1912"/>
      <c r="AF1494" s="1912"/>
      <c r="AG1494" s="1912"/>
      <c r="AH1494" s="1912"/>
      <c r="AI1494" s="1912"/>
      <c r="AJ1494" s="1913">
        <v>0</v>
      </c>
    </row>
    <row r="1495" spans="2:58" s="1618" customFormat="1" ht="12" customHeight="1">
      <c r="E1495" s="1619">
        <v>1</v>
      </c>
      <c r="F1495" s="1620">
        <v>0</v>
      </c>
      <c r="G1495" s="1620">
        <v>1</v>
      </c>
      <c r="H1495" s="1621">
        <v>1</v>
      </c>
      <c r="I1495" s="1619">
        <v>0</v>
      </c>
      <c r="J1495" s="1622">
        <v>0</v>
      </c>
      <c r="K1495" s="1622">
        <v>0</v>
      </c>
      <c r="L1495" s="1623">
        <v>0</v>
      </c>
      <c r="M1495" s="1668">
        <v>0</v>
      </c>
      <c r="N1495" s="1622">
        <v>0</v>
      </c>
      <c r="O1495" s="1622">
        <v>0</v>
      </c>
      <c r="P1495" s="1623">
        <v>0</v>
      </c>
      <c r="Q1495" s="1619" t="str">
        <f>MID(Q1497,1,1)</f>
        <v>0</v>
      </c>
      <c r="R1495" s="1620" t="str">
        <f>MID(Q1497,2,1)</f>
        <v>0</v>
      </c>
      <c r="S1495" s="1669" t="str">
        <f>MID(Q1497,3,1)</f>
        <v>0</v>
      </c>
      <c r="T1495" s="1670" t="str">
        <f>MID(Q1497,4,1)</f>
        <v>1</v>
      </c>
      <c r="U1495" s="1619" t="str">
        <f>MID(U1497,1,1)</f>
        <v>0</v>
      </c>
      <c r="V1495" s="1620" t="str">
        <f>MID(U1497,2,1)</f>
        <v>0</v>
      </c>
      <c r="W1495" s="1620" t="str">
        <f>MID(U1497,3,1)</f>
        <v>0</v>
      </c>
      <c r="X1495" s="1621" t="str">
        <f>MID(U1497,4,1)</f>
        <v>0</v>
      </c>
      <c r="Y1495" s="1619" t="str">
        <f>MID(U1497,5,1)</f>
        <v>0</v>
      </c>
      <c r="Z1495" s="1620" t="str">
        <f>MID(U1497,6,1)</f>
        <v>0</v>
      </c>
      <c r="AA1495" s="1620" t="str">
        <f>MID(U1497,7,1)</f>
        <v>0</v>
      </c>
      <c r="AB1495" s="1621" t="str">
        <f>MID(U1497,8,1)</f>
        <v>0</v>
      </c>
      <c r="AC1495" s="1671" t="str">
        <f>MID(AC1497,1,1)</f>
        <v>0</v>
      </c>
      <c r="AD1495" s="1669" t="str">
        <f>MID(AC1497,2,1)</f>
        <v>0</v>
      </c>
      <c r="AE1495" s="1669" t="str">
        <f>MID(AC1497,3,1)</f>
        <v>1</v>
      </c>
      <c r="AF1495" s="1672" t="str">
        <f>MID(AC1497,4,1)</f>
        <v>1</v>
      </c>
      <c r="AG1495" s="1671" t="str">
        <f>MID(AC1497,5,1)</f>
        <v>0</v>
      </c>
      <c r="AH1495" s="1669" t="str">
        <f>MID(AC1497,6,1)</f>
        <v>1</v>
      </c>
      <c r="AI1495" s="1669" t="str">
        <f>MID(AC1497,7,1)</f>
        <v>0</v>
      </c>
      <c r="AJ1495" s="1672" t="str">
        <f>MID(AC1497,8,1)</f>
        <v>0</v>
      </c>
      <c r="AQ1495" s="1673"/>
      <c r="AR1495" s="1673"/>
      <c r="AS1495" s="1673"/>
      <c r="AT1495" s="1673"/>
      <c r="AU1495" s="1673"/>
      <c r="AV1495" s="1673"/>
      <c r="AW1495" s="1673"/>
      <c r="AX1495" s="1673"/>
      <c r="AY1495" s="1673"/>
      <c r="AZ1495" s="1673"/>
      <c r="BA1495" s="1673"/>
      <c r="BB1495" s="1673"/>
      <c r="BC1495" s="1673"/>
      <c r="BD1495" s="1673"/>
      <c r="BE1495" s="1673"/>
      <c r="BF1495" s="1673"/>
    </row>
    <row r="1496" spans="2:58" s="1618" customFormat="1" ht="12" customHeight="1">
      <c r="AI1496" s="1637"/>
      <c r="AJ1496" s="1637"/>
      <c r="AQ1496" s="1673"/>
      <c r="AR1496" s="1673"/>
      <c r="AS1496" s="1673"/>
      <c r="AT1496" s="1673"/>
      <c r="AU1496" s="1673"/>
      <c r="AV1496" s="1673"/>
      <c r="AW1496" s="1673"/>
      <c r="AX1496" s="1673"/>
      <c r="AY1496" s="1673"/>
      <c r="AZ1496" s="1673"/>
      <c r="BA1496" s="1673"/>
      <c r="BB1496" s="1673"/>
      <c r="BC1496" s="1673"/>
      <c r="BD1496" s="1673"/>
      <c r="BE1496" s="1673"/>
      <c r="BF1496" s="1673"/>
    </row>
    <row r="1497" spans="2:58" s="1618" customFormat="1" ht="12" hidden="1" customHeight="1">
      <c r="E1497" s="1638"/>
      <c r="F1497" s="1638"/>
      <c r="G1497" s="1638"/>
      <c r="H1497" s="1638"/>
      <c r="I1497" s="1638"/>
      <c r="J1497" s="1637"/>
      <c r="K1497" s="1637"/>
      <c r="L1497" s="1637"/>
      <c r="M1497" s="1637"/>
      <c r="N1497" s="1637"/>
      <c r="O1497" s="1637"/>
      <c r="P1497" s="1637"/>
      <c r="Q1497" s="1639" t="str">
        <f>HEX2BIN(T1498,4)</f>
        <v>0001</v>
      </c>
      <c r="R1497" s="1639"/>
      <c r="S1497" s="1639"/>
      <c r="T1497" s="1639"/>
      <c r="U1497" s="1639" t="str">
        <f>HEX2BIN(Y1498,8)</f>
        <v>00000000</v>
      </c>
      <c r="V1497" s="1639"/>
      <c r="W1497" s="1639"/>
      <c r="X1497" s="1639"/>
      <c r="Y1497" s="1639"/>
      <c r="Z1497" s="1639"/>
      <c r="AA1497" s="1639"/>
      <c r="AB1497" s="1639"/>
      <c r="AC1497" s="1639" t="str">
        <f>HEX2BIN(AG1498,8)</f>
        <v>00110100</v>
      </c>
      <c r="AD1497" s="1639"/>
      <c r="AE1497" s="1639"/>
      <c r="AF1497" s="1639"/>
      <c r="AG1497" s="1639"/>
      <c r="AH1497" s="1639"/>
      <c r="AI1497" s="1639"/>
      <c r="AJ1497" s="1639"/>
      <c r="AQ1497" s="1673"/>
      <c r="AR1497" s="1673"/>
      <c r="AS1497" s="1673"/>
      <c r="AT1497" s="1673"/>
      <c r="AU1497" s="1673"/>
      <c r="AV1497" s="1673"/>
      <c r="AW1497" s="1673"/>
      <c r="AX1497" s="1673"/>
      <c r="AY1497" s="1673"/>
      <c r="AZ1497" s="1673"/>
      <c r="BA1497" s="1673"/>
      <c r="BB1497" s="1673"/>
      <c r="BC1497" s="1673"/>
      <c r="BD1497" s="1673"/>
      <c r="BE1497" s="1673"/>
      <c r="BF1497" s="1673"/>
    </row>
    <row r="1498" spans="2:58" s="1618" customFormat="1" ht="12" customHeight="1">
      <c r="E1498" s="1638"/>
      <c r="F1498" s="1638"/>
      <c r="G1498" s="1638"/>
      <c r="H1498" s="1638"/>
      <c r="I1498" s="1638"/>
      <c r="J1498" s="1637"/>
      <c r="K1498" s="1640"/>
      <c r="L1498" s="1637"/>
      <c r="M1498" s="1641"/>
      <c r="N1498" s="1642"/>
      <c r="O1498" s="1640" t="s">
        <v>4463</v>
      </c>
      <c r="P1498" s="1642"/>
      <c r="Q1498" s="1644" t="s">
        <v>3106</v>
      </c>
      <c r="R1498" s="1645"/>
      <c r="S1498" s="1645"/>
      <c r="T1498" s="1646" t="s">
        <v>3187</v>
      </c>
      <c r="U1498" s="1644" t="s">
        <v>3225</v>
      </c>
      <c r="V1498" s="1645"/>
      <c r="W1498" s="1645"/>
      <c r="X1498" s="1645"/>
      <c r="Y1498" s="1647" t="s">
        <v>4464</v>
      </c>
      <c r="Z1498" s="1647"/>
      <c r="AA1498" s="1647"/>
      <c r="AB1498" s="1648"/>
      <c r="AC1498" s="1644" t="s">
        <v>4384</v>
      </c>
      <c r="AD1498" s="1645"/>
      <c r="AE1498" s="1645"/>
      <c r="AF1498" s="1645"/>
      <c r="AG1498" s="1647" t="s">
        <v>4465</v>
      </c>
      <c r="AH1498" s="1647"/>
      <c r="AI1498" s="1647"/>
      <c r="AJ1498" s="1648"/>
      <c r="AQ1498" s="1673"/>
      <c r="AR1498" s="1673"/>
      <c r="AS1498" s="1673"/>
      <c r="AT1498" s="1673"/>
      <c r="AU1498" s="1673"/>
      <c r="AV1498" s="1673"/>
      <c r="AW1498" s="1673"/>
      <c r="AX1498" s="1673"/>
      <c r="AY1498" s="1673"/>
      <c r="AZ1498" s="1673"/>
      <c r="BA1498" s="1673"/>
      <c r="BB1498" s="1673"/>
      <c r="BC1498" s="1673"/>
      <c r="BD1498" s="1673"/>
      <c r="BE1498" s="1673"/>
      <c r="BF1498" s="1673"/>
    </row>
    <row r="1499" spans="2:58" s="1903" customFormat="1" ht="12" customHeight="1">
      <c r="F1499" s="2032"/>
      <c r="G1499" s="1905"/>
      <c r="H1499" s="2032"/>
      <c r="I1499" s="2032"/>
      <c r="J1499" s="2033"/>
      <c r="L1499" s="2033"/>
      <c r="M1499" s="1641"/>
      <c r="N1499" s="1642"/>
      <c r="O1499" s="1640" t="s">
        <v>4466</v>
      </c>
      <c r="P1499" s="1642"/>
      <c r="Q1499" s="1644" t="s">
        <v>3106</v>
      </c>
      <c r="R1499" s="1645"/>
      <c r="S1499" s="1645"/>
      <c r="T1499" s="1646" t="s">
        <v>3187</v>
      </c>
      <c r="U1499" s="1644" t="s">
        <v>3830</v>
      </c>
      <c r="V1499" s="1645"/>
      <c r="W1499" s="1645"/>
      <c r="X1499" s="1645"/>
      <c r="Y1499" s="1647" t="s">
        <v>3936</v>
      </c>
      <c r="Z1499" s="1647"/>
      <c r="AA1499" s="1647"/>
      <c r="AB1499" s="1648"/>
      <c r="AC1499" s="1644" t="s">
        <v>3216</v>
      </c>
      <c r="AD1499" s="1645"/>
      <c r="AE1499" s="1645"/>
      <c r="AF1499" s="1645"/>
      <c r="AG1499" s="1647" t="s">
        <v>4465</v>
      </c>
      <c r="AH1499" s="1647"/>
      <c r="AI1499" s="1647"/>
      <c r="AJ1499" s="1648"/>
    </row>
    <row r="1500" spans="2:58" s="1903" customFormat="1" ht="12" customHeight="1">
      <c r="F1500" s="2032"/>
      <c r="G1500" s="1905"/>
      <c r="H1500" s="2032"/>
      <c r="I1500" s="2032"/>
      <c r="J1500" s="2033"/>
      <c r="L1500" s="2033"/>
      <c r="M1500" s="1641"/>
      <c r="N1500" s="1642"/>
      <c r="O1500" s="1640" t="s">
        <v>4467</v>
      </c>
      <c r="P1500" s="1642"/>
      <c r="Q1500" s="1644" t="s">
        <v>3106</v>
      </c>
      <c r="R1500" s="1645"/>
      <c r="S1500" s="1645"/>
      <c r="T1500" s="1646" t="s">
        <v>3187</v>
      </c>
      <c r="U1500" s="1644" t="s">
        <v>3120</v>
      </c>
      <c r="V1500" s="1645"/>
      <c r="W1500" s="1645"/>
      <c r="X1500" s="1645"/>
      <c r="Y1500" s="1647" t="s">
        <v>3441</v>
      </c>
      <c r="Z1500" s="1647"/>
      <c r="AA1500" s="1647"/>
      <c r="AB1500" s="1648"/>
      <c r="AC1500" s="1644" t="s">
        <v>3216</v>
      </c>
      <c r="AD1500" s="1645"/>
      <c r="AE1500" s="1645"/>
      <c r="AF1500" s="1645"/>
      <c r="AG1500" s="1647" t="s">
        <v>4468</v>
      </c>
      <c r="AH1500" s="1647"/>
      <c r="AI1500" s="1647"/>
      <c r="AJ1500" s="1648"/>
    </row>
    <row r="1501" spans="2:58" s="1903" customFormat="1" ht="12" customHeight="1">
      <c r="F1501" s="2032"/>
      <c r="G1501" s="2032"/>
      <c r="H1501" s="2032"/>
      <c r="I1501" s="2032"/>
      <c r="J1501" s="2033"/>
      <c r="L1501" s="2033"/>
      <c r="M1501" s="1641"/>
      <c r="N1501" s="1642"/>
      <c r="O1501" s="1640" t="s">
        <v>4469</v>
      </c>
      <c r="P1501" s="1642"/>
      <c r="Q1501" s="1644" t="s">
        <v>3106</v>
      </c>
      <c r="R1501" s="1645"/>
      <c r="S1501" s="1645"/>
      <c r="T1501" s="1646" t="s">
        <v>3214</v>
      </c>
      <c r="U1501" s="1644" t="s">
        <v>4470</v>
      </c>
      <c r="V1501" s="1645"/>
      <c r="W1501" s="1645"/>
      <c r="X1501" s="1645"/>
      <c r="Y1501" s="1647" t="s">
        <v>3444</v>
      </c>
      <c r="Z1501" s="1647"/>
      <c r="AA1501" s="1647"/>
      <c r="AB1501" s="1648"/>
      <c r="AC1501" s="1644" t="s">
        <v>3139</v>
      </c>
      <c r="AD1501" s="1645"/>
      <c r="AE1501" s="1645"/>
      <c r="AF1501" s="1645"/>
      <c r="AG1501" s="1647" t="s">
        <v>4468</v>
      </c>
      <c r="AH1501" s="1647"/>
      <c r="AI1501" s="1647"/>
      <c r="AJ1501" s="1648"/>
    </row>
    <row r="1502" spans="2:58" s="1909" customFormat="1" ht="12" customHeight="1">
      <c r="E1502" s="1927"/>
      <c r="F1502" s="1927"/>
      <c r="G1502" s="1927"/>
      <c r="H1502" s="1927"/>
      <c r="I1502" s="1927"/>
      <c r="J1502" s="1928"/>
      <c r="K1502" s="1905"/>
      <c r="L1502" s="1928"/>
      <c r="M1502" s="1929"/>
      <c r="N1502" s="1929"/>
      <c r="O1502" s="1929"/>
      <c r="P1502" s="1929"/>
      <c r="U1502" s="1928"/>
      <c r="Y1502" s="1929"/>
      <c r="Z1502" s="1929"/>
      <c r="AA1502" s="1929"/>
      <c r="AB1502" s="1930"/>
      <c r="AC1502" s="1929"/>
      <c r="AD1502" s="1929"/>
      <c r="AE1502" s="1929"/>
      <c r="AF1502" s="1929"/>
      <c r="AG1502" s="1931"/>
      <c r="AH1502" s="1931"/>
      <c r="AI1502" s="1931"/>
      <c r="AJ1502" s="1931"/>
    </row>
    <row r="1503" spans="2:58" s="1903" customFormat="1" ht="12" customHeight="1">
      <c r="C1503" s="1903" t="s">
        <v>4398</v>
      </c>
      <c r="D1503" s="1908"/>
      <c r="M1503" s="1909"/>
      <c r="N1503" s="1909"/>
      <c r="O1503" s="1909"/>
      <c r="P1503" s="1909"/>
      <c r="Q1503" s="1909"/>
      <c r="R1503" s="1909"/>
      <c r="S1503" s="1909"/>
      <c r="T1503" s="1909"/>
      <c r="U1503" s="1909"/>
      <c r="V1503" s="1909"/>
      <c r="W1503" s="1909"/>
      <c r="X1503" s="1909"/>
      <c r="AC1503" s="1909"/>
      <c r="AD1503" s="1909"/>
      <c r="AE1503" s="1909"/>
      <c r="AF1503" s="1909"/>
      <c r="AG1503" s="1909"/>
      <c r="AH1503" s="1909"/>
      <c r="AI1503" s="1909"/>
      <c r="AJ1503" s="1909"/>
      <c r="AK1503" s="1909"/>
      <c r="AL1503" s="1909"/>
    </row>
    <row r="1504" spans="2:58" s="1903" customFormat="1" ht="12" customHeight="1">
      <c r="E1504" s="1910" t="s">
        <v>3192</v>
      </c>
      <c r="AJ1504" s="1911" t="s">
        <v>4471</v>
      </c>
    </row>
    <row r="1505" spans="2:37" s="1903" customFormat="1" ht="12" customHeight="1">
      <c r="E1505" s="1912">
        <v>31</v>
      </c>
      <c r="F1505" s="1912"/>
      <c r="G1505" s="1912"/>
      <c r="H1505" s="1912"/>
      <c r="I1505" s="1912"/>
      <c r="J1505" s="1912"/>
      <c r="K1505" s="1912"/>
      <c r="L1505" s="1912">
        <v>24</v>
      </c>
      <c r="M1505" s="1912">
        <v>23</v>
      </c>
      <c r="N1505" s="1912"/>
      <c r="O1505" s="1912"/>
      <c r="P1505" s="1912"/>
      <c r="Q1505" s="1912"/>
      <c r="R1505" s="1912"/>
      <c r="S1505" s="1912"/>
      <c r="T1505" s="1913">
        <v>16</v>
      </c>
      <c r="U1505" s="1913">
        <v>15</v>
      </c>
      <c r="V1505" s="1912"/>
      <c r="W1505" s="1912"/>
      <c r="X1505" s="1912"/>
      <c r="Y1505" s="1912"/>
      <c r="Z1505" s="1912"/>
      <c r="AA1505" s="1912"/>
      <c r="AB1505" s="1913">
        <v>8</v>
      </c>
      <c r="AC1505" s="1913">
        <v>7</v>
      </c>
      <c r="AD1505" s="1912"/>
      <c r="AE1505" s="1912"/>
      <c r="AF1505" s="1912"/>
      <c r="AG1505" s="1912"/>
      <c r="AH1505" s="1912"/>
      <c r="AI1505" s="1912"/>
      <c r="AJ1505" s="1913">
        <v>0</v>
      </c>
    </row>
    <row r="1506" spans="2:37" s="1903" customFormat="1" ht="12" customHeight="1">
      <c r="E1506" s="1686" t="s">
        <v>3125</v>
      </c>
      <c r="F1506" s="1687" t="s">
        <v>4472</v>
      </c>
      <c r="G1506" s="1687" t="s">
        <v>3125</v>
      </c>
      <c r="H1506" s="1688" t="s">
        <v>3860</v>
      </c>
      <c r="I1506" s="1686" t="s">
        <v>4472</v>
      </c>
      <c r="J1506" s="1687" t="s">
        <v>4387</v>
      </c>
      <c r="K1506" s="1687" t="s">
        <v>3125</v>
      </c>
      <c r="L1506" s="1688" t="s">
        <v>4387</v>
      </c>
      <c r="M1506" s="1760" t="s">
        <v>3420</v>
      </c>
      <c r="N1506" s="1758" t="s">
        <v>4473</v>
      </c>
      <c r="O1506" s="1758" t="s">
        <v>3420</v>
      </c>
      <c r="P1506" s="1761" t="s">
        <v>3420</v>
      </c>
      <c r="Q1506" s="1760" t="s">
        <v>3874</v>
      </c>
      <c r="R1506" s="1758" t="s">
        <v>3420</v>
      </c>
      <c r="S1506" s="1758" t="s">
        <v>3420</v>
      </c>
      <c r="T1506" s="1761" t="s">
        <v>3874</v>
      </c>
      <c r="U1506" s="1760" t="s">
        <v>4473</v>
      </c>
      <c r="V1506" s="1758" t="s">
        <v>3420</v>
      </c>
      <c r="W1506" s="1758" t="s">
        <v>3420</v>
      </c>
      <c r="X1506" s="1761" t="s">
        <v>3420</v>
      </c>
      <c r="Y1506" s="1760" t="s">
        <v>3420</v>
      </c>
      <c r="Z1506" s="1758" t="s">
        <v>3420</v>
      </c>
      <c r="AA1506" s="1758" t="s">
        <v>3874</v>
      </c>
      <c r="AB1506" s="1761" t="s">
        <v>3420</v>
      </c>
      <c r="AC1506" s="1760" t="s">
        <v>3420</v>
      </c>
      <c r="AD1506" s="1758" t="s">
        <v>3420</v>
      </c>
      <c r="AE1506" s="1758" t="s">
        <v>3420</v>
      </c>
      <c r="AF1506" s="1761" t="s">
        <v>3420</v>
      </c>
      <c r="AG1506" s="1760" t="s">
        <v>3420</v>
      </c>
      <c r="AH1506" s="1758" t="s">
        <v>3420</v>
      </c>
      <c r="AI1506" s="1758" t="s">
        <v>3420</v>
      </c>
      <c r="AJ1506" s="1761" t="s">
        <v>3420</v>
      </c>
    </row>
    <row r="1507" spans="2:37" s="1903" customFormat="1" ht="6" customHeight="1">
      <c r="E1507" s="1914"/>
      <c r="F1507" s="1914"/>
      <c r="G1507" s="1914"/>
      <c r="H1507" s="1914"/>
      <c r="I1507" s="1914"/>
      <c r="J1507" s="1914"/>
      <c r="K1507" s="1914"/>
      <c r="L1507" s="1914"/>
      <c r="M1507" s="1914"/>
      <c r="N1507" s="1914"/>
      <c r="O1507" s="1914"/>
      <c r="P1507" s="1914"/>
      <c r="Q1507" s="1914"/>
      <c r="R1507" s="1914"/>
      <c r="S1507" s="1914"/>
      <c r="T1507" s="1914"/>
      <c r="U1507" s="1914"/>
      <c r="V1507" s="1914"/>
      <c r="W1507" s="1914"/>
      <c r="X1507" s="1914"/>
      <c r="Y1507" s="1914"/>
      <c r="Z1507" s="1914"/>
      <c r="AA1507" s="1914"/>
      <c r="AB1507" s="1914"/>
      <c r="AC1507" s="1914"/>
      <c r="AD1507" s="1914"/>
      <c r="AE1507" s="1914"/>
      <c r="AF1507" s="1914"/>
      <c r="AG1507" s="1914"/>
      <c r="AH1507" s="1914"/>
      <c r="AI1507" s="1914"/>
      <c r="AJ1507" s="1914"/>
    </row>
    <row r="1508" spans="2:37" s="1903" customFormat="1" ht="6" customHeight="1">
      <c r="E1508" s="1914"/>
      <c r="F1508" s="1914"/>
      <c r="G1508" s="1914"/>
      <c r="H1508" s="1914"/>
      <c r="I1508" s="1914"/>
      <c r="J1508" s="1914"/>
      <c r="K1508" s="1914"/>
      <c r="L1508" s="1914"/>
      <c r="M1508" s="1914"/>
      <c r="N1508" s="1914"/>
      <c r="O1508" s="1914"/>
      <c r="P1508" s="1914"/>
      <c r="Q1508" s="1914"/>
      <c r="R1508" s="1914"/>
      <c r="S1508" s="1914"/>
      <c r="T1508" s="1914"/>
      <c r="U1508" s="1914"/>
      <c r="V1508" s="1914"/>
      <c r="W1508" s="1914"/>
      <c r="X1508" s="1914"/>
      <c r="Y1508" s="1914"/>
      <c r="Z1508" s="1914"/>
      <c r="AA1508" s="1914"/>
      <c r="AB1508" s="1914"/>
      <c r="AC1508" s="1914"/>
      <c r="AD1508" s="1914"/>
      <c r="AE1508" s="1914"/>
      <c r="AF1508" s="1914"/>
      <c r="AG1508" s="1914"/>
      <c r="AH1508" s="1914"/>
      <c r="AI1508" s="1914"/>
      <c r="AJ1508" s="1914"/>
    </row>
    <row r="1509" spans="2:37" s="1903" customFormat="1" ht="6" customHeight="1">
      <c r="E1509" s="1914"/>
      <c r="F1509" s="1914"/>
      <c r="G1509" s="1914"/>
      <c r="H1509" s="1914"/>
      <c r="I1509" s="1914"/>
      <c r="J1509" s="1914"/>
      <c r="K1509" s="1914"/>
      <c r="L1509" s="1914"/>
      <c r="M1509" s="1914"/>
      <c r="N1509" s="1914"/>
      <c r="O1509" s="1914"/>
      <c r="P1509" s="1914"/>
      <c r="Q1509" s="1914"/>
      <c r="R1509" s="1914"/>
      <c r="S1509" s="1914"/>
      <c r="T1509" s="1914"/>
      <c r="U1509" s="1914"/>
      <c r="V1509" s="1914"/>
      <c r="W1509" s="1914"/>
      <c r="X1509" s="1914"/>
      <c r="Y1509" s="1914"/>
      <c r="Z1509" s="1914"/>
      <c r="AA1509" s="1914"/>
      <c r="AB1509" s="1914"/>
      <c r="AC1509" s="1914"/>
      <c r="AD1509" s="1914"/>
      <c r="AE1509" s="1914"/>
      <c r="AF1509" s="1914"/>
      <c r="AG1509" s="1914"/>
      <c r="AH1509" s="1914"/>
      <c r="AI1509" s="1914"/>
      <c r="AJ1509" s="1914"/>
    </row>
    <row r="1510" spans="2:37" s="1903" customFormat="1" ht="6" customHeight="1">
      <c r="E1510" s="1914"/>
      <c r="F1510" s="1914"/>
      <c r="G1510" s="1914"/>
      <c r="H1510" s="1914"/>
      <c r="I1510" s="1914"/>
      <c r="J1510" s="1914"/>
      <c r="K1510" s="1914"/>
      <c r="L1510" s="1914"/>
      <c r="M1510" s="1914"/>
      <c r="N1510" s="1914"/>
      <c r="O1510" s="1914"/>
      <c r="P1510" s="1914"/>
      <c r="Q1510" s="1914"/>
      <c r="R1510" s="1914"/>
      <c r="S1510" s="1914"/>
      <c r="T1510" s="1914"/>
      <c r="U1510" s="1914"/>
      <c r="V1510" s="1914"/>
      <c r="W1510" s="1914"/>
      <c r="X1510" s="1914"/>
      <c r="Y1510" s="1914"/>
      <c r="Z1510" s="1914"/>
      <c r="AA1510" s="1914"/>
      <c r="AB1510" s="1914"/>
      <c r="AC1510" s="1914"/>
      <c r="AD1510" s="1914"/>
      <c r="AE1510" s="1914"/>
      <c r="AF1510" s="1914"/>
      <c r="AG1510" s="1914"/>
      <c r="AH1510" s="1914"/>
      <c r="AI1510" s="1914"/>
      <c r="AJ1510" s="1914"/>
    </row>
    <row r="1511" spans="2:37" s="1909" customFormat="1" ht="12" customHeight="1">
      <c r="E1511" s="1927"/>
      <c r="F1511" s="1927"/>
      <c r="G1511" s="1927"/>
      <c r="H1511" s="1927"/>
      <c r="I1511" s="1927"/>
      <c r="J1511" s="1928"/>
      <c r="K1511" s="1905"/>
      <c r="L1511" s="1929"/>
      <c r="M1511" s="1918" t="s">
        <v>4389</v>
      </c>
      <c r="N1511" s="2014"/>
      <c r="O1511" s="2014"/>
      <c r="P1511" s="2014"/>
      <c r="Q1511" s="2014"/>
      <c r="R1511" s="2014"/>
      <c r="S1511" s="2014"/>
      <c r="T1511" s="2014"/>
      <c r="U1511" s="2044"/>
      <c r="V1511" s="2044"/>
      <c r="W1511" s="2044"/>
      <c r="X1511" s="2044"/>
      <c r="Y1511" s="2044"/>
      <c r="Z1511" s="2044"/>
      <c r="AA1511" s="2044"/>
      <c r="AB1511" s="2044"/>
      <c r="AC1511" s="2044"/>
      <c r="AD1511" s="2044"/>
      <c r="AE1511" s="2044"/>
      <c r="AF1511" s="2044"/>
      <c r="AG1511" s="2044"/>
      <c r="AH1511" s="2044"/>
      <c r="AI1511" s="2044"/>
      <c r="AJ1511" s="2045"/>
    </row>
    <row r="1516" spans="2:37" s="1915" customFormat="1" ht="11.25" customHeight="1">
      <c r="D1516" s="1916"/>
      <c r="I1516" s="1917"/>
      <c r="J1516" s="1917"/>
      <c r="K1516" s="1917"/>
      <c r="L1516" s="1917"/>
      <c r="M1516" s="1917"/>
      <c r="N1516" s="1917"/>
      <c r="O1516" s="1917"/>
      <c r="P1516" s="1917"/>
      <c r="R1516" s="1921"/>
      <c r="S1516" s="1921"/>
      <c r="T1516" s="1921"/>
      <c r="U1516" s="1922"/>
      <c r="V1516" s="1922"/>
      <c r="W1516" s="1922"/>
      <c r="X1516" s="1922"/>
      <c r="Y1516" s="1922"/>
      <c r="Z1516" s="1922"/>
      <c r="AA1516" s="1922"/>
      <c r="AB1516" s="1922"/>
      <c r="AC1516" s="1922"/>
      <c r="AD1516" s="2039"/>
      <c r="AE1516" s="2039"/>
      <c r="AF1516" s="2039"/>
      <c r="AG1516" s="2039"/>
      <c r="AH1516" s="2008"/>
      <c r="AI1516" s="2008"/>
      <c r="AJ1516" s="1710"/>
    </row>
    <row r="1517" spans="2:37" s="1903" customFormat="1" ht="12" customHeight="1">
      <c r="B1517" s="1656" t="str">
        <f>$B$2</f>
        <v>13</v>
      </c>
      <c r="C1517" s="1657" t="s">
        <v>4474</v>
      </c>
      <c r="D1517" s="1771"/>
      <c r="E1517" s="2022" t="s">
        <v>4475</v>
      </c>
      <c r="F1517" s="1771"/>
      <c r="G1517" s="1771"/>
      <c r="H1517" s="1771"/>
      <c r="I1517" s="1771"/>
      <c r="J1517" s="2022"/>
      <c r="K1517" s="1771"/>
      <c r="L1517" s="1771"/>
      <c r="M1517" s="1771"/>
      <c r="N1517" s="1771"/>
      <c r="O1517" s="1771"/>
      <c r="P1517" s="1771"/>
      <c r="Q1517" s="1771"/>
      <c r="R1517" s="2023"/>
      <c r="S1517" s="2023"/>
      <c r="T1517" s="2023"/>
      <c r="U1517" s="2023"/>
      <c r="V1517" s="2023"/>
      <c r="W1517" s="2023"/>
      <c r="X1517" s="2023"/>
      <c r="Y1517" s="2023"/>
      <c r="Z1517" s="2023"/>
      <c r="AA1517" s="2023"/>
      <c r="AB1517" s="2023"/>
      <c r="AC1517" s="2023"/>
      <c r="AD1517" s="2023"/>
      <c r="AE1517" s="1771"/>
      <c r="AF1517" s="2024" t="s">
        <v>4375</v>
      </c>
      <c r="AG1517" s="2024"/>
      <c r="AH1517" s="2024"/>
      <c r="AI1517" s="2024"/>
      <c r="AJ1517" s="2024"/>
      <c r="AK1517" s="1771"/>
    </row>
    <row r="1518" spans="2:37" s="1903" customFormat="1" ht="12" customHeight="1">
      <c r="B1518" s="1926"/>
      <c r="C1518" s="1908"/>
    </row>
    <row r="1519" spans="2:37" s="1903" customFormat="1" ht="12" customHeight="1">
      <c r="C1519" s="1903" t="s">
        <v>4376</v>
      </c>
      <c r="D1519" s="1908"/>
    </row>
    <row r="1520" spans="2:37" s="1903" customFormat="1" ht="12" customHeight="1">
      <c r="E1520" s="1910" t="s">
        <v>3102</v>
      </c>
      <c r="AJ1520" s="1911" t="s">
        <v>4105</v>
      </c>
    </row>
    <row r="1521" spans="3:58" s="1903" customFormat="1" ht="12" customHeight="1">
      <c r="E1521" s="1912">
        <v>31</v>
      </c>
      <c r="F1521" s="1912"/>
      <c r="G1521" s="1912"/>
      <c r="H1521" s="1912"/>
      <c r="I1521" s="1912"/>
      <c r="J1521" s="1912"/>
      <c r="K1521" s="1912"/>
      <c r="L1521" s="1912">
        <v>24</v>
      </c>
      <c r="M1521" s="1912">
        <v>23</v>
      </c>
      <c r="N1521" s="1912"/>
      <c r="O1521" s="1912"/>
      <c r="P1521" s="1912"/>
      <c r="Q1521" s="1912"/>
      <c r="R1521" s="1912"/>
      <c r="S1521" s="1912"/>
      <c r="T1521" s="1913">
        <v>16</v>
      </c>
      <c r="U1521" s="1913">
        <v>15</v>
      </c>
      <c r="V1521" s="1912"/>
      <c r="W1521" s="1912"/>
      <c r="X1521" s="1912"/>
      <c r="Y1521" s="1912"/>
      <c r="Z1521" s="1912"/>
      <c r="AA1521" s="1912"/>
      <c r="AB1521" s="1913">
        <v>8</v>
      </c>
      <c r="AC1521" s="1913">
        <v>7</v>
      </c>
      <c r="AD1521" s="1912"/>
      <c r="AE1521" s="1912"/>
      <c r="AF1521" s="1912"/>
      <c r="AG1521" s="1912"/>
      <c r="AH1521" s="1912"/>
      <c r="AI1521" s="1912"/>
      <c r="AJ1521" s="1913">
        <v>0</v>
      </c>
    </row>
    <row r="1522" spans="3:58" s="1618" customFormat="1" ht="12" customHeight="1">
      <c r="E1522" s="1619">
        <v>1</v>
      </c>
      <c r="F1522" s="1620">
        <v>0</v>
      </c>
      <c r="G1522" s="1620">
        <v>1</v>
      </c>
      <c r="H1522" s="1621">
        <v>1</v>
      </c>
      <c r="I1522" s="1619">
        <v>0</v>
      </c>
      <c r="J1522" s="1622">
        <v>0</v>
      </c>
      <c r="K1522" s="1622">
        <v>0</v>
      </c>
      <c r="L1522" s="1623">
        <v>0</v>
      </c>
      <c r="M1522" s="1668">
        <v>0</v>
      </c>
      <c r="N1522" s="1622">
        <v>0</v>
      </c>
      <c r="O1522" s="1622">
        <v>0</v>
      </c>
      <c r="P1522" s="1623">
        <v>0</v>
      </c>
      <c r="Q1522" s="1619" t="str">
        <f>MID(Q1524,1,1)</f>
        <v>0</v>
      </c>
      <c r="R1522" s="1620" t="str">
        <f>MID(Q1524,2,1)</f>
        <v>0</v>
      </c>
      <c r="S1522" s="1669" t="str">
        <f>MID(Q1524,3,1)</f>
        <v>0</v>
      </c>
      <c r="T1522" s="1670" t="str">
        <f>MID(Q1524,4,1)</f>
        <v>1</v>
      </c>
      <c r="U1522" s="1619" t="str">
        <f>MID(U1524,1,1)</f>
        <v>0</v>
      </c>
      <c r="V1522" s="1620" t="str">
        <f>MID(U1524,2,1)</f>
        <v>0</v>
      </c>
      <c r="W1522" s="1620" t="str">
        <f>MID(U1524,3,1)</f>
        <v>0</v>
      </c>
      <c r="X1522" s="1621" t="str">
        <f>MID(U1524,4,1)</f>
        <v>0</v>
      </c>
      <c r="Y1522" s="1619" t="str">
        <f>MID(U1524,5,1)</f>
        <v>0</v>
      </c>
      <c r="Z1522" s="1620" t="s">
        <v>3965</v>
      </c>
      <c r="AA1522" s="1620" t="s">
        <v>3965</v>
      </c>
      <c r="AB1522" s="1621" t="s">
        <v>3965</v>
      </c>
      <c r="AC1522" s="1671" t="str">
        <f>MID(AC1524,1,1)</f>
        <v>0</v>
      </c>
      <c r="AD1522" s="1669" t="str">
        <f>MID(AC1524,2,1)</f>
        <v>0</v>
      </c>
      <c r="AE1522" s="1669" t="str">
        <f>MID(AC1524,3,1)</f>
        <v>1</v>
      </c>
      <c r="AF1522" s="1672" t="str">
        <f>MID(AC1524,4,1)</f>
        <v>1</v>
      </c>
      <c r="AG1522" s="1671" t="str">
        <f>MID(AC1524,5,1)</f>
        <v>0</v>
      </c>
      <c r="AH1522" s="1669" t="str">
        <f>MID(AC1524,6,1)</f>
        <v>1</v>
      </c>
      <c r="AI1522" s="1669" t="str">
        <f>MID(AC1524,7,1)</f>
        <v>0</v>
      </c>
      <c r="AJ1522" s="1672" t="str">
        <f>MID(AC1524,8,1)</f>
        <v>1</v>
      </c>
      <c r="AQ1522" s="1673"/>
      <c r="AR1522" s="1673"/>
      <c r="AS1522" s="1673"/>
      <c r="AT1522" s="1673"/>
      <c r="AU1522" s="1673"/>
      <c r="AV1522" s="1673"/>
      <c r="AW1522" s="1673"/>
      <c r="AX1522" s="1673"/>
      <c r="AY1522" s="1673"/>
      <c r="AZ1522" s="1673"/>
      <c r="BA1522" s="1673"/>
      <c r="BB1522" s="1673"/>
      <c r="BC1522" s="1673"/>
      <c r="BD1522" s="1673"/>
      <c r="BE1522" s="1673"/>
      <c r="BF1522" s="1673"/>
    </row>
    <row r="1523" spans="3:58" s="1618" customFormat="1" ht="12" customHeight="1">
      <c r="AI1523" s="1637"/>
      <c r="AJ1523" s="1637"/>
      <c r="AQ1523" s="1673"/>
      <c r="AR1523" s="1673"/>
      <c r="AS1523" s="1673"/>
      <c r="AT1523" s="1673"/>
      <c r="AU1523" s="1673"/>
      <c r="AV1523" s="1673"/>
      <c r="AW1523" s="1673"/>
      <c r="AX1523" s="1673"/>
      <c r="AY1523" s="1673"/>
      <c r="AZ1523" s="1673"/>
      <c r="BA1523" s="1673"/>
      <c r="BB1523" s="1673"/>
      <c r="BC1523" s="1673"/>
      <c r="BD1523" s="1673"/>
      <c r="BE1523" s="1673"/>
      <c r="BF1523" s="1673"/>
    </row>
    <row r="1524" spans="3:58" s="1618" customFormat="1" ht="12" hidden="1" customHeight="1">
      <c r="E1524" s="1638"/>
      <c r="F1524" s="1638"/>
      <c r="G1524" s="1638"/>
      <c r="H1524" s="1638"/>
      <c r="I1524" s="1638"/>
      <c r="J1524" s="1637"/>
      <c r="K1524" s="1637"/>
      <c r="L1524" s="1637"/>
      <c r="M1524" s="1637"/>
      <c r="N1524" s="1637"/>
      <c r="O1524" s="1637"/>
      <c r="P1524" s="1637"/>
      <c r="Q1524" s="1639" t="str">
        <f>HEX2BIN(T1525,4)</f>
        <v>0001</v>
      </c>
      <c r="R1524" s="1639"/>
      <c r="S1524" s="1639"/>
      <c r="T1524" s="1639"/>
      <c r="U1524" s="1639" t="str">
        <f>HEX2BIN(Y1525,8)</f>
        <v>00000000</v>
      </c>
      <c r="V1524" s="1639"/>
      <c r="W1524" s="1639"/>
      <c r="X1524" s="1639"/>
      <c r="Y1524" s="1639"/>
      <c r="Z1524" s="1639"/>
      <c r="AA1524" s="1639"/>
      <c r="AB1524" s="1639"/>
      <c r="AC1524" s="1639" t="str">
        <f>HEX2BIN(AG1525,8)</f>
        <v>00110101</v>
      </c>
      <c r="AD1524" s="1639"/>
      <c r="AE1524" s="1639"/>
      <c r="AF1524" s="1639"/>
      <c r="AG1524" s="1639"/>
      <c r="AH1524" s="1639"/>
      <c r="AI1524" s="1639"/>
      <c r="AJ1524" s="1639"/>
      <c r="AQ1524" s="1673"/>
      <c r="AR1524" s="1673"/>
      <c r="AS1524" s="1673"/>
      <c r="AT1524" s="1673"/>
      <c r="AU1524" s="1673"/>
      <c r="AV1524" s="1673"/>
      <c r="AW1524" s="1673"/>
      <c r="AX1524" s="1673"/>
      <c r="AY1524" s="1673"/>
      <c r="AZ1524" s="1673"/>
      <c r="BA1524" s="1673"/>
      <c r="BB1524" s="1673"/>
      <c r="BC1524" s="1673"/>
      <c r="BD1524" s="1673"/>
      <c r="BE1524" s="1673"/>
      <c r="BF1524" s="1673"/>
    </row>
    <row r="1525" spans="3:58" s="1618" customFormat="1" ht="12" customHeight="1">
      <c r="E1525" s="1638"/>
      <c r="F1525" s="1638"/>
      <c r="G1525" s="1638"/>
      <c r="H1525" s="1638"/>
      <c r="I1525" s="1638"/>
      <c r="J1525" s="1637"/>
      <c r="K1525" s="1640"/>
      <c r="L1525" s="1637"/>
      <c r="M1525" s="1641"/>
      <c r="N1525" s="1642"/>
      <c r="O1525" s="1640" t="s">
        <v>4476</v>
      </c>
      <c r="P1525" s="1642"/>
      <c r="Q1525" s="1644" t="s">
        <v>3106</v>
      </c>
      <c r="R1525" s="1645"/>
      <c r="S1525" s="1645"/>
      <c r="T1525" s="1646" t="s">
        <v>3187</v>
      </c>
      <c r="U1525" s="1644" t="s">
        <v>3120</v>
      </c>
      <c r="V1525" s="1645"/>
      <c r="W1525" s="1645"/>
      <c r="X1525" s="1645"/>
      <c r="Y1525" s="1647" t="s">
        <v>3138</v>
      </c>
      <c r="Z1525" s="1647"/>
      <c r="AA1525" s="1647"/>
      <c r="AB1525" s="1648"/>
      <c r="AC1525" s="1644" t="s">
        <v>3216</v>
      </c>
      <c r="AD1525" s="1645"/>
      <c r="AE1525" s="1645"/>
      <c r="AF1525" s="1645"/>
      <c r="AG1525" s="1647" t="s">
        <v>4477</v>
      </c>
      <c r="AH1525" s="1647"/>
      <c r="AI1525" s="1647"/>
      <c r="AJ1525" s="1648"/>
      <c r="AQ1525" s="1673"/>
      <c r="AR1525" s="1673"/>
      <c r="AS1525" s="1673"/>
      <c r="AT1525" s="1673"/>
      <c r="AU1525" s="1673"/>
      <c r="AV1525" s="1673"/>
      <c r="AW1525" s="1673"/>
      <c r="AX1525" s="1673"/>
      <c r="AY1525" s="1673"/>
      <c r="AZ1525" s="1673"/>
      <c r="BA1525" s="1673"/>
      <c r="BB1525" s="1673"/>
      <c r="BC1525" s="1673"/>
      <c r="BD1525" s="1673"/>
      <c r="BE1525" s="1673"/>
      <c r="BF1525" s="1673"/>
    </row>
    <row r="1526" spans="3:58" s="1903" customFormat="1" ht="12" customHeight="1">
      <c r="F1526" s="2032"/>
      <c r="G1526" s="1905"/>
      <c r="H1526" s="2032"/>
      <c r="I1526" s="2032"/>
      <c r="J1526" s="2033"/>
      <c r="L1526" s="2033"/>
      <c r="M1526" s="1641"/>
      <c r="N1526" s="1642"/>
      <c r="O1526" s="1640" t="s">
        <v>4478</v>
      </c>
      <c r="P1526" s="1642"/>
      <c r="Q1526" s="1644" t="s">
        <v>3106</v>
      </c>
      <c r="R1526" s="1645"/>
      <c r="S1526" s="1645"/>
      <c r="T1526" s="1646" t="s">
        <v>3187</v>
      </c>
      <c r="U1526" s="1644" t="s">
        <v>3225</v>
      </c>
      <c r="V1526" s="1645"/>
      <c r="W1526" s="1645"/>
      <c r="X1526" s="1645"/>
      <c r="Y1526" s="1647" t="s">
        <v>3401</v>
      </c>
      <c r="Z1526" s="1647"/>
      <c r="AA1526" s="1647"/>
      <c r="AB1526" s="1648"/>
      <c r="AC1526" s="1644" t="s">
        <v>3216</v>
      </c>
      <c r="AD1526" s="1645"/>
      <c r="AE1526" s="1645"/>
      <c r="AF1526" s="1645"/>
      <c r="AG1526" s="1647" t="s">
        <v>4479</v>
      </c>
      <c r="AH1526" s="1647"/>
      <c r="AI1526" s="1647"/>
      <c r="AJ1526" s="1648"/>
    </row>
    <row r="1527" spans="3:58" s="1903" customFormat="1" ht="12" customHeight="1">
      <c r="F1527" s="2032"/>
      <c r="G1527" s="1905"/>
      <c r="H1527" s="2032"/>
      <c r="I1527" s="2032"/>
      <c r="J1527" s="2033"/>
      <c r="L1527" s="2033"/>
      <c r="M1527" s="1641"/>
      <c r="N1527" s="1642"/>
      <c r="O1527" s="1640" t="s">
        <v>4480</v>
      </c>
      <c r="P1527" s="1642"/>
      <c r="Q1527" s="1644" t="s">
        <v>3106</v>
      </c>
      <c r="R1527" s="1645"/>
      <c r="S1527" s="1645"/>
      <c r="T1527" s="1646" t="s">
        <v>4481</v>
      </c>
      <c r="U1527" s="1644" t="s">
        <v>3225</v>
      </c>
      <c r="V1527" s="1645"/>
      <c r="W1527" s="1645"/>
      <c r="X1527" s="1645"/>
      <c r="Y1527" s="1647" t="s">
        <v>3441</v>
      </c>
      <c r="Z1527" s="1647"/>
      <c r="AA1527" s="1647"/>
      <c r="AB1527" s="1648"/>
      <c r="AC1527" s="1644" t="s">
        <v>3216</v>
      </c>
      <c r="AD1527" s="1645"/>
      <c r="AE1527" s="1645"/>
      <c r="AF1527" s="1645"/>
      <c r="AG1527" s="1647" t="s">
        <v>4482</v>
      </c>
      <c r="AH1527" s="1647"/>
      <c r="AI1527" s="1647"/>
      <c r="AJ1527" s="1648"/>
    </row>
    <row r="1528" spans="3:58" s="1909" customFormat="1" ht="12" customHeight="1">
      <c r="E1528" s="1927"/>
      <c r="F1528" s="1927"/>
      <c r="G1528" s="1927"/>
      <c r="H1528" s="1927"/>
      <c r="I1528" s="1927"/>
      <c r="J1528" s="1928"/>
      <c r="K1528" s="1905"/>
      <c r="L1528" s="1928"/>
      <c r="M1528" s="1929"/>
      <c r="N1528" s="1929"/>
      <c r="O1528" s="1929"/>
      <c r="P1528" s="1929"/>
      <c r="U1528" s="1928"/>
      <c r="Y1528" s="1651"/>
      <c r="Z1528" s="1651"/>
      <c r="AA1528" s="1651"/>
      <c r="AB1528" s="1652"/>
      <c r="AC1528" s="1929"/>
      <c r="AD1528" s="1929"/>
      <c r="AE1528" s="1929"/>
      <c r="AF1528" s="1929"/>
      <c r="AG1528" s="1931"/>
      <c r="AH1528" s="1931"/>
      <c r="AI1528" s="1931"/>
      <c r="AJ1528" s="1931"/>
    </row>
    <row r="1529" spans="3:58" s="1903" customFormat="1" ht="12" customHeight="1">
      <c r="C1529" s="1903" t="s">
        <v>4441</v>
      </c>
      <c r="D1529" s="1908"/>
      <c r="M1529" s="1909"/>
      <c r="N1529" s="1909"/>
      <c r="O1529" s="1909"/>
      <c r="P1529" s="1909"/>
      <c r="Q1529" s="1909"/>
      <c r="R1529" s="1909"/>
      <c r="S1529" s="1909"/>
      <c r="T1529" s="1909"/>
      <c r="U1529" s="1909"/>
      <c r="V1529" s="1909"/>
      <c r="W1529" s="1909"/>
      <c r="X1529" s="1909"/>
      <c r="AC1529" s="1909"/>
      <c r="AD1529" s="1909"/>
      <c r="AE1529" s="1909"/>
      <c r="AF1529" s="1909"/>
      <c r="AG1529" s="1909"/>
      <c r="AH1529" s="1909"/>
      <c r="AI1529" s="1909"/>
      <c r="AJ1529" s="1909"/>
      <c r="AK1529" s="1909"/>
      <c r="AL1529" s="1909"/>
    </row>
    <row r="1530" spans="3:58" s="1903" customFormat="1" ht="12" customHeight="1">
      <c r="E1530" s="1910" t="s">
        <v>3192</v>
      </c>
      <c r="AJ1530" s="1911" t="s">
        <v>3193</v>
      </c>
    </row>
    <row r="1531" spans="3:58" s="1903" customFormat="1" ht="12" customHeight="1">
      <c r="E1531" s="1912">
        <v>31</v>
      </c>
      <c r="F1531" s="1912"/>
      <c r="G1531" s="1912"/>
      <c r="H1531" s="1912"/>
      <c r="I1531" s="1912"/>
      <c r="J1531" s="1912"/>
      <c r="K1531" s="1912"/>
      <c r="L1531" s="1912">
        <v>24</v>
      </c>
      <c r="M1531" s="1912">
        <v>23</v>
      </c>
      <c r="N1531" s="1912"/>
      <c r="O1531" s="1912"/>
      <c r="P1531" s="1912"/>
      <c r="Q1531" s="1912"/>
      <c r="R1531" s="1912"/>
      <c r="S1531" s="1912"/>
      <c r="T1531" s="1913">
        <v>16</v>
      </c>
      <c r="U1531" s="1913">
        <v>15</v>
      </c>
      <c r="V1531" s="1912"/>
      <c r="W1531" s="1912"/>
      <c r="X1531" s="1912"/>
      <c r="Y1531" s="1912"/>
      <c r="Z1531" s="1912"/>
      <c r="AA1531" s="1912"/>
      <c r="AB1531" s="1913">
        <v>8</v>
      </c>
      <c r="AC1531" s="1913">
        <v>7</v>
      </c>
      <c r="AD1531" s="1912"/>
      <c r="AE1531" s="1912"/>
      <c r="AF1531" s="1912"/>
      <c r="AG1531" s="1912"/>
      <c r="AH1531" s="1912"/>
      <c r="AI1531" s="1912"/>
      <c r="AJ1531" s="1913">
        <v>0</v>
      </c>
    </row>
    <row r="1532" spans="3:58" s="1903" customFormat="1" ht="12" customHeight="1">
      <c r="E1532" s="1686" t="s">
        <v>3938</v>
      </c>
      <c r="F1532" s="1687" t="s">
        <v>3194</v>
      </c>
      <c r="G1532" s="1687" t="s">
        <v>3194</v>
      </c>
      <c r="H1532" s="1688" t="s">
        <v>3125</v>
      </c>
      <c r="I1532" s="1686" t="s">
        <v>3125</v>
      </c>
      <c r="J1532" s="1687" t="s">
        <v>3194</v>
      </c>
      <c r="K1532" s="1687" t="s">
        <v>3194</v>
      </c>
      <c r="L1532" s="1688" t="s">
        <v>3194</v>
      </c>
      <c r="M1532" s="1760" t="s">
        <v>3798</v>
      </c>
      <c r="N1532" s="1758" t="s">
        <v>3420</v>
      </c>
      <c r="O1532" s="1758" t="s">
        <v>3798</v>
      </c>
      <c r="P1532" s="1761" t="s">
        <v>3798</v>
      </c>
      <c r="Q1532" s="1760" t="s">
        <v>4483</v>
      </c>
      <c r="R1532" s="1758" t="s">
        <v>3420</v>
      </c>
      <c r="S1532" s="1758" t="s">
        <v>3420</v>
      </c>
      <c r="T1532" s="1761" t="s">
        <v>4483</v>
      </c>
      <c r="U1532" s="1760" t="s">
        <v>3420</v>
      </c>
      <c r="V1532" s="1758" t="s">
        <v>3420</v>
      </c>
      <c r="W1532" s="1758" t="s">
        <v>3420</v>
      </c>
      <c r="X1532" s="1761" t="s">
        <v>4483</v>
      </c>
      <c r="Y1532" s="1760" t="s">
        <v>3420</v>
      </c>
      <c r="Z1532" s="1758" t="s">
        <v>3798</v>
      </c>
      <c r="AA1532" s="1758" t="s">
        <v>3798</v>
      </c>
      <c r="AB1532" s="1761" t="s">
        <v>3798</v>
      </c>
      <c r="AC1532" s="1760" t="s">
        <v>3420</v>
      </c>
      <c r="AD1532" s="1758" t="s">
        <v>3420</v>
      </c>
      <c r="AE1532" s="1758" t="s">
        <v>3420</v>
      </c>
      <c r="AF1532" s="1761" t="s">
        <v>3420</v>
      </c>
      <c r="AG1532" s="1760" t="s">
        <v>3420</v>
      </c>
      <c r="AH1532" s="1758" t="s">
        <v>3420</v>
      </c>
      <c r="AI1532" s="1758" t="s">
        <v>3420</v>
      </c>
      <c r="AJ1532" s="1761" t="s">
        <v>3420</v>
      </c>
    </row>
    <row r="1533" spans="3:58" s="1903" customFormat="1" ht="6" customHeight="1">
      <c r="E1533" s="1914"/>
      <c r="F1533" s="1914"/>
      <c r="G1533" s="1914"/>
      <c r="H1533" s="1914"/>
      <c r="I1533" s="1914"/>
      <c r="J1533" s="1914"/>
      <c r="K1533" s="1914"/>
      <c r="L1533" s="1914"/>
      <c r="M1533" s="1914"/>
      <c r="N1533" s="1914"/>
      <c r="O1533" s="1914"/>
      <c r="P1533" s="1914"/>
      <c r="Q1533" s="1914"/>
      <c r="R1533" s="1914"/>
      <c r="S1533" s="1914"/>
      <c r="T1533" s="1914"/>
      <c r="U1533" s="1914"/>
      <c r="V1533" s="1914"/>
      <c r="W1533" s="1914"/>
      <c r="X1533" s="1914"/>
      <c r="Y1533" s="1914"/>
      <c r="Z1533" s="1914"/>
      <c r="AA1533" s="1914"/>
      <c r="AB1533" s="1914"/>
      <c r="AC1533" s="1914"/>
      <c r="AD1533" s="1914"/>
      <c r="AE1533" s="1914"/>
      <c r="AF1533" s="1914"/>
      <c r="AG1533" s="1914"/>
      <c r="AH1533" s="1914"/>
      <c r="AI1533" s="1914"/>
      <c r="AJ1533" s="1914"/>
    </row>
    <row r="1534" spans="3:58" s="1903" customFormat="1" ht="6" customHeight="1">
      <c r="E1534" s="1914"/>
      <c r="F1534" s="1914"/>
      <c r="G1534" s="1914"/>
      <c r="H1534" s="1914"/>
      <c r="I1534" s="1914"/>
      <c r="J1534" s="1914"/>
      <c r="K1534" s="1914"/>
      <c r="L1534" s="1914"/>
      <c r="M1534" s="1914"/>
      <c r="N1534" s="1914"/>
      <c r="O1534" s="1914"/>
      <c r="P1534" s="1914"/>
      <c r="Q1534" s="1914"/>
      <c r="R1534" s="1914"/>
      <c r="S1534" s="1914"/>
      <c r="T1534" s="1914"/>
      <c r="U1534" s="1914"/>
      <c r="V1534" s="1914"/>
      <c r="W1534" s="1914"/>
      <c r="X1534" s="1914"/>
      <c r="Y1534" s="1914"/>
      <c r="Z1534" s="1914"/>
      <c r="AA1534" s="1914"/>
      <c r="AB1534" s="1914"/>
      <c r="AC1534" s="1914"/>
      <c r="AD1534" s="1914"/>
      <c r="AE1534" s="1914"/>
      <c r="AF1534" s="1914"/>
      <c r="AG1534" s="1914"/>
      <c r="AH1534" s="1914"/>
      <c r="AI1534" s="1914"/>
      <c r="AJ1534" s="1914"/>
    </row>
    <row r="1535" spans="3:58" s="1903" customFormat="1" ht="6" customHeight="1">
      <c r="E1535" s="1914"/>
      <c r="F1535" s="1914"/>
      <c r="G1535" s="1914"/>
      <c r="H1535" s="1914"/>
      <c r="I1535" s="1914"/>
      <c r="J1535" s="1914"/>
      <c r="K1535" s="1914"/>
      <c r="L1535" s="1914"/>
      <c r="M1535" s="1914"/>
      <c r="N1535" s="1914"/>
      <c r="O1535" s="1914"/>
      <c r="P1535" s="1914"/>
      <c r="Q1535" s="1914"/>
      <c r="R1535" s="1914"/>
      <c r="S1535" s="1914"/>
      <c r="T1535" s="1914"/>
      <c r="U1535" s="1914"/>
      <c r="V1535" s="1914"/>
      <c r="W1535" s="1914"/>
      <c r="X1535" s="1914"/>
      <c r="Y1535" s="1914"/>
      <c r="Z1535" s="1914"/>
      <c r="AA1535" s="1914"/>
      <c r="AB1535" s="1914"/>
      <c r="AC1535" s="1914"/>
      <c r="AD1535" s="1914"/>
      <c r="AE1535" s="1914"/>
      <c r="AF1535" s="1914"/>
      <c r="AG1535" s="1914"/>
      <c r="AH1535" s="1914"/>
      <c r="AI1535" s="1914"/>
      <c r="AJ1535" s="1914"/>
    </row>
    <row r="1536" spans="3:58" s="1903" customFormat="1" ht="6" customHeight="1">
      <c r="E1536" s="1914"/>
      <c r="F1536" s="1914"/>
      <c r="G1536" s="1914"/>
      <c r="H1536" s="1914"/>
      <c r="I1536" s="1914"/>
      <c r="J1536" s="1914"/>
      <c r="K1536" s="1914"/>
      <c r="L1536" s="1914"/>
      <c r="M1536" s="1914"/>
      <c r="N1536" s="1914"/>
      <c r="O1536" s="1914"/>
      <c r="P1536" s="1914"/>
      <c r="Q1536" s="1914"/>
      <c r="R1536" s="1914"/>
      <c r="S1536" s="1914"/>
      <c r="T1536" s="1914"/>
      <c r="U1536" s="1914"/>
      <c r="V1536" s="1914"/>
      <c r="W1536" s="1914"/>
      <c r="X1536" s="1914"/>
      <c r="Y1536" s="1914"/>
      <c r="Z1536" s="1914"/>
      <c r="AA1536" s="1914"/>
      <c r="AB1536" s="1914"/>
      <c r="AC1536" s="1914"/>
      <c r="AD1536" s="1914"/>
      <c r="AE1536" s="1914"/>
      <c r="AF1536" s="1914"/>
      <c r="AG1536" s="1914"/>
      <c r="AH1536" s="1914"/>
      <c r="AI1536" s="1914"/>
      <c r="AJ1536" s="1914"/>
    </row>
    <row r="1537" spans="4:36" s="1909" customFormat="1" ht="12" customHeight="1">
      <c r="E1537" s="1927"/>
      <c r="F1537" s="1927"/>
      <c r="G1537" s="1927"/>
      <c r="H1537" s="1927"/>
      <c r="I1537" s="1927"/>
      <c r="J1537" s="1928"/>
      <c r="K1537" s="1905"/>
      <c r="L1537" s="1929"/>
      <c r="M1537" s="1918" t="s">
        <v>4389</v>
      </c>
      <c r="N1537" s="2014"/>
      <c r="O1537" s="2014"/>
      <c r="P1537" s="2014"/>
      <c r="Q1537" s="2014"/>
      <c r="R1537" s="2014"/>
      <c r="S1537" s="2014"/>
      <c r="T1537" s="2014"/>
      <c r="U1537" s="2044"/>
      <c r="V1537" s="2044"/>
      <c r="W1537" s="2044"/>
      <c r="X1537" s="2044"/>
      <c r="Y1537" s="2044"/>
      <c r="Z1537" s="2044"/>
      <c r="AA1537" s="2044"/>
      <c r="AB1537" s="2044"/>
      <c r="AC1537" s="2044"/>
      <c r="AD1537" s="2044"/>
      <c r="AE1537" s="2044"/>
      <c r="AF1537" s="2044"/>
      <c r="AG1537" s="2044"/>
      <c r="AH1537" s="2044"/>
      <c r="AI1537" s="2044"/>
      <c r="AJ1537" s="2045"/>
    </row>
    <row r="1538" spans="4:36" s="1915" customFormat="1" ht="11.25" customHeight="1">
      <c r="D1538" s="1916"/>
      <c r="I1538" s="1917"/>
      <c r="J1538" s="1917"/>
      <c r="K1538" s="1917"/>
      <c r="L1538" s="1917"/>
      <c r="M1538" s="1917"/>
      <c r="N1538" s="1917"/>
      <c r="O1538" s="1917"/>
      <c r="P1538" s="1917"/>
      <c r="R1538" s="1921"/>
      <c r="S1538" s="1921"/>
      <c r="T1538" s="1921"/>
      <c r="U1538" s="1922"/>
      <c r="V1538" s="1922"/>
      <c r="W1538" s="1922"/>
      <c r="X1538" s="1922"/>
      <c r="Y1538" s="1922"/>
      <c r="Z1538" s="1922"/>
      <c r="AA1538" s="1922"/>
      <c r="AB1538" s="1922"/>
      <c r="AC1538" s="1922"/>
      <c r="AD1538" s="2039"/>
      <c r="AE1538" s="2039"/>
      <c r="AF1538" s="2039"/>
      <c r="AG1538" s="2039"/>
      <c r="AH1538" s="2008"/>
      <c r="AI1538" s="2008"/>
      <c r="AJ1538" s="2008"/>
    </row>
    <row r="1539" spans="4:36" s="1915" customFormat="1" ht="11.25" customHeight="1">
      <c r="D1539" s="1916"/>
      <c r="I1539" s="1917"/>
      <c r="J1539" s="1917"/>
      <c r="K1539" s="1917"/>
      <c r="L1539" s="1917"/>
      <c r="M1539" s="1917"/>
      <c r="N1539" s="1917"/>
      <c r="O1539" s="1917"/>
      <c r="P1539" s="1917"/>
      <c r="R1539" s="1921"/>
      <c r="S1539" s="1921"/>
      <c r="T1539" s="1921"/>
      <c r="U1539" s="1922"/>
      <c r="V1539" s="1922"/>
      <c r="W1539" s="1922"/>
      <c r="X1539" s="1922"/>
      <c r="Y1539" s="1922"/>
      <c r="Z1539" s="1922"/>
      <c r="AA1539" s="1922"/>
      <c r="AB1539" s="1922"/>
      <c r="AC1539" s="1922"/>
      <c r="AD1539" s="2039"/>
      <c r="AE1539" s="2039"/>
      <c r="AF1539" s="2039"/>
      <c r="AG1539" s="2039"/>
      <c r="AH1539" s="2008"/>
      <c r="AI1539" s="2008"/>
      <c r="AJ1539" s="2008"/>
    </row>
    <row r="1540" spans="4:36" s="1915" customFormat="1" ht="11.25" customHeight="1">
      <c r="D1540" s="1916"/>
      <c r="I1540" s="1917"/>
      <c r="J1540" s="1917"/>
      <c r="K1540" s="1917"/>
      <c r="L1540" s="1917"/>
      <c r="M1540" s="1917"/>
      <c r="N1540" s="1917"/>
      <c r="O1540" s="1917"/>
      <c r="P1540" s="1917"/>
      <c r="R1540" s="1921"/>
      <c r="S1540" s="1921"/>
      <c r="T1540" s="1921"/>
      <c r="U1540" s="1922"/>
      <c r="V1540" s="1922"/>
      <c r="W1540" s="1922"/>
      <c r="X1540" s="1922"/>
      <c r="Y1540" s="1922"/>
      <c r="Z1540" s="1922"/>
      <c r="AA1540" s="1922"/>
      <c r="AB1540" s="1922"/>
      <c r="AC1540" s="1922"/>
      <c r="AD1540" s="2039"/>
      <c r="AE1540" s="2039"/>
      <c r="AF1540" s="2039"/>
      <c r="AG1540" s="2039"/>
      <c r="AH1540" s="2008"/>
      <c r="AI1540" s="2008"/>
      <c r="AJ1540" s="2008"/>
    </row>
    <row r="1541" spans="4:36" s="1915" customFormat="1" ht="11.25" customHeight="1">
      <c r="D1541" s="1916"/>
      <c r="I1541" s="1917"/>
      <c r="J1541" s="1917"/>
      <c r="K1541" s="1917"/>
      <c r="L1541" s="1917"/>
      <c r="M1541" s="1917"/>
      <c r="N1541" s="1917"/>
      <c r="O1541" s="1917"/>
      <c r="P1541" s="1917"/>
      <c r="R1541" s="1921"/>
      <c r="S1541" s="1921"/>
      <c r="T1541" s="1921"/>
      <c r="U1541" s="1922"/>
      <c r="V1541" s="1922"/>
      <c r="W1541" s="1922"/>
      <c r="X1541" s="1922"/>
      <c r="Y1541" s="1922"/>
      <c r="Z1541" s="1922"/>
      <c r="AA1541" s="1922"/>
      <c r="AB1541" s="1922"/>
      <c r="AC1541" s="1922"/>
      <c r="AD1541" s="2039"/>
      <c r="AE1541" s="2039"/>
      <c r="AF1541" s="2039"/>
      <c r="AG1541" s="2039"/>
      <c r="AH1541" s="2008"/>
      <c r="AI1541" s="2008"/>
      <c r="AJ1541" s="2008"/>
    </row>
    <row r="1542" spans="4:36" s="1915" customFormat="1" ht="11.25" customHeight="1">
      <c r="D1542" s="1916"/>
      <c r="I1542" s="1917"/>
      <c r="J1542" s="1917"/>
      <c r="K1542" s="1917"/>
      <c r="L1542" s="1917"/>
      <c r="M1542" s="1917"/>
      <c r="N1542" s="1917"/>
      <c r="O1542" s="1917"/>
      <c r="P1542" s="1917"/>
      <c r="R1542" s="1921"/>
      <c r="S1542" s="1921"/>
      <c r="T1542" s="1921"/>
      <c r="U1542" s="1922"/>
      <c r="V1542" s="1922"/>
      <c r="W1542" s="1922"/>
      <c r="X1542" s="1922"/>
      <c r="Y1542" s="1922"/>
      <c r="Z1542" s="1922"/>
      <c r="AA1542" s="1922"/>
      <c r="AB1542" s="1922"/>
      <c r="AC1542" s="1922"/>
      <c r="AD1542" s="2039"/>
      <c r="AE1542" s="2039"/>
      <c r="AF1542" s="2039"/>
      <c r="AG1542" s="2039"/>
      <c r="AH1542" s="2008"/>
      <c r="AI1542" s="2008"/>
      <c r="AJ1542" s="2008"/>
    </row>
    <row r="1543" spans="4:36" s="1915" customFormat="1" ht="11.25" customHeight="1">
      <c r="D1543" s="1916"/>
      <c r="I1543" s="1917"/>
      <c r="J1543" s="1917"/>
      <c r="K1543" s="1917"/>
      <c r="L1543" s="1917"/>
      <c r="M1543" s="1917"/>
      <c r="N1543" s="1917"/>
      <c r="O1543" s="1917"/>
      <c r="P1543" s="1917"/>
      <c r="R1543" s="1921"/>
      <c r="S1543" s="1921"/>
      <c r="T1543" s="1921"/>
      <c r="U1543" s="1922"/>
      <c r="V1543" s="1922"/>
      <c r="W1543" s="1922"/>
      <c r="X1543" s="1922"/>
      <c r="Y1543" s="1922"/>
      <c r="Z1543" s="1922"/>
      <c r="AA1543" s="1922"/>
      <c r="AB1543" s="1922"/>
      <c r="AC1543" s="1922"/>
      <c r="AD1543" s="2039"/>
      <c r="AE1543" s="2039"/>
      <c r="AF1543" s="2039"/>
      <c r="AG1543" s="2039"/>
      <c r="AH1543" s="2008"/>
      <c r="AI1543" s="2008"/>
      <c r="AJ1543" s="2008"/>
    </row>
    <row r="1544" spans="4:36" s="1915" customFormat="1" ht="11.25" customHeight="1">
      <c r="D1544" s="1916"/>
      <c r="I1544" s="1917"/>
      <c r="J1544" s="1917"/>
      <c r="K1544" s="1917"/>
      <c r="L1544" s="1917"/>
      <c r="M1544" s="1917"/>
      <c r="N1544" s="1917"/>
      <c r="O1544" s="1917"/>
      <c r="P1544" s="1917"/>
      <c r="R1544" s="1921"/>
      <c r="S1544" s="1921"/>
      <c r="T1544" s="1921"/>
      <c r="U1544" s="1922"/>
      <c r="V1544" s="1922"/>
      <c r="W1544" s="1922"/>
      <c r="X1544" s="1922"/>
      <c r="Y1544" s="1922"/>
      <c r="Z1544" s="1922"/>
      <c r="AA1544" s="1922"/>
      <c r="AB1544" s="1922"/>
      <c r="AC1544" s="1922"/>
      <c r="AD1544" s="2039"/>
      <c r="AE1544" s="2039"/>
      <c r="AF1544" s="2039"/>
      <c r="AG1544" s="2039"/>
      <c r="AH1544" s="2008"/>
      <c r="AI1544" s="2008"/>
      <c r="AJ1544" s="2008"/>
    </row>
    <row r="1545" spans="4:36" s="1915" customFormat="1" ht="11.25" customHeight="1">
      <c r="D1545" s="1916"/>
      <c r="I1545" s="1917"/>
      <c r="J1545" s="1917"/>
      <c r="K1545" s="1917"/>
      <c r="L1545" s="1917"/>
      <c r="M1545" s="1917"/>
      <c r="N1545" s="1917"/>
      <c r="O1545" s="1917"/>
      <c r="P1545" s="1917"/>
      <c r="R1545" s="1921"/>
      <c r="S1545" s="1921"/>
      <c r="T1545" s="1921"/>
      <c r="U1545" s="1922"/>
      <c r="V1545" s="1922"/>
      <c r="W1545" s="1922"/>
      <c r="X1545" s="1922"/>
      <c r="Y1545" s="1922"/>
      <c r="Z1545" s="1922"/>
      <c r="AA1545" s="1922"/>
      <c r="AB1545" s="1922"/>
      <c r="AC1545" s="1922"/>
      <c r="AD1545" s="2039"/>
      <c r="AE1545" s="2039"/>
      <c r="AF1545" s="2039"/>
      <c r="AG1545" s="2039"/>
      <c r="AH1545" s="2008"/>
      <c r="AI1545" s="2008"/>
      <c r="AJ1545" s="2008"/>
    </row>
    <row r="1546" spans="4:36" s="1915" customFormat="1" ht="11.25" customHeight="1">
      <c r="D1546" s="1916"/>
      <c r="I1546" s="1917"/>
      <c r="J1546" s="1917"/>
      <c r="K1546" s="1917"/>
      <c r="L1546" s="1917"/>
      <c r="M1546" s="1917"/>
      <c r="N1546" s="1917"/>
      <c r="O1546" s="1917"/>
      <c r="P1546" s="1917"/>
      <c r="R1546" s="1921"/>
      <c r="S1546" s="1921"/>
      <c r="T1546" s="1921"/>
      <c r="U1546" s="1922"/>
      <c r="V1546" s="1922"/>
      <c r="W1546" s="1922"/>
      <c r="X1546" s="1922"/>
      <c r="Y1546" s="1922"/>
      <c r="Z1546" s="1922"/>
      <c r="AA1546" s="1922"/>
      <c r="AB1546" s="1922"/>
      <c r="AC1546" s="1922"/>
      <c r="AD1546" s="2039"/>
      <c r="AE1546" s="2039"/>
      <c r="AF1546" s="2039"/>
      <c r="AG1546" s="2039"/>
      <c r="AH1546" s="2008"/>
      <c r="AI1546" s="2008"/>
      <c r="AJ1546" s="2008"/>
    </row>
    <row r="1547" spans="4:36" s="1915" customFormat="1" ht="11.25" customHeight="1">
      <c r="D1547" s="1916"/>
      <c r="I1547" s="1917"/>
      <c r="J1547" s="1917"/>
      <c r="K1547" s="1917"/>
      <c r="L1547" s="1917"/>
      <c r="M1547" s="1917"/>
      <c r="N1547" s="1917"/>
      <c r="O1547" s="1917"/>
      <c r="P1547" s="1917"/>
      <c r="R1547" s="1921"/>
      <c r="S1547" s="1921"/>
      <c r="T1547" s="1921"/>
      <c r="U1547" s="1922"/>
      <c r="V1547" s="1922"/>
      <c r="W1547" s="1922"/>
      <c r="X1547" s="1922"/>
      <c r="Y1547" s="1922"/>
      <c r="Z1547" s="1922"/>
      <c r="AA1547" s="1922"/>
      <c r="AB1547" s="1922"/>
      <c r="AC1547" s="1922"/>
      <c r="AD1547" s="2039"/>
      <c r="AE1547" s="2039"/>
      <c r="AF1547" s="2039"/>
      <c r="AG1547" s="2039"/>
      <c r="AH1547" s="2008"/>
      <c r="AI1547" s="2008"/>
      <c r="AJ1547" s="2008"/>
    </row>
    <row r="1548" spans="4:36" s="1915" customFormat="1" ht="11.25" customHeight="1">
      <c r="D1548" s="1916"/>
      <c r="I1548" s="1917"/>
      <c r="J1548" s="1917"/>
      <c r="K1548" s="1917"/>
      <c r="L1548" s="1917"/>
      <c r="M1548" s="1917"/>
      <c r="N1548" s="1917"/>
      <c r="O1548" s="1917"/>
      <c r="P1548" s="1917"/>
      <c r="R1548" s="1921"/>
      <c r="S1548" s="1921"/>
      <c r="T1548" s="1921"/>
      <c r="U1548" s="1922"/>
      <c r="V1548" s="1922"/>
      <c r="W1548" s="1922"/>
      <c r="X1548" s="1922"/>
      <c r="Y1548" s="1922"/>
      <c r="Z1548" s="1922"/>
      <c r="AA1548" s="1922"/>
      <c r="AB1548" s="1922"/>
      <c r="AC1548" s="1922"/>
      <c r="AD1548" s="2039"/>
      <c r="AE1548" s="2039"/>
      <c r="AF1548" s="2039"/>
      <c r="AG1548" s="2039"/>
      <c r="AH1548" s="2008"/>
      <c r="AI1548" s="2008"/>
      <c r="AJ1548" s="2008"/>
    </row>
    <row r="1549" spans="4:36" s="1915" customFormat="1" ht="11.25" customHeight="1">
      <c r="D1549" s="1916"/>
      <c r="I1549" s="1917"/>
      <c r="J1549" s="1917"/>
      <c r="K1549" s="1917"/>
      <c r="L1549" s="1917"/>
      <c r="M1549" s="1917"/>
      <c r="N1549" s="1917"/>
      <c r="O1549" s="1917"/>
      <c r="P1549" s="1917"/>
      <c r="R1549" s="1921"/>
      <c r="S1549" s="1921"/>
      <c r="T1549" s="1921"/>
      <c r="U1549" s="1922"/>
      <c r="V1549" s="1922"/>
      <c r="W1549" s="1922"/>
      <c r="X1549" s="1922"/>
      <c r="Y1549" s="1922"/>
      <c r="Z1549" s="1922"/>
      <c r="AA1549" s="1922"/>
      <c r="AB1549" s="1922"/>
      <c r="AC1549" s="1922"/>
      <c r="AD1549" s="2039"/>
      <c r="AE1549" s="2039"/>
      <c r="AF1549" s="2039"/>
      <c r="AG1549" s="2039"/>
      <c r="AH1549" s="2008"/>
      <c r="AI1549" s="2008"/>
      <c r="AJ1549" s="2008"/>
    </row>
    <row r="1550" spans="4:36" s="1915" customFormat="1" ht="11.25" customHeight="1">
      <c r="D1550" s="1916"/>
      <c r="I1550" s="1917"/>
      <c r="J1550" s="1917"/>
      <c r="K1550" s="1917"/>
      <c r="L1550" s="1917"/>
      <c r="M1550" s="1917"/>
      <c r="N1550" s="1917"/>
      <c r="O1550" s="1917"/>
      <c r="P1550" s="1917"/>
      <c r="R1550" s="1921"/>
      <c r="S1550" s="1921"/>
      <c r="T1550" s="1921"/>
      <c r="U1550" s="1922"/>
      <c r="V1550" s="1922"/>
      <c r="W1550" s="1922"/>
      <c r="X1550" s="1922"/>
      <c r="Y1550" s="1922"/>
      <c r="Z1550" s="1922"/>
      <c r="AA1550" s="1922"/>
      <c r="AB1550" s="1922"/>
      <c r="AC1550" s="1922"/>
      <c r="AD1550" s="2039"/>
      <c r="AE1550" s="2039"/>
      <c r="AF1550" s="2039"/>
      <c r="AG1550" s="2039"/>
      <c r="AH1550" s="2008"/>
      <c r="AI1550" s="2008"/>
      <c r="AJ1550" s="2008"/>
    </row>
    <row r="1551" spans="4:36" s="1915" customFormat="1" ht="11.25" customHeight="1">
      <c r="D1551" s="1916"/>
      <c r="I1551" s="1917"/>
      <c r="J1551" s="1917"/>
      <c r="K1551" s="1917"/>
      <c r="L1551" s="1917"/>
      <c r="M1551" s="1917"/>
      <c r="N1551" s="1917"/>
      <c r="O1551" s="1917"/>
      <c r="P1551" s="1917"/>
      <c r="R1551" s="1921"/>
      <c r="S1551" s="1921"/>
      <c r="T1551" s="1921"/>
      <c r="U1551" s="1922"/>
      <c r="V1551" s="1922"/>
      <c r="W1551" s="1922"/>
      <c r="X1551" s="1922"/>
      <c r="Y1551" s="1922"/>
      <c r="Z1551" s="1922"/>
      <c r="AA1551" s="1922"/>
      <c r="AB1551" s="1922"/>
      <c r="AC1551" s="1922"/>
      <c r="AD1551" s="2039"/>
      <c r="AE1551" s="2039"/>
      <c r="AF1551" s="2039"/>
      <c r="AG1551" s="2039"/>
      <c r="AH1551" s="2008"/>
      <c r="AI1551" s="2008"/>
      <c r="AJ1551" s="2008"/>
    </row>
    <row r="1552" spans="4:36" s="1915" customFormat="1" ht="11.25" customHeight="1">
      <c r="D1552" s="1916"/>
      <c r="I1552" s="1917"/>
      <c r="J1552" s="1917"/>
      <c r="K1552" s="1917"/>
      <c r="L1552" s="1917"/>
      <c r="M1552" s="1917"/>
      <c r="N1552" s="1917"/>
      <c r="O1552" s="1917"/>
      <c r="P1552" s="1917"/>
      <c r="R1552" s="1921"/>
      <c r="S1552" s="1921"/>
      <c r="T1552" s="1921"/>
      <c r="U1552" s="1922"/>
      <c r="V1552" s="1922"/>
      <c r="W1552" s="1922"/>
      <c r="X1552" s="1922"/>
      <c r="Y1552" s="1922"/>
      <c r="Z1552" s="1922"/>
      <c r="AA1552" s="1922"/>
      <c r="AB1552" s="1922"/>
      <c r="AC1552" s="1922"/>
      <c r="AD1552" s="2039"/>
      <c r="AE1552" s="2039"/>
      <c r="AF1552" s="2039"/>
      <c r="AG1552" s="2039"/>
      <c r="AH1552" s="2008"/>
      <c r="AI1552" s="2008"/>
      <c r="AJ1552" s="2008"/>
    </row>
    <row r="1553" spans="2:58" s="1915" customFormat="1" ht="11.25" customHeight="1">
      <c r="D1553" s="1916"/>
      <c r="I1553" s="1917"/>
      <c r="J1553" s="1917"/>
      <c r="K1553" s="1917"/>
      <c r="L1553" s="1917"/>
      <c r="M1553" s="1917"/>
      <c r="N1553" s="1917"/>
      <c r="O1553" s="1917"/>
      <c r="P1553" s="1917"/>
      <c r="R1553" s="1921"/>
      <c r="S1553" s="1921"/>
      <c r="T1553" s="1921"/>
      <c r="U1553" s="1922"/>
      <c r="V1553" s="1922"/>
      <c r="W1553" s="1922"/>
      <c r="X1553" s="1922"/>
      <c r="Y1553" s="1922"/>
      <c r="Z1553" s="1922"/>
      <c r="AA1553" s="1922"/>
      <c r="AB1553" s="1922"/>
      <c r="AC1553" s="1922"/>
      <c r="AD1553" s="2039"/>
      <c r="AE1553" s="2039"/>
      <c r="AF1553" s="2039"/>
      <c r="AG1553" s="2039"/>
      <c r="AH1553" s="2008"/>
      <c r="AI1553" s="2008"/>
      <c r="AJ1553" s="2008"/>
    </row>
    <row r="1554" spans="2:58" s="1903" customFormat="1" ht="12" customHeight="1">
      <c r="B1554" s="1656" t="str">
        <f>$B$2</f>
        <v>13</v>
      </c>
      <c r="C1554" s="1657" t="s">
        <v>4484</v>
      </c>
      <c r="E1554" s="2022" t="s">
        <v>4485</v>
      </c>
      <c r="F1554" s="1771"/>
      <c r="G1554" s="1771"/>
      <c r="H1554" s="1771"/>
      <c r="I1554" s="1771"/>
      <c r="J1554" s="2022"/>
      <c r="K1554" s="1771"/>
      <c r="L1554" s="1771"/>
      <c r="M1554" s="1771"/>
      <c r="N1554" s="1771"/>
      <c r="O1554" s="1771"/>
      <c r="P1554" s="1771"/>
      <c r="Q1554" s="1771"/>
      <c r="R1554" s="2023"/>
      <c r="S1554" s="2023"/>
      <c r="T1554" s="2023"/>
      <c r="U1554" s="2023"/>
      <c r="V1554" s="2023"/>
      <c r="W1554" s="2023"/>
      <c r="X1554" s="2023"/>
      <c r="Y1554" s="2023"/>
      <c r="Z1554" s="2023"/>
      <c r="AA1554" s="2023"/>
      <c r="AB1554" s="2023"/>
      <c r="AC1554" s="2023"/>
      <c r="AD1554" s="2023"/>
      <c r="AE1554" s="1771"/>
      <c r="AF1554" s="2024" t="s">
        <v>4375</v>
      </c>
      <c r="AG1554" s="2024"/>
      <c r="AH1554" s="2024"/>
      <c r="AI1554" s="2024"/>
      <c r="AJ1554" s="2024"/>
      <c r="AK1554" s="1771"/>
    </row>
    <row r="1555" spans="2:58" s="1903" customFormat="1" ht="12" customHeight="1">
      <c r="B1555" s="1926"/>
      <c r="C1555" s="1908"/>
    </row>
    <row r="1556" spans="2:58" s="1903" customFormat="1" ht="12" customHeight="1">
      <c r="C1556" s="1903" t="s">
        <v>4486</v>
      </c>
      <c r="D1556" s="1908"/>
    </row>
    <row r="1557" spans="2:58" s="1903" customFormat="1" ht="12" customHeight="1">
      <c r="E1557" s="1910" t="s">
        <v>3102</v>
      </c>
      <c r="AJ1557" s="1911" t="s">
        <v>3193</v>
      </c>
    </row>
    <row r="1558" spans="2:58" s="1903" customFormat="1" ht="12" customHeight="1">
      <c r="E1558" s="1912">
        <v>31</v>
      </c>
      <c r="F1558" s="1912"/>
      <c r="G1558" s="1912"/>
      <c r="H1558" s="1912"/>
      <c r="I1558" s="1912"/>
      <c r="J1558" s="1912"/>
      <c r="K1558" s="1912"/>
      <c r="L1558" s="1912">
        <v>24</v>
      </c>
      <c r="M1558" s="1912">
        <v>23</v>
      </c>
      <c r="N1558" s="1912"/>
      <c r="O1558" s="1912"/>
      <c r="P1558" s="1912"/>
      <c r="Q1558" s="1912"/>
      <c r="R1558" s="1912"/>
      <c r="S1558" s="1912"/>
      <c r="T1558" s="1913">
        <v>16</v>
      </c>
      <c r="U1558" s="1913">
        <v>15</v>
      </c>
      <c r="V1558" s="1912"/>
      <c r="W1558" s="1912"/>
      <c r="X1558" s="1912"/>
      <c r="Y1558" s="1912"/>
      <c r="Z1558" s="1912"/>
      <c r="AA1558" s="1912"/>
      <c r="AB1558" s="1913">
        <v>8</v>
      </c>
      <c r="AC1558" s="1913">
        <v>7</v>
      </c>
      <c r="AD1558" s="1912"/>
      <c r="AE1558" s="1912"/>
      <c r="AF1558" s="1912"/>
      <c r="AG1558" s="1912"/>
      <c r="AH1558" s="1912"/>
      <c r="AI1558" s="1912"/>
      <c r="AJ1558" s="1913">
        <v>0</v>
      </c>
    </row>
    <row r="1559" spans="2:58" s="1618" customFormat="1" ht="12" customHeight="1">
      <c r="E1559" s="1619">
        <v>1</v>
      </c>
      <c r="F1559" s="1620">
        <v>0</v>
      </c>
      <c r="G1559" s="1620">
        <v>1</v>
      </c>
      <c r="H1559" s="1621">
        <v>1</v>
      </c>
      <c r="I1559" s="1619">
        <v>0</v>
      </c>
      <c r="J1559" s="1622">
        <v>0</v>
      </c>
      <c r="K1559" s="1622">
        <v>0</v>
      </c>
      <c r="L1559" s="1623">
        <v>0</v>
      </c>
      <c r="M1559" s="1668">
        <v>0</v>
      </c>
      <c r="N1559" s="1622">
        <v>0</v>
      </c>
      <c r="O1559" s="1622">
        <v>0</v>
      </c>
      <c r="P1559" s="1623">
        <v>0</v>
      </c>
      <c r="Q1559" s="1619" t="str">
        <f>MID(Q1561,1,1)</f>
        <v>0</v>
      </c>
      <c r="R1559" s="1620" t="str">
        <f>MID(Q1561,2,1)</f>
        <v>0</v>
      </c>
      <c r="S1559" s="1669" t="str">
        <f>MID(Q1561,3,1)</f>
        <v>0</v>
      </c>
      <c r="T1559" s="1670" t="str">
        <f>MID(Q1561,4,1)</f>
        <v>1</v>
      </c>
      <c r="U1559" s="1619" t="str">
        <f>MID(U1561,1,1)</f>
        <v>0</v>
      </c>
      <c r="V1559" s="1620" t="str">
        <f>MID(U1561,2,1)</f>
        <v>0</v>
      </c>
      <c r="W1559" s="1620" t="str">
        <f>MID(U1561,3,1)</f>
        <v>0</v>
      </c>
      <c r="X1559" s="1621" t="str">
        <f>MID(U1561,4,1)</f>
        <v>0</v>
      </c>
      <c r="Y1559" s="1619" t="str">
        <f>MID(U1561,5,1)</f>
        <v>0</v>
      </c>
      <c r="Z1559" s="1620" t="str">
        <f>MID(U1561,6,1)</f>
        <v>0</v>
      </c>
      <c r="AA1559" s="1620" t="str">
        <f>MID(U1561,7,1)</f>
        <v>0</v>
      </c>
      <c r="AB1559" s="1621" t="s">
        <v>3414</v>
      </c>
      <c r="AC1559" s="1671" t="str">
        <f>MID(AC1561,1,1)</f>
        <v>0</v>
      </c>
      <c r="AD1559" s="1669" t="str">
        <f>MID(AC1561,2,1)</f>
        <v>0</v>
      </c>
      <c r="AE1559" s="1669" t="str">
        <f>MID(AC1561,3,1)</f>
        <v>1</v>
      </c>
      <c r="AF1559" s="1672" t="str">
        <f>MID(AC1561,4,1)</f>
        <v>1</v>
      </c>
      <c r="AG1559" s="1671" t="str">
        <f>MID(AC1561,5,1)</f>
        <v>0</v>
      </c>
      <c r="AH1559" s="1669" t="str">
        <f>MID(AC1561,6,1)</f>
        <v>1</v>
      </c>
      <c r="AI1559" s="1669" t="str">
        <f>MID(AC1561,7,1)</f>
        <v>1</v>
      </c>
      <c r="AJ1559" s="1672" t="str">
        <f>MID(AC1561,8,1)</f>
        <v>0</v>
      </c>
      <c r="AQ1559" s="1673"/>
      <c r="AR1559" s="1673"/>
      <c r="AS1559" s="1673"/>
      <c r="AT1559" s="1673"/>
      <c r="AU1559" s="1673"/>
      <c r="AV1559" s="1673"/>
      <c r="AW1559" s="1673"/>
      <c r="AX1559" s="1673"/>
      <c r="AY1559" s="1673"/>
      <c r="AZ1559" s="1673"/>
      <c r="BA1559" s="1673"/>
      <c r="BB1559" s="1673"/>
      <c r="BC1559" s="1673"/>
      <c r="BD1559" s="1673"/>
      <c r="BE1559" s="1673"/>
      <c r="BF1559" s="1673"/>
    </row>
    <row r="1560" spans="2:58" s="1618" customFormat="1" ht="12" customHeight="1">
      <c r="AI1560" s="1637"/>
      <c r="AJ1560" s="1637"/>
      <c r="AQ1560" s="1673"/>
      <c r="AR1560" s="1673"/>
      <c r="AS1560" s="1673"/>
      <c r="AT1560" s="1673"/>
      <c r="AU1560" s="1673"/>
      <c r="AV1560" s="1673"/>
      <c r="AW1560" s="1673"/>
      <c r="AX1560" s="1673"/>
      <c r="AY1560" s="1673"/>
      <c r="AZ1560" s="1673"/>
      <c r="BA1560" s="1673"/>
      <c r="BB1560" s="1673"/>
      <c r="BC1560" s="1673"/>
      <c r="BD1560" s="1673"/>
      <c r="BE1560" s="1673"/>
      <c r="BF1560" s="1673"/>
    </row>
    <row r="1561" spans="2:58" s="1618" customFormat="1" ht="12" hidden="1" customHeight="1">
      <c r="E1561" s="1638"/>
      <c r="F1561" s="1638"/>
      <c r="G1561" s="1638"/>
      <c r="H1561" s="1638"/>
      <c r="I1561" s="1638"/>
      <c r="J1561" s="1637"/>
      <c r="K1561" s="1637"/>
      <c r="L1561" s="1637"/>
      <c r="M1561" s="1637"/>
      <c r="N1561" s="1637"/>
      <c r="O1561" s="1637"/>
      <c r="P1561" s="1637"/>
      <c r="Q1561" s="1639" t="str">
        <f>HEX2BIN(T1562,4)</f>
        <v>0001</v>
      </c>
      <c r="R1561" s="1639"/>
      <c r="S1561" s="1639"/>
      <c r="T1561" s="1639"/>
      <c r="U1561" s="1639" t="str">
        <f>HEX2BIN(Y1562,8)</f>
        <v>00000000</v>
      </c>
      <c r="V1561" s="1639"/>
      <c r="W1561" s="1639"/>
      <c r="X1561" s="1639"/>
      <c r="Y1561" s="1639"/>
      <c r="Z1561" s="1639"/>
      <c r="AA1561" s="1639"/>
      <c r="AB1561" s="1639"/>
      <c r="AC1561" s="1639" t="str">
        <f>HEX2BIN(AG1562,8)</f>
        <v>00110110</v>
      </c>
      <c r="AD1561" s="1639"/>
      <c r="AE1561" s="1639"/>
      <c r="AF1561" s="1639"/>
      <c r="AG1561" s="1639"/>
      <c r="AH1561" s="1639"/>
      <c r="AI1561" s="1639"/>
      <c r="AJ1561" s="1639"/>
      <c r="AQ1561" s="1673"/>
      <c r="AR1561" s="1673"/>
      <c r="AS1561" s="1673"/>
      <c r="AT1561" s="1673"/>
      <c r="AU1561" s="1673"/>
      <c r="AV1561" s="1673"/>
      <c r="AW1561" s="1673"/>
      <c r="AX1561" s="1673"/>
      <c r="AY1561" s="1673"/>
      <c r="AZ1561" s="1673"/>
      <c r="BA1561" s="1673"/>
      <c r="BB1561" s="1673"/>
      <c r="BC1561" s="1673"/>
      <c r="BD1561" s="1673"/>
      <c r="BE1561" s="1673"/>
      <c r="BF1561" s="1673"/>
    </row>
    <row r="1562" spans="2:58" s="1618" customFormat="1" ht="12" customHeight="1">
      <c r="E1562" s="1638"/>
      <c r="F1562" s="1638"/>
      <c r="G1562" s="1638"/>
      <c r="H1562" s="1638"/>
      <c r="I1562" s="1638"/>
      <c r="J1562" s="1637"/>
      <c r="K1562" s="1640"/>
      <c r="L1562" s="1637"/>
      <c r="M1562" s="1641"/>
      <c r="N1562" s="1642"/>
      <c r="O1562" s="1640" t="s">
        <v>4487</v>
      </c>
      <c r="P1562" s="1642"/>
      <c r="Q1562" s="1644" t="s">
        <v>3106</v>
      </c>
      <c r="R1562" s="1645"/>
      <c r="S1562" s="1645"/>
      <c r="T1562" s="1646" t="s">
        <v>3187</v>
      </c>
      <c r="U1562" s="1644" t="s">
        <v>3225</v>
      </c>
      <c r="V1562" s="1645"/>
      <c r="W1562" s="1645"/>
      <c r="X1562" s="1645"/>
      <c r="Y1562" s="1647" t="s">
        <v>3138</v>
      </c>
      <c r="Z1562" s="1647"/>
      <c r="AA1562" s="1647"/>
      <c r="AB1562" s="1648"/>
      <c r="AC1562" s="1644" t="s">
        <v>3216</v>
      </c>
      <c r="AD1562" s="1645"/>
      <c r="AE1562" s="1645"/>
      <c r="AF1562" s="1645"/>
      <c r="AG1562" s="1647" t="s">
        <v>4488</v>
      </c>
      <c r="AH1562" s="1647"/>
      <c r="AI1562" s="1647"/>
      <c r="AJ1562" s="1648"/>
      <c r="AQ1562" s="1673"/>
      <c r="AR1562" s="1673"/>
      <c r="AS1562" s="1673"/>
      <c r="AT1562" s="1673"/>
      <c r="AU1562" s="1673"/>
      <c r="AV1562" s="1673"/>
      <c r="AW1562" s="1673"/>
      <c r="AX1562" s="1673"/>
      <c r="AY1562" s="1673"/>
      <c r="AZ1562" s="1673"/>
      <c r="BA1562" s="1673"/>
      <c r="BB1562" s="1673"/>
      <c r="BC1562" s="1673"/>
      <c r="BD1562" s="1673"/>
      <c r="BE1562" s="1673"/>
      <c r="BF1562" s="1673"/>
    </row>
    <row r="1563" spans="2:58" s="1909" customFormat="1" ht="12" customHeight="1">
      <c r="E1563" s="1927"/>
      <c r="F1563" s="1927"/>
      <c r="G1563" s="1927"/>
      <c r="H1563" s="1927"/>
      <c r="I1563" s="1927"/>
      <c r="J1563" s="1928"/>
      <c r="K1563" s="1905"/>
      <c r="L1563" s="1928"/>
      <c r="M1563" s="1929"/>
      <c r="N1563" s="1929"/>
      <c r="O1563" s="1929"/>
      <c r="P1563" s="1929"/>
      <c r="U1563" s="1928"/>
      <c r="Y1563" s="1929"/>
      <c r="Z1563" s="1929"/>
      <c r="AA1563" s="1929"/>
      <c r="AB1563" s="1930"/>
      <c r="AC1563" s="1929"/>
      <c r="AD1563" s="1929"/>
      <c r="AE1563" s="1929"/>
      <c r="AF1563" s="1929"/>
      <c r="AG1563" s="1931"/>
      <c r="AH1563" s="1931"/>
      <c r="AI1563" s="1931"/>
      <c r="AJ1563" s="1931"/>
    </row>
    <row r="1564" spans="2:58" s="1903" customFormat="1" ht="12" customHeight="1">
      <c r="C1564" s="1903" t="s">
        <v>4398</v>
      </c>
      <c r="D1564" s="1908"/>
      <c r="M1564" s="1909"/>
      <c r="N1564" s="1909"/>
      <c r="O1564" s="1909"/>
      <c r="P1564" s="1909"/>
      <c r="Q1564" s="1909"/>
      <c r="R1564" s="1909"/>
      <c r="S1564" s="1909"/>
      <c r="T1564" s="1909"/>
      <c r="U1564" s="1909"/>
      <c r="V1564" s="1909"/>
      <c r="W1564" s="1909"/>
      <c r="X1564" s="1909"/>
      <c r="AC1564" s="1909"/>
      <c r="AD1564" s="1909"/>
      <c r="AE1564" s="1909"/>
      <c r="AF1564" s="1909"/>
      <c r="AG1564" s="1909"/>
      <c r="AH1564" s="1909"/>
      <c r="AI1564" s="1909"/>
      <c r="AJ1564" s="1909"/>
      <c r="AK1564" s="1909"/>
      <c r="AL1564" s="1909"/>
    </row>
    <row r="1565" spans="2:58" s="1903" customFormat="1" ht="12" customHeight="1">
      <c r="E1565" s="1910" t="s">
        <v>4489</v>
      </c>
      <c r="AJ1565" s="1911" t="s">
        <v>3103</v>
      </c>
    </row>
    <row r="1566" spans="2:58" s="1903" customFormat="1" ht="12" customHeight="1">
      <c r="E1566" s="1912">
        <v>31</v>
      </c>
      <c r="F1566" s="1912"/>
      <c r="G1566" s="1912"/>
      <c r="H1566" s="1912"/>
      <c r="I1566" s="1912"/>
      <c r="J1566" s="1912"/>
      <c r="K1566" s="1912"/>
      <c r="L1566" s="1912">
        <v>24</v>
      </c>
      <c r="M1566" s="1912">
        <v>23</v>
      </c>
      <c r="N1566" s="1912"/>
      <c r="O1566" s="1912"/>
      <c r="P1566" s="1912"/>
      <c r="Q1566" s="1912"/>
      <c r="R1566" s="1912"/>
      <c r="S1566" s="1912"/>
      <c r="T1566" s="1913">
        <v>16</v>
      </c>
      <c r="U1566" s="1913">
        <v>15</v>
      </c>
      <c r="V1566" s="1912"/>
      <c r="W1566" s="1912"/>
      <c r="X1566" s="1912"/>
      <c r="Y1566" s="1912"/>
      <c r="Z1566" s="1912"/>
      <c r="AA1566" s="1912"/>
      <c r="AB1566" s="1913">
        <v>8</v>
      </c>
      <c r="AC1566" s="1913">
        <v>7</v>
      </c>
      <c r="AD1566" s="1912"/>
      <c r="AE1566" s="1912"/>
      <c r="AF1566" s="1912"/>
      <c r="AG1566" s="1912"/>
      <c r="AH1566" s="1912"/>
      <c r="AI1566" s="1912"/>
      <c r="AJ1566" s="1913">
        <v>0</v>
      </c>
    </row>
    <row r="1567" spans="2:58" s="1903" customFormat="1" ht="12" customHeight="1">
      <c r="E1567" s="1686" t="s">
        <v>3125</v>
      </c>
      <c r="F1567" s="1687" t="s">
        <v>3839</v>
      </c>
      <c r="G1567" s="1687" t="s">
        <v>3194</v>
      </c>
      <c r="H1567" s="1688" t="s">
        <v>3125</v>
      </c>
      <c r="I1567" s="1686" t="s">
        <v>3125</v>
      </c>
      <c r="J1567" s="1687" t="s">
        <v>3125</v>
      </c>
      <c r="K1567" s="1687" t="s">
        <v>3125</v>
      </c>
      <c r="L1567" s="1688" t="s">
        <v>3125</v>
      </c>
      <c r="M1567" s="1760" t="s">
        <v>3420</v>
      </c>
      <c r="N1567" s="1758" t="s">
        <v>3420</v>
      </c>
      <c r="O1567" s="1758" t="s">
        <v>3420</v>
      </c>
      <c r="P1567" s="1761" t="s">
        <v>3420</v>
      </c>
      <c r="Q1567" s="1760" t="s">
        <v>3420</v>
      </c>
      <c r="R1567" s="1758" t="s">
        <v>3420</v>
      </c>
      <c r="S1567" s="1758" t="s">
        <v>3420</v>
      </c>
      <c r="T1567" s="1761" t="s">
        <v>3420</v>
      </c>
      <c r="U1567" s="1760" t="s">
        <v>3420</v>
      </c>
      <c r="V1567" s="1758" t="s">
        <v>3420</v>
      </c>
      <c r="W1567" s="1758" t="s">
        <v>3420</v>
      </c>
      <c r="X1567" s="1761" t="s">
        <v>3420</v>
      </c>
      <c r="Y1567" s="1760" t="s">
        <v>3420</v>
      </c>
      <c r="Z1567" s="1758" t="s">
        <v>3420</v>
      </c>
      <c r="AA1567" s="1758" t="s">
        <v>4490</v>
      </c>
      <c r="AB1567" s="1761" t="s">
        <v>3420</v>
      </c>
      <c r="AC1567" s="1760" t="s">
        <v>4490</v>
      </c>
      <c r="AD1567" s="1758" t="s">
        <v>3420</v>
      </c>
      <c r="AE1567" s="1758" t="s">
        <v>3420</v>
      </c>
      <c r="AF1567" s="1761" t="s">
        <v>3420</v>
      </c>
      <c r="AG1567" s="1760" t="s">
        <v>3420</v>
      </c>
      <c r="AH1567" s="1758" t="s">
        <v>3420</v>
      </c>
      <c r="AI1567" s="1758" t="s">
        <v>3420</v>
      </c>
      <c r="AJ1567" s="1761" t="s">
        <v>3420</v>
      </c>
    </row>
    <row r="1568" spans="2:58" s="1903" customFormat="1" ht="6" customHeight="1">
      <c r="E1568" s="1914"/>
      <c r="F1568" s="1914"/>
      <c r="G1568" s="1914"/>
      <c r="H1568" s="1914"/>
      <c r="I1568" s="1914"/>
      <c r="J1568" s="1914"/>
      <c r="K1568" s="1914"/>
      <c r="L1568" s="1914"/>
      <c r="M1568" s="1914"/>
      <c r="N1568" s="1914"/>
      <c r="O1568" s="1914"/>
      <c r="P1568" s="1914"/>
      <c r="Q1568" s="1914"/>
      <c r="R1568" s="1914"/>
      <c r="S1568" s="1914"/>
      <c r="T1568" s="1914"/>
      <c r="U1568" s="1914"/>
      <c r="V1568" s="1914"/>
      <c r="W1568" s="1914"/>
      <c r="X1568" s="1914"/>
      <c r="Y1568" s="1914"/>
      <c r="Z1568" s="1914"/>
      <c r="AA1568" s="1914"/>
      <c r="AB1568" s="1914"/>
      <c r="AC1568" s="1914"/>
      <c r="AD1568" s="1914"/>
      <c r="AE1568" s="1914"/>
      <c r="AF1568" s="1914"/>
      <c r="AG1568" s="1914"/>
      <c r="AH1568" s="1914"/>
      <c r="AI1568" s="1914"/>
      <c r="AJ1568" s="1914"/>
    </row>
    <row r="1569" spans="2:38" s="1903" customFormat="1" ht="6" customHeight="1">
      <c r="E1569" s="1914"/>
      <c r="F1569" s="1914"/>
      <c r="G1569" s="1914"/>
      <c r="H1569" s="1914"/>
      <c r="I1569" s="1914"/>
      <c r="J1569" s="1914"/>
      <c r="K1569" s="1914"/>
      <c r="L1569" s="1914"/>
      <c r="M1569" s="1914"/>
      <c r="N1569" s="1914"/>
      <c r="O1569" s="1914"/>
      <c r="P1569" s="1914"/>
      <c r="Q1569" s="1914"/>
      <c r="R1569" s="1914"/>
      <c r="S1569" s="1914"/>
      <c r="T1569" s="1914"/>
      <c r="U1569" s="1914"/>
      <c r="V1569" s="1914"/>
      <c r="W1569" s="1914"/>
      <c r="X1569" s="1914"/>
      <c r="Y1569" s="1914"/>
      <c r="Z1569" s="1914"/>
      <c r="AA1569" s="1914"/>
      <c r="AB1569" s="1914"/>
      <c r="AC1569" s="1914"/>
      <c r="AD1569" s="1914"/>
      <c r="AE1569" s="1914"/>
      <c r="AF1569" s="1914"/>
      <c r="AG1569" s="1914"/>
      <c r="AH1569" s="1914"/>
      <c r="AI1569" s="1914"/>
      <c r="AJ1569" s="1914"/>
    </row>
    <row r="1570" spans="2:38" s="1903" customFormat="1" ht="6" customHeight="1">
      <c r="E1570" s="1914"/>
      <c r="F1570" s="1914"/>
      <c r="G1570" s="1914"/>
      <c r="H1570" s="1914"/>
      <c r="I1570" s="1914"/>
      <c r="J1570" s="1914"/>
      <c r="K1570" s="1914"/>
      <c r="L1570" s="1914"/>
      <c r="M1570" s="1914"/>
      <c r="N1570" s="1914"/>
      <c r="O1570" s="1914"/>
      <c r="P1570" s="1914"/>
      <c r="Q1570" s="1914"/>
      <c r="R1570" s="1914"/>
      <c r="S1570" s="1914"/>
      <c r="T1570" s="1914"/>
      <c r="U1570" s="1914"/>
      <c r="V1570" s="1914"/>
      <c r="W1570" s="1914"/>
      <c r="X1570" s="1914"/>
      <c r="Y1570" s="1914"/>
      <c r="Z1570" s="1914"/>
      <c r="AA1570" s="1914"/>
      <c r="AB1570" s="1914"/>
      <c r="AC1570" s="1914"/>
      <c r="AD1570" s="1914"/>
      <c r="AE1570" s="1914"/>
      <c r="AF1570" s="1914"/>
      <c r="AG1570" s="1914"/>
      <c r="AH1570" s="1914"/>
      <c r="AI1570" s="1914"/>
      <c r="AJ1570" s="1914"/>
    </row>
    <row r="1571" spans="2:38" s="1903" customFormat="1" ht="6" customHeight="1">
      <c r="E1571" s="1914"/>
      <c r="F1571" s="1914"/>
      <c r="G1571" s="1914"/>
      <c r="H1571" s="1914"/>
      <c r="I1571" s="1914"/>
      <c r="J1571" s="1914"/>
      <c r="K1571" s="1914"/>
      <c r="L1571" s="1914"/>
      <c r="M1571" s="1914"/>
      <c r="N1571" s="1914"/>
      <c r="O1571" s="1914"/>
      <c r="P1571" s="1914"/>
      <c r="Q1571" s="1914"/>
      <c r="R1571" s="1914"/>
      <c r="S1571" s="1914"/>
      <c r="T1571" s="1914"/>
      <c r="U1571" s="1914"/>
      <c r="V1571" s="1914"/>
      <c r="W1571" s="1914"/>
      <c r="X1571" s="1914"/>
      <c r="Y1571" s="1914"/>
      <c r="Z1571" s="1914"/>
      <c r="AA1571" s="1914"/>
      <c r="AB1571" s="1914"/>
      <c r="AC1571" s="1914"/>
      <c r="AD1571" s="1914"/>
      <c r="AE1571" s="1914"/>
      <c r="AF1571" s="1914"/>
      <c r="AG1571" s="1914"/>
      <c r="AH1571" s="1914"/>
      <c r="AI1571" s="1914"/>
      <c r="AJ1571" s="1914"/>
    </row>
    <row r="1572" spans="2:38" s="1909" customFormat="1" ht="12" customHeight="1">
      <c r="E1572" s="1927"/>
      <c r="F1572" s="1927"/>
      <c r="G1572" s="1927"/>
      <c r="H1572" s="1927"/>
      <c r="I1572" s="1927"/>
      <c r="J1572" s="1928"/>
      <c r="K1572" s="1905"/>
      <c r="L1572" s="1929"/>
      <c r="M1572" s="1918" t="s">
        <v>4389</v>
      </c>
      <c r="N1572" s="2014"/>
      <c r="O1572" s="2014"/>
      <c r="P1572" s="2014"/>
      <c r="Q1572" s="2014"/>
      <c r="R1572" s="2014"/>
      <c r="S1572" s="2014"/>
      <c r="T1572" s="2014"/>
      <c r="U1572" s="2044"/>
      <c r="V1572" s="2044"/>
      <c r="W1572" s="2044"/>
      <c r="X1572" s="2044"/>
      <c r="Y1572" s="2044"/>
      <c r="Z1572" s="2044"/>
      <c r="AA1572" s="2044"/>
      <c r="AB1572" s="2044"/>
      <c r="AC1572" s="2044"/>
      <c r="AD1572" s="2044"/>
      <c r="AE1572" s="2044"/>
      <c r="AF1572" s="2044"/>
      <c r="AG1572" s="2044"/>
      <c r="AH1572" s="2044"/>
      <c r="AI1572" s="2044"/>
      <c r="AJ1572" s="2045"/>
    </row>
    <row r="1573" spans="2:38" s="1915" customFormat="1" ht="11.25" customHeight="1">
      <c r="D1573" s="1916"/>
      <c r="I1573" s="1917"/>
      <c r="J1573" s="1917"/>
      <c r="K1573" s="1917"/>
      <c r="L1573" s="1917"/>
      <c r="M1573" s="1917"/>
      <c r="N1573" s="1917"/>
      <c r="O1573" s="1917"/>
      <c r="P1573" s="1917"/>
      <c r="R1573" s="1921"/>
      <c r="S1573" s="1921"/>
      <c r="T1573" s="1921"/>
      <c r="U1573" s="1922"/>
      <c r="V1573" s="1922"/>
      <c r="W1573" s="1922"/>
      <c r="X1573" s="1922"/>
      <c r="Y1573" s="1922"/>
      <c r="Z1573" s="1922"/>
      <c r="AA1573" s="1922"/>
      <c r="AB1573" s="1922"/>
      <c r="AC1573" s="1922"/>
      <c r="AD1573" s="2039"/>
      <c r="AE1573" s="2039"/>
      <c r="AF1573" s="2039"/>
      <c r="AG1573" s="2039"/>
      <c r="AH1573" s="2008"/>
      <c r="AI1573" s="2008"/>
      <c r="AJ1573" s="2008"/>
    </row>
    <row r="1574" spans="2:38" s="1915" customFormat="1" ht="11.25" customHeight="1">
      <c r="D1574" s="1916"/>
      <c r="E1574" s="1419"/>
      <c r="I1574" s="1917"/>
      <c r="J1574" s="1917"/>
      <c r="K1574" s="1917"/>
      <c r="L1574" s="1917"/>
      <c r="M1574" s="1917"/>
      <c r="N1574" s="1917"/>
      <c r="O1574" s="1917"/>
      <c r="P1574" s="1917"/>
      <c r="R1574" s="1921"/>
      <c r="S1574" s="1921"/>
      <c r="T1574" s="1921"/>
      <c r="U1574" s="1922"/>
      <c r="V1574" s="1922"/>
      <c r="W1574" s="1922"/>
      <c r="X1574" s="1922"/>
      <c r="Y1574" s="1922"/>
      <c r="Z1574" s="1922"/>
      <c r="AA1574" s="1922"/>
      <c r="AB1574" s="1922"/>
      <c r="AC1574" s="1922"/>
      <c r="AD1574" s="2039"/>
      <c r="AE1574" s="2039"/>
      <c r="AF1574" s="2039"/>
      <c r="AG1574" s="2039"/>
      <c r="AH1574" s="2008"/>
      <c r="AI1574" s="2008"/>
      <c r="AJ1574" s="2008"/>
    </row>
    <row r="1575" spans="2:38" s="1915" customFormat="1" ht="11.25" customHeight="1">
      <c r="D1575" s="1916"/>
      <c r="E1575" s="1419"/>
      <c r="I1575" s="1917"/>
      <c r="J1575" s="1917"/>
      <c r="K1575" s="1917"/>
      <c r="L1575" s="1917"/>
      <c r="M1575" s="1917"/>
      <c r="N1575" s="1917"/>
      <c r="O1575" s="1917"/>
      <c r="P1575" s="1917"/>
      <c r="R1575" s="1921"/>
      <c r="S1575" s="1921"/>
      <c r="T1575" s="1921"/>
      <c r="U1575" s="1922"/>
      <c r="V1575" s="1922"/>
      <c r="W1575" s="1922"/>
      <c r="X1575" s="1922"/>
      <c r="Y1575" s="1922"/>
      <c r="Z1575" s="1922"/>
      <c r="AA1575" s="1922"/>
      <c r="AB1575" s="1922"/>
      <c r="AC1575" s="1922"/>
      <c r="AD1575" s="2039"/>
      <c r="AE1575" s="2039"/>
      <c r="AF1575" s="2039"/>
      <c r="AG1575" s="2039"/>
      <c r="AH1575" s="2008"/>
      <c r="AI1575" s="2008"/>
      <c r="AJ1575" s="2008"/>
    </row>
    <row r="1576" spans="2:38" s="1915" customFormat="1" ht="11.25" customHeight="1">
      <c r="D1576" s="1916"/>
      <c r="E1576" s="1419"/>
      <c r="I1576" s="1917"/>
      <c r="J1576" s="1917"/>
      <c r="K1576" s="1917"/>
      <c r="L1576" s="1917"/>
      <c r="M1576" s="1917"/>
      <c r="N1576" s="1917"/>
      <c r="O1576" s="1917"/>
      <c r="P1576" s="1917"/>
      <c r="R1576" s="1921"/>
      <c r="S1576" s="1921"/>
      <c r="T1576" s="1921"/>
      <c r="U1576" s="1922"/>
      <c r="V1576" s="1922"/>
      <c r="W1576" s="1922"/>
      <c r="X1576" s="1922"/>
      <c r="Y1576" s="1922"/>
      <c r="Z1576" s="1922"/>
      <c r="AA1576" s="1922"/>
      <c r="AB1576" s="1922"/>
      <c r="AC1576" s="1922"/>
      <c r="AD1576" s="2039"/>
      <c r="AE1576" s="2039"/>
      <c r="AF1576" s="2039"/>
      <c r="AG1576" s="2039"/>
      <c r="AH1576" s="2008"/>
      <c r="AI1576" s="2008"/>
      <c r="AJ1576" s="2008"/>
    </row>
    <row r="1577" spans="2:38" s="1915" customFormat="1" ht="11.25" customHeight="1">
      <c r="D1577" s="1916"/>
      <c r="E1577" s="1419"/>
      <c r="I1577" s="1917"/>
      <c r="J1577" s="1917"/>
      <c r="K1577" s="1917"/>
      <c r="L1577" s="1917"/>
      <c r="M1577" s="1917"/>
      <c r="N1577" s="1917"/>
      <c r="O1577" s="1917"/>
      <c r="P1577" s="1917"/>
      <c r="R1577" s="1921"/>
      <c r="S1577" s="1921"/>
      <c r="T1577" s="1921"/>
      <c r="U1577" s="1922"/>
      <c r="V1577" s="1922"/>
      <c r="W1577" s="1922"/>
      <c r="X1577" s="1922"/>
      <c r="Y1577" s="1922"/>
      <c r="Z1577" s="1922"/>
      <c r="AA1577" s="1922"/>
      <c r="AB1577" s="1922"/>
      <c r="AC1577" s="1922"/>
      <c r="AD1577" s="2039"/>
      <c r="AE1577" s="2039"/>
      <c r="AF1577" s="2039"/>
      <c r="AG1577" s="2039"/>
      <c r="AH1577" s="2008"/>
      <c r="AI1577" s="2008"/>
      <c r="AJ1577" s="2008"/>
    </row>
    <row r="1578" spans="2:38" s="1915" customFormat="1" ht="11.25" customHeight="1">
      <c r="D1578" s="1916"/>
      <c r="E1578" s="1419"/>
      <c r="I1578" s="1917"/>
      <c r="J1578" s="1917"/>
      <c r="K1578" s="1917"/>
      <c r="L1578" s="1917"/>
      <c r="M1578" s="1917"/>
      <c r="N1578" s="1917"/>
      <c r="O1578" s="1917"/>
      <c r="P1578" s="1917"/>
      <c r="R1578" s="1921"/>
      <c r="S1578" s="1921"/>
      <c r="T1578" s="1921"/>
      <c r="U1578" s="1922"/>
      <c r="V1578" s="1922"/>
      <c r="W1578" s="1922"/>
      <c r="X1578" s="1922"/>
      <c r="Y1578" s="1922"/>
      <c r="Z1578" s="1922"/>
      <c r="AA1578" s="1922"/>
      <c r="AB1578" s="1922"/>
      <c r="AC1578" s="1922"/>
      <c r="AD1578" s="2039"/>
      <c r="AE1578" s="2039"/>
      <c r="AF1578" s="2039"/>
      <c r="AG1578" s="2039"/>
      <c r="AH1578" s="2008"/>
      <c r="AI1578" s="2008"/>
      <c r="AJ1578" s="2008"/>
    </row>
    <row r="1579" spans="2:38" s="1915" customFormat="1" ht="11.25" customHeight="1">
      <c r="D1579" s="1916"/>
      <c r="E1579" s="1419"/>
      <c r="I1579" s="1917"/>
      <c r="J1579" s="1917"/>
      <c r="K1579" s="1917"/>
      <c r="L1579" s="1917"/>
      <c r="M1579" s="1917"/>
      <c r="N1579" s="1917"/>
      <c r="O1579" s="1917"/>
      <c r="P1579" s="1917"/>
      <c r="R1579" s="1921"/>
      <c r="S1579" s="1921"/>
      <c r="T1579" s="1921"/>
      <c r="U1579" s="1922"/>
      <c r="V1579" s="1922"/>
      <c r="W1579" s="1922"/>
      <c r="X1579" s="1922"/>
      <c r="Y1579" s="1922"/>
      <c r="Z1579" s="1922"/>
      <c r="AA1579" s="1922"/>
      <c r="AB1579" s="1922"/>
      <c r="AC1579" s="1922"/>
      <c r="AD1579" s="2039"/>
      <c r="AE1579" s="2039"/>
      <c r="AF1579" s="2039"/>
      <c r="AG1579" s="2039"/>
      <c r="AH1579" s="2008"/>
      <c r="AI1579" s="2008"/>
      <c r="AJ1579" s="2008"/>
    </row>
    <row r="1580" spans="2:38" s="1915" customFormat="1" ht="11.25" customHeight="1">
      <c r="D1580" s="1916"/>
      <c r="E1580" s="1419"/>
      <c r="I1580" s="1917"/>
      <c r="J1580" s="1917"/>
      <c r="K1580" s="1917"/>
      <c r="L1580" s="1917"/>
      <c r="M1580" s="1917"/>
      <c r="N1580" s="1917"/>
      <c r="O1580" s="1917"/>
      <c r="P1580" s="1917"/>
      <c r="R1580" s="1921"/>
      <c r="S1580" s="1921"/>
      <c r="T1580" s="1921"/>
      <c r="U1580" s="1922"/>
      <c r="V1580" s="1922"/>
      <c r="W1580" s="1922"/>
      <c r="X1580" s="1922"/>
      <c r="Y1580" s="1922"/>
      <c r="Z1580" s="1922"/>
      <c r="AA1580" s="1922"/>
      <c r="AB1580" s="1922"/>
      <c r="AC1580" s="1922"/>
      <c r="AD1580" s="2039"/>
      <c r="AE1580" s="2039"/>
      <c r="AF1580" s="2039"/>
      <c r="AG1580" s="2039"/>
      <c r="AH1580" s="2008"/>
      <c r="AI1580" s="2008"/>
      <c r="AJ1580" s="2008"/>
    </row>
    <row r="1581" spans="2:38" s="1915" customFormat="1" ht="11.25" customHeight="1">
      <c r="D1581" s="1916"/>
      <c r="I1581" s="1917"/>
      <c r="J1581" s="1917"/>
      <c r="K1581" s="1917"/>
      <c r="L1581" s="1917"/>
      <c r="M1581" s="1917"/>
      <c r="N1581" s="1917"/>
      <c r="O1581" s="1917"/>
      <c r="P1581" s="1917"/>
      <c r="R1581" s="1921"/>
      <c r="S1581" s="1921"/>
      <c r="T1581" s="1921"/>
      <c r="U1581" s="1922"/>
      <c r="V1581" s="1922"/>
      <c r="W1581" s="1922"/>
      <c r="X1581" s="1922"/>
      <c r="Y1581" s="1922"/>
      <c r="Z1581" s="1922"/>
      <c r="AA1581" s="1922"/>
      <c r="AB1581" s="1922"/>
      <c r="AC1581" s="1922"/>
      <c r="AD1581" s="2039"/>
      <c r="AE1581" s="2039"/>
      <c r="AF1581" s="2039"/>
      <c r="AG1581" s="2039"/>
      <c r="AH1581" s="2008"/>
      <c r="AI1581" s="2008"/>
      <c r="AJ1581" s="1710"/>
    </row>
    <row r="1582" spans="2:38" s="1903" customFormat="1" ht="12" customHeight="1">
      <c r="B1582" s="1656" t="str">
        <f>$B$2</f>
        <v>13</v>
      </c>
      <c r="C1582" s="1657" t="s">
        <v>4491</v>
      </c>
      <c r="E1582" s="2022" t="s">
        <v>4492</v>
      </c>
      <c r="F1582" s="1771"/>
      <c r="G1582" s="1771"/>
      <c r="H1582" s="1771"/>
      <c r="I1582" s="1771"/>
      <c r="J1582" s="2022"/>
      <c r="K1582" s="1771"/>
      <c r="L1582" s="1771"/>
      <c r="M1582" s="1771"/>
      <c r="N1582" s="1771"/>
      <c r="O1582" s="1771"/>
      <c r="P1582" s="1771"/>
      <c r="Q1582" s="1771"/>
      <c r="R1582" s="2023"/>
      <c r="S1582" s="2023"/>
      <c r="T1582" s="2023"/>
      <c r="U1582" s="2023"/>
      <c r="V1582" s="2023"/>
      <c r="W1582" s="2023"/>
      <c r="X1582" s="2023"/>
      <c r="Y1582" s="2023"/>
      <c r="Z1582" s="2023"/>
      <c r="AA1582" s="2023"/>
      <c r="AB1582" s="2023"/>
      <c r="AC1582" s="2023"/>
      <c r="AD1582" s="2023"/>
      <c r="AE1582" s="1771"/>
      <c r="AF1582" s="2024" t="s">
        <v>4375</v>
      </c>
      <c r="AG1582" s="2024"/>
      <c r="AH1582" s="2024"/>
      <c r="AI1582" s="2024"/>
      <c r="AJ1582" s="2024"/>
      <c r="AK1582" s="1771"/>
      <c r="AL1582" s="1771"/>
    </row>
    <row r="1583" spans="2:38" s="1903" customFormat="1" ht="12" customHeight="1">
      <c r="B1583" s="1926"/>
      <c r="C1583" s="1908"/>
    </row>
    <row r="1584" spans="2:38" s="1903" customFormat="1" ht="12" customHeight="1">
      <c r="C1584" s="1903" t="s">
        <v>4376</v>
      </c>
      <c r="D1584" s="1908"/>
    </row>
    <row r="1585" spans="3:58" s="1903" customFormat="1" ht="12" customHeight="1">
      <c r="E1585" s="1910" t="s">
        <v>3102</v>
      </c>
      <c r="AJ1585" s="1911" t="s">
        <v>3103</v>
      </c>
    </row>
    <row r="1586" spans="3:58" s="1903" customFormat="1" ht="12" customHeight="1">
      <c r="E1586" s="1912">
        <v>31</v>
      </c>
      <c r="F1586" s="1912"/>
      <c r="G1586" s="1912"/>
      <c r="H1586" s="1912"/>
      <c r="I1586" s="1912"/>
      <c r="J1586" s="1912"/>
      <c r="K1586" s="1912"/>
      <c r="L1586" s="1912">
        <v>24</v>
      </c>
      <c r="M1586" s="1912">
        <v>23</v>
      </c>
      <c r="N1586" s="1912"/>
      <c r="O1586" s="1912"/>
      <c r="P1586" s="1912"/>
      <c r="Q1586" s="1912"/>
      <c r="R1586" s="1912"/>
      <c r="S1586" s="1912"/>
      <c r="T1586" s="1913">
        <v>16</v>
      </c>
      <c r="U1586" s="1913">
        <v>15</v>
      </c>
      <c r="V1586" s="1912"/>
      <c r="W1586" s="1912"/>
      <c r="X1586" s="1912"/>
      <c r="Y1586" s="1912"/>
      <c r="Z1586" s="1912"/>
      <c r="AA1586" s="1912"/>
      <c r="AB1586" s="1913">
        <v>8</v>
      </c>
      <c r="AC1586" s="1913">
        <v>7</v>
      </c>
      <c r="AD1586" s="1912"/>
      <c r="AE1586" s="1912"/>
      <c r="AF1586" s="1912"/>
      <c r="AG1586" s="1912"/>
      <c r="AH1586" s="1912"/>
      <c r="AI1586" s="1912"/>
      <c r="AJ1586" s="1913">
        <v>0</v>
      </c>
    </row>
    <row r="1587" spans="3:58" s="1618" customFormat="1" ht="12" customHeight="1">
      <c r="E1587" s="1619">
        <v>1</v>
      </c>
      <c r="F1587" s="1620">
        <v>0</v>
      </c>
      <c r="G1587" s="1620">
        <v>1</v>
      </c>
      <c r="H1587" s="1621">
        <v>1</v>
      </c>
      <c r="I1587" s="1619">
        <v>0</v>
      </c>
      <c r="J1587" s="1622">
        <v>0</v>
      </c>
      <c r="K1587" s="1622">
        <v>0</v>
      </c>
      <c r="L1587" s="1623">
        <v>0</v>
      </c>
      <c r="M1587" s="1668">
        <v>0</v>
      </c>
      <c r="N1587" s="1622">
        <v>0</v>
      </c>
      <c r="O1587" s="1622">
        <v>0</v>
      </c>
      <c r="P1587" s="1623">
        <v>0</v>
      </c>
      <c r="Q1587" s="1619" t="str">
        <f>MID(Q1589,1,1)</f>
        <v>0</v>
      </c>
      <c r="R1587" s="1620" t="str">
        <f>MID(Q1589,2,1)</f>
        <v>0</v>
      </c>
      <c r="S1587" s="1669" t="str">
        <f>MID(Q1589,3,1)</f>
        <v>0</v>
      </c>
      <c r="T1587" s="1670" t="str">
        <f>MID(Q1589,4,1)</f>
        <v>1</v>
      </c>
      <c r="U1587" s="1619" t="str">
        <f>MID(U1589,1,1)</f>
        <v>0</v>
      </c>
      <c r="V1587" s="1620" t="str">
        <f>MID(U1589,2,1)</f>
        <v>0</v>
      </c>
      <c r="W1587" s="1620" t="str">
        <f>MID(U1589,3,1)</f>
        <v>0</v>
      </c>
      <c r="X1587" s="1621" t="str">
        <f>MID(U1589,4,1)</f>
        <v>0</v>
      </c>
      <c r="Y1587" s="1619" t="str">
        <f>MID(U1589,5,1)</f>
        <v>0</v>
      </c>
      <c r="Z1587" s="1620" t="str">
        <f>MID(U1589,6,1)</f>
        <v>0</v>
      </c>
      <c r="AA1587" s="1620" t="str">
        <f>MID(U1589,7,1)</f>
        <v>0</v>
      </c>
      <c r="AB1587" s="1621" t="str">
        <f>MID(U1589,8,1)</f>
        <v>0</v>
      </c>
      <c r="AC1587" s="1671" t="str">
        <f>MID(AC1589,1,1)</f>
        <v>0</v>
      </c>
      <c r="AD1587" s="1669" t="str">
        <f>MID(AC1589,2,1)</f>
        <v>0</v>
      </c>
      <c r="AE1587" s="1669" t="str">
        <f>MID(AC1589,3,1)</f>
        <v>1</v>
      </c>
      <c r="AF1587" s="1672" t="str">
        <f>MID(AC1589,4,1)</f>
        <v>1</v>
      </c>
      <c r="AG1587" s="1671" t="str">
        <f>MID(AC1589,5,1)</f>
        <v>0</v>
      </c>
      <c r="AH1587" s="1669" t="str">
        <f>MID(AC1589,6,1)</f>
        <v>1</v>
      </c>
      <c r="AI1587" s="1669" t="str">
        <f>MID(AC1589,7,1)</f>
        <v>1</v>
      </c>
      <c r="AJ1587" s="1672" t="str">
        <f>MID(AC1589,8,1)</f>
        <v>1</v>
      </c>
      <c r="AQ1587" s="1673"/>
      <c r="AR1587" s="1673"/>
      <c r="AS1587" s="1673"/>
      <c r="AT1587" s="1673"/>
      <c r="AU1587" s="1673"/>
      <c r="AV1587" s="1673"/>
      <c r="AW1587" s="1673"/>
      <c r="AX1587" s="1673"/>
      <c r="AY1587" s="1673"/>
      <c r="AZ1587" s="1673"/>
      <c r="BA1587" s="1673"/>
      <c r="BB1587" s="1673"/>
      <c r="BC1587" s="1673"/>
      <c r="BD1587" s="1673"/>
      <c r="BE1587" s="1673"/>
      <c r="BF1587" s="1673"/>
    </row>
    <row r="1588" spans="3:58" s="1618" customFormat="1" ht="12" customHeight="1">
      <c r="AI1588" s="1637"/>
      <c r="AJ1588" s="1637"/>
      <c r="AQ1588" s="1673"/>
      <c r="AR1588" s="1673"/>
      <c r="AS1588" s="1673"/>
      <c r="AT1588" s="1673"/>
      <c r="AU1588" s="1673"/>
      <c r="AV1588" s="1673"/>
      <c r="AW1588" s="1673"/>
      <c r="AX1588" s="1673"/>
      <c r="AY1588" s="1673"/>
      <c r="AZ1588" s="1673"/>
      <c r="BA1588" s="1673"/>
      <c r="BB1588" s="1673"/>
      <c r="BC1588" s="1673"/>
      <c r="BD1588" s="1673"/>
      <c r="BE1588" s="1673"/>
      <c r="BF1588" s="1673"/>
    </row>
    <row r="1589" spans="3:58" s="1618" customFormat="1" ht="12" hidden="1" customHeight="1">
      <c r="E1589" s="1638"/>
      <c r="F1589" s="1638"/>
      <c r="G1589" s="1638"/>
      <c r="H1589" s="1638"/>
      <c r="I1589" s="1638"/>
      <c r="J1589" s="1637"/>
      <c r="K1589" s="1637"/>
      <c r="L1589" s="1637"/>
      <c r="M1589" s="1637"/>
      <c r="N1589" s="1637"/>
      <c r="O1589" s="1637"/>
      <c r="P1589" s="1637"/>
      <c r="Q1589" s="1639" t="str">
        <f>HEX2BIN(T1590,4)</f>
        <v>0001</v>
      </c>
      <c r="R1589" s="1639"/>
      <c r="S1589" s="1639"/>
      <c r="T1589" s="1639"/>
      <c r="U1589" s="1639" t="str">
        <f>HEX2BIN(Y1590,8)</f>
        <v>00000000</v>
      </c>
      <c r="V1589" s="1639"/>
      <c r="W1589" s="1639"/>
      <c r="X1589" s="1639"/>
      <c r="Y1589" s="1639"/>
      <c r="Z1589" s="1639"/>
      <c r="AA1589" s="1639"/>
      <c r="AB1589" s="1639"/>
      <c r="AC1589" s="1639" t="str">
        <f>HEX2BIN(AG1590,8)</f>
        <v>00110111</v>
      </c>
      <c r="AD1589" s="1639"/>
      <c r="AE1589" s="1639"/>
      <c r="AF1589" s="1639"/>
      <c r="AG1589" s="1639"/>
      <c r="AH1589" s="1639"/>
      <c r="AI1589" s="1639"/>
      <c r="AJ1589" s="1639"/>
      <c r="AQ1589" s="1673"/>
      <c r="AR1589" s="1673"/>
      <c r="AS1589" s="1673"/>
      <c r="AT1589" s="1673"/>
      <c r="AU1589" s="1673"/>
      <c r="AV1589" s="1673"/>
      <c r="AW1589" s="1673"/>
      <c r="AX1589" s="1673"/>
      <c r="AY1589" s="1673"/>
      <c r="AZ1589" s="1673"/>
      <c r="BA1589" s="1673"/>
      <c r="BB1589" s="1673"/>
      <c r="BC1589" s="1673"/>
      <c r="BD1589" s="1673"/>
      <c r="BE1589" s="1673"/>
      <c r="BF1589" s="1673"/>
    </row>
    <row r="1590" spans="3:58" s="1618" customFormat="1" ht="12" customHeight="1">
      <c r="E1590" s="1638"/>
      <c r="F1590" s="1638"/>
      <c r="G1590" s="1638"/>
      <c r="H1590" s="1638"/>
      <c r="I1590" s="1638"/>
      <c r="J1590" s="1637"/>
      <c r="K1590" s="1640"/>
      <c r="L1590" s="1637"/>
      <c r="M1590" s="1641"/>
      <c r="N1590" s="1642"/>
      <c r="O1590" s="1640" t="s">
        <v>4493</v>
      </c>
      <c r="P1590" s="1642"/>
      <c r="Q1590" s="1644" t="s">
        <v>3106</v>
      </c>
      <c r="R1590" s="1645"/>
      <c r="S1590" s="1645"/>
      <c r="T1590" s="1646" t="s">
        <v>3381</v>
      </c>
      <c r="U1590" s="1644" t="s">
        <v>3120</v>
      </c>
      <c r="V1590" s="1645"/>
      <c r="W1590" s="1645"/>
      <c r="X1590" s="1645"/>
      <c r="Y1590" s="1647" t="s">
        <v>3138</v>
      </c>
      <c r="Z1590" s="1647"/>
      <c r="AA1590" s="1647"/>
      <c r="AB1590" s="1648"/>
      <c r="AC1590" s="1644" t="s">
        <v>3139</v>
      </c>
      <c r="AD1590" s="1645"/>
      <c r="AE1590" s="1645"/>
      <c r="AF1590" s="1645"/>
      <c r="AG1590" s="1647" t="s">
        <v>4494</v>
      </c>
      <c r="AH1590" s="1647"/>
      <c r="AI1590" s="1647"/>
      <c r="AJ1590" s="1648"/>
      <c r="AQ1590" s="1673"/>
      <c r="AR1590" s="1673"/>
      <c r="AS1590" s="1673"/>
      <c r="AT1590" s="1673"/>
      <c r="AU1590" s="1673"/>
      <c r="AV1590" s="1673"/>
      <c r="AW1590" s="1673"/>
      <c r="AX1590" s="1673"/>
      <c r="AY1590" s="1673"/>
      <c r="AZ1590" s="1673"/>
      <c r="BA1590" s="1673"/>
      <c r="BB1590" s="1673"/>
      <c r="BC1590" s="1673"/>
      <c r="BD1590" s="1673"/>
      <c r="BE1590" s="1673"/>
      <c r="BF1590" s="1673"/>
    </row>
    <row r="1591" spans="3:58" s="1903" customFormat="1" ht="12" customHeight="1">
      <c r="F1591" s="2032"/>
      <c r="G1591" s="1905"/>
      <c r="H1591" s="2032"/>
      <c r="I1591" s="2032"/>
      <c r="J1591" s="2033"/>
      <c r="L1591" s="2033"/>
      <c r="M1591" s="1641"/>
      <c r="N1591" s="1642"/>
      <c r="O1591" s="1640" t="s">
        <v>4495</v>
      </c>
      <c r="P1591" s="1642"/>
      <c r="Q1591" s="1644" t="s">
        <v>3106</v>
      </c>
      <c r="R1591" s="1645"/>
      <c r="S1591" s="1645"/>
      <c r="T1591" s="1646" t="s">
        <v>3381</v>
      </c>
      <c r="U1591" s="1644" t="s">
        <v>3120</v>
      </c>
      <c r="V1591" s="1645"/>
      <c r="W1591" s="1645"/>
      <c r="X1591" s="1645"/>
      <c r="Y1591" s="1647" t="s">
        <v>3401</v>
      </c>
      <c r="Z1591" s="1647"/>
      <c r="AA1591" s="1647"/>
      <c r="AB1591" s="1648"/>
      <c r="AC1591" s="1644" t="s">
        <v>3139</v>
      </c>
      <c r="AD1591" s="1645"/>
      <c r="AE1591" s="1645"/>
      <c r="AF1591" s="1645"/>
      <c r="AG1591" s="1647" t="s">
        <v>4494</v>
      </c>
      <c r="AH1591" s="1647"/>
      <c r="AI1591" s="1647"/>
      <c r="AJ1591" s="1648"/>
    </row>
    <row r="1592" spans="3:58" s="1909" customFormat="1" ht="12" customHeight="1">
      <c r="E1592" s="1927"/>
      <c r="F1592" s="1927"/>
      <c r="G1592" s="1927"/>
      <c r="H1592" s="1927"/>
      <c r="I1592" s="1927"/>
      <c r="J1592" s="1928"/>
      <c r="K1592" s="1905"/>
      <c r="L1592" s="1928"/>
      <c r="M1592" s="1929"/>
      <c r="N1592" s="1929"/>
      <c r="O1592" s="1929"/>
      <c r="P1592" s="1929"/>
      <c r="U1592" s="1928"/>
      <c r="Y1592" s="1929"/>
      <c r="Z1592" s="1929"/>
      <c r="AA1592" s="1929"/>
      <c r="AB1592" s="1930"/>
      <c r="AC1592" s="1929"/>
      <c r="AD1592" s="1929"/>
      <c r="AE1592" s="1929"/>
      <c r="AF1592" s="1929"/>
      <c r="AG1592" s="1931"/>
      <c r="AH1592" s="1931"/>
      <c r="AI1592" s="1931"/>
      <c r="AJ1592" s="1931"/>
    </row>
    <row r="1593" spans="3:58" s="1903" customFormat="1" ht="12" customHeight="1">
      <c r="C1593" s="1903" t="s">
        <v>4398</v>
      </c>
      <c r="D1593" s="1908"/>
      <c r="M1593" s="1909"/>
      <c r="N1593" s="1909"/>
      <c r="O1593" s="1909"/>
      <c r="P1593" s="1909"/>
      <c r="Q1593" s="1909"/>
      <c r="R1593" s="1909"/>
      <c r="S1593" s="1909"/>
      <c r="T1593" s="1909"/>
      <c r="U1593" s="1909"/>
      <c r="V1593" s="1909"/>
      <c r="W1593" s="1909"/>
      <c r="X1593" s="1909"/>
      <c r="AC1593" s="1909"/>
      <c r="AD1593" s="1909"/>
      <c r="AE1593" s="1909"/>
      <c r="AF1593" s="1909"/>
      <c r="AG1593" s="1909"/>
      <c r="AH1593" s="1909"/>
      <c r="AI1593" s="1909"/>
      <c r="AJ1593" s="1909"/>
      <c r="AK1593" s="1909"/>
      <c r="AL1593" s="1909"/>
    </row>
    <row r="1594" spans="3:58" s="1903" customFormat="1" ht="12" customHeight="1">
      <c r="E1594" s="1910" t="s">
        <v>3102</v>
      </c>
      <c r="AJ1594" s="1911" t="s">
        <v>4496</v>
      </c>
    </row>
    <row r="1595" spans="3:58" s="1903" customFormat="1" ht="12" customHeight="1">
      <c r="E1595" s="1912">
        <v>31</v>
      </c>
      <c r="F1595" s="1912"/>
      <c r="G1595" s="1912"/>
      <c r="H1595" s="1912"/>
      <c r="I1595" s="1912"/>
      <c r="J1595" s="1912"/>
      <c r="K1595" s="1912"/>
      <c r="L1595" s="1912">
        <v>24</v>
      </c>
      <c r="M1595" s="1912">
        <v>23</v>
      </c>
      <c r="N1595" s="1912"/>
      <c r="O1595" s="1912"/>
      <c r="P1595" s="1912"/>
      <c r="Q1595" s="1912"/>
      <c r="R1595" s="1912"/>
      <c r="S1595" s="1912"/>
      <c r="T1595" s="1913">
        <v>16</v>
      </c>
      <c r="U1595" s="1913">
        <v>15</v>
      </c>
      <c r="V1595" s="1912"/>
      <c r="W1595" s="1912"/>
      <c r="X1595" s="1912"/>
      <c r="Y1595" s="1912"/>
      <c r="Z1595" s="1912"/>
      <c r="AA1595" s="1912"/>
      <c r="AB1595" s="1913">
        <v>8</v>
      </c>
      <c r="AC1595" s="1913">
        <v>7</v>
      </c>
      <c r="AD1595" s="1912"/>
      <c r="AE1595" s="1912"/>
      <c r="AF1595" s="1912"/>
      <c r="AG1595" s="1912"/>
      <c r="AH1595" s="1912"/>
      <c r="AI1595" s="1912"/>
      <c r="AJ1595" s="1913">
        <v>0</v>
      </c>
    </row>
    <row r="1596" spans="3:58" s="1903" customFormat="1" ht="12" customHeight="1">
      <c r="E1596" s="1686" t="s">
        <v>3419</v>
      </c>
      <c r="F1596" s="1687" t="s">
        <v>3419</v>
      </c>
      <c r="G1596" s="1687" t="s">
        <v>3419</v>
      </c>
      <c r="H1596" s="1688" t="s">
        <v>3419</v>
      </c>
      <c r="I1596" s="1686" t="s">
        <v>3419</v>
      </c>
      <c r="J1596" s="1687" t="s">
        <v>3419</v>
      </c>
      <c r="K1596" s="1687" t="s">
        <v>3419</v>
      </c>
      <c r="L1596" s="1688" t="s">
        <v>3419</v>
      </c>
      <c r="M1596" s="1760" t="s">
        <v>3377</v>
      </c>
      <c r="N1596" s="1758" t="s">
        <v>3377</v>
      </c>
      <c r="O1596" s="1758" t="s">
        <v>3377</v>
      </c>
      <c r="P1596" s="1761" t="s">
        <v>3377</v>
      </c>
      <c r="Q1596" s="1760" t="s">
        <v>3377</v>
      </c>
      <c r="R1596" s="1758" t="s">
        <v>3377</v>
      </c>
      <c r="S1596" s="1758" t="s">
        <v>3377</v>
      </c>
      <c r="T1596" s="1761" t="s">
        <v>3377</v>
      </c>
      <c r="U1596" s="1760" t="s">
        <v>3377</v>
      </c>
      <c r="V1596" s="1758" t="s">
        <v>3377</v>
      </c>
      <c r="W1596" s="1758" t="s">
        <v>3377</v>
      </c>
      <c r="X1596" s="1761" t="s">
        <v>3377</v>
      </c>
      <c r="Y1596" s="1760" t="s">
        <v>3377</v>
      </c>
      <c r="Z1596" s="1758" t="s">
        <v>3377</v>
      </c>
      <c r="AA1596" s="1758" t="s">
        <v>3377</v>
      </c>
      <c r="AB1596" s="1761" t="s">
        <v>3377</v>
      </c>
      <c r="AC1596" s="1760" t="s">
        <v>3377</v>
      </c>
      <c r="AD1596" s="1758" t="s">
        <v>3377</v>
      </c>
      <c r="AE1596" s="1758" t="s">
        <v>3377</v>
      </c>
      <c r="AF1596" s="1761" t="s">
        <v>3377</v>
      </c>
      <c r="AG1596" s="1760" t="s">
        <v>3377</v>
      </c>
      <c r="AH1596" s="1758" t="s">
        <v>3377</v>
      </c>
      <c r="AI1596" s="1758" t="s">
        <v>3377</v>
      </c>
      <c r="AJ1596" s="1761" t="s">
        <v>3377</v>
      </c>
    </row>
    <row r="1597" spans="3:58" s="1903" customFormat="1" ht="6" customHeight="1">
      <c r="E1597" s="1914"/>
      <c r="F1597" s="1914"/>
      <c r="G1597" s="1914"/>
      <c r="H1597" s="1914"/>
      <c r="I1597" s="1914"/>
      <c r="J1597" s="1914"/>
      <c r="K1597" s="1914"/>
      <c r="L1597" s="1914"/>
      <c r="M1597" s="1914"/>
      <c r="N1597" s="1914"/>
      <c r="O1597" s="1914"/>
      <c r="P1597" s="1914"/>
      <c r="Q1597" s="1914"/>
      <c r="R1597" s="1914"/>
      <c r="S1597" s="1914"/>
      <c r="T1597" s="1914"/>
      <c r="U1597" s="1914"/>
      <c r="V1597" s="1914"/>
      <c r="W1597" s="1914"/>
      <c r="X1597" s="1914"/>
      <c r="Y1597" s="1914"/>
      <c r="Z1597" s="1914"/>
      <c r="AA1597" s="1914"/>
      <c r="AB1597" s="1914"/>
      <c r="AC1597" s="1914"/>
      <c r="AD1597" s="1914"/>
      <c r="AE1597" s="1914"/>
      <c r="AF1597" s="1914"/>
      <c r="AG1597" s="1914"/>
      <c r="AH1597" s="1914"/>
      <c r="AI1597" s="1914"/>
      <c r="AJ1597" s="1914"/>
    </row>
    <row r="1598" spans="3:58" s="1903" customFormat="1" ht="6" customHeight="1">
      <c r="E1598" s="1914"/>
      <c r="F1598" s="1914"/>
      <c r="G1598" s="1914"/>
      <c r="H1598" s="1914"/>
      <c r="I1598" s="1914"/>
      <c r="J1598" s="1914"/>
      <c r="K1598" s="1914"/>
      <c r="L1598" s="1914"/>
      <c r="M1598" s="1914"/>
      <c r="N1598" s="1914"/>
      <c r="O1598" s="1914"/>
      <c r="P1598" s="1914"/>
      <c r="Q1598" s="1914"/>
      <c r="R1598" s="1914"/>
      <c r="S1598" s="1914"/>
      <c r="T1598" s="1914"/>
      <c r="U1598" s="1914"/>
      <c r="V1598" s="1914"/>
      <c r="W1598" s="1914"/>
      <c r="X1598" s="1914"/>
      <c r="Y1598" s="1914"/>
      <c r="Z1598" s="1914"/>
      <c r="AA1598" s="1914"/>
      <c r="AB1598" s="1914"/>
      <c r="AC1598" s="1914"/>
      <c r="AD1598" s="1914"/>
      <c r="AE1598" s="1914"/>
      <c r="AF1598" s="1914"/>
      <c r="AG1598" s="1914"/>
      <c r="AH1598" s="1914"/>
      <c r="AI1598" s="1914"/>
      <c r="AJ1598" s="1914"/>
    </row>
    <row r="1599" spans="3:58" s="1903" customFormat="1" ht="6" customHeight="1">
      <c r="E1599" s="1914"/>
      <c r="F1599" s="1914"/>
      <c r="G1599" s="1914"/>
      <c r="H1599" s="1914"/>
      <c r="I1599" s="1914"/>
      <c r="J1599" s="1914"/>
      <c r="K1599" s="1914"/>
      <c r="L1599" s="1914"/>
      <c r="M1599" s="1914"/>
      <c r="N1599" s="1914"/>
      <c r="O1599" s="1914"/>
      <c r="P1599" s="1914"/>
      <c r="Q1599" s="1914"/>
      <c r="R1599" s="1914"/>
      <c r="S1599" s="1914"/>
      <c r="T1599" s="1914"/>
      <c r="U1599" s="1914"/>
      <c r="V1599" s="1914"/>
      <c r="W1599" s="1914"/>
      <c r="X1599" s="1914"/>
      <c r="Y1599" s="1914"/>
      <c r="Z1599" s="1914"/>
      <c r="AA1599" s="1914"/>
      <c r="AB1599" s="1914"/>
      <c r="AC1599" s="1914"/>
      <c r="AD1599" s="1914"/>
      <c r="AE1599" s="1914"/>
      <c r="AF1599" s="1914"/>
      <c r="AG1599" s="1914"/>
      <c r="AH1599" s="1914"/>
      <c r="AI1599" s="1914"/>
      <c r="AJ1599" s="1914"/>
    </row>
    <row r="1600" spans="3:58" s="1903" customFormat="1" ht="6" customHeight="1">
      <c r="E1600" s="2033"/>
      <c r="F1600" s="2033"/>
      <c r="G1600" s="2033"/>
      <c r="H1600" s="2033"/>
      <c r="I1600" s="2033"/>
      <c r="J1600" s="2033"/>
      <c r="K1600" s="2033"/>
      <c r="L1600" s="2033"/>
      <c r="M1600" s="2033"/>
      <c r="N1600" s="2033"/>
      <c r="O1600" s="2033"/>
      <c r="P1600" s="2033"/>
      <c r="Q1600" s="2033"/>
      <c r="R1600" s="2033"/>
      <c r="S1600" s="2033"/>
      <c r="T1600" s="2033"/>
      <c r="U1600" s="2033"/>
      <c r="V1600" s="2033"/>
      <c r="W1600" s="2033"/>
      <c r="X1600" s="2033"/>
      <c r="Y1600" s="2033"/>
      <c r="Z1600" s="2033"/>
      <c r="AA1600" s="2033"/>
      <c r="AB1600" s="2033"/>
      <c r="AC1600" s="2033"/>
      <c r="AD1600" s="2033"/>
      <c r="AE1600" s="2033"/>
      <c r="AF1600" s="2033"/>
      <c r="AG1600" s="2033"/>
      <c r="AH1600" s="2033"/>
      <c r="AI1600" s="2033"/>
      <c r="AJ1600" s="2033"/>
    </row>
    <row r="1601" spans="2:56" s="1909" customFormat="1" ht="12" customHeight="1">
      <c r="E1601" s="1927"/>
      <c r="F1601" s="1927"/>
      <c r="G1601" s="1927"/>
      <c r="H1601" s="1927"/>
      <c r="I1601" s="1927"/>
      <c r="J1601" s="1928"/>
      <c r="K1601" s="1905"/>
      <c r="L1601" s="1929"/>
      <c r="M1601" s="1918" t="s">
        <v>4389</v>
      </c>
      <c r="N1601" s="2014"/>
      <c r="O1601" s="2014"/>
      <c r="P1601" s="2014"/>
      <c r="Q1601" s="2014"/>
      <c r="R1601" s="2014"/>
      <c r="S1601" s="2014"/>
      <c r="T1601" s="2014"/>
      <c r="U1601" s="2044"/>
      <c r="V1601" s="2044"/>
      <c r="W1601" s="2044"/>
      <c r="X1601" s="2044"/>
      <c r="Y1601" s="2044"/>
      <c r="Z1601" s="2044"/>
      <c r="AA1601" s="2044"/>
      <c r="AB1601" s="2044"/>
      <c r="AC1601" s="2044"/>
      <c r="AD1601" s="2044"/>
      <c r="AE1601" s="2044"/>
      <c r="AF1601" s="2044"/>
      <c r="AG1601" s="2044"/>
      <c r="AH1601" s="2044"/>
      <c r="AI1601" s="2044"/>
      <c r="AJ1601" s="2045"/>
    </row>
    <row r="1602" spans="2:56" s="1915" customFormat="1" ht="11.25" customHeight="1">
      <c r="D1602" s="1916"/>
      <c r="I1602" s="1917"/>
      <c r="J1602" s="1917"/>
      <c r="K1602" s="1917"/>
      <c r="L1602" s="1917"/>
      <c r="M1602" s="1917"/>
      <c r="N1602" s="1917"/>
      <c r="O1602" s="1917"/>
      <c r="P1602" s="1917"/>
      <c r="R1602" s="1921"/>
      <c r="S1602" s="1921"/>
      <c r="T1602" s="1921"/>
      <c r="U1602" s="1922"/>
      <c r="V1602" s="1922"/>
      <c r="W1602" s="1922"/>
      <c r="X1602" s="1922"/>
      <c r="Y1602" s="1922"/>
      <c r="Z1602" s="1922"/>
      <c r="AA1602" s="1922"/>
      <c r="AB1602" s="1922"/>
      <c r="AC1602" s="1922"/>
      <c r="AD1602" s="2039"/>
      <c r="AE1602" s="2039"/>
      <c r="AF1602" s="2039"/>
      <c r="AG1602" s="2039"/>
      <c r="AH1602" s="2008"/>
      <c r="AI1602" s="2008"/>
      <c r="AJ1602" s="2008"/>
    </row>
    <row r="1603" spans="2:56" s="1618" customFormat="1" ht="11.25">
      <c r="E1603" s="2049"/>
    </row>
    <row r="1604" spans="2:56" s="1618" customFormat="1" ht="11.25">
      <c r="E1604" s="2049"/>
    </row>
    <row r="1605" spans="2:56" s="1618" customFormat="1" ht="11.25">
      <c r="E1605" s="2049"/>
    </row>
    <row r="1606" spans="2:56" s="1618" customFormat="1" ht="11.25" hidden="1">
      <c r="E1606" s="2049"/>
    </row>
    <row r="1607" spans="2:56" s="1807" customFormat="1" ht="11.25" hidden="1">
      <c r="E1607" s="2050"/>
    </row>
    <row r="1608" spans="2:56" s="1468" customFormat="1" hidden="1">
      <c r="E1608" s="2051"/>
      <c r="F1608" s="1748"/>
      <c r="G1608" s="1748"/>
      <c r="H1608" s="1748"/>
      <c r="I1608" s="1748"/>
      <c r="J1608" s="1748"/>
      <c r="K1608" s="1748"/>
      <c r="L1608" s="1748"/>
      <c r="M1608" s="1748"/>
      <c r="N1608" s="1748"/>
      <c r="O1608" s="1748"/>
      <c r="P1608" s="1748"/>
      <c r="Q1608" s="1748"/>
      <c r="R1608" s="1748"/>
      <c r="S1608" s="1952"/>
      <c r="T1608" s="1748"/>
      <c r="U1608" s="2052"/>
      <c r="V1608" s="2052"/>
      <c r="W1608" s="2052"/>
      <c r="X1608" s="2052"/>
      <c r="Y1608" s="2052"/>
      <c r="Z1608" s="2052"/>
      <c r="AA1608" s="2052"/>
      <c r="AB1608" s="2052"/>
      <c r="AC1608" s="2052"/>
      <c r="AD1608" s="2052"/>
      <c r="AE1608" s="2052"/>
      <c r="AF1608" s="1952"/>
      <c r="AG1608" s="2052"/>
      <c r="AH1608" s="2052"/>
      <c r="AI1608" s="2052"/>
      <c r="AJ1608" s="2052"/>
      <c r="AK1608" s="2053"/>
    </row>
    <row r="1609" spans="2:56" s="1722" customFormat="1" ht="12" hidden="1" customHeight="1">
      <c r="B1609" s="1799" t="str">
        <f>$B$2</f>
        <v>13</v>
      </c>
      <c r="C1609" s="1800" t="s">
        <v>4497</v>
      </c>
      <c r="E1609" s="1818" t="s">
        <v>4498</v>
      </c>
      <c r="F1609" s="1723"/>
      <c r="G1609" s="1723"/>
      <c r="H1609" s="1723"/>
      <c r="I1609" s="1723"/>
      <c r="J1609" s="1724"/>
      <c r="K1609" s="1724"/>
      <c r="L1609" s="1724"/>
      <c r="M1609" s="1822"/>
      <c r="N1609" s="1822"/>
      <c r="O1609" s="1822"/>
      <c r="P1609" s="1822"/>
      <c r="Q1609" s="1823"/>
      <c r="R1609" s="1824"/>
      <c r="S1609" s="1824"/>
      <c r="AD1609" s="2054"/>
      <c r="AE1609" s="2054"/>
      <c r="AF1609" s="2055" t="s">
        <v>4499</v>
      </c>
      <c r="AG1609" s="2055"/>
      <c r="AH1609" s="2055"/>
      <c r="AI1609" s="2055"/>
      <c r="AJ1609" s="2055"/>
      <c r="AK1609" s="1821"/>
    </row>
    <row r="1610" spans="2:56" s="1722" customFormat="1" ht="12" hidden="1" customHeight="1">
      <c r="E1610" s="1723"/>
      <c r="F1610" s="1724"/>
      <c r="G1610" s="1723"/>
      <c r="H1610" s="1723"/>
      <c r="I1610" s="1723"/>
      <c r="J1610" s="1724"/>
      <c r="K1610" s="1724"/>
      <c r="L1610" s="1724"/>
      <c r="R1610" s="1723"/>
      <c r="S1610" s="1723"/>
      <c r="T1610" s="1723"/>
      <c r="U1610" s="1723"/>
      <c r="V1610" s="1723"/>
      <c r="W1610" s="1724"/>
      <c r="X1610" s="1724"/>
      <c r="Z1610" s="1723"/>
      <c r="AA1610" s="1723"/>
      <c r="AB1610" s="1723"/>
      <c r="AC1610" s="1723"/>
      <c r="AD1610" s="1723"/>
      <c r="AE1610" s="1724"/>
      <c r="AF1610" s="1724"/>
      <c r="AG1610" s="1724"/>
      <c r="AK1610" s="1821"/>
      <c r="AL1610" s="2052"/>
      <c r="AM1610" s="2052"/>
      <c r="AN1610" s="2052"/>
      <c r="AO1610" s="2052"/>
      <c r="AP1610" s="2052"/>
      <c r="AQ1610" s="2052"/>
      <c r="AR1610" s="2052"/>
      <c r="AS1610" s="2052"/>
      <c r="AT1610" s="2052"/>
      <c r="AU1610" s="2052"/>
    </row>
    <row r="1611" spans="2:56" s="1807" customFormat="1" ht="12" hidden="1" customHeight="1">
      <c r="C1611" s="1807" t="s">
        <v>3374</v>
      </c>
      <c r="D1611" s="2051"/>
      <c r="G1611" s="1807" t="s">
        <v>4500</v>
      </c>
    </row>
    <row r="1612" spans="2:56" s="1807" customFormat="1" ht="12" hidden="1" customHeight="1">
      <c r="E1612" s="2056" t="s">
        <v>3375</v>
      </c>
      <c r="AJ1612" s="1952" t="s">
        <v>3376</v>
      </c>
    </row>
    <row r="1613" spans="2:56" s="1807" customFormat="1" ht="12" hidden="1" customHeight="1">
      <c r="E1613" s="1826">
        <v>31</v>
      </c>
      <c r="F1613" s="1826"/>
      <c r="G1613" s="1826"/>
      <c r="H1613" s="1826"/>
      <c r="I1613" s="1826"/>
      <c r="J1613" s="1826"/>
      <c r="K1613" s="1826"/>
      <c r="L1613" s="1826">
        <v>24</v>
      </c>
      <c r="M1613" s="1826">
        <v>23</v>
      </c>
      <c r="N1613" s="1826"/>
      <c r="O1613" s="1826"/>
      <c r="P1613" s="1826"/>
      <c r="Q1613" s="1826"/>
      <c r="R1613" s="1826"/>
      <c r="S1613" s="1826"/>
      <c r="T1613" s="1827">
        <v>16</v>
      </c>
      <c r="U1613" s="1827">
        <v>15</v>
      </c>
      <c r="V1613" s="1826"/>
      <c r="W1613" s="1826"/>
      <c r="X1613" s="1826"/>
      <c r="Y1613" s="1826"/>
      <c r="Z1613" s="1826"/>
      <c r="AA1613" s="1826"/>
      <c r="AB1613" s="1827">
        <v>8</v>
      </c>
      <c r="AC1613" s="1827">
        <v>7</v>
      </c>
      <c r="AD1613" s="1826"/>
      <c r="AE1613" s="1826"/>
      <c r="AF1613" s="1826"/>
      <c r="AG1613" s="1826"/>
      <c r="AH1613" s="1826"/>
      <c r="AI1613" s="1826"/>
      <c r="AJ1613" s="1827">
        <v>0</v>
      </c>
      <c r="AP1613" s="1748"/>
      <c r="AQ1613" s="1748"/>
      <c r="AR1613" s="1748"/>
      <c r="AS1613" s="1748"/>
      <c r="AT1613" s="1748"/>
      <c r="AU1613" s="1748"/>
      <c r="AV1613" s="1748"/>
      <c r="AW1613" s="1748"/>
      <c r="AX1613" s="1748"/>
      <c r="AY1613" s="1748"/>
      <c r="AZ1613" s="1748"/>
      <c r="BA1613" s="1748"/>
      <c r="BB1613" s="1748"/>
      <c r="BC1613" s="1748"/>
      <c r="BD1613" s="1748"/>
    </row>
    <row r="1614" spans="2:56" s="1807" customFormat="1" ht="11.25" hidden="1">
      <c r="E1614" s="1828">
        <v>1</v>
      </c>
      <c r="F1614" s="1829">
        <v>0</v>
      </c>
      <c r="G1614" s="1829">
        <v>1</v>
      </c>
      <c r="H1614" s="1830" t="s">
        <v>3104</v>
      </c>
      <c r="I1614" s="1828">
        <v>0</v>
      </c>
      <c r="J1614" s="1831">
        <v>0</v>
      </c>
      <c r="K1614" s="1831">
        <v>0</v>
      </c>
      <c r="L1614" s="1832">
        <v>0</v>
      </c>
      <c r="M1614" s="1833">
        <v>0</v>
      </c>
      <c r="N1614" s="1831">
        <v>0</v>
      </c>
      <c r="O1614" s="1831">
        <v>0</v>
      </c>
      <c r="P1614" s="1832">
        <v>0</v>
      </c>
      <c r="Q1614" s="1828" t="str">
        <f>MID(Q1616,1,1)</f>
        <v>0</v>
      </c>
      <c r="R1614" s="1829" t="str">
        <f>MID(Q1616,2,1)</f>
        <v>0</v>
      </c>
      <c r="S1614" s="1834" t="str">
        <f>MID(Q1616,3,1)</f>
        <v>0</v>
      </c>
      <c r="T1614" s="1835" t="str">
        <f>MID(Q1616,4,1)</f>
        <v>1</v>
      </c>
      <c r="U1614" s="1828" t="str">
        <f>MID(U1616,1,1)</f>
        <v>0</v>
      </c>
      <c r="V1614" s="1829" t="str">
        <f>MID(U1616,2,1)</f>
        <v>0</v>
      </c>
      <c r="W1614" s="1829" t="str">
        <f>MID(U1616,3,1)</f>
        <v>0</v>
      </c>
      <c r="X1614" s="1830" t="str">
        <f>MID(U1616,4,1)</f>
        <v>0</v>
      </c>
      <c r="Y1614" s="1828" t="str">
        <f>MID(U1616,5,1)</f>
        <v>0</v>
      </c>
      <c r="Z1614" s="1829" t="str">
        <f>MID(U1616,6,1)</f>
        <v>0</v>
      </c>
      <c r="AA1614" s="1829" t="str">
        <f>MID(U1616,7,1)</f>
        <v>0</v>
      </c>
      <c r="AB1614" s="1830" t="str">
        <f>MID(U1616,8,1)</f>
        <v>0</v>
      </c>
      <c r="AC1614" s="1836" t="str">
        <f>MID(AC1616,1,1)</f>
        <v>0</v>
      </c>
      <c r="AD1614" s="1834" t="str">
        <f>MID(AC1616,2,1)</f>
        <v>1</v>
      </c>
      <c r="AE1614" s="1834" t="str">
        <f>MID(AC1616,3,1)</f>
        <v>0</v>
      </c>
      <c r="AF1614" s="1837" t="str">
        <f>MID(AC1616,4,1)</f>
        <v>0</v>
      </c>
      <c r="AG1614" s="1836" t="str">
        <f>MID(AC1616,5,1)</f>
        <v>0</v>
      </c>
      <c r="AH1614" s="1834" t="str">
        <f>MID(AC1616,6,1)</f>
        <v>0</v>
      </c>
      <c r="AI1614" s="1834" t="str">
        <f>MID(AC1616,7,1)</f>
        <v>0</v>
      </c>
      <c r="AJ1614" s="1837" t="str">
        <f>MID(AC1616,8,1)</f>
        <v>0</v>
      </c>
    </row>
    <row r="1615" spans="2:56" s="1807" customFormat="1" ht="11.25" hidden="1">
      <c r="E1615" s="2057"/>
      <c r="F1615" s="2057"/>
      <c r="G1615" s="2057"/>
      <c r="H1615" s="2057"/>
      <c r="I1615" s="2057"/>
      <c r="J1615" s="2057"/>
      <c r="K1615" s="2057"/>
      <c r="L1615" s="2057"/>
      <c r="M1615" s="2057"/>
      <c r="N1615" s="2057"/>
      <c r="O1615" s="2057"/>
      <c r="P1615" s="2057"/>
      <c r="Q1615" s="2058"/>
      <c r="R1615" s="2058"/>
      <c r="S1615" s="2059"/>
      <c r="T1615" s="2059"/>
      <c r="U1615" s="2058"/>
      <c r="V1615" s="2058"/>
      <c r="W1615" s="2058"/>
      <c r="X1615" s="2058"/>
      <c r="Y1615" s="2058"/>
      <c r="Z1615" s="2058"/>
      <c r="AA1615" s="2058"/>
      <c r="AB1615" s="2058"/>
      <c r="AC1615" s="2059"/>
      <c r="AD1615" s="2059"/>
      <c r="AE1615" s="2059"/>
      <c r="AF1615" s="2059"/>
      <c r="AG1615" s="2059"/>
      <c r="AH1615" s="2059"/>
      <c r="AI1615" s="2059"/>
      <c r="AJ1615" s="2059"/>
    </row>
    <row r="1616" spans="2:56" s="1807" customFormat="1" ht="11.25" hidden="1">
      <c r="E1616" s="1745"/>
      <c r="F1616" s="1745"/>
      <c r="G1616" s="1745"/>
      <c r="H1616" s="1745"/>
      <c r="I1616" s="1745"/>
      <c r="J1616" s="1746"/>
      <c r="K1616" s="1746"/>
      <c r="L1616" s="1746"/>
      <c r="M1616" s="1746"/>
      <c r="N1616" s="1746"/>
      <c r="O1616" s="1746"/>
      <c r="P1616" s="1746"/>
      <c r="Q1616" s="1838" t="str">
        <f>HEX2BIN(T1617,4)</f>
        <v>0001</v>
      </c>
      <c r="R1616" s="1838"/>
      <c r="S1616" s="1838"/>
      <c r="T1616" s="1838"/>
      <c r="U1616" s="1838" t="str">
        <f>HEX2BIN(Y1617,8)</f>
        <v>00000000</v>
      </c>
      <c r="V1616" s="1838"/>
      <c r="W1616" s="1838"/>
      <c r="X1616" s="1838"/>
      <c r="Y1616" s="1838"/>
      <c r="Z1616" s="1838"/>
      <c r="AA1616" s="1838"/>
      <c r="AB1616" s="1838"/>
      <c r="AC1616" s="1838" t="str">
        <f>HEX2BIN(AG1617,8)</f>
        <v>01000000</v>
      </c>
      <c r="AD1616" s="1838"/>
      <c r="AE1616" s="1838"/>
      <c r="AF1616" s="1838"/>
      <c r="AG1616" s="1838"/>
      <c r="AH1616" s="1838"/>
      <c r="AI1616" s="1838"/>
      <c r="AJ1616" s="1838"/>
    </row>
    <row r="1617" spans="3:38" s="1807" customFormat="1" ht="11.25" hidden="1">
      <c r="E1617" s="1745"/>
      <c r="F1617" s="1746"/>
      <c r="G1617" s="1745"/>
      <c r="H1617" s="1745"/>
      <c r="I1617" s="1745"/>
      <c r="J1617" s="1746"/>
      <c r="K1617" s="1747"/>
      <c r="L1617" s="1746"/>
      <c r="M1617" s="1808"/>
      <c r="N1617" s="1746"/>
      <c r="O1617" s="1747"/>
      <c r="P1617" s="1749"/>
      <c r="Q1617" s="1809" t="s">
        <v>3106</v>
      </c>
      <c r="R1617" s="1810"/>
      <c r="S1617" s="1810"/>
      <c r="T1617" s="1811" t="s">
        <v>3187</v>
      </c>
      <c r="U1617" s="1809" t="s">
        <v>3108</v>
      </c>
      <c r="V1617" s="1810"/>
      <c r="W1617" s="1810"/>
      <c r="X1617" s="1810"/>
      <c r="Y1617" s="1812" t="s">
        <v>3121</v>
      </c>
      <c r="Z1617" s="1812"/>
      <c r="AA1617" s="1812"/>
      <c r="AB1617" s="1813"/>
      <c r="AC1617" s="1809" t="s">
        <v>3216</v>
      </c>
      <c r="AD1617" s="1810"/>
      <c r="AE1617" s="1810"/>
      <c r="AF1617" s="1810"/>
      <c r="AG1617" s="1812" t="s">
        <v>4501</v>
      </c>
      <c r="AH1617" s="1812"/>
      <c r="AI1617" s="1812"/>
      <c r="AJ1617" s="1813"/>
    </row>
    <row r="1618" spans="3:38" s="1749" customFormat="1" ht="12" hidden="1" customHeight="1">
      <c r="E1618" s="2060"/>
      <c r="F1618" s="2060"/>
      <c r="G1618" s="2060"/>
      <c r="H1618" s="2060"/>
      <c r="I1618" s="2060"/>
      <c r="J1618" s="1808"/>
      <c r="K1618" s="1808"/>
      <c r="L1618" s="1808"/>
      <c r="M1618" s="2061"/>
      <c r="N1618" s="2061"/>
      <c r="O1618" s="2061"/>
      <c r="P1618" s="2061"/>
      <c r="Q1618" s="2062"/>
      <c r="R1618" s="2063"/>
      <c r="S1618" s="2063"/>
      <c r="T1618" s="2063"/>
      <c r="U1618" s="1808"/>
      <c r="Y1618" s="2061"/>
      <c r="Z1618" s="2061"/>
      <c r="AA1618" s="2061"/>
      <c r="AB1618" s="2062"/>
      <c r="AC1618" s="2061"/>
      <c r="AD1618" s="2061"/>
      <c r="AE1618" s="2061"/>
      <c r="AF1618" s="2061"/>
      <c r="AG1618" s="2064"/>
      <c r="AH1618" s="2064"/>
      <c r="AI1618" s="2064"/>
      <c r="AJ1618" s="2064"/>
    </row>
    <row r="1619" spans="3:38" s="1474" customFormat="1" ht="12" hidden="1" customHeight="1">
      <c r="C1619" s="1474" t="s">
        <v>3123</v>
      </c>
      <c r="D1619" s="2065"/>
      <c r="F1619" s="1474" t="s">
        <v>3313</v>
      </c>
      <c r="M1619" s="2065"/>
      <c r="AK1619" s="2053"/>
    </row>
    <row r="1620" spans="3:38" s="1474" customFormat="1" ht="12" hidden="1" customHeight="1">
      <c r="E1620" s="2066" t="s">
        <v>3192</v>
      </c>
      <c r="AJ1620" s="2067" t="s">
        <v>3118</v>
      </c>
    </row>
    <row r="1621" spans="3:38" s="1474" customFormat="1" ht="12" hidden="1" customHeight="1">
      <c r="E1621" s="2068">
        <v>31</v>
      </c>
      <c r="F1621" s="2068"/>
      <c r="G1621" s="2068"/>
      <c r="H1621" s="2068"/>
      <c r="I1621" s="2068"/>
      <c r="J1621" s="2068"/>
      <c r="K1621" s="2068"/>
      <c r="L1621" s="2068">
        <v>24</v>
      </c>
      <c r="M1621" s="2068">
        <v>23</v>
      </c>
      <c r="N1621" s="2068"/>
      <c r="O1621" s="2068"/>
      <c r="P1621" s="2068"/>
      <c r="Q1621" s="2068"/>
      <c r="R1621" s="2068"/>
      <c r="S1621" s="2068"/>
      <c r="T1621" s="2069">
        <v>16</v>
      </c>
      <c r="U1621" s="2069">
        <v>15</v>
      </c>
      <c r="V1621" s="2068"/>
      <c r="W1621" s="2068"/>
      <c r="X1621" s="2068"/>
      <c r="Y1621" s="2068"/>
      <c r="Z1621" s="2068"/>
      <c r="AA1621" s="2068"/>
      <c r="AB1621" s="2069">
        <v>8</v>
      </c>
      <c r="AC1621" s="2069">
        <v>7</v>
      </c>
      <c r="AD1621" s="2068"/>
      <c r="AE1621" s="2068"/>
      <c r="AF1621" s="2068"/>
      <c r="AG1621" s="2068"/>
      <c r="AH1621" s="2068"/>
      <c r="AI1621" s="2068"/>
      <c r="AJ1621" s="2069">
        <v>0</v>
      </c>
    </row>
    <row r="1622" spans="3:38" s="1474" customFormat="1" ht="12" hidden="1" customHeight="1">
      <c r="E1622" s="2070" t="s">
        <v>3194</v>
      </c>
      <c r="F1622" s="2071" t="s">
        <v>3124</v>
      </c>
      <c r="G1622" s="2071" t="s">
        <v>3194</v>
      </c>
      <c r="H1622" s="2072" t="s">
        <v>3124</v>
      </c>
      <c r="I1622" s="2070" t="s">
        <v>3124</v>
      </c>
      <c r="J1622" s="2071" t="s">
        <v>3125</v>
      </c>
      <c r="K1622" s="2071" t="s">
        <v>3125</v>
      </c>
      <c r="L1622" s="2072" t="s">
        <v>3194</v>
      </c>
      <c r="M1622" s="2070" t="s">
        <v>3194</v>
      </c>
      <c r="N1622" s="2071" t="s">
        <v>3124</v>
      </c>
      <c r="O1622" s="2071" t="s">
        <v>3125</v>
      </c>
      <c r="P1622" s="2072" t="s">
        <v>3194</v>
      </c>
      <c r="Q1622" s="2070" t="s">
        <v>3125</v>
      </c>
      <c r="R1622" s="2071" t="s">
        <v>3125</v>
      </c>
      <c r="S1622" s="2071" t="s">
        <v>3124</v>
      </c>
      <c r="T1622" s="2072" t="s">
        <v>3125</v>
      </c>
      <c r="U1622" s="2070" t="s">
        <v>3194</v>
      </c>
      <c r="V1622" s="2071" t="s">
        <v>3125</v>
      </c>
      <c r="W1622" s="2073" t="s">
        <v>3105</v>
      </c>
      <c r="X1622" s="2074" t="s">
        <v>3104</v>
      </c>
      <c r="Y1622" s="2075" t="s">
        <v>3104</v>
      </c>
      <c r="Z1622" s="2073" t="s">
        <v>3105</v>
      </c>
      <c r="AA1622" s="2073" t="s">
        <v>3105</v>
      </c>
      <c r="AB1622" s="2074" t="s">
        <v>3105</v>
      </c>
      <c r="AC1622" s="2070" t="s">
        <v>3125</v>
      </c>
      <c r="AD1622" s="2071" t="s">
        <v>3125</v>
      </c>
      <c r="AE1622" s="2073" t="s">
        <v>3105</v>
      </c>
      <c r="AF1622" s="2074" t="s">
        <v>3104</v>
      </c>
      <c r="AG1622" s="2075" t="s">
        <v>3105</v>
      </c>
      <c r="AH1622" s="2073" t="s">
        <v>3105</v>
      </c>
      <c r="AI1622" s="2073" t="s">
        <v>3251</v>
      </c>
      <c r="AJ1622" s="2074" t="s">
        <v>3105</v>
      </c>
    </row>
    <row r="1623" spans="3:38" s="1474" customFormat="1" ht="6" hidden="1" customHeight="1">
      <c r="E1623" s="2076"/>
      <c r="F1623" s="2076"/>
      <c r="G1623" s="2076"/>
      <c r="H1623" s="2076"/>
      <c r="I1623" s="2076"/>
      <c r="J1623" s="2076"/>
      <c r="K1623" s="2076"/>
      <c r="L1623" s="2076"/>
      <c r="M1623" s="2076"/>
      <c r="N1623" s="2076"/>
      <c r="O1623" s="2076"/>
      <c r="P1623" s="2076"/>
      <c r="Q1623" s="2076"/>
      <c r="R1623" s="2076"/>
      <c r="S1623" s="2076"/>
      <c r="T1623" s="2076"/>
      <c r="U1623" s="2076"/>
      <c r="V1623" s="2076"/>
      <c r="W1623" s="2076"/>
      <c r="X1623" s="2076"/>
      <c r="Y1623" s="2076"/>
      <c r="Z1623" s="2076"/>
      <c r="AA1623" s="2076"/>
      <c r="AB1623" s="2076"/>
      <c r="AC1623" s="2076"/>
      <c r="AD1623" s="2076"/>
      <c r="AE1623" s="2076"/>
      <c r="AF1623" s="2076"/>
      <c r="AG1623" s="2076"/>
      <c r="AH1623" s="2076"/>
      <c r="AI1623" s="2076"/>
      <c r="AJ1623" s="2076"/>
      <c r="AK1623" s="2076"/>
      <c r="AL1623" s="2076"/>
    </row>
    <row r="1624" spans="3:38" s="1474" customFormat="1" ht="6" hidden="1" customHeight="1">
      <c r="E1624" s="2076"/>
      <c r="F1624" s="2076"/>
      <c r="G1624" s="2076"/>
      <c r="H1624" s="2076"/>
      <c r="I1624" s="2076"/>
      <c r="J1624" s="2076"/>
      <c r="K1624" s="2076"/>
      <c r="L1624" s="2076"/>
      <c r="M1624" s="2076"/>
      <c r="N1624" s="2076"/>
      <c r="O1624" s="2076"/>
      <c r="P1624" s="2076"/>
      <c r="Q1624" s="2076"/>
      <c r="R1624" s="2076"/>
      <c r="S1624" s="2076"/>
      <c r="T1624" s="2076"/>
      <c r="U1624" s="2076"/>
      <c r="V1624" s="2076"/>
      <c r="W1624" s="2076"/>
      <c r="X1624" s="2076"/>
      <c r="Y1624" s="2076"/>
      <c r="Z1624" s="2076"/>
      <c r="AA1624" s="2076"/>
      <c r="AB1624" s="2076"/>
      <c r="AC1624" s="2076"/>
      <c r="AD1624" s="2076"/>
      <c r="AE1624" s="2076"/>
      <c r="AF1624" s="2076"/>
      <c r="AG1624" s="2076"/>
      <c r="AH1624" s="2076"/>
      <c r="AI1624" s="2076"/>
      <c r="AJ1624" s="2076"/>
      <c r="AK1624" s="2076"/>
      <c r="AL1624" s="2076"/>
    </row>
    <row r="1625" spans="3:38" s="1474" customFormat="1" ht="11.25" hidden="1"/>
    <row r="1626" spans="3:38" s="1474" customFormat="1" ht="11.25" hidden="1"/>
    <row r="1627" spans="3:38" s="1474" customFormat="1" ht="12" hidden="1" customHeight="1">
      <c r="G1627" s="1748"/>
      <c r="H1627" s="1748"/>
      <c r="I1627" s="1748"/>
      <c r="J1627" s="1748"/>
      <c r="K1627" s="1748"/>
      <c r="L1627" s="1748"/>
      <c r="M1627" s="1748"/>
      <c r="N1627" s="1748"/>
      <c r="O1627" s="1748"/>
      <c r="P1627" s="1748"/>
      <c r="Q1627" s="1748"/>
      <c r="R1627" s="1748"/>
      <c r="S1627" s="1748"/>
      <c r="T1627" s="1748"/>
      <c r="U1627" s="1748"/>
      <c r="V1627" s="2052"/>
      <c r="W1627" s="2077" t="s">
        <v>4081</v>
      </c>
      <c r="X1627" s="2077" t="s">
        <v>4082</v>
      </c>
      <c r="Y1627" s="2077" t="s">
        <v>4502</v>
      </c>
      <c r="Z1627" s="2077" t="s">
        <v>4084</v>
      </c>
      <c r="AA1627" s="2077" t="s">
        <v>4085</v>
      </c>
      <c r="AB1627" s="2077" t="s">
        <v>4086</v>
      </c>
      <c r="AD1627" s="2052"/>
      <c r="AE1627" s="2077" t="s">
        <v>4081</v>
      </c>
      <c r="AF1627" s="2077" t="s">
        <v>4082</v>
      </c>
      <c r="AG1627" s="2077" t="s">
        <v>4083</v>
      </c>
      <c r="AH1627" s="2077" t="s">
        <v>4084</v>
      </c>
      <c r="AI1627" s="2077" t="s">
        <v>4085</v>
      </c>
      <c r="AJ1627" s="2077" t="s">
        <v>4086</v>
      </c>
    </row>
    <row r="1628" spans="3:38" s="1474" customFormat="1" hidden="1">
      <c r="G1628" s="1748"/>
      <c r="H1628" s="1748"/>
      <c r="I1628" s="1748"/>
      <c r="J1628" s="1748"/>
      <c r="K1628" s="1748"/>
      <c r="L1628" s="1748"/>
      <c r="M1628" s="1748"/>
      <c r="N1628" s="1748"/>
      <c r="O1628" s="1748"/>
      <c r="P1628" s="1748"/>
      <c r="Q1628" s="1748"/>
      <c r="R1628" s="1748"/>
      <c r="S1628" s="1748"/>
      <c r="T1628" s="1748"/>
      <c r="U1628" s="1748"/>
      <c r="V1628" s="2052"/>
      <c r="W1628" s="2077"/>
      <c r="X1628" s="2077"/>
      <c r="Y1628" s="2077"/>
      <c r="Z1628" s="2077"/>
      <c r="AA1628" s="2077"/>
      <c r="AB1628" s="2077"/>
      <c r="AD1628" s="2052"/>
      <c r="AE1628" s="2077"/>
      <c r="AF1628" s="2077"/>
      <c r="AG1628" s="2077"/>
      <c r="AH1628" s="2077"/>
      <c r="AI1628" s="2077"/>
      <c r="AJ1628" s="2077"/>
    </row>
    <row r="1629" spans="3:38" s="1474" customFormat="1" hidden="1">
      <c r="G1629" s="1748"/>
      <c r="H1629" s="1748"/>
      <c r="I1629" s="1748"/>
      <c r="J1629" s="1748"/>
      <c r="K1629" s="1748"/>
      <c r="L1629" s="1748"/>
      <c r="M1629" s="1748"/>
      <c r="N1629" s="1748"/>
      <c r="O1629" s="1748"/>
      <c r="P1629" s="1748"/>
      <c r="Q1629" s="1748"/>
      <c r="R1629" s="1748"/>
      <c r="S1629" s="1748"/>
      <c r="T1629" s="1748"/>
      <c r="U1629" s="1748"/>
      <c r="V1629" s="2052"/>
      <c r="W1629" s="2077"/>
      <c r="X1629" s="2077"/>
      <c r="Y1629" s="2077"/>
      <c r="Z1629" s="2077"/>
      <c r="AA1629" s="2077"/>
      <c r="AB1629" s="2077"/>
      <c r="AD1629" s="2052"/>
      <c r="AE1629" s="2077"/>
      <c r="AF1629" s="2077"/>
      <c r="AG1629" s="2077"/>
      <c r="AH1629" s="2077"/>
      <c r="AI1629" s="2077"/>
      <c r="AJ1629" s="2077"/>
    </row>
    <row r="1630" spans="3:38" s="1474" customFormat="1" hidden="1">
      <c r="G1630" s="1748"/>
      <c r="H1630" s="1748"/>
      <c r="I1630" s="1748"/>
      <c r="J1630" s="1748"/>
      <c r="K1630" s="1748"/>
      <c r="L1630" s="1748"/>
      <c r="M1630" s="1748"/>
      <c r="N1630" s="1748"/>
      <c r="O1630" s="1748"/>
      <c r="P1630" s="1748"/>
      <c r="Q1630" s="1748"/>
      <c r="R1630" s="1748"/>
      <c r="S1630" s="1748"/>
      <c r="T1630" s="1748"/>
      <c r="U1630" s="1748"/>
      <c r="V1630" s="2052"/>
      <c r="W1630" s="1898"/>
      <c r="X1630" s="1898"/>
      <c r="Y1630" s="1898"/>
      <c r="Z1630" s="1898"/>
      <c r="AA1630" s="1898"/>
      <c r="AB1630" s="1898"/>
      <c r="AD1630" s="2052"/>
      <c r="AE1630" s="1898"/>
      <c r="AF1630" s="1898"/>
      <c r="AG1630" s="1898"/>
      <c r="AH1630" s="1898"/>
      <c r="AI1630" s="1898"/>
      <c r="AJ1630" s="1898"/>
    </row>
    <row r="1631" spans="3:38" s="1807" customFormat="1" ht="11.25" hidden="1">
      <c r="E1631" s="2078" t="s">
        <v>4503</v>
      </c>
    </row>
    <row r="1632" spans="3:38" s="1807" customFormat="1" hidden="1" thickBot="1">
      <c r="E1632" s="2078"/>
      <c r="F1632" s="2079" t="s">
        <v>4504</v>
      </c>
      <c r="G1632" s="2080"/>
      <c r="H1632" s="2080" t="s">
        <v>4505</v>
      </c>
      <c r="I1632" s="2080"/>
      <c r="J1632" s="2080"/>
      <c r="K1632" s="2080"/>
      <c r="L1632" s="2080"/>
      <c r="M1632" s="2080"/>
      <c r="N1632" s="2080"/>
      <c r="O1632" s="2080"/>
      <c r="P1632" s="2080"/>
      <c r="Q1632" s="2080"/>
      <c r="R1632" s="2080"/>
      <c r="S1632" s="2080" t="s">
        <v>4506</v>
      </c>
      <c r="T1632" s="2080"/>
      <c r="U1632" s="2080"/>
      <c r="V1632" s="2080"/>
      <c r="W1632" s="2080"/>
      <c r="X1632" s="2080" t="s">
        <v>4507</v>
      </c>
      <c r="Y1632" s="2080"/>
      <c r="Z1632" s="2080"/>
      <c r="AA1632" s="2080"/>
      <c r="AB1632" s="2081"/>
      <c r="AC1632" s="2080" t="s">
        <v>4508</v>
      </c>
      <c r="AD1632" s="2080"/>
      <c r="AE1632" s="2080"/>
      <c r="AF1632" s="2080"/>
      <c r="AG1632" s="2081"/>
    </row>
    <row r="1633" spans="2:39" s="1807" customFormat="1" ht="12.75" hidden="1" thickTop="1">
      <c r="E1633" s="2078"/>
      <c r="F1633" s="2082">
        <v>1</v>
      </c>
      <c r="G1633" s="2083"/>
      <c r="H1633" s="2084" t="s">
        <v>4509</v>
      </c>
      <c r="I1633" s="2085"/>
      <c r="J1633" s="2085"/>
      <c r="K1633" s="2085"/>
      <c r="L1633" s="2085"/>
      <c r="M1633" s="2085"/>
      <c r="N1633" s="2085"/>
      <c r="O1633" s="2085"/>
      <c r="P1633" s="2085"/>
      <c r="Q1633" s="2085"/>
      <c r="R1633" s="2085"/>
      <c r="S1633" s="2083" t="s">
        <v>4510</v>
      </c>
      <c r="T1633" s="2083"/>
      <c r="U1633" s="2083"/>
      <c r="V1633" s="2083"/>
      <c r="W1633" s="2083"/>
      <c r="X1633" s="2086" t="s">
        <v>4511</v>
      </c>
      <c r="Y1633" s="2087"/>
      <c r="Z1633" s="2087"/>
      <c r="AA1633" s="2087"/>
      <c r="AB1633" s="2088"/>
      <c r="AC1633" s="2086"/>
      <c r="AD1633" s="2087"/>
      <c r="AE1633" s="2087"/>
      <c r="AF1633" s="2087"/>
      <c r="AG1633" s="2088"/>
    </row>
    <row r="1634" spans="2:39" s="1943" customFormat="1" ht="16.5" hidden="1">
      <c r="F1634" s="2089">
        <v>2</v>
      </c>
      <c r="G1634" s="2090"/>
      <c r="H1634" s="2091" t="s">
        <v>4512</v>
      </c>
      <c r="I1634" s="2092"/>
      <c r="J1634" s="2092"/>
      <c r="K1634" s="2092"/>
      <c r="L1634" s="2092"/>
      <c r="M1634" s="2092"/>
      <c r="N1634" s="2092"/>
      <c r="O1634" s="2092"/>
      <c r="P1634" s="2092"/>
      <c r="Q1634" s="2092"/>
      <c r="R1634" s="2092"/>
      <c r="S1634" s="2093" t="s">
        <v>4513</v>
      </c>
      <c r="T1634" s="2090"/>
      <c r="U1634" s="2090"/>
      <c r="V1634" s="2090"/>
      <c r="W1634" s="2090"/>
      <c r="X1634" s="2094" t="s">
        <v>4514</v>
      </c>
      <c r="Y1634" s="2094"/>
      <c r="Z1634" s="2094"/>
      <c r="AA1634" s="2094"/>
      <c r="AB1634" s="2095"/>
      <c r="AC1634" s="2094"/>
      <c r="AD1634" s="2094"/>
      <c r="AE1634" s="2094"/>
      <c r="AF1634" s="2094"/>
      <c r="AG1634" s="2095"/>
    </row>
    <row r="1635" spans="2:39" s="1943" customFormat="1" ht="11.25" hidden="1"/>
    <row r="1636" spans="2:39" s="1943" customFormat="1" ht="11.25" hidden="1">
      <c r="E1636" s="2078" t="s">
        <v>4515</v>
      </c>
    </row>
    <row r="1637" spans="2:39" s="1943" customFormat="1" ht="11.25" hidden="1">
      <c r="E1637" s="2078"/>
    </row>
    <row r="1638" spans="2:39" s="1722" customFormat="1" ht="12" hidden="1" customHeight="1">
      <c r="AK1638" s="1821"/>
    </row>
    <row r="1639" spans="2:39" s="1722" customFormat="1" ht="12" hidden="1" customHeight="1">
      <c r="AK1639" s="1821"/>
    </row>
    <row r="1640" spans="2:39" s="1722" customFormat="1" ht="12" hidden="1" customHeight="1">
      <c r="AK1640" s="1821"/>
    </row>
    <row r="1641" spans="2:39" s="1722" customFormat="1" ht="12" hidden="1" customHeight="1">
      <c r="AK1641" s="1821"/>
    </row>
    <row r="1642" spans="2:39" s="1722" customFormat="1" ht="12" hidden="1" customHeight="1">
      <c r="AK1642" s="1821"/>
    </row>
    <row r="1643" spans="2:39" s="1722" customFormat="1" ht="12" hidden="1" customHeight="1">
      <c r="AK1643" s="1821"/>
    </row>
    <row r="1644" spans="2:39" s="1474" customFormat="1" ht="11.25" hidden="1"/>
    <row r="1645" spans="2:39" s="1468" customFormat="1" ht="12" hidden="1" customHeight="1">
      <c r="C1645" s="2096"/>
      <c r="D1645" s="2096"/>
      <c r="E1645" s="2096"/>
      <c r="F1645" s="2096"/>
      <c r="G1645" s="2096"/>
      <c r="H1645" s="2096"/>
      <c r="I1645" s="2096"/>
      <c r="J1645" s="2096"/>
      <c r="K1645" s="2096"/>
      <c r="L1645" s="2096"/>
      <c r="M1645" s="2096"/>
      <c r="T1645" s="1469"/>
      <c r="U1645" s="1469"/>
      <c r="V1645" s="1469"/>
      <c r="W1645" s="1469"/>
      <c r="X1645" s="1469"/>
      <c r="Y1645" s="1748"/>
      <c r="Z1645" s="1748"/>
      <c r="AA1645" s="1748"/>
      <c r="AB1645" s="1748"/>
      <c r="AC1645" s="2097"/>
      <c r="AD1645" s="1473"/>
      <c r="AE1645" s="1473"/>
      <c r="AF1645" s="1748"/>
      <c r="AG1645" s="1748"/>
      <c r="AH1645" s="1748"/>
      <c r="AI1645" s="1748"/>
      <c r="AJ1645" s="1748"/>
      <c r="AK1645" s="2067"/>
      <c r="AL1645" s="1748"/>
      <c r="AM1645" s="1748"/>
    </row>
    <row r="1646" spans="2:39" s="1468" customFormat="1" ht="12" hidden="1" customHeight="1">
      <c r="B1646" s="2098" t="str">
        <f>$B$2</f>
        <v>13</v>
      </c>
      <c r="C1646" s="2099" t="s">
        <v>4516</v>
      </c>
      <c r="D1646" s="2100"/>
      <c r="E1646" s="2100" t="s">
        <v>4517</v>
      </c>
      <c r="R1646" s="2096"/>
      <c r="S1646" s="2096"/>
      <c r="T1646" s="2096"/>
      <c r="U1646" s="2096"/>
      <c r="V1646" s="2096"/>
      <c r="W1646" s="2096"/>
      <c r="X1646" s="1748"/>
      <c r="Y1646" s="1748"/>
      <c r="Z1646" s="1748"/>
      <c r="AA1646" s="1748"/>
      <c r="AB1646" s="1748"/>
      <c r="AC1646" s="1748"/>
      <c r="AD1646" s="1748"/>
      <c r="AF1646" s="2101" t="s">
        <v>4518</v>
      </c>
      <c r="AG1646" s="2101"/>
      <c r="AH1646" s="2101"/>
      <c r="AI1646" s="2101"/>
      <c r="AJ1646" s="2101"/>
    </row>
    <row r="1647" spans="2:39" s="1468" customFormat="1" ht="12" hidden="1" customHeight="1">
      <c r="B1647" s="2102"/>
      <c r="C1647" s="2103"/>
      <c r="D1647" s="1468" t="s">
        <v>4519</v>
      </c>
    </row>
    <row r="1648" spans="2:39" s="1807" customFormat="1" ht="12" hidden="1" customHeight="1">
      <c r="C1648" s="2104" t="s">
        <v>4520</v>
      </c>
      <c r="D1648" s="2105"/>
      <c r="E1648" s="2104"/>
      <c r="F1648" s="2104"/>
      <c r="G1648" s="2104" t="s">
        <v>4521</v>
      </c>
    </row>
    <row r="1649" spans="3:56" s="1807" customFormat="1" ht="12" hidden="1" customHeight="1">
      <c r="E1649" s="2056" t="s">
        <v>3102</v>
      </c>
      <c r="AJ1649" s="1952" t="s">
        <v>3193</v>
      </c>
    </row>
    <row r="1650" spans="3:56" s="1807" customFormat="1" ht="12" hidden="1" customHeight="1">
      <c r="E1650" s="1826">
        <v>31</v>
      </c>
      <c r="F1650" s="1826"/>
      <c r="G1650" s="1826"/>
      <c r="H1650" s="1826"/>
      <c r="I1650" s="1826"/>
      <c r="J1650" s="1826"/>
      <c r="K1650" s="1826"/>
      <c r="L1650" s="1826">
        <v>24</v>
      </c>
      <c r="M1650" s="1826">
        <v>23</v>
      </c>
      <c r="N1650" s="1826"/>
      <c r="O1650" s="1826"/>
      <c r="P1650" s="1826"/>
      <c r="Q1650" s="1826"/>
      <c r="R1650" s="1826"/>
      <c r="S1650" s="1826"/>
      <c r="T1650" s="1827">
        <v>16</v>
      </c>
      <c r="U1650" s="1827">
        <v>15</v>
      </c>
      <c r="V1650" s="1826"/>
      <c r="W1650" s="1826"/>
      <c r="X1650" s="1826"/>
      <c r="Y1650" s="1826"/>
      <c r="Z1650" s="1826"/>
      <c r="AA1650" s="1826"/>
      <c r="AB1650" s="1827">
        <v>8</v>
      </c>
      <c r="AC1650" s="1827">
        <v>7</v>
      </c>
      <c r="AD1650" s="1826"/>
      <c r="AE1650" s="1826"/>
      <c r="AF1650" s="1826"/>
      <c r="AG1650" s="1826"/>
      <c r="AH1650" s="1826"/>
      <c r="AI1650" s="1826"/>
      <c r="AJ1650" s="1827">
        <v>0</v>
      </c>
      <c r="AQ1650" s="1748"/>
      <c r="AR1650" s="1748"/>
      <c r="AS1650" s="1748"/>
      <c r="AT1650" s="1748"/>
      <c r="AU1650" s="1748"/>
      <c r="AV1650" s="1748"/>
      <c r="AW1650" s="1748"/>
      <c r="AX1650" s="1748"/>
      <c r="AY1650" s="1748"/>
      <c r="AZ1650" s="1748"/>
      <c r="BA1650" s="1748"/>
      <c r="BB1650" s="1748"/>
      <c r="BC1650" s="1748"/>
    </row>
    <row r="1651" spans="3:56" s="1807" customFormat="1" ht="12" hidden="1" customHeight="1">
      <c r="E1651" s="1828">
        <v>1</v>
      </c>
      <c r="F1651" s="1829">
        <v>0</v>
      </c>
      <c r="G1651" s="1829">
        <v>1</v>
      </c>
      <c r="H1651" s="1830">
        <v>1</v>
      </c>
      <c r="I1651" s="1828">
        <v>0</v>
      </c>
      <c r="J1651" s="1831">
        <v>0</v>
      </c>
      <c r="K1651" s="1831">
        <v>0</v>
      </c>
      <c r="L1651" s="1832">
        <v>0</v>
      </c>
      <c r="M1651" s="1833">
        <v>0</v>
      </c>
      <c r="N1651" s="1831">
        <v>0</v>
      </c>
      <c r="O1651" s="1831">
        <v>0</v>
      </c>
      <c r="P1651" s="1832">
        <v>0</v>
      </c>
      <c r="Q1651" s="1828" t="str">
        <f>MID(Q1653,1,1)</f>
        <v>0</v>
      </c>
      <c r="R1651" s="1829" t="str">
        <f>MID(Q1653,2,1)</f>
        <v>0</v>
      </c>
      <c r="S1651" s="1834" t="str">
        <f>MID(Q1653,3,1)</f>
        <v>0</v>
      </c>
      <c r="T1651" s="1835" t="str">
        <f>MID(Q1653,4,1)</f>
        <v>1</v>
      </c>
      <c r="U1651" s="1828" t="str">
        <f>MID(U1653,1,1)</f>
        <v>0</v>
      </c>
      <c r="V1651" s="1829" t="str">
        <f>MID(U1653,2,1)</f>
        <v>0</v>
      </c>
      <c r="W1651" s="1829" t="str">
        <f>MID(U1653,3,1)</f>
        <v>0</v>
      </c>
      <c r="X1651" s="1830" t="str">
        <f>MID(U1653,4,1)</f>
        <v>0</v>
      </c>
      <c r="Y1651" s="1828" t="str">
        <f>MID(U1653,5,1)</f>
        <v>0</v>
      </c>
      <c r="Z1651" s="1829" t="str">
        <f>MID(U1653,6,1)</f>
        <v>0</v>
      </c>
      <c r="AA1651" s="1829" t="str">
        <f>MID(U1653,7,1)</f>
        <v>0</v>
      </c>
      <c r="AB1651" s="1830" t="str">
        <f>MID(U1653,8,1)</f>
        <v>0</v>
      </c>
      <c r="AC1651" s="1836" t="str">
        <f>MID(AC1653,1,1)</f>
        <v>0</v>
      </c>
      <c r="AD1651" s="1834" t="str">
        <f>MID(AC1653,2,1)</f>
        <v>1</v>
      </c>
      <c r="AE1651" s="1834" t="str">
        <f>MID(AC1653,3,1)</f>
        <v>0</v>
      </c>
      <c r="AF1651" s="1837" t="str">
        <f>MID(AC1653,4,1)</f>
        <v>0</v>
      </c>
      <c r="AG1651" s="1836" t="str">
        <f>MID(AC1653,5,1)</f>
        <v>0</v>
      </c>
      <c r="AH1651" s="1834" t="str">
        <f>MID(AC1653,6,1)</f>
        <v>0</v>
      </c>
      <c r="AI1651" s="1834" t="str">
        <f>MID(AC1653,7,1)</f>
        <v>0</v>
      </c>
      <c r="AJ1651" s="1837" t="str">
        <f>MID(AC1653,8,1)</f>
        <v>1</v>
      </c>
      <c r="AQ1651" s="1748"/>
      <c r="AR1651" s="1748"/>
      <c r="AS1651" s="1748"/>
      <c r="AT1651" s="1748"/>
      <c r="AU1651" s="1748"/>
      <c r="AV1651" s="1748"/>
      <c r="AW1651" s="1748"/>
      <c r="AX1651" s="1748"/>
      <c r="AY1651" s="1748"/>
      <c r="AZ1651" s="1748"/>
      <c r="BA1651" s="1748"/>
      <c r="BB1651" s="1748"/>
      <c r="BC1651" s="1748"/>
      <c r="BD1651" s="1748"/>
    </row>
    <row r="1652" spans="3:56" s="1807" customFormat="1" ht="12" hidden="1" customHeight="1">
      <c r="AI1652" s="1746"/>
      <c r="AJ1652" s="1746"/>
      <c r="AQ1652" s="1748"/>
      <c r="AR1652" s="1748"/>
      <c r="AS1652" s="1748"/>
      <c r="AT1652" s="1748"/>
      <c r="AU1652" s="1748"/>
      <c r="AV1652" s="1748"/>
      <c r="AW1652" s="1748"/>
      <c r="AX1652" s="1748"/>
      <c r="AY1652" s="1748"/>
      <c r="AZ1652" s="1748"/>
      <c r="BA1652" s="1748"/>
      <c r="BB1652" s="1748"/>
      <c r="BC1652" s="1748"/>
      <c r="BD1652" s="1748"/>
    </row>
    <row r="1653" spans="3:56" s="1807" customFormat="1" ht="12" hidden="1" customHeight="1">
      <c r="E1653" s="1745"/>
      <c r="F1653" s="1745"/>
      <c r="G1653" s="1745"/>
      <c r="H1653" s="1745"/>
      <c r="I1653" s="1745"/>
      <c r="J1653" s="1746"/>
      <c r="K1653" s="1746"/>
      <c r="L1653" s="1746"/>
      <c r="M1653" s="1746"/>
      <c r="N1653" s="1746"/>
      <c r="O1653" s="1746"/>
      <c r="P1653" s="1746"/>
      <c r="Q1653" s="1838" t="str">
        <f>HEX2BIN(T1654,4)</f>
        <v>0001</v>
      </c>
      <c r="R1653" s="1838"/>
      <c r="S1653" s="1838"/>
      <c r="T1653" s="1838"/>
      <c r="U1653" s="1838" t="str">
        <f>HEX2BIN(Y1654,8)</f>
        <v>00000000</v>
      </c>
      <c r="V1653" s="1838"/>
      <c r="W1653" s="1838"/>
      <c r="X1653" s="1838"/>
      <c r="Y1653" s="1838"/>
      <c r="Z1653" s="1838"/>
      <c r="AA1653" s="1838"/>
      <c r="AB1653" s="1838"/>
      <c r="AC1653" s="1838" t="str">
        <f>HEX2BIN(AG1654,8)</f>
        <v>01000001</v>
      </c>
      <c r="AD1653" s="1838"/>
      <c r="AE1653" s="1838"/>
      <c r="AF1653" s="1838"/>
      <c r="AG1653" s="1838"/>
      <c r="AH1653" s="1838"/>
      <c r="AI1653" s="1838"/>
      <c r="AJ1653" s="1838"/>
      <c r="AQ1653" s="1748"/>
      <c r="AR1653" s="1748"/>
      <c r="AS1653" s="1748"/>
      <c r="AT1653" s="1748"/>
      <c r="AU1653" s="1748"/>
      <c r="AV1653" s="1748"/>
      <c r="AW1653" s="1748"/>
      <c r="AX1653" s="1748"/>
      <c r="AY1653" s="1748"/>
      <c r="AZ1653" s="1748"/>
      <c r="BA1653" s="1748"/>
      <c r="BB1653" s="1748"/>
      <c r="BC1653" s="1748"/>
      <c r="BD1653" s="1748"/>
    </row>
    <row r="1654" spans="3:56" s="1807" customFormat="1" ht="12" hidden="1" customHeight="1">
      <c r="E1654" s="1745"/>
      <c r="F1654" s="1745"/>
      <c r="G1654" s="1745"/>
      <c r="H1654" s="1745"/>
      <c r="I1654" s="1745"/>
      <c r="J1654" s="1746"/>
      <c r="K1654" s="1747"/>
      <c r="L1654" s="1746"/>
      <c r="M1654" s="1808"/>
      <c r="N1654" s="1749"/>
      <c r="O1654" s="1747"/>
      <c r="P1654" s="1749"/>
      <c r="Q1654" s="1809" t="s">
        <v>3106</v>
      </c>
      <c r="R1654" s="1810"/>
      <c r="S1654" s="1810"/>
      <c r="T1654" s="1811" t="s">
        <v>3107</v>
      </c>
      <c r="U1654" s="1809" t="s">
        <v>3225</v>
      </c>
      <c r="V1654" s="1810"/>
      <c r="W1654" s="1810"/>
      <c r="X1654" s="1810"/>
      <c r="Y1654" s="1812" t="s">
        <v>3339</v>
      </c>
      <c r="Z1654" s="1812"/>
      <c r="AA1654" s="1812"/>
      <c r="AB1654" s="1813"/>
      <c r="AC1654" s="1809" t="s">
        <v>3110</v>
      </c>
      <c r="AD1654" s="1810"/>
      <c r="AE1654" s="1810"/>
      <c r="AF1654" s="1810"/>
      <c r="AG1654" s="1812" t="s">
        <v>4522</v>
      </c>
      <c r="AH1654" s="1812"/>
      <c r="AI1654" s="1812"/>
      <c r="AJ1654" s="1813"/>
      <c r="AQ1654" s="1748"/>
      <c r="AR1654" s="1748"/>
      <c r="AS1654" s="1748"/>
      <c r="AT1654" s="1748"/>
      <c r="AU1654" s="1748"/>
      <c r="AV1654" s="1748"/>
      <c r="AW1654" s="1748"/>
      <c r="AX1654" s="1748"/>
      <c r="AY1654" s="1748"/>
      <c r="AZ1654" s="1748"/>
      <c r="BA1654" s="1748"/>
      <c r="BB1654" s="1748"/>
      <c r="BC1654" s="1748"/>
      <c r="BD1654" s="1748"/>
    </row>
    <row r="1655" spans="3:56" s="1749" customFormat="1" ht="12" hidden="1" customHeight="1">
      <c r="E1655" s="2060"/>
      <c r="F1655" s="2060"/>
      <c r="G1655" s="2060"/>
      <c r="H1655" s="2060"/>
      <c r="I1655" s="2060"/>
      <c r="J1655" s="1808"/>
      <c r="K1655" s="1808"/>
      <c r="L1655" s="1808"/>
      <c r="M1655" s="2061"/>
      <c r="N1655" s="2061"/>
      <c r="O1655" s="2061"/>
      <c r="P1655" s="2061"/>
      <c r="Q1655" s="2062"/>
      <c r="R1655" s="2063"/>
      <c r="S1655" s="2063"/>
      <c r="T1655" s="2063"/>
      <c r="U1655" s="1808"/>
      <c r="Y1655" s="2061"/>
      <c r="Z1655" s="2061"/>
      <c r="AA1655" s="2061"/>
      <c r="AB1655" s="2062"/>
      <c r="AC1655" s="2061"/>
      <c r="AD1655" s="2061"/>
      <c r="AE1655" s="2061"/>
      <c r="AF1655" s="2061"/>
      <c r="AG1655" s="2064"/>
      <c r="AH1655" s="2064"/>
      <c r="AI1655" s="2064"/>
      <c r="AJ1655" s="2064"/>
    </row>
    <row r="1656" spans="3:56" s="1468" customFormat="1" ht="12" hidden="1" customHeight="1">
      <c r="C1656" s="1468" t="s">
        <v>3123</v>
      </c>
      <c r="D1656" s="2103"/>
      <c r="G1656" s="2104" t="s">
        <v>4523</v>
      </c>
    </row>
    <row r="1657" spans="3:56" s="1468" customFormat="1" ht="12" hidden="1" customHeight="1">
      <c r="E1657" s="2106" t="s">
        <v>3117</v>
      </c>
      <c r="AJ1657" s="2107" t="s">
        <v>3193</v>
      </c>
    </row>
    <row r="1658" spans="3:56" s="1468" customFormat="1" ht="12" hidden="1" customHeight="1">
      <c r="E1658" s="2108">
        <v>31</v>
      </c>
      <c r="F1658" s="2108"/>
      <c r="G1658" s="2108"/>
      <c r="H1658" s="2108"/>
      <c r="I1658" s="2108"/>
      <c r="J1658" s="2108"/>
      <c r="K1658" s="2108"/>
      <c r="L1658" s="2108">
        <v>24</v>
      </c>
      <c r="M1658" s="2108">
        <v>23</v>
      </c>
      <c r="N1658" s="2108"/>
      <c r="O1658" s="2108"/>
      <c r="P1658" s="2108"/>
      <c r="Q1658" s="2108"/>
      <c r="R1658" s="2108"/>
      <c r="S1658" s="2108"/>
      <c r="T1658" s="2109">
        <v>16</v>
      </c>
      <c r="U1658" s="2109">
        <v>15</v>
      </c>
      <c r="V1658" s="2108"/>
      <c r="W1658" s="2108"/>
      <c r="X1658" s="2108"/>
      <c r="Y1658" s="2108"/>
      <c r="Z1658" s="2108"/>
      <c r="AA1658" s="2108"/>
      <c r="AB1658" s="2109">
        <v>8</v>
      </c>
      <c r="AC1658" s="2109">
        <v>7</v>
      </c>
      <c r="AD1658" s="2108"/>
      <c r="AE1658" s="2108"/>
      <c r="AF1658" s="2108"/>
      <c r="AG1658" s="2108"/>
      <c r="AH1658" s="2108"/>
      <c r="AI1658" s="2108"/>
      <c r="AJ1658" s="2109">
        <v>0</v>
      </c>
    </row>
    <row r="1659" spans="3:56" s="1468" customFormat="1" ht="12" hidden="1" customHeight="1">
      <c r="E1659" s="2110" t="s">
        <v>3194</v>
      </c>
      <c r="F1659" s="2111" t="s">
        <v>4524</v>
      </c>
      <c r="G1659" s="2111" t="s">
        <v>3194</v>
      </c>
      <c r="H1659" s="2112" t="s">
        <v>3194</v>
      </c>
      <c r="I1659" s="2110" t="s">
        <v>3125</v>
      </c>
      <c r="J1659" s="2111" t="s">
        <v>3194</v>
      </c>
      <c r="K1659" s="2111" t="s">
        <v>3194</v>
      </c>
      <c r="L1659" s="2112" t="s">
        <v>3419</v>
      </c>
      <c r="M1659" s="2110" t="s">
        <v>3125</v>
      </c>
      <c r="N1659" s="2111" t="s">
        <v>3125</v>
      </c>
      <c r="O1659" s="2111" t="s">
        <v>3194</v>
      </c>
      <c r="P1659" s="2112" t="s">
        <v>3419</v>
      </c>
      <c r="Q1659" s="2110" t="s">
        <v>3124</v>
      </c>
      <c r="R1659" s="2111" t="s">
        <v>3194</v>
      </c>
      <c r="S1659" s="2111" t="s">
        <v>3125</v>
      </c>
      <c r="T1659" s="2112" t="s">
        <v>3194</v>
      </c>
      <c r="U1659" s="2110" t="s">
        <v>3194</v>
      </c>
      <c r="V1659" s="2111" t="s">
        <v>3194</v>
      </c>
      <c r="W1659" s="2111" t="s">
        <v>3194</v>
      </c>
      <c r="X1659" s="2112" t="s">
        <v>3125</v>
      </c>
      <c r="Y1659" s="2110" t="s">
        <v>3125</v>
      </c>
      <c r="Z1659" s="2111" t="s">
        <v>3194</v>
      </c>
      <c r="AA1659" s="2111" t="s">
        <v>3125</v>
      </c>
      <c r="AB1659" s="2112" t="s">
        <v>3194</v>
      </c>
      <c r="AC1659" s="2110" t="s">
        <v>3125</v>
      </c>
      <c r="AD1659" s="2111" t="s">
        <v>3194</v>
      </c>
      <c r="AE1659" s="2111" t="s">
        <v>3125</v>
      </c>
      <c r="AF1659" s="2112" t="s">
        <v>3194</v>
      </c>
      <c r="AG1659" s="2110" t="s">
        <v>3194</v>
      </c>
      <c r="AH1659" s="2073" t="s">
        <v>3251</v>
      </c>
      <c r="AI1659" s="2073" t="s">
        <v>3251</v>
      </c>
      <c r="AJ1659" s="2113" t="s">
        <v>3105</v>
      </c>
    </row>
    <row r="1660" spans="3:56" s="1468" customFormat="1" ht="6" hidden="1" customHeight="1">
      <c r="E1660" s="1473"/>
      <c r="F1660" s="1473"/>
      <c r="G1660" s="1473"/>
      <c r="H1660" s="1473"/>
      <c r="I1660" s="1473"/>
      <c r="J1660" s="1473"/>
      <c r="K1660" s="1473"/>
      <c r="L1660" s="1473"/>
      <c r="M1660" s="1473"/>
      <c r="N1660" s="1473"/>
      <c r="O1660" s="1473"/>
      <c r="P1660" s="1473"/>
      <c r="Q1660" s="1473"/>
      <c r="R1660" s="1473"/>
      <c r="S1660" s="1473"/>
      <c r="T1660" s="1473"/>
      <c r="U1660" s="1473"/>
      <c r="V1660" s="1473"/>
      <c r="W1660" s="1473"/>
      <c r="X1660" s="1473"/>
      <c r="Y1660" s="1473"/>
      <c r="Z1660" s="1473"/>
      <c r="AA1660" s="1473"/>
      <c r="AB1660" s="1473"/>
      <c r="AC1660" s="1473"/>
      <c r="AD1660" s="1473"/>
      <c r="AE1660" s="1473"/>
      <c r="AF1660" s="1473"/>
      <c r="AG1660" s="1473"/>
      <c r="AH1660" s="1473"/>
      <c r="AI1660" s="1473"/>
      <c r="AJ1660" s="1473"/>
      <c r="AK1660" s="1473"/>
    </row>
    <row r="1661" spans="3:56" s="1468" customFormat="1" ht="6" hidden="1" customHeight="1">
      <c r="E1661" s="1473"/>
      <c r="F1661" s="1473"/>
      <c r="G1661" s="1473"/>
      <c r="H1661" s="1473"/>
      <c r="I1661" s="1473"/>
      <c r="J1661" s="1473"/>
      <c r="K1661" s="1473"/>
      <c r="L1661" s="1473"/>
      <c r="M1661" s="1473"/>
      <c r="N1661" s="1473"/>
      <c r="O1661" s="1473"/>
      <c r="P1661" s="1473"/>
      <c r="Q1661" s="1473"/>
      <c r="R1661" s="1473"/>
      <c r="S1661" s="1473"/>
      <c r="T1661" s="1473"/>
      <c r="U1661" s="1473"/>
      <c r="V1661" s="1473"/>
      <c r="W1661" s="1473"/>
      <c r="X1661" s="1473"/>
      <c r="Y1661" s="1473"/>
      <c r="Z1661" s="1473"/>
      <c r="AA1661" s="1473"/>
      <c r="AB1661" s="1473"/>
      <c r="AC1661" s="1473"/>
      <c r="AD1661" s="1473"/>
      <c r="AE1661" s="1473"/>
      <c r="AF1661" s="1473"/>
      <c r="AG1661" s="1473"/>
      <c r="AH1661" s="1473"/>
      <c r="AI1661" s="1473"/>
      <c r="AJ1661" s="1473"/>
      <c r="AK1661" s="1473"/>
    </row>
    <row r="1662" spans="3:56" s="1468" customFormat="1" ht="6" hidden="1" customHeight="1">
      <c r="E1662" s="1473"/>
      <c r="F1662" s="1473"/>
      <c r="G1662" s="1473"/>
      <c r="H1662" s="1473"/>
      <c r="I1662" s="1473"/>
      <c r="J1662" s="1473"/>
      <c r="K1662" s="1473"/>
      <c r="L1662" s="1473"/>
      <c r="M1662" s="1473"/>
      <c r="N1662" s="1473"/>
      <c r="O1662" s="1473"/>
      <c r="P1662" s="1473"/>
      <c r="Q1662" s="1473"/>
      <c r="R1662" s="1473"/>
      <c r="S1662" s="1473"/>
      <c r="T1662" s="1473"/>
      <c r="U1662" s="1473"/>
      <c r="V1662" s="1473"/>
      <c r="W1662" s="1473"/>
      <c r="X1662" s="1473"/>
      <c r="Y1662" s="1473"/>
      <c r="Z1662" s="1473"/>
      <c r="AA1662" s="1473"/>
      <c r="AB1662" s="1473"/>
      <c r="AC1662" s="1473"/>
      <c r="AD1662" s="1473"/>
      <c r="AE1662" s="1473"/>
      <c r="AF1662" s="1473"/>
      <c r="AG1662" s="1473"/>
      <c r="AH1662" s="1473"/>
      <c r="AI1662" s="1473"/>
      <c r="AJ1662" s="1473"/>
      <c r="AK1662" s="1473"/>
    </row>
    <row r="1663" spans="3:56" s="1468" customFormat="1" ht="6" hidden="1" customHeight="1">
      <c r="E1663" s="1473"/>
      <c r="F1663" s="1473"/>
      <c r="G1663" s="1473"/>
      <c r="H1663" s="1473"/>
      <c r="I1663" s="1473"/>
      <c r="J1663" s="1473"/>
      <c r="K1663" s="1473"/>
      <c r="L1663" s="1473"/>
      <c r="M1663" s="1473"/>
      <c r="N1663" s="1473"/>
      <c r="O1663" s="1473"/>
      <c r="P1663" s="1473"/>
      <c r="Q1663" s="1473"/>
      <c r="R1663" s="1473"/>
      <c r="S1663" s="1473"/>
      <c r="T1663" s="1473"/>
      <c r="U1663" s="1473"/>
      <c r="V1663" s="1473"/>
      <c r="W1663" s="1473"/>
      <c r="X1663" s="1473"/>
      <c r="Y1663" s="1473"/>
      <c r="Z1663" s="1473"/>
      <c r="AA1663" s="1473"/>
      <c r="AB1663" s="1473"/>
      <c r="AC1663" s="1473"/>
      <c r="AD1663" s="1473"/>
      <c r="AE1663" s="1473"/>
      <c r="AF1663" s="1473"/>
      <c r="AG1663" s="1473"/>
      <c r="AH1663" s="1473"/>
      <c r="AI1663" s="1473"/>
      <c r="AJ1663" s="1473"/>
      <c r="AK1663" s="1473"/>
    </row>
    <row r="1664" spans="3:56" s="1468" customFormat="1" ht="12" hidden="1" customHeight="1">
      <c r="C1664" s="2096"/>
      <c r="D1664" s="2096"/>
      <c r="E1664" s="2096"/>
      <c r="F1664" s="2096"/>
      <c r="G1664" s="2096"/>
      <c r="H1664" s="2096"/>
      <c r="I1664" s="2096"/>
      <c r="J1664" s="2096"/>
      <c r="K1664" s="2096"/>
      <c r="L1664" s="2096"/>
      <c r="M1664" s="2096"/>
      <c r="U1664" s="1748"/>
      <c r="V1664" s="1748"/>
      <c r="W1664" s="1748"/>
      <c r="X1664" s="1748"/>
      <c r="Y1664" s="1748"/>
      <c r="Z1664" s="1748"/>
      <c r="AA1664" s="1748"/>
      <c r="AB1664" s="1748"/>
      <c r="AC1664" s="1748"/>
      <c r="AD1664" s="1748"/>
      <c r="AE1664" s="1748"/>
      <c r="AF1664" s="1748"/>
      <c r="AG1664" s="2052"/>
      <c r="AH1664" s="2052"/>
      <c r="AI1664" s="2052"/>
      <c r="AJ1664" s="2052"/>
      <c r="AK1664" s="2052"/>
      <c r="AL1664" s="1748"/>
      <c r="AM1664" s="1748"/>
      <c r="AN1664" s="1748"/>
    </row>
    <row r="1665" spans="2:40" s="1468" customFormat="1" ht="12" hidden="1" customHeight="1">
      <c r="C1665" s="2096"/>
      <c r="D1665" s="2096"/>
      <c r="E1665" s="2096"/>
      <c r="F1665" s="2096"/>
      <c r="G1665" s="2096"/>
      <c r="H1665" s="2096"/>
      <c r="I1665" s="2096"/>
      <c r="J1665" s="2096"/>
      <c r="K1665" s="2096"/>
      <c r="L1665" s="2096"/>
      <c r="M1665" s="2114" t="s">
        <v>4525</v>
      </c>
      <c r="N1665" s="2115"/>
      <c r="O1665" s="2115"/>
      <c r="P1665" s="2115"/>
      <c r="Q1665" s="2115"/>
      <c r="R1665" s="2115"/>
      <c r="S1665" s="2115"/>
      <c r="T1665" s="2115"/>
      <c r="U1665" s="2115"/>
      <c r="V1665" s="2115"/>
      <c r="W1665" s="2115"/>
      <c r="X1665" s="2115"/>
      <c r="Y1665" s="2115"/>
      <c r="Z1665" s="2115"/>
      <c r="AA1665" s="2115"/>
      <c r="AB1665" s="2115"/>
      <c r="AC1665" s="2115"/>
      <c r="AD1665" s="2115"/>
      <c r="AE1665" s="2115"/>
      <c r="AF1665" s="2115"/>
      <c r="AG1665" s="2115"/>
      <c r="AH1665" s="2115"/>
      <c r="AI1665" s="2115"/>
      <c r="AJ1665" s="2116"/>
      <c r="AK1665" s="2052"/>
      <c r="AL1665" s="1748"/>
      <c r="AM1665" s="1748"/>
      <c r="AN1665" s="1748"/>
    </row>
    <row r="1666" spans="2:40" s="1468" customFormat="1" ht="12" hidden="1" customHeight="1">
      <c r="C1666" s="2096"/>
      <c r="D1666" s="2096"/>
      <c r="E1666" s="2096"/>
      <c r="F1666" s="2096"/>
      <c r="G1666" s="2096"/>
      <c r="H1666" s="2096"/>
      <c r="I1666" s="2096"/>
      <c r="J1666" s="2096"/>
      <c r="K1666" s="2096"/>
      <c r="L1666" s="2096"/>
      <c r="M1666" s="2096"/>
      <c r="T1666" s="1469"/>
      <c r="U1666" s="1469"/>
      <c r="V1666" s="1469"/>
      <c r="W1666" s="1469"/>
      <c r="X1666" s="1469"/>
      <c r="Y1666" s="1748"/>
      <c r="Z1666" s="1748"/>
      <c r="AA1666" s="1748"/>
      <c r="AB1666" s="1748"/>
      <c r="AC1666" s="2097"/>
      <c r="AD1666" s="1473"/>
      <c r="AE1666" s="1473"/>
      <c r="AF1666" s="1748"/>
      <c r="AG1666" s="2052"/>
      <c r="AH1666" s="2052"/>
      <c r="AI1666" s="2052"/>
      <c r="AJ1666" s="2052"/>
      <c r="AK1666" s="2052"/>
      <c r="AL1666" s="1748"/>
      <c r="AM1666" s="1748"/>
    </row>
    <row r="1667" spans="2:40" s="1468" customFormat="1" ht="12" hidden="1" customHeight="1">
      <c r="C1667" s="2096"/>
      <c r="D1667" s="2096"/>
      <c r="E1667" s="2078" t="s">
        <v>4526</v>
      </c>
      <c r="F1667" s="2096"/>
      <c r="G1667" s="2096"/>
      <c r="H1667" s="2096"/>
      <c r="I1667" s="2096"/>
      <c r="J1667" s="2096"/>
      <c r="K1667" s="2096"/>
      <c r="L1667" s="2096"/>
      <c r="M1667" s="2096"/>
      <c r="T1667" s="1469"/>
      <c r="U1667" s="1469"/>
      <c r="V1667" s="1469"/>
      <c r="W1667" s="1469"/>
      <c r="X1667" s="1469"/>
      <c r="Y1667" s="1748"/>
      <c r="Z1667" s="1748"/>
      <c r="AA1667" s="1748"/>
      <c r="AB1667" s="1748"/>
      <c r="AC1667" s="2097"/>
      <c r="AD1667" s="1473"/>
      <c r="AE1667" s="1473"/>
      <c r="AF1667" s="1748"/>
      <c r="AG1667" s="2052"/>
      <c r="AH1667" s="2052"/>
      <c r="AI1667" s="2052"/>
      <c r="AJ1667" s="2052"/>
      <c r="AK1667" s="2052"/>
      <c r="AL1667" s="1748"/>
      <c r="AM1667" s="1748"/>
    </row>
    <row r="1668" spans="2:40" s="1468" customFormat="1" ht="12" hidden="1" customHeight="1">
      <c r="C1668" s="2096"/>
      <c r="D1668" s="2096"/>
      <c r="E1668" s="2078" t="s">
        <v>4527</v>
      </c>
      <c r="F1668" s="2096"/>
      <c r="G1668" s="2096"/>
      <c r="H1668" s="2096"/>
      <c r="I1668" s="2096"/>
      <c r="J1668" s="2096"/>
      <c r="K1668" s="2096"/>
      <c r="L1668" s="2096"/>
      <c r="M1668" s="2096"/>
      <c r="T1668" s="1469"/>
      <c r="U1668" s="1469"/>
      <c r="V1668" s="1469"/>
      <c r="W1668" s="1469"/>
      <c r="X1668" s="1469"/>
      <c r="Y1668" s="1748"/>
      <c r="Z1668" s="1748"/>
      <c r="AA1668" s="1748"/>
      <c r="AB1668" s="1748"/>
      <c r="AC1668" s="2097"/>
      <c r="AD1668" s="1473"/>
      <c r="AE1668" s="1473"/>
      <c r="AF1668" s="1748"/>
      <c r="AG1668" s="1748"/>
      <c r="AH1668" s="1748"/>
      <c r="AI1668" s="1748"/>
      <c r="AJ1668" s="1748"/>
      <c r="AK1668" s="1748"/>
      <c r="AL1668" s="1748"/>
      <c r="AM1668" s="1748"/>
    </row>
    <row r="1669" spans="2:40" s="1474" customFormat="1" ht="11.25" hidden="1"/>
    <row r="1670" spans="2:40" s="1474" customFormat="1" ht="11.25" hidden="1"/>
    <row r="1671" spans="2:40" s="1474" customFormat="1" ht="11.25" hidden="1"/>
    <row r="1672" spans="2:40" s="1474" customFormat="1" ht="11.25" hidden="1"/>
    <row r="1673" spans="2:40" s="1474" customFormat="1" ht="11.25" hidden="1"/>
    <row r="1674" spans="2:40" s="1474" customFormat="1" ht="11.25" hidden="1"/>
    <row r="1675" spans="2:40" s="1474" customFormat="1" ht="11.25" hidden="1"/>
    <row r="1676" spans="2:40" s="1474" customFormat="1" ht="11.25" hidden="1"/>
    <row r="1677" spans="2:40" s="1474" customFormat="1" ht="11.25" hidden="1"/>
    <row r="1678" spans="2:40" s="1474" customFormat="1" ht="11.25" hidden="1"/>
    <row r="1679" spans="2:40" s="1468" customFormat="1" ht="12" hidden="1" customHeight="1">
      <c r="C1679" s="2096"/>
      <c r="D1679" s="2096"/>
      <c r="E1679" s="2096"/>
      <c r="F1679" s="2096"/>
      <c r="G1679" s="2096"/>
      <c r="H1679" s="2096"/>
      <c r="I1679" s="2096"/>
      <c r="J1679" s="2096"/>
      <c r="K1679" s="2096"/>
      <c r="L1679" s="2096"/>
      <c r="M1679" s="2096"/>
      <c r="T1679" s="1469"/>
      <c r="U1679" s="1469"/>
      <c r="V1679" s="1469"/>
      <c r="W1679" s="1469"/>
      <c r="X1679" s="1469"/>
      <c r="Y1679" s="1748"/>
      <c r="Z1679" s="1748"/>
      <c r="AA1679" s="1748"/>
      <c r="AB1679" s="1748"/>
      <c r="AC1679" s="2097"/>
      <c r="AD1679" s="1473"/>
      <c r="AE1679" s="1473"/>
      <c r="AF1679" s="1748"/>
      <c r="AG1679" s="1748"/>
      <c r="AH1679" s="1748"/>
      <c r="AI1679" s="1748"/>
      <c r="AJ1679" s="1748"/>
      <c r="AK1679" s="2067"/>
      <c r="AL1679" s="1748"/>
      <c r="AM1679" s="1748"/>
    </row>
    <row r="1680" spans="2:40" s="1468" customFormat="1" ht="12" hidden="1" customHeight="1">
      <c r="B1680" s="2098" t="str">
        <f>$B$2</f>
        <v>13</v>
      </c>
      <c r="C1680" s="2099" t="s">
        <v>4528</v>
      </c>
      <c r="D1680" s="2100"/>
      <c r="E1680" s="2100" t="s">
        <v>4529</v>
      </c>
      <c r="R1680" s="2096"/>
      <c r="S1680" s="2096"/>
      <c r="T1680" s="2096"/>
      <c r="U1680" s="2096"/>
      <c r="V1680" s="2096"/>
      <c r="W1680" s="2096"/>
      <c r="X1680" s="1748"/>
      <c r="Y1680" s="1748"/>
      <c r="Z1680" s="1748"/>
      <c r="AA1680" s="1748"/>
      <c r="AB1680" s="1748"/>
      <c r="AC1680" s="1748"/>
      <c r="AD1680" s="1748"/>
      <c r="AF1680" s="2101" t="s">
        <v>3914</v>
      </c>
      <c r="AG1680" s="2101"/>
      <c r="AH1680" s="2101"/>
      <c r="AI1680" s="2101"/>
      <c r="AJ1680" s="2101"/>
    </row>
    <row r="1681" spans="2:56" s="1468" customFormat="1" ht="12" hidden="1" customHeight="1">
      <c r="B1681" s="2102"/>
      <c r="C1681" s="2103"/>
      <c r="D1681" s="1468" t="s">
        <v>4530</v>
      </c>
    </row>
    <row r="1682" spans="2:56" s="1807" customFormat="1" ht="12" hidden="1" customHeight="1">
      <c r="C1682" s="2104" t="s">
        <v>3101</v>
      </c>
      <c r="D1682" s="2105"/>
      <c r="E1682" s="2104"/>
      <c r="F1682" s="2104"/>
      <c r="G1682" s="2104" t="s">
        <v>3185</v>
      </c>
    </row>
    <row r="1683" spans="2:56" s="1807" customFormat="1" ht="12" hidden="1" customHeight="1">
      <c r="E1683" s="2056" t="s">
        <v>3102</v>
      </c>
      <c r="AJ1683" s="1952" t="s">
        <v>3103</v>
      </c>
    </row>
    <row r="1684" spans="2:56" s="1807" customFormat="1" ht="12" hidden="1" customHeight="1">
      <c r="E1684" s="1826">
        <v>31</v>
      </c>
      <c r="F1684" s="1826"/>
      <c r="G1684" s="1826"/>
      <c r="H1684" s="1826"/>
      <c r="I1684" s="1826"/>
      <c r="J1684" s="1826"/>
      <c r="K1684" s="1826"/>
      <c r="L1684" s="1826">
        <v>24</v>
      </c>
      <c r="M1684" s="1826">
        <v>23</v>
      </c>
      <c r="N1684" s="1826"/>
      <c r="O1684" s="1826"/>
      <c r="P1684" s="1826"/>
      <c r="Q1684" s="1826"/>
      <c r="R1684" s="1826"/>
      <c r="S1684" s="1826"/>
      <c r="T1684" s="1827">
        <v>16</v>
      </c>
      <c r="U1684" s="1827">
        <v>15</v>
      </c>
      <c r="V1684" s="1826"/>
      <c r="W1684" s="1826"/>
      <c r="X1684" s="1826"/>
      <c r="Y1684" s="1826"/>
      <c r="Z1684" s="1826"/>
      <c r="AA1684" s="1826"/>
      <c r="AB1684" s="1827">
        <v>8</v>
      </c>
      <c r="AC1684" s="1827">
        <v>7</v>
      </c>
      <c r="AD1684" s="1826"/>
      <c r="AE1684" s="1826"/>
      <c r="AF1684" s="1826"/>
      <c r="AG1684" s="1826"/>
      <c r="AH1684" s="1826"/>
      <c r="AI1684" s="1826"/>
      <c r="AJ1684" s="1827">
        <v>0</v>
      </c>
      <c r="AQ1684" s="1748"/>
      <c r="AR1684" s="1748"/>
      <c r="AS1684" s="1748"/>
      <c r="AT1684" s="1748"/>
      <c r="AU1684" s="1748"/>
      <c r="AV1684" s="1748"/>
      <c r="AW1684" s="1748"/>
      <c r="AX1684" s="1748"/>
      <c r="AY1684" s="1748"/>
      <c r="AZ1684" s="1748"/>
      <c r="BA1684" s="1748"/>
      <c r="BB1684" s="1748"/>
      <c r="BC1684" s="1748"/>
    </row>
    <row r="1685" spans="2:56" s="1807" customFormat="1" ht="12" hidden="1" customHeight="1">
      <c r="E1685" s="1828">
        <v>1</v>
      </c>
      <c r="F1685" s="1829">
        <v>0</v>
      </c>
      <c r="G1685" s="1829">
        <v>1</v>
      </c>
      <c r="H1685" s="1830">
        <v>1</v>
      </c>
      <c r="I1685" s="1828">
        <v>0</v>
      </c>
      <c r="J1685" s="1831">
        <v>0</v>
      </c>
      <c r="K1685" s="1831">
        <v>0</v>
      </c>
      <c r="L1685" s="1832">
        <v>0</v>
      </c>
      <c r="M1685" s="1833">
        <v>0</v>
      </c>
      <c r="N1685" s="1831">
        <v>0</v>
      </c>
      <c r="O1685" s="1831">
        <v>0</v>
      </c>
      <c r="P1685" s="1832">
        <v>0</v>
      </c>
      <c r="Q1685" s="1828" t="str">
        <f>MID(Q1687,1,1)</f>
        <v>0</v>
      </c>
      <c r="R1685" s="1829" t="str">
        <f>MID(Q1687,2,1)</f>
        <v>0</v>
      </c>
      <c r="S1685" s="1834" t="str">
        <f>MID(Q1687,3,1)</f>
        <v>0</v>
      </c>
      <c r="T1685" s="1835" t="str">
        <f>MID(Q1687,4,1)</f>
        <v>1</v>
      </c>
      <c r="U1685" s="1828" t="str">
        <f>MID(U1687,1,1)</f>
        <v>0</v>
      </c>
      <c r="V1685" s="1829" t="str">
        <f>MID(U1687,2,1)</f>
        <v>0</v>
      </c>
      <c r="W1685" s="1829" t="str">
        <f>MID(U1687,3,1)</f>
        <v>0</v>
      </c>
      <c r="X1685" s="1830" t="str">
        <f>MID(U1687,4,1)</f>
        <v>0</v>
      </c>
      <c r="Y1685" s="1828" t="str">
        <f>MID(U1687,5,1)</f>
        <v>0</v>
      </c>
      <c r="Z1685" s="1829" t="str">
        <f>MID(U1687,6,1)</f>
        <v>0</v>
      </c>
      <c r="AA1685" s="1829" t="str">
        <f>MID(U1687,7,1)</f>
        <v>0</v>
      </c>
      <c r="AB1685" s="1830" t="str">
        <f>MID(U1687,8,1)</f>
        <v>1</v>
      </c>
      <c r="AC1685" s="1836" t="str">
        <f>MID(AC1687,1,1)</f>
        <v>0</v>
      </c>
      <c r="AD1685" s="1834" t="str">
        <f>MID(AC1687,2,1)</f>
        <v>1</v>
      </c>
      <c r="AE1685" s="1834" t="str">
        <f>MID(AC1687,3,1)</f>
        <v>0</v>
      </c>
      <c r="AF1685" s="1837" t="str">
        <f>MID(AC1687,4,1)</f>
        <v>0</v>
      </c>
      <c r="AG1685" s="1836" t="str">
        <f>MID(AC1687,5,1)</f>
        <v>0</v>
      </c>
      <c r="AH1685" s="1834" t="str">
        <f>MID(AC1687,6,1)</f>
        <v>0</v>
      </c>
      <c r="AI1685" s="1834" t="str">
        <f>MID(AC1687,7,1)</f>
        <v>0</v>
      </c>
      <c r="AJ1685" s="1837" t="str">
        <f>MID(AC1687,8,1)</f>
        <v>1</v>
      </c>
      <c r="AQ1685" s="1748"/>
      <c r="AR1685" s="1748"/>
      <c r="AS1685" s="1748"/>
      <c r="AT1685" s="1748"/>
      <c r="AU1685" s="1748"/>
      <c r="AV1685" s="1748"/>
      <c r="AW1685" s="1748"/>
      <c r="AX1685" s="1748"/>
      <c r="AY1685" s="1748"/>
      <c r="AZ1685" s="1748"/>
      <c r="BA1685" s="1748"/>
      <c r="BB1685" s="1748"/>
      <c r="BC1685" s="1748"/>
      <c r="BD1685" s="1748"/>
    </row>
    <row r="1686" spans="2:56" s="1807" customFormat="1" ht="12" hidden="1" customHeight="1">
      <c r="AI1686" s="1746"/>
      <c r="AJ1686" s="1746"/>
      <c r="AQ1686" s="1748"/>
      <c r="AR1686" s="1748"/>
      <c r="AS1686" s="1748"/>
      <c r="AT1686" s="1748"/>
      <c r="AU1686" s="1748"/>
      <c r="AV1686" s="1748"/>
      <c r="AW1686" s="1748"/>
      <c r="AX1686" s="1748"/>
      <c r="AY1686" s="1748"/>
      <c r="AZ1686" s="1748"/>
      <c r="BA1686" s="1748"/>
      <c r="BB1686" s="1748"/>
      <c r="BC1686" s="1748"/>
      <c r="BD1686" s="1748"/>
    </row>
    <row r="1687" spans="2:56" s="1807" customFormat="1" ht="12" hidden="1" customHeight="1">
      <c r="E1687" s="1745"/>
      <c r="F1687" s="1745"/>
      <c r="G1687" s="1745"/>
      <c r="H1687" s="1745"/>
      <c r="I1687" s="1745"/>
      <c r="J1687" s="1746"/>
      <c r="K1687" s="1746"/>
      <c r="L1687" s="1746"/>
      <c r="M1687" s="1746"/>
      <c r="N1687" s="1746"/>
      <c r="O1687" s="1746"/>
      <c r="P1687" s="1746"/>
      <c r="Q1687" s="1838" t="str">
        <f>HEX2BIN(T1688,4)</f>
        <v>0001</v>
      </c>
      <c r="R1687" s="1838"/>
      <c r="S1687" s="1838"/>
      <c r="T1687" s="1838"/>
      <c r="U1687" s="1838" t="str">
        <f>HEX2BIN(Y1688,8)</f>
        <v>00000001</v>
      </c>
      <c r="V1687" s="1838"/>
      <c r="W1687" s="1838"/>
      <c r="X1687" s="1838"/>
      <c r="Y1687" s="1838"/>
      <c r="Z1687" s="1838"/>
      <c r="AA1687" s="1838"/>
      <c r="AB1687" s="1838"/>
      <c r="AC1687" s="1838" t="str">
        <f>HEX2BIN(AG1688,8)</f>
        <v>01000001</v>
      </c>
      <c r="AD1687" s="1838"/>
      <c r="AE1687" s="1838"/>
      <c r="AF1687" s="1838"/>
      <c r="AG1687" s="1838"/>
      <c r="AH1687" s="1838"/>
      <c r="AI1687" s="1838"/>
      <c r="AJ1687" s="1838"/>
      <c r="AQ1687" s="1748"/>
      <c r="AR1687" s="1748"/>
      <c r="AS1687" s="1748"/>
      <c r="AT1687" s="1748"/>
      <c r="AU1687" s="1748"/>
      <c r="AV1687" s="1748"/>
      <c r="AW1687" s="1748"/>
      <c r="AX1687" s="1748"/>
      <c r="AY1687" s="1748"/>
      <c r="AZ1687" s="1748"/>
      <c r="BA1687" s="1748"/>
      <c r="BB1687" s="1748"/>
      <c r="BC1687" s="1748"/>
      <c r="BD1687" s="1748"/>
    </row>
    <row r="1688" spans="2:56" s="1807" customFormat="1" ht="12" hidden="1" customHeight="1">
      <c r="E1688" s="1745"/>
      <c r="F1688" s="1745"/>
      <c r="G1688" s="1745"/>
      <c r="H1688" s="1745"/>
      <c r="I1688" s="1745"/>
      <c r="J1688" s="1746"/>
      <c r="K1688" s="1747"/>
      <c r="L1688" s="1746"/>
      <c r="M1688" s="1808"/>
      <c r="N1688" s="1749"/>
      <c r="O1688" s="1747"/>
      <c r="P1688" s="1749"/>
      <c r="Q1688" s="1809" t="s">
        <v>3106</v>
      </c>
      <c r="R1688" s="1810"/>
      <c r="S1688" s="1810"/>
      <c r="T1688" s="1811" t="s">
        <v>3107</v>
      </c>
      <c r="U1688" s="1809" t="s">
        <v>3225</v>
      </c>
      <c r="V1688" s="1810"/>
      <c r="W1688" s="1810"/>
      <c r="X1688" s="1810"/>
      <c r="Y1688" s="1812" t="s">
        <v>3936</v>
      </c>
      <c r="Z1688" s="1812"/>
      <c r="AA1688" s="1812"/>
      <c r="AB1688" s="1813"/>
      <c r="AC1688" s="1809" t="s">
        <v>3139</v>
      </c>
      <c r="AD1688" s="1810"/>
      <c r="AE1688" s="1810"/>
      <c r="AF1688" s="1810"/>
      <c r="AG1688" s="1812" t="s">
        <v>4522</v>
      </c>
      <c r="AH1688" s="1812"/>
      <c r="AI1688" s="1812"/>
      <c r="AJ1688" s="1813"/>
      <c r="AQ1688" s="1748"/>
      <c r="AR1688" s="1748"/>
      <c r="AS1688" s="1748"/>
      <c r="AT1688" s="1748"/>
      <c r="AU1688" s="1748"/>
      <c r="AV1688" s="1748"/>
      <c r="AW1688" s="1748"/>
      <c r="AX1688" s="1748"/>
      <c r="AY1688" s="1748"/>
      <c r="AZ1688" s="1748"/>
      <c r="BA1688" s="1748"/>
      <c r="BB1688" s="1748"/>
      <c r="BC1688" s="1748"/>
      <c r="BD1688" s="1748"/>
    </row>
    <row r="1689" spans="2:56" s="1749" customFormat="1" ht="12" hidden="1" customHeight="1">
      <c r="E1689" s="2060"/>
      <c r="F1689" s="2060"/>
      <c r="G1689" s="2060"/>
      <c r="H1689" s="2060"/>
      <c r="I1689" s="2060"/>
      <c r="J1689" s="1808"/>
      <c r="K1689" s="1808"/>
      <c r="L1689" s="1808"/>
      <c r="M1689" s="2061"/>
      <c r="N1689" s="2061"/>
      <c r="O1689" s="2061"/>
      <c r="P1689" s="2061"/>
      <c r="Q1689" s="2062"/>
      <c r="R1689" s="2063"/>
      <c r="S1689" s="2063"/>
      <c r="T1689" s="2063"/>
      <c r="U1689" s="1808"/>
      <c r="Y1689" s="2061"/>
      <c r="Z1689" s="2061"/>
      <c r="AA1689" s="2061"/>
      <c r="AB1689" s="2062"/>
      <c r="AC1689" s="2061"/>
      <c r="AD1689" s="2061"/>
      <c r="AE1689" s="2061"/>
      <c r="AF1689" s="2061"/>
      <c r="AG1689" s="2064"/>
      <c r="AH1689" s="2064"/>
      <c r="AI1689" s="2064"/>
      <c r="AJ1689" s="2064"/>
    </row>
    <row r="1690" spans="2:56" s="1468" customFormat="1" ht="12" hidden="1" customHeight="1">
      <c r="C1690" s="1468" t="s">
        <v>3123</v>
      </c>
      <c r="D1690" s="2103"/>
      <c r="G1690" s="2104" t="s">
        <v>3191</v>
      </c>
    </row>
    <row r="1691" spans="2:56" s="1468" customFormat="1" ht="12" hidden="1" customHeight="1">
      <c r="E1691" s="2106" t="s">
        <v>3102</v>
      </c>
      <c r="AJ1691" s="2107" t="s">
        <v>3193</v>
      </c>
    </row>
    <row r="1692" spans="2:56" s="1468" customFormat="1" ht="12" hidden="1" customHeight="1">
      <c r="E1692" s="2108">
        <v>31</v>
      </c>
      <c r="F1692" s="2108"/>
      <c r="G1692" s="2108"/>
      <c r="H1692" s="2108"/>
      <c r="I1692" s="2108"/>
      <c r="J1692" s="2108"/>
      <c r="K1692" s="2108"/>
      <c r="L1692" s="2108">
        <v>24</v>
      </c>
      <c r="M1692" s="2108">
        <v>23</v>
      </c>
      <c r="N1692" s="2108"/>
      <c r="O1692" s="2108"/>
      <c r="P1692" s="2108"/>
      <c r="Q1692" s="2108"/>
      <c r="R1692" s="2108"/>
      <c r="S1692" s="2108"/>
      <c r="T1692" s="2109">
        <v>16</v>
      </c>
      <c r="U1692" s="2109">
        <v>15</v>
      </c>
      <c r="V1692" s="2108"/>
      <c r="W1692" s="2108"/>
      <c r="X1692" s="2108"/>
      <c r="Y1692" s="2108"/>
      <c r="Z1692" s="2108"/>
      <c r="AA1692" s="2108"/>
      <c r="AB1692" s="2109">
        <v>8</v>
      </c>
      <c r="AC1692" s="2109">
        <v>7</v>
      </c>
      <c r="AD1692" s="2108"/>
      <c r="AE1692" s="2108"/>
      <c r="AF1692" s="2108"/>
      <c r="AG1692" s="2108"/>
      <c r="AH1692" s="2108"/>
      <c r="AI1692" s="2108"/>
      <c r="AJ1692" s="2109">
        <v>0</v>
      </c>
    </row>
    <row r="1693" spans="2:56" s="1468" customFormat="1" ht="12" hidden="1" customHeight="1">
      <c r="E1693" s="2110" t="s">
        <v>3194</v>
      </c>
      <c r="F1693" s="2111" t="s">
        <v>3125</v>
      </c>
      <c r="G1693" s="2111" t="s">
        <v>3125</v>
      </c>
      <c r="H1693" s="2112" t="s">
        <v>3125</v>
      </c>
      <c r="I1693" s="2110" t="s">
        <v>3125</v>
      </c>
      <c r="J1693" s="2111" t="s">
        <v>3194</v>
      </c>
      <c r="K1693" s="2111" t="s">
        <v>3194</v>
      </c>
      <c r="L1693" s="2112" t="s">
        <v>3125</v>
      </c>
      <c r="M1693" s="2110" t="s">
        <v>3124</v>
      </c>
      <c r="N1693" s="2111" t="s">
        <v>3125</v>
      </c>
      <c r="O1693" s="2111" t="s">
        <v>3125</v>
      </c>
      <c r="P1693" s="2112" t="s">
        <v>3194</v>
      </c>
      <c r="Q1693" s="2110" t="s">
        <v>3125</v>
      </c>
      <c r="R1693" s="2111" t="s">
        <v>3125</v>
      </c>
      <c r="S1693" s="2111" t="s">
        <v>3125</v>
      </c>
      <c r="T1693" s="2112" t="s">
        <v>3194</v>
      </c>
      <c r="U1693" s="2110" t="s">
        <v>3125</v>
      </c>
      <c r="V1693" s="2111" t="s">
        <v>3194</v>
      </c>
      <c r="W1693" s="2111" t="s">
        <v>3125</v>
      </c>
      <c r="X1693" s="2112" t="s">
        <v>3125</v>
      </c>
      <c r="Y1693" s="2110" t="s">
        <v>3125</v>
      </c>
      <c r="Z1693" s="2111" t="s">
        <v>3125</v>
      </c>
      <c r="AA1693" s="2111" t="s">
        <v>3125</v>
      </c>
      <c r="AB1693" s="2112" t="s">
        <v>3194</v>
      </c>
      <c r="AC1693" s="2110" t="s">
        <v>3125</v>
      </c>
      <c r="AD1693" s="2111" t="s">
        <v>3125</v>
      </c>
      <c r="AE1693" s="2111" t="s">
        <v>3125</v>
      </c>
      <c r="AF1693" s="2112" t="s">
        <v>3125</v>
      </c>
      <c r="AG1693" s="2110" t="s">
        <v>3125</v>
      </c>
      <c r="AH1693" s="2111" t="s">
        <v>3125</v>
      </c>
      <c r="AI1693" s="2111" t="s">
        <v>3125</v>
      </c>
      <c r="AJ1693" s="2113" t="s">
        <v>3105</v>
      </c>
    </row>
    <row r="1694" spans="2:56" s="1468" customFormat="1" ht="6" hidden="1" customHeight="1">
      <c r="E1694" s="1473"/>
      <c r="F1694" s="1473"/>
      <c r="G1694" s="1473"/>
      <c r="H1694" s="1473"/>
      <c r="I1694" s="1473"/>
      <c r="J1694" s="1473"/>
      <c r="K1694" s="1473"/>
      <c r="L1694" s="1473"/>
      <c r="M1694" s="1473"/>
      <c r="N1694" s="1473"/>
      <c r="O1694" s="1473"/>
      <c r="P1694" s="1473"/>
      <c r="Q1694" s="1473"/>
      <c r="R1694" s="1473"/>
      <c r="S1694" s="1473"/>
      <c r="T1694" s="1473"/>
      <c r="U1694" s="1473"/>
      <c r="V1694" s="1473"/>
      <c r="W1694" s="1473"/>
      <c r="X1694" s="1473"/>
      <c r="Y1694" s="1473"/>
      <c r="Z1694" s="1473"/>
      <c r="AA1694" s="1473"/>
      <c r="AB1694" s="1473"/>
      <c r="AC1694" s="1473"/>
      <c r="AD1694" s="1473"/>
      <c r="AE1694" s="1473"/>
      <c r="AF1694" s="1473"/>
      <c r="AG1694" s="1473"/>
      <c r="AH1694" s="1473"/>
      <c r="AI1694" s="1473"/>
      <c r="AJ1694" s="1473"/>
      <c r="AK1694" s="1473"/>
    </row>
    <row r="1695" spans="2:56" s="1468" customFormat="1" ht="6" hidden="1" customHeight="1">
      <c r="E1695" s="1473"/>
      <c r="F1695" s="1473"/>
      <c r="G1695" s="1473"/>
      <c r="H1695" s="1473"/>
      <c r="I1695" s="1473"/>
      <c r="J1695" s="1473"/>
      <c r="K1695" s="1473"/>
      <c r="L1695" s="1473"/>
      <c r="M1695" s="1473"/>
      <c r="N1695" s="1473"/>
      <c r="O1695" s="1473"/>
      <c r="P1695" s="1473"/>
      <c r="Q1695" s="1473"/>
      <c r="R1695" s="1473"/>
      <c r="S1695" s="1473"/>
      <c r="T1695" s="1473"/>
      <c r="U1695" s="1473"/>
      <c r="V1695" s="1473"/>
      <c r="W1695" s="1473"/>
      <c r="X1695" s="1473"/>
      <c r="Y1695" s="1473"/>
      <c r="Z1695" s="1473"/>
      <c r="AA1695" s="1473"/>
      <c r="AB1695" s="1473"/>
      <c r="AC1695" s="1473"/>
      <c r="AD1695" s="1473"/>
      <c r="AE1695" s="1473"/>
      <c r="AF1695" s="1473"/>
      <c r="AG1695" s="1473"/>
      <c r="AH1695" s="1473"/>
      <c r="AI1695" s="1473"/>
      <c r="AJ1695" s="1473"/>
      <c r="AK1695" s="1473"/>
    </row>
    <row r="1696" spans="2:56" s="1468" customFormat="1" ht="6" hidden="1" customHeight="1">
      <c r="E1696" s="1473"/>
      <c r="F1696" s="1473"/>
      <c r="G1696" s="1473"/>
      <c r="H1696" s="1473"/>
      <c r="I1696" s="1473"/>
      <c r="J1696" s="1473"/>
      <c r="K1696" s="1473"/>
      <c r="L1696" s="1473"/>
      <c r="M1696" s="1473"/>
      <c r="N1696" s="1473"/>
      <c r="O1696" s="1473"/>
      <c r="P1696" s="1473"/>
      <c r="Q1696" s="1473"/>
      <c r="R1696" s="1473"/>
      <c r="S1696" s="1473"/>
      <c r="T1696" s="1473"/>
      <c r="U1696" s="1473"/>
      <c r="V1696" s="1473"/>
      <c r="W1696" s="1473"/>
      <c r="X1696" s="1473"/>
      <c r="Y1696" s="1473"/>
      <c r="Z1696" s="1473"/>
      <c r="AA1696" s="1473"/>
      <c r="AB1696" s="1473"/>
      <c r="AC1696" s="1473"/>
      <c r="AD1696" s="1473"/>
      <c r="AE1696" s="1473"/>
      <c r="AF1696" s="1473"/>
      <c r="AG1696" s="1473"/>
      <c r="AH1696" s="1473"/>
      <c r="AI1696" s="1473"/>
      <c r="AJ1696" s="1473"/>
      <c r="AK1696" s="1473"/>
    </row>
    <row r="1697" spans="2:40" s="1468" customFormat="1" ht="6" hidden="1" customHeight="1">
      <c r="E1697" s="1473"/>
      <c r="F1697" s="1473"/>
      <c r="G1697" s="1473"/>
      <c r="H1697" s="1473"/>
      <c r="I1697" s="1473"/>
      <c r="J1697" s="1473"/>
      <c r="K1697" s="1473"/>
      <c r="L1697" s="1473"/>
      <c r="M1697" s="1473"/>
      <c r="N1697" s="1473"/>
      <c r="O1697" s="1473"/>
      <c r="P1697" s="1473"/>
      <c r="Q1697" s="1473"/>
      <c r="R1697" s="1473"/>
      <c r="S1697" s="1473"/>
      <c r="T1697" s="1473"/>
      <c r="U1697" s="1473"/>
      <c r="V1697" s="1473"/>
      <c r="W1697" s="1473"/>
      <c r="X1697" s="1473"/>
      <c r="Y1697" s="1473"/>
      <c r="Z1697" s="1473"/>
      <c r="AA1697" s="1473"/>
      <c r="AB1697" s="1473"/>
      <c r="AC1697" s="1473"/>
      <c r="AD1697" s="1473"/>
      <c r="AE1697" s="1473"/>
      <c r="AF1697" s="1473"/>
      <c r="AG1697" s="1473"/>
      <c r="AH1697" s="1473"/>
      <c r="AI1697" s="1473"/>
      <c r="AJ1697" s="1473"/>
      <c r="AK1697" s="1473"/>
    </row>
    <row r="1698" spans="2:40" s="1468" customFormat="1" ht="12" hidden="1" customHeight="1">
      <c r="C1698" s="2096"/>
      <c r="D1698" s="2096"/>
      <c r="E1698" s="2096"/>
      <c r="F1698" s="2096"/>
      <c r="G1698" s="2096"/>
      <c r="H1698" s="2096"/>
      <c r="I1698" s="2096"/>
      <c r="J1698" s="2096"/>
      <c r="K1698" s="2096"/>
      <c r="L1698" s="2096"/>
      <c r="M1698" s="2096"/>
      <c r="U1698" s="1748"/>
      <c r="V1698" s="1748"/>
      <c r="W1698" s="1748"/>
      <c r="X1698" s="1748"/>
      <c r="Y1698" s="1748"/>
      <c r="Z1698" s="1748"/>
      <c r="AA1698" s="1748"/>
      <c r="AB1698" s="1748"/>
      <c r="AC1698" s="1748"/>
      <c r="AD1698" s="1748"/>
      <c r="AE1698" s="1748"/>
      <c r="AF1698" s="1748"/>
      <c r="AG1698" s="1748"/>
      <c r="AH1698" s="1748"/>
      <c r="AI1698" s="1748"/>
      <c r="AJ1698" s="1748"/>
      <c r="AK1698" s="1748"/>
      <c r="AL1698" s="1748"/>
      <c r="AM1698" s="1748"/>
      <c r="AN1698" s="1748"/>
    </row>
    <row r="1699" spans="2:40" s="1468" customFormat="1" ht="12" hidden="1" customHeight="1">
      <c r="C1699" s="2096"/>
      <c r="D1699" s="2096"/>
      <c r="E1699" s="2096"/>
      <c r="F1699" s="2096"/>
      <c r="G1699" s="2096"/>
      <c r="H1699" s="2096"/>
      <c r="I1699" s="2096"/>
      <c r="J1699" s="2096"/>
      <c r="K1699" s="2096"/>
      <c r="L1699" s="2096"/>
      <c r="M1699" s="2096"/>
      <c r="U1699" s="1469"/>
      <c r="V1699" s="1469"/>
      <c r="W1699" s="1469"/>
      <c r="X1699" s="1469"/>
      <c r="Y1699" s="1469"/>
      <c r="Z1699" s="1748"/>
      <c r="AA1699" s="1748"/>
      <c r="AB1699" s="1748"/>
      <c r="AC1699" s="1748"/>
      <c r="AD1699" s="2097"/>
      <c r="AE1699" s="1473"/>
      <c r="AF1699" s="1473"/>
      <c r="AG1699" s="1748"/>
      <c r="AH1699" s="2097" t="s">
        <v>4531</v>
      </c>
      <c r="AI1699" s="1473"/>
      <c r="AJ1699" s="2117">
        <v>1</v>
      </c>
      <c r="AK1699" s="1748"/>
      <c r="AL1699" s="1748"/>
      <c r="AM1699" s="1748"/>
      <c r="AN1699" s="1748"/>
    </row>
    <row r="1700" spans="2:40" s="1468" customFormat="1" ht="12" hidden="1" customHeight="1">
      <c r="C1700" s="2096"/>
      <c r="D1700" s="2096"/>
      <c r="E1700" s="2096"/>
      <c r="F1700" s="2096"/>
      <c r="G1700" s="2096"/>
      <c r="H1700" s="2096"/>
      <c r="I1700" s="2096"/>
      <c r="J1700" s="2096"/>
      <c r="K1700" s="2096"/>
      <c r="L1700" s="2096"/>
      <c r="M1700" s="2096"/>
      <c r="T1700" s="1469"/>
      <c r="U1700" s="1469"/>
      <c r="V1700" s="1469"/>
      <c r="W1700" s="1469"/>
      <c r="X1700" s="1469"/>
      <c r="Y1700" s="1748"/>
      <c r="Z1700" s="1748"/>
      <c r="AA1700" s="1748"/>
      <c r="AB1700" s="1748"/>
      <c r="AC1700" s="2097"/>
      <c r="AD1700" s="1473"/>
      <c r="AE1700" s="1473"/>
      <c r="AF1700" s="1748"/>
      <c r="AG1700" s="1748"/>
      <c r="AH1700" s="2097" t="s">
        <v>4532</v>
      </c>
      <c r="AI1700" s="1473"/>
      <c r="AJ1700" s="2118">
        <v>0</v>
      </c>
      <c r="AK1700" s="1748"/>
      <c r="AL1700" s="1748"/>
      <c r="AM1700" s="1748"/>
    </row>
    <row r="1701" spans="2:40" s="1468" customFormat="1" ht="12" hidden="1" customHeight="1">
      <c r="C1701" s="2096"/>
      <c r="D1701" s="2096"/>
      <c r="E1701" s="2096"/>
      <c r="F1701" s="2096"/>
      <c r="G1701" s="2096"/>
      <c r="H1701" s="2096"/>
      <c r="I1701" s="2096"/>
      <c r="J1701" s="2096"/>
      <c r="K1701" s="2096"/>
      <c r="L1701" s="2096"/>
      <c r="M1701" s="2096"/>
      <c r="T1701" s="1469"/>
      <c r="U1701" s="1469"/>
      <c r="V1701" s="1469"/>
      <c r="W1701" s="1469"/>
      <c r="X1701" s="1469"/>
      <c r="Y1701" s="1748"/>
      <c r="Z1701" s="1748"/>
      <c r="AA1701" s="1748"/>
      <c r="AB1701" s="1748"/>
      <c r="AC1701" s="2097"/>
      <c r="AD1701" s="1473"/>
      <c r="AE1701" s="1473"/>
      <c r="AF1701" s="1748"/>
      <c r="AG1701" s="1748"/>
      <c r="AH1701" s="2097"/>
      <c r="AI1701" s="1473"/>
      <c r="AJ1701" s="1473"/>
      <c r="AK1701" s="1748"/>
      <c r="AL1701" s="1748"/>
      <c r="AM1701" s="1748"/>
    </row>
    <row r="1702" spans="2:40" s="1468" customFormat="1" ht="12" hidden="1" customHeight="1">
      <c r="C1702" s="2096"/>
      <c r="D1702" s="2096"/>
      <c r="E1702" s="2078" t="s">
        <v>4526</v>
      </c>
      <c r="F1702" s="2096"/>
      <c r="G1702" s="2096"/>
      <c r="H1702" s="2096"/>
      <c r="I1702" s="2096"/>
      <c r="J1702" s="2096"/>
      <c r="K1702" s="2096"/>
      <c r="L1702" s="2096"/>
      <c r="M1702" s="2096"/>
      <c r="T1702" s="1469"/>
      <c r="U1702" s="1469"/>
      <c r="V1702" s="1469"/>
      <c r="W1702" s="1469"/>
      <c r="X1702" s="1469"/>
      <c r="Y1702" s="1748"/>
      <c r="Z1702" s="1748"/>
      <c r="AA1702" s="1748"/>
      <c r="AB1702" s="1748"/>
      <c r="AC1702" s="2097"/>
      <c r="AD1702" s="1473"/>
      <c r="AE1702" s="1473"/>
      <c r="AF1702" s="1748"/>
      <c r="AG1702" s="1748"/>
      <c r="AH1702" s="1748"/>
      <c r="AI1702" s="1748"/>
      <c r="AJ1702" s="1748"/>
      <c r="AK1702" s="1748"/>
      <c r="AL1702" s="1748"/>
      <c r="AM1702" s="1748"/>
    </row>
    <row r="1703" spans="2:40" s="1468" customFormat="1" ht="12" hidden="1" customHeight="1">
      <c r="C1703" s="2096"/>
      <c r="D1703" s="2096"/>
      <c r="E1703" s="2078" t="s">
        <v>4527</v>
      </c>
      <c r="F1703" s="2096"/>
      <c r="G1703" s="2096"/>
      <c r="H1703" s="2096"/>
      <c r="I1703" s="2096"/>
      <c r="J1703" s="2096"/>
      <c r="K1703" s="2096"/>
      <c r="L1703" s="2096"/>
      <c r="M1703" s="2096"/>
      <c r="T1703" s="1469"/>
      <c r="U1703" s="1469"/>
      <c r="V1703" s="1469"/>
      <c r="W1703" s="1469"/>
      <c r="X1703" s="1469"/>
      <c r="Y1703" s="1748"/>
      <c r="Z1703" s="1748"/>
      <c r="AA1703" s="1748"/>
      <c r="AB1703" s="1748"/>
      <c r="AC1703" s="2097"/>
      <c r="AD1703" s="1473"/>
      <c r="AE1703" s="1473"/>
      <c r="AF1703" s="1748"/>
      <c r="AG1703" s="1748"/>
      <c r="AH1703" s="1748"/>
      <c r="AI1703" s="1748"/>
      <c r="AJ1703" s="1748"/>
      <c r="AK1703" s="1748"/>
      <c r="AL1703" s="1748"/>
      <c r="AM1703" s="1748"/>
    </row>
    <row r="1704" spans="2:40" s="1474" customFormat="1" ht="11.25" hidden="1"/>
    <row r="1705" spans="2:40" s="1722" customFormat="1" ht="12" hidden="1" customHeight="1">
      <c r="AK1705" s="1821"/>
    </row>
    <row r="1706" spans="2:40" s="1722" customFormat="1" ht="12" hidden="1" customHeight="1">
      <c r="AK1706" s="1821"/>
    </row>
    <row r="1707" spans="2:40" s="1722" customFormat="1" ht="12" hidden="1" customHeight="1">
      <c r="AK1707" s="1821"/>
    </row>
    <row r="1708" spans="2:40" s="1722" customFormat="1" ht="12" hidden="1" customHeight="1">
      <c r="AK1708" s="1821"/>
    </row>
    <row r="1709" spans="2:40" s="1722" customFormat="1" ht="12" hidden="1" customHeight="1">
      <c r="AK1709" s="1821"/>
    </row>
    <row r="1710" spans="2:40" s="1474" customFormat="1" ht="11.25" hidden="1"/>
    <row r="1711" spans="2:40" s="1468" customFormat="1" ht="12" hidden="1" customHeight="1">
      <c r="C1711" s="2096"/>
      <c r="D1711" s="2096"/>
      <c r="E1711" s="2096"/>
      <c r="F1711" s="2096"/>
      <c r="G1711" s="2096"/>
      <c r="H1711" s="2096"/>
      <c r="I1711" s="2096"/>
      <c r="J1711" s="2096"/>
      <c r="K1711" s="2096"/>
      <c r="L1711" s="2096"/>
      <c r="M1711" s="2096"/>
      <c r="T1711" s="1469"/>
      <c r="U1711" s="1469"/>
      <c r="V1711" s="1469"/>
      <c r="W1711" s="1469"/>
      <c r="X1711" s="1469"/>
      <c r="Y1711" s="1748"/>
      <c r="Z1711" s="1748"/>
      <c r="AA1711" s="1748"/>
      <c r="AB1711" s="1748"/>
      <c r="AC1711" s="2097"/>
      <c r="AD1711" s="1473"/>
      <c r="AE1711" s="1473"/>
      <c r="AF1711" s="1748"/>
      <c r="AG1711" s="1748"/>
      <c r="AH1711" s="1748"/>
      <c r="AI1711" s="1748"/>
      <c r="AJ1711" s="1748"/>
      <c r="AK1711" s="2067"/>
      <c r="AL1711" s="1748"/>
      <c r="AM1711" s="1748"/>
    </row>
    <row r="1712" spans="2:40" s="1468" customFormat="1" ht="12" hidden="1" customHeight="1">
      <c r="B1712" s="2098" t="str">
        <f>$B$2</f>
        <v>13</v>
      </c>
      <c r="C1712" s="2099" t="s">
        <v>4533</v>
      </c>
      <c r="D1712" s="2100"/>
      <c r="E1712" s="2100" t="s">
        <v>4534</v>
      </c>
      <c r="R1712" s="2096"/>
      <c r="S1712" s="2096"/>
      <c r="T1712" s="2096"/>
      <c r="U1712" s="2096"/>
      <c r="V1712" s="2096"/>
      <c r="W1712" s="2096"/>
      <c r="X1712" s="1748"/>
      <c r="Y1712" s="1748"/>
      <c r="Z1712" s="1748"/>
      <c r="AA1712" s="1748"/>
      <c r="AB1712" s="1748"/>
      <c r="AC1712" s="1748"/>
      <c r="AD1712" s="1748"/>
      <c r="AF1712" s="2101" t="s">
        <v>3914</v>
      </c>
      <c r="AG1712" s="2101"/>
      <c r="AH1712" s="2101"/>
      <c r="AI1712" s="2101"/>
      <c r="AJ1712" s="2101"/>
    </row>
    <row r="1713" spans="2:56" s="1468" customFormat="1" ht="12" hidden="1" customHeight="1">
      <c r="B1713" s="2102"/>
      <c r="C1713" s="2103"/>
      <c r="D1713" s="1468" t="s">
        <v>4535</v>
      </c>
    </row>
    <row r="1714" spans="2:56" s="1807" customFormat="1" ht="12" hidden="1" customHeight="1">
      <c r="C1714" s="2104" t="s">
        <v>3101</v>
      </c>
      <c r="D1714" s="2105"/>
      <c r="E1714" s="2104"/>
      <c r="F1714" s="2104"/>
      <c r="G1714" s="2104" t="s">
        <v>3185</v>
      </c>
    </row>
    <row r="1715" spans="2:56" s="1807" customFormat="1" ht="12" hidden="1" customHeight="1">
      <c r="E1715" s="2056" t="s">
        <v>3102</v>
      </c>
      <c r="AJ1715" s="1952" t="s">
        <v>3103</v>
      </c>
    </row>
    <row r="1716" spans="2:56" s="1807" customFormat="1" ht="12" hidden="1" customHeight="1">
      <c r="E1716" s="1826">
        <v>31</v>
      </c>
      <c r="F1716" s="1826"/>
      <c r="G1716" s="1826"/>
      <c r="H1716" s="1826"/>
      <c r="I1716" s="1826"/>
      <c r="J1716" s="1826"/>
      <c r="K1716" s="1826"/>
      <c r="L1716" s="1826">
        <v>24</v>
      </c>
      <c r="M1716" s="1826">
        <v>23</v>
      </c>
      <c r="N1716" s="1826"/>
      <c r="O1716" s="1826"/>
      <c r="P1716" s="1826"/>
      <c r="Q1716" s="1826"/>
      <c r="R1716" s="1826"/>
      <c r="S1716" s="1826"/>
      <c r="T1716" s="1827">
        <v>16</v>
      </c>
      <c r="U1716" s="1827">
        <v>15</v>
      </c>
      <c r="V1716" s="1826"/>
      <c r="W1716" s="1826"/>
      <c r="X1716" s="1826"/>
      <c r="Y1716" s="1826"/>
      <c r="Z1716" s="1826"/>
      <c r="AA1716" s="1826"/>
      <c r="AB1716" s="1827">
        <v>8</v>
      </c>
      <c r="AC1716" s="1827">
        <v>7</v>
      </c>
      <c r="AD1716" s="1826"/>
      <c r="AE1716" s="1826"/>
      <c r="AF1716" s="1826"/>
      <c r="AG1716" s="1826"/>
      <c r="AH1716" s="1826"/>
      <c r="AI1716" s="1826"/>
      <c r="AJ1716" s="1827">
        <v>0</v>
      </c>
      <c r="AQ1716" s="1748"/>
      <c r="AR1716" s="1748"/>
      <c r="AS1716" s="1748"/>
      <c r="AT1716" s="1748"/>
      <c r="AU1716" s="1748"/>
      <c r="AV1716" s="1748"/>
      <c r="AW1716" s="1748"/>
      <c r="AX1716" s="1748"/>
      <c r="AY1716" s="1748"/>
      <c r="AZ1716" s="1748"/>
      <c r="BA1716" s="1748"/>
      <c r="BB1716" s="1748"/>
      <c r="BC1716" s="1748"/>
    </row>
    <row r="1717" spans="2:56" s="1807" customFormat="1" ht="12" hidden="1" customHeight="1">
      <c r="E1717" s="1828">
        <v>1</v>
      </c>
      <c r="F1717" s="1829">
        <v>0</v>
      </c>
      <c r="G1717" s="1829">
        <v>1</v>
      </c>
      <c r="H1717" s="1830">
        <v>1</v>
      </c>
      <c r="I1717" s="1828">
        <v>0</v>
      </c>
      <c r="J1717" s="1831">
        <v>0</v>
      </c>
      <c r="K1717" s="1831">
        <v>0</v>
      </c>
      <c r="L1717" s="1832">
        <v>0</v>
      </c>
      <c r="M1717" s="1833">
        <v>0</v>
      </c>
      <c r="N1717" s="1831">
        <v>0</v>
      </c>
      <c r="O1717" s="1831">
        <v>0</v>
      </c>
      <c r="P1717" s="1832">
        <v>0</v>
      </c>
      <c r="Q1717" s="1828" t="str">
        <f>MID(Q1719,1,1)</f>
        <v>0</v>
      </c>
      <c r="R1717" s="1829" t="str">
        <f>MID(Q1719,2,1)</f>
        <v>0</v>
      </c>
      <c r="S1717" s="1834" t="str">
        <f>MID(Q1719,3,1)</f>
        <v>0</v>
      </c>
      <c r="T1717" s="1835" t="str">
        <f>MID(Q1719,4,1)</f>
        <v>1</v>
      </c>
      <c r="U1717" s="1828" t="str">
        <f>MID(U1719,1,1)</f>
        <v>0</v>
      </c>
      <c r="V1717" s="1829" t="str">
        <f>MID(U1719,2,1)</f>
        <v>0</v>
      </c>
      <c r="W1717" s="1829" t="str">
        <f>MID(U1719,3,1)</f>
        <v>0</v>
      </c>
      <c r="X1717" s="1830" t="str">
        <f>MID(U1719,4,1)</f>
        <v>0</v>
      </c>
      <c r="Y1717" s="1828" t="str">
        <f>MID(U1719,5,1)</f>
        <v>0</v>
      </c>
      <c r="Z1717" s="1829" t="str">
        <f>MID(U1719,6,1)</f>
        <v>0</v>
      </c>
      <c r="AA1717" s="1829" t="str">
        <f>MID(U1719,7,1)</f>
        <v>0</v>
      </c>
      <c r="AB1717" s="1830" t="str">
        <f>MID(U1719,8,1)</f>
        <v>0</v>
      </c>
      <c r="AC1717" s="1836" t="str">
        <f>MID(AC1719,1,1)</f>
        <v>0</v>
      </c>
      <c r="AD1717" s="1834" t="str">
        <f>MID(AC1719,2,1)</f>
        <v>1</v>
      </c>
      <c r="AE1717" s="1834" t="str">
        <f>MID(AC1719,3,1)</f>
        <v>0</v>
      </c>
      <c r="AF1717" s="1837" t="str">
        <f>MID(AC1719,4,1)</f>
        <v>0</v>
      </c>
      <c r="AG1717" s="1836" t="str">
        <f>MID(AC1719,5,1)</f>
        <v>0</v>
      </c>
      <c r="AH1717" s="1834" t="str">
        <f>MID(AC1719,6,1)</f>
        <v>0</v>
      </c>
      <c r="AI1717" s="1834" t="str">
        <f>MID(AC1719,7,1)</f>
        <v>1</v>
      </c>
      <c r="AJ1717" s="1837" t="str">
        <f>MID(AC1719,8,1)</f>
        <v>0</v>
      </c>
      <c r="AQ1717" s="1748"/>
      <c r="AR1717" s="1748"/>
      <c r="AS1717" s="1748"/>
      <c r="AT1717" s="1748"/>
      <c r="AU1717" s="1748"/>
      <c r="AV1717" s="1748"/>
      <c r="AW1717" s="1748"/>
      <c r="AX1717" s="1748"/>
      <c r="AY1717" s="1748"/>
      <c r="AZ1717" s="1748"/>
      <c r="BA1717" s="1748"/>
      <c r="BB1717" s="1748"/>
      <c r="BC1717" s="1748"/>
      <c r="BD1717" s="1748"/>
    </row>
    <row r="1718" spans="2:56" s="1807" customFormat="1" ht="12" hidden="1" customHeight="1">
      <c r="AI1718" s="1746"/>
      <c r="AJ1718" s="1746"/>
      <c r="AQ1718" s="1748"/>
      <c r="AR1718" s="1748"/>
      <c r="AS1718" s="1748"/>
      <c r="AT1718" s="1748"/>
      <c r="AU1718" s="1748"/>
      <c r="AV1718" s="1748"/>
      <c r="AW1718" s="1748"/>
      <c r="AX1718" s="1748"/>
      <c r="AY1718" s="1748"/>
      <c r="AZ1718" s="1748"/>
      <c r="BA1718" s="1748"/>
      <c r="BB1718" s="1748"/>
      <c r="BC1718" s="1748"/>
      <c r="BD1718" s="1748"/>
    </row>
    <row r="1719" spans="2:56" s="1807" customFormat="1" ht="12" hidden="1" customHeight="1">
      <c r="E1719" s="1745"/>
      <c r="F1719" s="1745"/>
      <c r="G1719" s="1745"/>
      <c r="H1719" s="1745"/>
      <c r="I1719" s="1745"/>
      <c r="J1719" s="1746"/>
      <c r="K1719" s="1746"/>
      <c r="L1719" s="1746"/>
      <c r="M1719" s="1746"/>
      <c r="N1719" s="1746"/>
      <c r="O1719" s="1746"/>
      <c r="P1719" s="1746"/>
      <c r="Q1719" s="1838" t="str">
        <f>HEX2BIN(T1720,4)</f>
        <v>0001</v>
      </c>
      <c r="R1719" s="1838"/>
      <c r="S1719" s="1838"/>
      <c r="T1719" s="1838"/>
      <c r="U1719" s="1838" t="str">
        <f>HEX2BIN(Y1720,8)</f>
        <v>00000000</v>
      </c>
      <c r="V1719" s="1838"/>
      <c r="W1719" s="1838"/>
      <c r="X1719" s="1838"/>
      <c r="Y1719" s="1838"/>
      <c r="Z1719" s="1838"/>
      <c r="AA1719" s="1838"/>
      <c r="AB1719" s="1838"/>
      <c r="AC1719" s="1838" t="str">
        <f>HEX2BIN(AG1720,8)</f>
        <v>01000010</v>
      </c>
      <c r="AD1719" s="1838"/>
      <c r="AE1719" s="1838"/>
      <c r="AF1719" s="1838"/>
      <c r="AG1719" s="1838"/>
      <c r="AH1719" s="1838"/>
      <c r="AI1719" s="1838"/>
      <c r="AJ1719" s="1838"/>
      <c r="AQ1719" s="1748"/>
      <c r="AR1719" s="1748"/>
      <c r="AS1719" s="1748"/>
      <c r="AT1719" s="1748"/>
      <c r="AU1719" s="1748"/>
      <c r="AV1719" s="1748"/>
      <c r="AW1719" s="1748"/>
      <c r="AX1719" s="1748"/>
      <c r="AY1719" s="1748"/>
      <c r="AZ1719" s="1748"/>
      <c r="BA1719" s="1748"/>
      <c r="BB1719" s="1748"/>
      <c r="BC1719" s="1748"/>
      <c r="BD1719" s="1748"/>
    </row>
    <row r="1720" spans="2:56" s="1807" customFormat="1" ht="12" hidden="1" customHeight="1">
      <c r="E1720" s="1745"/>
      <c r="F1720" s="1745"/>
      <c r="G1720" s="1745"/>
      <c r="H1720" s="1745"/>
      <c r="I1720" s="1745"/>
      <c r="J1720" s="1746"/>
      <c r="K1720" s="1747"/>
      <c r="L1720" s="1746"/>
      <c r="M1720" s="1808"/>
      <c r="N1720" s="1749"/>
      <c r="O1720" s="1747"/>
      <c r="P1720" s="1749"/>
      <c r="Q1720" s="1809" t="s">
        <v>3106</v>
      </c>
      <c r="R1720" s="1810"/>
      <c r="S1720" s="1810"/>
      <c r="T1720" s="1811" t="s">
        <v>3187</v>
      </c>
      <c r="U1720" s="1809" t="s">
        <v>3108</v>
      </c>
      <c r="V1720" s="1810"/>
      <c r="W1720" s="1810"/>
      <c r="X1720" s="1810"/>
      <c r="Y1720" s="1812" t="s">
        <v>3121</v>
      </c>
      <c r="Z1720" s="1812"/>
      <c r="AA1720" s="1812"/>
      <c r="AB1720" s="1813"/>
      <c r="AC1720" s="1809" t="s">
        <v>3110</v>
      </c>
      <c r="AD1720" s="1810"/>
      <c r="AE1720" s="1810"/>
      <c r="AF1720" s="1810"/>
      <c r="AG1720" s="1812" t="s">
        <v>4536</v>
      </c>
      <c r="AH1720" s="1812"/>
      <c r="AI1720" s="1812"/>
      <c r="AJ1720" s="1813"/>
      <c r="AQ1720" s="1748"/>
      <c r="AR1720" s="1748"/>
      <c r="AS1720" s="1748"/>
      <c r="AT1720" s="1748"/>
      <c r="AU1720" s="1748"/>
      <c r="AV1720" s="1748"/>
      <c r="AW1720" s="1748"/>
      <c r="AX1720" s="1748"/>
      <c r="AY1720" s="1748"/>
      <c r="AZ1720" s="1748"/>
      <c r="BA1720" s="1748"/>
      <c r="BB1720" s="1748"/>
      <c r="BC1720" s="1748"/>
      <c r="BD1720" s="1748"/>
    </row>
    <row r="1721" spans="2:56" s="1749" customFormat="1" ht="12" hidden="1" customHeight="1">
      <c r="E1721" s="2060"/>
      <c r="F1721" s="2060"/>
      <c r="G1721" s="2060"/>
      <c r="H1721" s="2060"/>
      <c r="I1721" s="2060"/>
      <c r="J1721" s="1808"/>
      <c r="K1721" s="1808"/>
      <c r="L1721" s="1808"/>
      <c r="M1721" s="2061"/>
      <c r="N1721" s="2061"/>
      <c r="O1721" s="2061"/>
      <c r="P1721" s="2061"/>
      <c r="Q1721" s="2062"/>
      <c r="R1721" s="2063"/>
      <c r="S1721" s="2063"/>
      <c r="T1721" s="2063"/>
      <c r="U1721" s="1808"/>
      <c r="Y1721" s="2061"/>
      <c r="Z1721" s="2061"/>
      <c r="AA1721" s="2061"/>
      <c r="AB1721" s="2062"/>
      <c r="AC1721" s="2061"/>
      <c r="AD1721" s="2061"/>
      <c r="AE1721" s="2061"/>
      <c r="AF1721" s="2061"/>
      <c r="AG1721" s="2064"/>
      <c r="AH1721" s="2064"/>
      <c r="AI1721" s="2064"/>
      <c r="AJ1721" s="2064"/>
    </row>
    <row r="1722" spans="2:56" s="1468" customFormat="1" ht="12" hidden="1" customHeight="1">
      <c r="C1722" s="1468" t="s">
        <v>3123</v>
      </c>
      <c r="D1722" s="2103"/>
      <c r="G1722" s="2104" t="s">
        <v>3191</v>
      </c>
    </row>
    <row r="1723" spans="2:56" s="1468" customFormat="1" ht="12" hidden="1" customHeight="1">
      <c r="E1723" s="2106" t="s">
        <v>3192</v>
      </c>
      <c r="AJ1723" s="2107" t="s">
        <v>3193</v>
      </c>
    </row>
    <row r="1724" spans="2:56" s="1468" customFormat="1" ht="12" hidden="1" customHeight="1">
      <c r="E1724" s="2108">
        <v>31</v>
      </c>
      <c r="F1724" s="2108"/>
      <c r="G1724" s="2108"/>
      <c r="H1724" s="2108"/>
      <c r="I1724" s="2108"/>
      <c r="J1724" s="2108"/>
      <c r="K1724" s="2108"/>
      <c r="L1724" s="2108">
        <v>24</v>
      </c>
      <c r="M1724" s="2108">
        <v>23</v>
      </c>
      <c r="N1724" s="2108"/>
      <c r="O1724" s="2108"/>
      <c r="P1724" s="2108"/>
      <c r="Q1724" s="2108"/>
      <c r="R1724" s="2108"/>
      <c r="S1724" s="2108"/>
      <c r="T1724" s="2109">
        <v>16</v>
      </c>
      <c r="U1724" s="2109">
        <v>15</v>
      </c>
      <c r="V1724" s="2108"/>
      <c r="W1724" s="2108"/>
      <c r="X1724" s="2108"/>
      <c r="Y1724" s="2108"/>
      <c r="Z1724" s="2108"/>
      <c r="AA1724" s="2108"/>
      <c r="AB1724" s="2109">
        <v>8</v>
      </c>
      <c r="AC1724" s="2109">
        <v>7</v>
      </c>
      <c r="AD1724" s="2108"/>
      <c r="AE1724" s="2108"/>
      <c r="AF1724" s="2108"/>
      <c r="AG1724" s="2108"/>
      <c r="AH1724" s="2108"/>
      <c r="AI1724" s="2108"/>
      <c r="AJ1724" s="2109">
        <v>0</v>
      </c>
    </row>
    <row r="1725" spans="2:56" s="1468" customFormat="1" ht="12" hidden="1" customHeight="1">
      <c r="E1725" s="2110" t="s">
        <v>3124</v>
      </c>
      <c r="F1725" s="2111" t="s">
        <v>3194</v>
      </c>
      <c r="G1725" s="2111" t="s">
        <v>3124</v>
      </c>
      <c r="H1725" s="2112" t="s">
        <v>3194</v>
      </c>
      <c r="I1725" s="2110" t="s">
        <v>3124</v>
      </c>
      <c r="J1725" s="2111" t="s">
        <v>3124</v>
      </c>
      <c r="K1725" s="2111" t="s">
        <v>3124</v>
      </c>
      <c r="L1725" s="2112" t="s">
        <v>3124</v>
      </c>
      <c r="M1725" s="2110" t="s">
        <v>3194</v>
      </c>
      <c r="N1725" s="2111" t="s">
        <v>3194</v>
      </c>
      <c r="O1725" s="2111" t="s">
        <v>3194</v>
      </c>
      <c r="P1725" s="2112" t="s">
        <v>3125</v>
      </c>
      <c r="Q1725" s="2110" t="s">
        <v>3194</v>
      </c>
      <c r="R1725" s="2111" t="s">
        <v>3194</v>
      </c>
      <c r="S1725" s="2111" t="s">
        <v>3125</v>
      </c>
      <c r="T1725" s="2112" t="s">
        <v>3124</v>
      </c>
      <c r="U1725" s="2110" t="s">
        <v>3125</v>
      </c>
      <c r="V1725" s="2111" t="s">
        <v>3124</v>
      </c>
      <c r="W1725" s="2111" t="s">
        <v>3124</v>
      </c>
      <c r="X1725" s="2112" t="s">
        <v>3124</v>
      </c>
      <c r="Y1725" s="2110" t="s">
        <v>3125</v>
      </c>
      <c r="Z1725" s="2111" t="s">
        <v>3194</v>
      </c>
      <c r="AA1725" s="2111" t="s">
        <v>3124</v>
      </c>
      <c r="AB1725" s="2112" t="s">
        <v>3194</v>
      </c>
      <c r="AC1725" s="2110" t="s">
        <v>3124</v>
      </c>
      <c r="AD1725" s="2111" t="s">
        <v>3194</v>
      </c>
      <c r="AE1725" s="2111" t="s">
        <v>3124</v>
      </c>
      <c r="AF1725" s="2112" t="s">
        <v>3124</v>
      </c>
      <c r="AG1725" s="2110" t="s">
        <v>3194</v>
      </c>
      <c r="AH1725" s="2073" t="s">
        <v>3105</v>
      </c>
      <c r="AI1725" s="2073" t="s">
        <v>3251</v>
      </c>
      <c r="AJ1725" s="2113" t="s">
        <v>3105</v>
      </c>
    </row>
    <row r="1726" spans="2:56" s="1468" customFormat="1" ht="6" hidden="1" customHeight="1">
      <c r="E1726" s="1473"/>
      <c r="F1726" s="1473"/>
      <c r="G1726" s="1473"/>
      <c r="H1726" s="1473"/>
      <c r="I1726" s="1473"/>
      <c r="J1726" s="1473"/>
      <c r="K1726" s="1473"/>
      <c r="L1726" s="1473"/>
      <c r="M1726" s="1473"/>
      <c r="N1726" s="1473"/>
      <c r="O1726" s="1473"/>
      <c r="P1726" s="1473"/>
      <c r="Q1726" s="1473"/>
      <c r="R1726" s="1473"/>
      <c r="S1726" s="1473"/>
      <c r="T1726" s="1473"/>
      <c r="U1726" s="1473"/>
      <c r="V1726" s="1473"/>
      <c r="W1726" s="1473"/>
      <c r="X1726" s="1473"/>
      <c r="Y1726" s="1473"/>
      <c r="Z1726" s="1473"/>
      <c r="AA1726" s="1473"/>
      <c r="AB1726" s="1473"/>
      <c r="AC1726" s="1473"/>
      <c r="AD1726" s="1473"/>
      <c r="AE1726" s="1473"/>
      <c r="AF1726" s="1473"/>
      <c r="AG1726" s="1473"/>
      <c r="AH1726" s="1473"/>
      <c r="AI1726" s="1473"/>
      <c r="AJ1726" s="1473"/>
      <c r="AK1726" s="1473"/>
    </row>
    <row r="1727" spans="2:56" s="1468" customFormat="1" ht="6" hidden="1" customHeight="1">
      <c r="E1727" s="1473"/>
      <c r="F1727" s="1473"/>
      <c r="G1727" s="1473"/>
      <c r="H1727" s="1473"/>
      <c r="I1727" s="1473"/>
      <c r="J1727" s="1473"/>
      <c r="K1727" s="1473"/>
      <c r="L1727" s="1473"/>
      <c r="M1727" s="1473"/>
      <c r="N1727" s="1473"/>
      <c r="O1727" s="1473"/>
      <c r="P1727" s="1473"/>
      <c r="Q1727" s="1473"/>
      <c r="R1727" s="1473"/>
      <c r="S1727" s="1473"/>
      <c r="T1727" s="1473"/>
      <c r="U1727" s="1473"/>
      <c r="V1727" s="1473"/>
      <c r="W1727" s="1473"/>
      <c r="X1727" s="1473"/>
      <c r="Y1727" s="1473"/>
      <c r="Z1727" s="1473"/>
      <c r="AA1727" s="1473"/>
      <c r="AB1727" s="1473"/>
      <c r="AC1727" s="1473"/>
      <c r="AD1727" s="1473"/>
      <c r="AE1727" s="1473"/>
      <c r="AF1727" s="1473"/>
      <c r="AG1727" s="1473"/>
      <c r="AH1727" s="1473"/>
      <c r="AI1727" s="1473"/>
      <c r="AJ1727" s="1473"/>
      <c r="AK1727" s="1473"/>
    </row>
    <row r="1728" spans="2:56" s="1468" customFormat="1" ht="6" hidden="1" customHeight="1">
      <c r="E1728" s="1473"/>
      <c r="F1728" s="1473"/>
      <c r="G1728" s="1473"/>
      <c r="H1728" s="1473"/>
      <c r="I1728" s="1473"/>
      <c r="J1728" s="1473"/>
      <c r="K1728" s="1473"/>
      <c r="L1728" s="1473"/>
      <c r="M1728" s="1473"/>
      <c r="N1728" s="1473"/>
      <c r="O1728" s="1473"/>
      <c r="P1728" s="1473"/>
      <c r="Q1728" s="1473"/>
      <c r="R1728" s="1473"/>
      <c r="S1728" s="1473"/>
      <c r="T1728" s="1473"/>
      <c r="U1728" s="1473"/>
      <c r="V1728" s="1473"/>
      <c r="W1728" s="1473"/>
      <c r="X1728" s="1473"/>
      <c r="Y1728" s="1473"/>
      <c r="Z1728" s="1473"/>
      <c r="AA1728" s="1473"/>
      <c r="AB1728" s="1473"/>
      <c r="AC1728" s="1473"/>
      <c r="AD1728" s="1473"/>
      <c r="AE1728" s="1473"/>
      <c r="AF1728" s="1473"/>
      <c r="AG1728" s="1473"/>
      <c r="AH1728" s="1473"/>
      <c r="AI1728" s="1473"/>
      <c r="AJ1728" s="1473"/>
      <c r="AK1728" s="1473"/>
    </row>
    <row r="1729" spans="3:40" s="1468" customFormat="1" ht="6" hidden="1" customHeight="1">
      <c r="E1729" s="1473"/>
      <c r="F1729" s="1473"/>
      <c r="G1729" s="1473"/>
      <c r="H1729" s="1473"/>
      <c r="I1729" s="1473"/>
      <c r="J1729" s="1473"/>
      <c r="K1729" s="1473"/>
      <c r="L1729" s="1473"/>
      <c r="M1729" s="1473"/>
      <c r="N1729" s="1473"/>
      <c r="O1729" s="1473"/>
      <c r="P1729" s="1473"/>
      <c r="Q1729" s="1473"/>
      <c r="R1729" s="1473"/>
      <c r="S1729" s="1473"/>
      <c r="T1729" s="1473"/>
      <c r="U1729" s="1473"/>
      <c r="V1729" s="1473"/>
      <c r="W1729" s="1473"/>
      <c r="X1729" s="1473"/>
      <c r="Y1729" s="1473"/>
      <c r="Z1729" s="1473"/>
      <c r="AA1729" s="1473"/>
      <c r="AB1729" s="1473"/>
      <c r="AC1729" s="1473"/>
      <c r="AD1729" s="1473"/>
      <c r="AE1729" s="1473"/>
      <c r="AF1729" s="1473"/>
      <c r="AG1729" s="1473"/>
      <c r="AH1729" s="1473"/>
      <c r="AI1729" s="1473"/>
      <c r="AJ1729" s="1473"/>
      <c r="AK1729" s="1473"/>
    </row>
    <row r="1730" spans="3:40" s="1468" customFormat="1" ht="12" hidden="1" customHeight="1">
      <c r="C1730" s="2096"/>
      <c r="D1730" s="2096"/>
      <c r="E1730" s="2096"/>
      <c r="F1730" s="2096"/>
      <c r="G1730" s="2096"/>
      <c r="H1730" s="2096"/>
      <c r="I1730" s="2096"/>
      <c r="J1730" s="2096"/>
      <c r="K1730" s="2096"/>
      <c r="L1730" s="2096"/>
      <c r="M1730" s="2096"/>
      <c r="U1730" s="1748"/>
      <c r="V1730" s="1748"/>
      <c r="W1730" s="1748"/>
      <c r="X1730" s="1748"/>
      <c r="Y1730" s="1748"/>
      <c r="Z1730" s="1748"/>
      <c r="AA1730" s="1748"/>
      <c r="AB1730" s="1748"/>
      <c r="AC1730" s="1748"/>
      <c r="AD1730" s="1748"/>
      <c r="AE1730" s="1748"/>
      <c r="AF1730" s="1748"/>
      <c r="AG1730" s="2052"/>
      <c r="AH1730" s="2052"/>
      <c r="AI1730" s="2052"/>
      <c r="AJ1730" s="2052"/>
      <c r="AK1730" s="2052"/>
      <c r="AL1730" s="1748"/>
      <c r="AM1730" s="1748"/>
      <c r="AN1730" s="1748"/>
    </row>
    <row r="1731" spans="3:40" s="1468" customFormat="1" ht="12" hidden="1" customHeight="1">
      <c r="C1731" s="2096"/>
      <c r="D1731" s="2096"/>
      <c r="E1731" s="2096"/>
      <c r="F1731" s="2096"/>
      <c r="G1731" s="2096"/>
      <c r="H1731" s="2096"/>
      <c r="I1731" s="2096"/>
      <c r="J1731" s="2096"/>
      <c r="K1731" s="2096"/>
      <c r="L1731" s="2096"/>
      <c r="M1731" s="2114" t="s">
        <v>4537</v>
      </c>
      <c r="N1731" s="2115"/>
      <c r="O1731" s="2115"/>
      <c r="P1731" s="2115"/>
      <c r="Q1731" s="2115"/>
      <c r="R1731" s="2115"/>
      <c r="S1731" s="2115"/>
      <c r="T1731" s="2115"/>
      <c r="U1731" s="2115"/>
      <c r="V1731" s="2115"/>
      <c r="W1731" s="2115"/>
      <c r="X1731" s="2115"/>
      <c r="Y1731" s="2115"/>
      <c r="Z1731" s="2115"/>
      <c r="AA1731" s="2115"/>
      <c r="AB1731" s="2115"/>
      <c r="AC1731" s="2115"/>
      <c r="AD1731" s="2115"/>
      <c r="AE1731" s="2115"/>
      <c r="AF1731" s="2115"/>
      <c r="AG1731" s="2115"/>
      <c r="AH1731" s="2115"/>
      <c r="AI1731" s="2115"/>
      <c r="AJ1731" s="2116"/>
      <c r="AK1731" s="2052"/>
      <c r="AL1731" s="1748"/>
      <c r="AM1731" s="1748"/>
      <c r="AN1731" s="1748"/>
    </row>
    <row r="1732" spans="3:40" s="1468" customFormat="1" ht="12" hidden="1" customHeight="1">
      <c r="C1732" s="2096"/>
      <c r="D1732" s="2096"/>
      <c r="E1732" s="2096"/>
      <c r="F1732" s="2096"/>
      <c r="G1732" s="2096"/>
      <c r="H1732" s="2096"/>
      <c r="I1732" s="2096"/>
      <c r="J1732" s="2096"/>
      <c r="K1732" s="2096"/>
      <c r="L1732" s="2096"/>
      <c r="M1732" s="2096"/>
      <c r="T1732" s="1469"/>
      <c r="U1732" s="1469"/>
      <c r="V1732" s="1469"/>
      <c r="W1732" s="1469"/>
      <c r="X1732" s="1469"/>
      <c r="Y1732" s="1748"/>
      <c r="Z1732" s="1748"/>
      <c r="AA1732" s="1748"/>
      <c r="AB1732" s="1748"/>
      <c r="AC1732" s="2097"/>
      <c r="AD1732" s="1473"/>
      <c r="AE1732" s="1473"/>
      <c r="AF1732" s="1748"/>
      <c r="AG1732" s="2052"/>
      <c r="AH1732" s="2052"/>
      <c r="AI1732" s="2052"/>
      <c r="AJ1732" s="2052"/>
      <c r="AK1732" s="2052"/>
      <c r="AL1732" s="1748"/>
      <c r="AM1732" s="1748"/>
    </row>
    <row r="1733" spans="3:40" s="1468" customFormat="1" ht="12" hidden="1" customHeight="1">
      <c r="C1733" s="2096"/>
      <c r="D1733" s="2096"/>
      <c r="E1733" s="2078" t="s">
        <v>4526</v>
      </c>
      <c r="F1733" s="2096"/>
      <c r="G1733" s="2096"/>
      <c r="H1733" s="2096"/>
      <c r="I1733" s="2096"/>
      <c r="J1733" s="2096"/>
      <c r="K1733" s="2096"/>
      <c r="L1733" s="2096"/>
      <c r="M1733" s="2096"/>
      <c r="T1733" s="1469"/>
      <c r="U1733" s="1469"/>
      <c r="V1733" s="1469"/>
      <c r="W1733" s="1469"/>
      <c r="X1733" s="1469"/>
      <c r="Y1733" s="1748"/>
      <c r="Z1733" s="1748"/>
      <c r="AA1733" s="1748"/>
      <c r="AB1733" s="1748"/>
      <c r="AC1733" s="2097"/>
      <c r="AD1733" s="1473"/>
      <c r="AE1733" s="1473"/>
      <c r="AF1733" s="1748"/>
      <c r="AG1733" s="2052"/>
      <c r="AH1733" s="2052"/>
      <c r="AI1733" s="2052"/>
      <c r="AJ1733" s="2052"/>
      <c r="AK1733" s="2052"/>
      <c r="AL1733" s="1748"/>
      <c r="AM1733" s="1748"/>
    </row>
    <row r="1734" spans="3:40" s="1468" customFormat="1" ht="12" hidden="1" customHeight="1">
      <c r="C1734" s="2096"/>
      <c r="D1734" s="2096"/>
      <c r="E1734" s="2078" t="s">
        <v>4527</v>
      </c>
      <c r="F1734" s="2096"/>
      <c r="G1734" s="2096"/>
      <c r="H1734" s="2096"/>
      <c r="I1734" s="2096"/>
      <c r="J1734" s="2096"/>
      <c r="K1734" s="2096"/>
      <c r="L1734" s="2096"/>
      <c r="M1734" s="2096"/>
      <c r="T1734" s="1469"/>
      <c r="U1734" s="1469"/>
      <c r="V1734" s="1469"/>
      <c r="W1734" s="1469"/>
      <c r="X1734" s="1469"/>
      <c r="Y1734" s="1748"/>
      <c r="Z1734" s="1748"/>
      <c r="AA1734" s="1748"/>
      <c r="AB1734" s="1748"/>
      <c r="AC1734" s="2097"/>
      <c r="AD1734" s="1473"/>
      <c r="AE1734" s="1473"/>
      <c r="AF1734" s="1748"/>
      <c r="AG1734" s="1748"/>
      <c r="AH1734" s="1748"/>
      <c r="AI1734" s="1748"/>
      <c r="AJ1734" s="1748"/>
      <c r="AK1734" s="1748"/>
      <c r="AL1734" s="1748"/>
      <c r="AM1734" s="1748"/>
    </row>
    <row r="1735" spans="3:40" s="1474" customFormat="1" ht="11.25" hidden="1"/>
    <row r="1736" spans="3:40" s="1474" customFormat="1" ht="11.25" hidden="1"/>
    <row r="1737" spans="3:40" s="1474" customFormat="1" ht="11.25" hidden="1"/>
    <row r="1738" spans="3:40" s="1474" customFormat="1" ht="11.25" hidden="1"/>
    <row r="1739" spans="3:40" s="1474" customFormat="1" ht="11.25" hidden="1"/>
    <row r="1740" spans="3:40" s="1474" customFormat="1" ht="11.25" hidden="1"/>
    <row r="1741" spans="3:40" s="1474" customFormat="1" ht="11.25" hidden="1"/>
    <row r="1742" spans="3:40" s="1474" customFormat="1" ht="11.25" hidden="1"/>
    <row r="1743" spans="3:40" s="1474" customFormat="1" ht="11.25" hidden="1"/>
    <row r="1744" spans="3:40" s="1474" customFormat="1" ht="11.25" hidden="1"/>
    <row r="1745" spans="2:56" s="1474" customFormat="1" ht="11.25" hidden="1"/>
    <row r="1746" spans="2:56" s="1474" customFormat="1" ht="11.25" hidden="1"/>
    <row r="1747" spans="2:56" s="1474" customFormat="1" ht="11.25" hidden="1"/>
    <row r="1748" spans="2:56" s="1474" customFormat="1" ht="11.25" hidden="1"/>
    <row r="1749" spans="2:56" s="1474" customFormat="1" ht="11.25" hidden="1"/>
    <row r="1750" spans="2:56" s="1474" customFormat="1" ht="11.25" hidden="1"/>
    <row r="1751" spans="2:56" s="1468" customFormat="1" ht="12" hidden="1" customHeight="1">
      <c r="C1751" s="2096"/>
      <c r="D1751" s="2096"/>
      <c r="E1751" s="2096"/>
      <c r="F1751" s="2096"/>
      <c r="G1751" s="2096"/>
      <c r="H1751" s="2096"/>
      <c r="I1751" s="2096"/>
      <c r="J1751" s="2096"/>
      <c r="K1751" s="2096"/>
      <c r="L1751" s="2096"/>
      <c r="M1751" s="2096"/>
      <c r="T1751" s="1469"/>
      <c r="U1751" s="1469"/>
      <c r="V1751" s="1469"/>
      <c r="W1751" s="1469"/>
      <c r="X1751" s="1469"/>
      <c r="Y1751" s="1748"/>
      <c r="Z1751" s="1748"/>
      <c r="AA1751" s="1748"/>
      <c r="AB1751" s="1748"/>
      <c r="AC1751" s="2097"/>
      <c r="AD1751" s="1473"/>
      <c r="AE1751" s="1473"/>
      <c r="AF1751" s="1748"/>
      <c r="AG1751" s="1748"/>
      <c r="AH1751" s="1748"/>
      <c r="AI1751" s="1748"/>
      <c r="AJ1751" s="1748"/>
      <c r="AK1751" s="2067"/>
      <c r="AL1751" s="1748"/>
      <c r="AM1751" s="1748"/>
    </row>
    <row r="1752" spans="2:56" s="1468" customFormat="1" ht="12" hidden="1" customHeight="1">
      <c r="B1752" s="2098" t="str">
        <f>$B$2</f>
        <v>13</v>
      </c>
      <c r="C1752" s="2099" t="s">
        <v>4538</v>
      </c>
      <c r="D1752" s="2100"/>
      <c r="E1752" s="2100" t="s">
        <v>4539</v>
      </c>
      <c r="R1752" s="2096"/>
      <c r="S1752" s="2096"/>
      <c r="T1752" s="2096"/>
      <c r="U1752" s="2096"/>
      <c r="V1752" s="2096"/>
      <c r="W1752" s="2096"/>
      <c r="X1752" s="1748"/>
      <c r="Y1752" s="1748"/>
      <c r="Z1752" s="1748"/>
      <c r="AA1752" s="1748"/>
      <c r="AB1752" s="1748"/>
      <c r="AC1752" s="1748"/>
      <c r="AD1752" s="1748"/>
      <c r="AF1752" s="2101" t="s">
        <v>4540</v>
      </c>
      <c r="AG1752" s="2101"/>
      <c r="AH1752" s="2101"/>
      <c r="AI1752" s="2101"/>
      <c r="AJ1752" s="2101"/>
    </row>
    <row r="1753" spans="2:56" s="1468" customFormat="1" ht="12" hidden="1" customHeight="1">
      <c r="B1753" s="2102"/>
      <c r="C1753" s="2103"/>
      <c r="D1753" s="1468" t="s">
        <v>4535</v>
      </c>
    </row>
    <row r="1754" spans="2:56" s="1807" customFormat="1" ht="12" hidden="1" customHeight="1">
      <c r="C1754" s="2104" t="s">
        <v>3101</v>
      </c>
      <c r="D1754" s="2105"/>
      <c r="E1754" s="2104"/>
      <c r="F1754" s="2104"/>
      <c r="G1754" s="2104" t="s">
        <v>4523</v>
      </c>
    </row>
    <row r="1755" spans="2:56" s="1807" customFormat="1" ht="12" hidden="1" customHeight="1">
      <c r="E1755" s="2056" t="s">
        <v>3102</v>
      </c>
      <c r="AJ1755" s="1952" t="s">
        <v>3193</v>
      </c>
    </row>
    <row r="1756" spans="2:56" s="1807" customFormat="1" ht="12" hidden="1" customHeight="1">
      <c r="E1756" s="1826">
        <v>31</v>
      </c>
      <c r="F1756" s="1826"/>
      <c r="G1756" s="1826"/>
      <c r="H1756" s="1826"/>
      <c r="I1756" s="1826"/>
      <c r="J1756" s="1826"/>
      <c r="K1756" s="1826"/>
      <c r="L1756" s="1826">
        <v>24</v>
      </c>
      <c r="M1756" s="1826">
        <v>23</v>
      </c>
      <c r="N1756" s="1826"/>
      <c r="O1756" s="1826"/>
      <c r="P1756" s="1826"/>
      <c r="Q1756" s="1826"/>
      <c r="R1756" s="1826"/>
      <c r="S1756" s="1826"/>
      <c r="T1756" s="1827">
        <v>16</v>
      </c>
      <c r="U1756" s="1827">
        <v>15</v>
      </c>
      <c r="V1756" s="1826"/>
      <c r="W1756" s="1826"/>
      <c r="X1756" s="1826"/>
      <c r="Y1756" s="1826"/>
      <c r="Z1756" s="1826"/>
      <c r="AA1756" s="1826"/>
      <c r="AB1756" s="1827">
        <v>8</v>
      </c>
      <c r="AC1756" s="1827">
        <v>7</v>
      </c>
      <c r="AD1756" s="1826"/>
      <c r="AE1756" s="1826"/>
      <c r="AF1756" s="1826"/>
      <c r="AG1756" s="1826"/>
      <c r="AH1756" s="1826"/>
      <c r="AI1756" s="1826"/>
      <c r="AJ1756" s="1827">
        <v>0</v>
      </c>
      <c r="AQ1756" s="1748"/>
      <c r="AR1756" s="1748"/>
      <c r="AS1756" s="1748"/>
      <c r="AT1756" s="1748"/>
      <c r="AU1756" s="1748"/>
      <c r="AV1756" s="1748"/>
      <c r="AW1756" s="1748"/>
      <c r="AX1756" s="1748"/>
      <c r="AY1756" s="1748"/>
      <c r="AZ1756" s="1748"/>
      <c r="BA1756" s="1748"/>
      <c r="BB1756" s="1748"/>
      <c r="BC1756" s="1748"/>
    </row>
    <row r="1757" spans="2:56" s="1807" customFormat="1" ht="12" hidden="1" customHeight="1">
      <c r="E1757" s="1828">
        <v>1</v>
      </c>
      <c r="F1757" s="1829">
        <v>0</v>
      </c>
      <c r="G1757" s="1829">
        <v>1</v>
      </c>
      <c r="H1757" s="1830">
        <v>1</v>
      </c>
      <c r="I1757" s="1828">
        <v>0</v>
      </c>
      <c r="J1757" s="1831">
        <v>0</v>
      </c>
      <c r="K1757" s="1831">
        <v>0</v>
      </c>
      <c r="L1757" s="1832">
        <v>0</v>
      </c>
      <c r="M1757" s="1833">
        <v>0</v>
      </c>
      <c r="N1757" s="1831">
        <v>0</v>
      </c>
      <c r="O1757" s="1831">
        <v>0</v>
      </c>
      <c r="P1757" s="1832">
        <v>0</v>
      </c>
      <c r="Q1757" s="1828" t="str">
        <f>MID(Q1759,1,1)</f>
        <v>0</v>
      </c>
      <c r="R1757" s="1829" t="str">
        <f>MID(Q1759,2,1)</f>
        <v>0</v>
      </c>
      <c r="S1757" s="1834" t="str">
        <f>MID(Q1759,3,1)</f>
        <v>0</v>
      </c>
      <c r="T1757" s="1835" t="str">
        <f>MID(Q1759,4,1)</f>
        <v>1</v>
      </c>
      <c r="U1757" s="1828" t="str">
        <f>MID(U1759,1,1)</f>
        <v>0</v>
      </c>
      <c r="V1757" s="1829" t="str">
        <f>MID(U1759,2,1)</f>
        <v>0</v>
      </c>
      <c r="W1757" s="1829" t="str">
        <f>MID(U1759,3,1)</f>
        <v>0</v>
      </c>
      <c r="X1757" s="1830" t="str">
        <f>MID(U1759,4,1)</f>
        <v>0</v>
      </c>
      <c r="Y1757" s="1828" t="str">
        <f>MID(U1759,5,1)</f>
        <v>0</v>
      </c>
      <c r="Z1757" s="1829" t="str">
        <f>MID(U1759,6,1)</f>
        <v>0</v>
      </c>
      <c r="AA1757" s="1829" t="str">
        <f>MID(U1759,7,1)</f>
        <v>0</v>
      </c>
      <c r="AB1757" s="1830" t="str">
        <f>MID(U1759,8,1)</f>
        <v>1</v>
      </c>
      <c r="AC1757" s="1836" t="str">
        <f>MID(AC1759,1,1)</f>
        <v>0</v>
      </c>
      <c r="AD1757" s="1834" t="str">
        <f>MID(AC1759,2,1)</f>
        <v>1</v>
      </c>
      <c r="AE1757" s="1834" t="str">
        <f>MID(AC1759,3,1)</f>
        <v>0</v>
      </c>
      <c r="AF1757" s="1837" t="str">
        <f>MID(AC1759,4,1)</f>
        <v>0</v>
      </c>
      <c r="AG1757" s="1836" t="str">
        <f>MID(AC1759,5,1)</f>
        <v>0</v>
      </c>
      <c r="AH1757" s="1834" t="str">
        <f>MID(AC1759,6,1)</f>
        <v>0</v>
      </c>
      <c r="AI1757" s="1834" t="str">
        <f>MID(AC1759,7,1)</f>
        <v>1</v>
      </c>
      <c r="AJ1757" s="1837" t="str">
        <f>MID(AC1759,8,1)</f>
        <v>0</v>
      </c>
      <c r="AQ1757" s="1748"/>
      <c r="AR1757" s="1748"/>
      <c r="AS1757" s="1748"/>
      <c r="AT1757" s="1748"/>
      <c r="AU1757" s="1748"/>
      <c r="AV1757" s="1748"/>
      <c r="AW1757" s="1748"/>
      <c r="AX1757" s="1748"/>
      <c r="AY1757" s="1748"/>
      <c r="AZ1757" s="1748"/>
      <c r="BA1757" s="1748"/>
      <c r="BB1757" s="1748"/>
      <c r="BC1757" s="1748"/>
      <c r="BD1757" s="1748"/>
    </row>
    <row r="1758" spans="2:56" s="1807" customFormat="1" ht="12" hidden="1" customHeight="1">
      <c r="AI1758" s="1746"/>
      <c r="AJ1758" s="1746"/>
      <c r="AQ1758" s="1748"/>
      <c r="AR1758" s="1748"/>
      <c r="AS1758" s="1748"/>
      <c r="AT1758" s="1748"/>
      <c r="AU1758" s="1748"/>
      <c r="AV1758" s="1748"/>
      <c r="AW1758" s="1748"/>
      <c r="AX1758" s="1748"/>
      <c r="AY1758" s="1748"/>
      <c r="AZ1758" s="1748"/>
      <c r="BA1758" s="1748"/>
      <c r="BB1758" s="1748"/>
      <c r="BC1758" s="1748"/>
      <c r="BD1758" s="1748"/>
    </row>
    <row r="1759" spans="2:56" s="1807" customFormat="1" ht="12" hidden="1" customHeight="1">
      <c r="E1759" s="1745"/>
      <c r="F1759" s="1745"/>
      <c r="G1759" s="1745"/>
      <c r="H1759" s="1745"/>
      <c r="I1759" s="1745"/>
      <c r="J1759" s="1746"/>
      <c r="K1759" s="1746"/>
      <c r="L1759" s="1746"/>
      <c r="M1759" s="1746"/>
      <c r="N1759" s="1746"/>
      <c r="O1759" s="1746"/>
      <c r="P1759" s="1746"/>
      <c r="Q1759" s="1838" t="str">
        <f>HEX2BIN(T1760,4)</f>
        <v>0001</v>
      </c>
      <c r="R1759" s="1838"/>
      <c r="S1759" s="1838"/>
      <c r="T1759" s="1838"/>
      <c r="U1759" s="1838" t="str">
        <f>HEX2BIN(Y1760,8)</f>
        <v>00000001</v>
      </c>
      <c r="V1759" s="1838"/>
      <c r="W1759" s="1838"/>
      <c r="X1759" s="1838"/>
      <c r="Y1759" s="1838"/>
      <c r="Z1759" s="1838"/>
      <c r="AA1759" s="1838"/>
      <c r="AB1759" s="1838"/>
      <c r="AC1759" s="1838" t="str">
        <f>HEX2BIN(AG1760,8)</f>
        <v>01000010</v>
      </c>
      <c r="AD1759" s="1838"/>
      <c r="AE1759" s="1838"/>
      <c r="AF1759" s="1838"/>
      <c r="AG1759" s="1838"/>
      <c r="AH1759" s="1838"/>
      <c r="AI1759" s="1838"/>
      <c r="AJ1759" s="1838"/>
      <c r="AQ1759" s="1748"/>
      <c r="AR1759" s="1748"/>
      <c r="AS1759" s="1748"/>
      <c r="AT1759" s="1748"/>
      <c r="AU1759" s="1748"/>
      <c r="AV1759" s="1748"/>
      <c r="AW1759" s="1748"/>
      <c r="AX1759" s="1748"/>
      <c r="AY1759" s="1748"/>
      <c r="AZ1759" s="1748"/>
      <c r="BA1759" s="1748"/>
      <c r="BB1759" s="1748"/>
      <c r="BC1759" s="1748"/>
      <c r="BD1759" s="1748"/>
    </row>
    <row r="1760" spans="2:56" s="1807" customFormat="1" ht="12" hidden="1" customHeight="1">
      <c r="E1760" s="1745"/>
      <c r="F1760" s="1745"/>
      <c r="G1760" s="1745"/>
      <c r="H1760" s="1745"/>
      <c r="I1760" s="1745"/>
      <c r="J1760" s="1746"/>
      <c r="K1760" s="1747"/>
      <c r="L1760" s="1746"/>
      <c r="M1760" s="1808"/>
      <c r="N1760" s="1749"/>
      <c r="O1760" s="1747"/>
      <c r="P1760" s="1749"/>
      <c r="Q1760" s="1809" t="s">
        <v>3106</v>
      </c>
      <c r="R1760" s="1810"/>
      <c r="S1760" s="1810"/>
      <c r="T1760" s="1811" t="s">
        <v>3187</v>
      </c>
      <c r="U1760" s="1809" t="s">
        <v>3120</v>
      </c>
      <c r="V1760" s="1810"/>
      <c r="W1760" s="1810"/>
      <c r="X1760" s="1810"/>
      <c r="Y1760" s="1812" t="s">
        <v>3936</v>
      </c>
      <c r="Z1760" s="1812"/>
      <c r="AA1760" s="1812"/>
      <c r="AB1760" s="1813"/>
      <c r="AC1760" s="1809" t="s">
        <v>3216</v>
      </c>
      <c r="AD1760" s="1810"/>
      <c r="AE1760" s="1810"/>
      <c r="AF1760" s="1810"/>
      <c r="AG1760" s="1812" t="s">
        <v>4541</v>
      </c>
      <c r="AH1760" s="1812"/>
      <c r="AI1760" s="1812"/>
      <c r="AJ1760" s="1813"/>
      <c r="AQ1760" s="1748"/>
      <c r="AR1760" s="1748"/>
      <c r="AS1760" s="1748"/>
      <c r="AT1760" s="1748"/>
      <c r="AU1760" s="1748"/>
      <c r="AV1760" s="1748"/>
      <c r="AW1760" s="1748"/>
      <c r="AX1760" s="1748"/>
      <c r="AY1760" s="1748"/>
      <c r="AZ1760" s="1748"/>
      <c r="BA1760" s="1748"/>
      <c r="BB1760" s="1748"/>
      <c r="BC1760" s="1748"/>
      <c r="BD1760" s="1748"/>
    </row>
    <row r="1761" spans="3:40" s="1749" customFormat="1" ht="12" hidden="1" customHeight="1">
      <c r="E1761" s="2060"/>
      <c r="F1761" s="2060"/>
      <c r="G1761" s="2060"/>
      <c r="H1761" s="2060"/>
      <c r="I1761" s="2060"/>
      <c r="J1761" s="1808"/>
      <c r="K1761" s="1808"/>
      <c r="L1761" s="1808"/>
      <c r="M1761" s="2061"/>
      <c r="N1761" s="2061"/>
      <c r="O1761" s="2061"/>
      <c r="P1761" s="2061"/>
      <c r="Q1761" s="2062"/>
      <c r="R1761" s="2063"/>
      <c r="S1761" s="2063"/>
      <c r="T1761" s="2063"/>
      <c r="U1761" s="1808"/>
      <c r="Y1761" s="2061"/>
      <c r="Z1761" s="2061"/>
      <c r="AA1761" s="2061"/>
      <c r="AB1761" s="2062"/>
      <c r="AC1761" s="2061"/>
      <c r="AD1761" s="2061"/>
      <c r="AE1761" s="2061"/>
      <c r="AF1761" s="2061"/>
      <c r="AG1761" s="2064"/>
      <c r="AH1761" s="2064"/>
      <c r="AI1761" s="2064"/>
      <c r="AJ1761" s="2064"/>
    </row>
    <row r="1762" spans="3:40" s="1468" customFormat="1" ht="12" hidden="1" customHeight="1">
      <c r="C1762" s="1468" t="s">
        <v>3190</v>
      </c>
      <c r="D1762" s="2103"/>
      <c r="G1762" s="2104" t="s">
        <v>4523</v>
      </c>
    </row>
    <row r="1763" spans="3:40" s="1468" customFormat="1" ht="12" hidden="1" customHeight="1">
      <c r="E1763" s="2106" t="s">
        <v>3102</v>
      </c>
      <c r="AJ1763" s="2107" t="s">
        <v>3193</v>
      </c>
    </row>
    <row r="1764" spans="3:40" s="1468" customFormat="1" ht="12" hidden="1" customHeight="1">
      <c r="E1764" s="2108">
        <v>31</v>
      </c>
      <c r="F1764" s="2108"/>
      <c r="G1764" s="2108"/>
      <c r="H1764" s="2108"/>
      <c r="I1764" s="2108"/>
      <c r="J1764" s="2108"/>
      <c r="K1764" s="2108"/>
      <c r="L1764" s="2108">
        <v>24</v>
      </c>
      <c r="M1764" s="2108">
        <v>23</v>
      </c>
      <c r="N1764" s="2108"/>
      <c r="O1764" s="2108"/>
      <c r="P1764" s="2108"/>
      <c r="Q1764" s="2108"/>
      <c r="R1764" s="2108"/>
      <c r="S1764" s="2108"/>
      <c r="T1764" s="2109">
        <v>16</v>
      </c>
      <c r="U1764" s="2109">
        <v>15</v>
      </c>
      <c r="V1764" s="2108"/>
      <c r="W1764" s="2108"/>
      <c r="X1764" s="2108"/>
      <c r="Y1764" s="2108"/>
      <c r="Z1764" s="2108"/>
      <c r="AA1764" s="2108"/>
      <c r="AB1764" s="2109">
        <v>8</v>
      </c>
      <c r="AC1764" s="2109">
        <v>7</v>
      </c>
      <c r="AD1764" s="2108"/>
      <c r="AE1764" s="2108"/>
      <c r="AF1764" s="2108"/>
      <c r="AG1764" s="2108"/>
      <c r="AH1764" s="2108"/>
      <c r="AI1764" s="2108"/>
      <c r="AJ1764" s="2109">
        <v>0</v>
      </c>
    </row>
    <row r="1765" spans="3:40" s="1468" customFormat="1" ht="12" hidden="1" customHeight="1">
      <c r="E1765" s="2110" t="s">
        <v>3125</v>
      </c>
      <c r="F1765" s="2111" t="s">
        <v>4542</v>
      </c>
      <c r="G1765" s="2111" t="s">
        <v>3125</v>
      </c>
      <c r="H1765" s="2112" t="s">
        <v>3125</v>
      </c>
      <c r="I1765" s="2110" t="s">
        <v>3194</v>
      </c>
      <c r="J1765" s="2111" t="s">
        <v>3124</v>
      </c>
      <c r="K1765" s="2111" t="s">
        <v>3125</v>
      </c>
      <c r="L1765" s="2112" t="s">
        <v>3125</v>
      </c>
      <c r="M1765" s="2110" t="s">
        <v>3194</v>
      </c>
      <c r="N1765" s="2111" t="s">
        <v>3125</v>
      </c>
      <c r="O1765" s="2111" t="s">
        <v>4542</v>
      </c>
      <c r="P1765" s="2112" t="s">
        <v>3125</v>
      </c>
      <c r="Q1765" s="2110" t="s">
        <v>3125</v>
      </c>
      <c r="R1765" s="2111" t="s">
        <v>3194</v>
      </c>
      <c r="S1765" s="2111" t="s">
        <v>3125</v>
      </c>
      <c r="T1765" s="2112" t="s">
        <v>3125</v>
      </c>
      <c r="U1765" s="2110" t="s">
        <v>3194</v>
      </c>
      <c r="V1765" s="2111" t="s">
        <v>3125</v>
      </c>
      <c r="W1765" s="2111" t="s">
        <v>3125</v>
      </c>
      <c r="X1765" s="2112" t="s">
        <v>3125</v>
      </c>
      <c r="Y1765" s="2110" t="s">
        <v>4542</v>
      </c>
      <c r="Z1765" s="2111" t="s">
        <v>3125</v>
      </c>
      <c r="AA1765" s="2111" t="s">
        <v>3125</v>
      </c>
      <c r="AB1765" s="2112" t="s">
        <v>3125</v>
      </c>
      <c r="AC1765" s="2110" t="s">
        <v>3194</v>
      </c>
      <c r="AD1765" s="2111" t="s">
        <v>3125</v>
      </c>
      <c r="AE1765" s="2111" t="s">
        <v>3194</v>
      </c>
      <c r="AF1765" s="2112" t="s">
        <v>3125</v>
      </c>
      <c r="AG1765" s="2110" t="s">
        <v>3125</v>
      </c>
      <c r="AH1765" s="2111" t="s">
        <v>3125</v>
      </c>
      <c r="AI1765" s="2111" t="s">
        <v>3125</v>
      </c>
      <c r="AJ1765" s="2113" t="s">
        <v>3105</v>
      </c>
    </row>
    <row r="1766" spans="3:40" s="1468" customFormat="1" ht="6" hidden="1" customHeight="1">
      <c r="E1766" s="1473"/>
      <c r="F1766" s="1473"/>
      <c r="G1766" s="1473"/>
      <c r="H1766" s="1473"/>
      <c r="I1766" s="1473"/>
      <c r="J1766" s="1473"/>
      <c r="K1766" s="1473"/>
      <c r="L1766" s="1473"/>
      <c r="M1766" s="1473"/>
      <c r="N1766" s="1473"/>
      <c r="O1766" s="1473"/>
      <c r="P1766" s="1473"/>
      <c r="Q1766" s="1473"/>
      <c r="R1766" s="1473"/>
      <c r="S1766" s="1473"/>
      <c r="T1766" s="1473"/>
      <c r="U1766" s="1473"/>
      <c r="V1766" s="1473"/>
      <c r="W1766" s="1473"/>
      <c r="X1766" s="1473"/>
      <c r="Y1766" s="1473"/>
      <c r="Z1766" s="1473"/>
      <c r="AA1766" s="1473"/>
      <c r="AB1766" s="1473"/>
      <c r="AC1766" s="1473"/>
      <c r="AD1766" s="1473"/>
      <c r="AE1766" s="1473"/>
      <c r="AF1766" s="1473"/>
      <c r="AG1766" s="1473"/>
      <c r="AH1766" s="1473"/>
      <c r="AI1766" s="1473"/>
      <c r="AJ1766" s="1473"/>
      <c r="AK1766" s="1473"/>
    </row>
    <row r="1767" spans="3:40" s="1468" customFormat="1" ht="6" hidden="1" customHeight="1">
      <c r="E1767" s="1473"/>
      <c r="F1767" s="1473"/>
      <c r="G1767" s="1473"/>
      <c r="H1767" s="1473"/>
      <c r="I1767" s="1473"/>
      <c r="J1767" s="1473"/>
      <c r="K1767" s="1473"/>
      <c r="L1767" s="1473"/>
      <c r="M1767" s="1473"/>
      <c r="N1767" s="1473"/>
      <c r="O1767" s="1473"/>
      <c r="P1767" s="1473"/>
      <c r="Q1767" s="1473"/>
      <c r="R1767" s="1473"/>
      <c r="S1767" s="1473"/>
      <c r="T1767" s="1473"/>
      <c r="U1767" s="1473"/>
      <c r="V1767" s="1473"/>
      <c r="W1767" s="1473"/>
      <c r="X1767" s="1473"/>
      <c r="Y1767" s="1473"/>
      <c r="Z1767" s="1473"/>
      <c r="AA1767" s="1473"/>
      <c r="AB1767" s="1473"/>
      <c r="AC1767" s="1473"/>
      <c r="AD1767" s="1473"/>
      <c r="AE1767" s="1473"/>
      <c r="AF1767" s="1473"/>
      <c r="AG1767" s="1473"/>
      <c r="AH1767" s="1473"/>
      <c r="AI1767" s="1473"/>
      <c r="AJ1767" s="1473"/>
      <c r="AK1767" s="1473"/>
    </row>
    <row r="1768" spans="3:40" s="1468" customFormat="1" ht="6" hidden="1" customHeight="1">
      <c r="E1768" s="1473"/>
      <c r="F1768" s="1473"/>
      <c r="G1768" s="1473"/>
      <c r="H1768" s="1473"/>
      <c r="I1768" s="1473"/>
      <c r="J1768" s="1473"/>
      <c r="K1768" s="1473"/>
      <c r="L1768" s="1473"/>
      <c r="M1768" s="1473"/>
      <c r="N1768" s="1473"/>
      <c r="O1768" s="1473"/>
      <c r="P1768" s="1473"/>
      <c r="Q1768" s="1473"/>
      <c r="R1768" s="1473"/>
      <c r="S1768" s="1473"/>
      <c r="T1768" s="1473"/>
      <c r="U1768" s="1473"/>
      <c r="V1768" s="1473"/>
      <c r="W1768" s="1473"/>
      <c r="X1768" s="1473"/>
      <c r="Y1768" s="1473"/>
      <c r="Z1768" s="1473"/>
      <c r="AA1768" s="1473"/>
      <c r="AB1768" s="1473"/>
      <c r="AC1768" s="1473"/>
      <c r="AD1768" s="1473"/>
      <c r="AE1768" s="1473"/>
      <c r="AF1768" s="1473"/>
      <c r="AG1768" s="1473"/>
      <c r="AH1768" s="1473"/>
      <c r="AI1768" s="1473"/>
      <c r="AJ1768" s="1473"/>
      <c r="AK1768" s="1473"/>
    </row>
    <row r="1769" spans="3:40" s="1468" customFormat="1" ht="6" hidden="1" customHeight="1">
      <c r="E1769" s="1473"/>
      <c r="F1769" s="1473"/>
      <c r="G1769" s="1473"/>
      <c r="H1769" s="1473"/>
      <c r="I1769" s="1473"/>
      <c r="J1769" s="1473"/>
      <c r="K1769" s="1473"/>
      <c r="L1769" s="1473"/>
      <c r="M1769" s="1473"/>
      <c r="N1769" s="1473"/>
      <c r="O1769" s="1473"/>
      <c r="P1769" s="1473"/>
      <c r="Q1769" s="1473"/>
      <c r="R1769" s="1473"/>
      <c r="S1769" s="1473"/>
      <c r="T1769" s="1473"/>
      <c r="U1769" s="1473"/>
      <c r="V1769" s="1473"/>
      <c r="W1769" s="1473"/>
      <c r="X1769" s="1473"/>
      <c r="Y1769" s="1473"/>
      <c r="Z1769" s="1473"/>
      <c r="AA1769" s="1473"/>
      <c r="AB1769" s="1473"/>
      <c r="AC1769" s="1473"/>
      <c r="AD1769" s="1473"/>
      <c r="AE1769" s="1473"/>
      <c r="AF1769" s="1473"/>
      <c r="AG1769" s="1473"/>
      <c r="AH1769" s="1473"/>
      <c r="AI1769" s="1473"/>
      <c r="AJ1769" s="1473"/>
      <c r="AK1769" s="1473"/>
    </row>
    <row r="1770" spans="3:40" s="1468" customFormat="1" ht="12" hidden="1" customHeight="1">
      <c r="C1770" s="2096"/>
      <c r="D1770" s="2096"/>
      <c r="E1770" s="2096"/>
      <c r="F1770" s="2096"/>
      <c r="G1770" s="2096"/>
      <c r="H1770" s="2096"/>
      <c r="I1770" s="2096"/>
      <c r="J1770" s="2096"/>
      <c r="K1770" s="2096"/>
      <c r="L1770" s="2096"/>
      <c r="M1770" s="2096"/>
      <c r="U1770" s="1748"/>
      <c r="V1770" s="1748"/>
      <c r="W1770" s="1748"/>
      <c r="X1770" s="1748"/>
      <c r="Y1770" s="1748"/>
      <c r="Z1770" s="1748"/>
      <c r="AA1770" s="1748"/>
      <c r="AB1770" s="1748"/>
      <c r="AC1770" s="1748"/>
      <c r="AD1770" s="1748"/>
      <c r="AE1770" s="1748"/>
      <c r="AF1770" s="1748"/>
      <c r="AG1770" s="1748"/>
      <c r="AH1770" s="1748"/>
      <c r="AI1770" s="1748"/>
      <c r="AJ1770" s="1748"/>
      <c r="AK1770" s="1748"/>
      <c r="AL1770" s="1748"/>
      <c r="AM1770" s="1748"/>
      <c r="AN1770" s="1748"/>
    </row>
    <row r="1771" spans="3:40" s="1468" customFormat="1" ht="12" hidden="1" customHeight="1">
      <c r="C1771" s="2096"/>
      <c r="D1771" s="2096"/>
      <c r="E1771" s="2096"/>
      <c r="F1771" s="2096"/>
      <c r="G1771" s="2096"/>
      <c r="H1771" s="2096"/>
      <c r="I1771" s="2096"/>
      <c r="J1771" s="2096"/>
      <c r="K1771" s="2096"/>
      <c r="L1771" s="2096"/>
      <c r="M1771" s="2096"/>
      <c r="U1771" s="1469"/>
      <c r="V1771" s="1469"/>
      <c r="W1771" s="1469"/>
      <c r="X1771" s="1469"/>
      <c r="Y1771" s="1469"/>
      <c r="Z1771" s="1748"/>
      <c r="AA1771" s="1748"/>
      <c r="AB1771" s="1748"/>
      <c r="AC1771" s="1748"/>
      <c r="AD1771" s="2097"/>
      <c r="AE1771" s="1473"/>
      <c r="AF1771" s="1473"/>
      <c r="AG1771" s="1748"/>
      <c r="AH1771" s="2097" t="s">
        <v>4531</v>
      </c>
      <c r="AI1771" s="1473"/>
      <c r="AJ1771" s="2117">
        <v>1</v>
      </c>
      <c r="AK1771" s="1748"/>
      <c r="AL1771" s="1748"/>
      <c r="AM1771" s="1748"/>
      <c r="AN1771" s="1748"/>
    </row>
    <row r="1772" spans="3:40" s="1468" customFormat="1" ht="12" hidden="1" customHeight="1">
      <c r="C1772" s="2096"/>
      <c r="D1772" s="2096"/>
      <c r="E1772" s="2096"/>
      <c r="F1772" s="2096"/>
      <c r="G1772" s="2096"/>
      <c r="H1772" s="2096"/>
      <c r="I1772" s="2096"/>
      <c r="J1772" s="2096"/>
      <c r="K1772" s="2096"/>
      <c r="L1772" s="2096"/>
      <c r="M1772" s="2096"/>
      <c r="T1772" s="1469"/>
      <c r="U1772" s="1469"/>
      <c r="V1772" s="1469"/>
      <c r="W1772" s="1469"/>
      <c r="X1772" s="1469"/>
      <c r="Y1772" s="1748"/>
      <c r="Z1772" s="1748"/>
      <c r="AA1772" s="1748"/>
      <c r="AB1772" s="1748"/>
      <c r="AC1772" s="2097"/>
      <c r="AD1772" s="1473"/>
      <c r="AE1772" s="1473"/>
      <c r="AF1772" s="1748"/>
      <c r="AG1772" s="1748"/>
      <c r="AH1772" s="2097" t="s">
        <v>4543</v>
      </c>
      <c r="AI1772" s="1473"/>
      <c r="AJ1772" s="2118">
        <v>0</v>
      </c>
      <c r="AK1772" s="1748"/>
      <c r="AL1772" s="1748"/>
      <c r="AM1772" s="1748"/>
    </row>
    <row r="1773" spans="3:40" s="1468" customFormat="1" ht="12" hidden="1" customHeight="1">
      <c r="C1773" s="2096"/>
      <c r="D1773" s="2096"/>
      <c r="E1773" s="2096"/>
      <c r="F1773" s="2096"/>
      <c r="G1773" s="2096"/>
      <c r="H1773" s="2096"/>
      <c r="I1773" s="2096"/>
      <c r="J1773" s="2096"/>
      <c r="K1773" s="2096"/>
      <c r="L1773" s="2096"/>
      <c r="M1773" s="2096"/>
      <c r="T1773" s="1469"/>
      <c r="U1773" s="1469"/>
      <c r="V1773" s="1469"/>
      <c r="W1773" s="1469"/>
      <c r="X1773" s="1469"/>
      <c r="Y1773" s="1748"/>
      <c r="Z1773" s="1748"/>
      <c r="AA1773" s="1748"/>
      <c r="AB1773" s="1748"/>
      <c r="AC1773" s="2097"/>
      <c r="AD1773" s="1473"/>
      <c r="AE1773" s="1473"/>
      <c r="AF1773" s="1748"/>
      <c r="AG1773" s="1748"/>
      <c r="AH1773" s="2097"/>
      <c r="AI1773" s="1473"/>
      <c r="AJ1773" s="1473"/>
      <c r="AK1773" s="1748"/>
      <c r="AL1773" s="1748"/>
      <c r="AM1773" s="1748"/>
    </row>
    <row r="1774" spans="3:40" s="1468" customFormat="1" ht="12" hidden="1" customHeight="1">
      <c r="C1774" s="2096"/>
      <c r="D1774" s="2096"/>
      <c r="E1774" s="2078" t="s">
        <v>4526</v>
      </c>
      <c r="F1774" s="2096"/>
      <c r="G1774" s="2096"/>
      <c r="H1774" s="2096"/>
      <c r="I1774" s="2096"/>
      <c r="J1774" s="2096"/>
      <c r="K1774" s="2096"/>
      <c r="L1774" s="2096"/>
      <c r="M1774" s="2096"/>
      <c r="T1774" s="1469"/>
      <c r="U1774" s="1469"/>
      <c r="V1774" s="1469"/>
      <c r="W1774" s="1469"/>
      <c r="X1774" s="1469"/>
      <c r="Y1774" s="1748"/>
      <c r="Z1774" s="1748"/>
      <c r="AA1774" s="1748"/>
      <c r="AB1774" s="1748"/>
      <c r="AC1774" s="2097"/>
      <c r="AD1774" s="1473"/>
      <c r="AE1774" s="1473"/>
      <c r="AF1774" s="1748"/>
      <c r="AG1774" s="1748"/>
      <c r="AH1774" s="1748"/>
      <c r="AI1774" s="1748"/>
      <c r="AJ1774" s="1748"/>
      <c r="AK1774" s="1748"/>
      <c r="AL1774" s="1748"/>
      <c r="AM1774" s="1748"/>
    </row>
    <row r="1775" spans="3:40" s="1468" customFormat="1" ht="12" hidden="1" customHeight="1">
      <c r="C1775" s="2096"/>
      <c r="D1775" s="2096"/>
      <c r="E1775" s="2078" t="s">
        <v>4527</v>
      </c>
      <c r="F1775" s="2096"/>
      <c r="G1775" s="2096"/>
      <c r="H1775" s="2096"/>
      <c r="I1775" s="2096"/>
      <c r="J1775" s="2096"/>
      <c r="K1775" s="2096"/>
      <c r="L1775" s="2096"/>
      <c r="M1775" s="2096"/>
      <c r="T1775" s="1469"/>
      <c r="U1775" s="1469"/>
      <c r="V1775" s="1469"/>
      <c r="W1775" s="1469"/>
      <c r="X1775" s="1469"/>
      <c r="Y1775" s="1748"/>
      <c r="Z1775" s="1748"/>
      <c r="AA1775" s="1748"/>
      <c r="AB1775" s="1748"/>
      <c r="AC1775" s="2097"/>
      <c r="AD1775" s="1473"/>
      <c r="AE1775" s="1473"/>
      <c r="AF1775" s="1748"/>
      <c r="AG1775" s="1748"/>
      <c r="AH1775" s="1748"/>
      <c r="AI1775" s="1748"/>
      <c r="AJ1775" s="1748"/>
      <c r="AK1775" s="1748"/>
      <c r="AL1775" s="1748"/>
      <c r="AM1775" s="1748"/>
    </row>
    <row r="1776" spans="3:40" s="1474" customFormat="1" ht="11.25" hidden="1"/>
    <row r="1777" spans="2:56" s="1722" customFormat="1" ht="12" hidden="1" customHeight="1">
      <c r="AK1777" s="1821"/>
    </row>
    <row r="1778" spans="2:56" s="1722" customFormat="1" ht="12" hidden="1" customHeight="1">
      <c r="AK1778" s="1821"/>
    </row>
    <row r="1779" spans="2:56" s="1722" customFormat="1" ht="12" hidden="1" customHeight="1">
      <c r="AK1779" s="1821"/>
    </row>
    <row r="1780" spans="2:56" s="1722" customFormat="1" ht="12" hidden="1" customHeight="1">
      <c r="AK1780" s="1821"/>
    </row>
    <row r="1781" spans="2:56" s="1722" customFormat="1" ht="12" hidden="1" customHeight="1">
      <c r="AK1781" s="1821"/>
    </row>
    <row r="1782" spans="2:56" s="1468" customFormat="1" ht="12" hidden="1" customHeight="1">
      <c r="C1782" s="2096"/>
      <c r="D1782" s="2096"/>
      <c r="E1782" s="2096"/>
      <c r="F1782" s="2096"/>
      <c r="G1782" s="2096"/>
      <c r="H1782" s="2096"/>
      <c r="I1782" s="2096"/>
      <c r="J1782" s="2096"/>
      <c r="K1782" s="2096"/>
      <c r="L1782" s="2096"/>
      <c r="M1782" s="2096"/>
      <c r="T1782" s="1469"/>
      <c r="U1782" s="1469"/>
      <c r="V1782" s="1469"/>
      <c r="W1782" s="1469"/>
      <c r="X1782" s="1469"/>
      <c r="Y1782" s="1748"/>
      <c r="Z1782" s="1748"/>
      <c r="AA1782" s="1748"/>
      <c r="AB1782" s="1748"/>
      <c r="AC1782" s="2097"/>
      <c r="AD1782" s="1473"/>
      <c r="AE1782" s="1473"/>
      <c r="AF1782" s="1748"/>
      <c r="AG1782" s="1748"/>
      <c r="AH1782" s="1748"/>
      <c r="AI1782" s="1748"/>
      <c r="AJ1782" s="1748"/>
      <c r="AK1782" s="2067"/>
      <c r="AL1782" s="1748"/>
      <c r="AM1782" s="1748"/>
    </row>
    <row r="1783" spans="2:56" s="1468" customFormat="1" ht="12" hidden="1" customHeight="1">
      <c r="B1783" s="2098" t="str">
        <f>$B$2</f>
        <v>13</v>
      </c>
      <c r="C1783" s="2099" t="s">
        <v>4544</v>
      </c>
      <c r="D1783" s="2100"/>
      <c r="E1783" s="2100" t="s">
        <v>4545</v>
      </c>
      <c r="R1783" s="2096"/>
      <c r="S1783" s="2096"/>
      <c r="T1783" s="2096"/>
      <c r="U1783" s="2096"/>
      <c r="V1783" s="2096"/>
      <c r="W1783" s="2096"/>
      <c r="X1783" s="1748"/>
      <c r="Y1783" s="1748"/>
      <c r="Z1783" s="1748"/>
      <c r="AA1783" s="1748"/>
      <c r="AB1783" s="1748"/>
      <c r="AC1783" s="1748"/>
      <c r="AD1783" s="1748"/>
      <c r="AF1783" s="2101" t="s">
        <v>3184</v>
      </c>
      <c r="AG1783" s="2101"/>
      <c r="AH1783" s="2101"/>
      <c r="AI1783" s="2101"/>
      <c r="AJ1783" s="2101"/>
    </row>
    <row r="1784" spans="2:56" s="1468" customFormat="1" ht="12" hidden="1" customHeight="1">
      <c r="B1784" s="2102"/>
      <c r="C1784" s="2103"/>
      <c r="D1784" s="1468" t="s">
        <v>4530</v>
      </c>
    </row>
    <row r="1785" spans="2:56" s="1807" customFormat="1" ht="12" hidden="1" customHeight="1">
      <c r="C1785" s="2104" t="s">
        <v>4520</v>
      </c>
      <c r="D1785" s="2105"/>
      <c r="E1785" s="2104"/>
      <c r="F1785" s="2104"/>
      <c r="G1785" s="2104" t="s">
        <v>4523</v>
      </c>
    </row>
    <row r="1786" spans="2:56" s="1807" customFormat="1" ht="12" hidden="1" customHeight="1">
      <c r="E1786" s="2056" t="s">
        <v>3102</v>
      </c>
      <c r="AJ1786" s="1952" t="s">
        <v>4546</v>
      </c>
    </row>
    <row r="1787" spans="2:56" s="1807" customFormat="1" ht="12" hidden="1" customHeight="1">
      <c r="E1787" s="1826">
        <v>31</v>
      </c>
      <c r="F1787" s="1826"/>
      <c r="G1787" s="1826"/>
      <c r="H1787" s="1826"/>
      <c r="I1787" s="1826"/>
      <c r="J1787" s="1826"/>
      <c r="K1787" s="1826"/>
      <c r="L1787" s="1826">
        <v>24</v>
      </c>
      <c r="M1787" s="1826">
        <v>23</v>
      </c>
      <c r="N1787" s="1826"/>
      <c r="O1787" s="1826"/>
      <c r="P1787" s="1826"/>
      <c r="Q1787" s="1826"/>
      <c r="R1787" s="1826"/>
      <c r="S1787" s="1826"/>
      <c r="T1787" s="1827">
        <v>16</v>
      </c>
      <c r="U1787" s="1827">
        <v>15</v>
      </c>
      <c r="V1787" s="1826"/>
      <c r="W1787" s="1826"/>
      <c r="X1787" s="1826"/>
      <c r="Y1787" s="1826"/>
      <c r="Z1787" s="1826"/>
      <c r="AA1787" s="1826"/>
      <c r="AB1787" s="1827">
        <v>8</v>
      </c>
      <c r="AC1787" s="1827">
        <v>7</v>
      </c>
      <c r="AD1787" s="1826"/>
      <c r="AE1787" s="1826"/>
      <c r="AF1787" s="1826"/>
      <c r="AG1787" s="1826"/>
      <c r="AH1787" s="1826"/>
      <c r="AI1787" s="1826"/>
      <c r="AJ1787" s="1827">
        <v>0</v>
      </c>
      <c r="AQ1787" s="1748"/>
      <c r="AR1787" s="1748"/>
      <c r="AS1787" s="1748"/>
      <c r="AT1787" s="1748"/>
      <c r="AU1787" s="1748"/>
      <c r="AV1787" s="1748"/>
      <c r="AW1787" s="1748"/>
      <c r="AX1787" s="1748"/>
      <c r="AY1787" s="1748"/>
      <c r="AZ1787" s="1748"/>
      <c r="BA1787" s="1748"/>
      <c r="BB1787" s="1748"/>
      <c r="BC1787" s="1748"/>
    </row>
    <row r="1788" spans="2:56" s="1807" customFormat="1" ht="12" hidden="1" customHeight="1">
      <c r="E1788" s="1828">
        <v>1</v>
      </c>
      <c r="F1788" s="1829">
        <v>0</v>
      </c>
      <c r="G1788" s="1829">
        <v>1</v>
      </c>
      <c r="H1788" s="1830" t="s">
        <v>3965</v>
      </c>
      <c r="I1788" s="1828">
        <v>0</v>
      </c>
      <c r="J1788" s="1831">
        <v>0</v>
      </c>
      <c r="K1788" s="1831">
        <v>0</v>
      </c>
      <c r="L1788" s="1832">
        <v>0</v>
      </c>
      <c r="M1788" s="1833">
        <v>0</v>
      </c>
      <c r="N1788" s="1831">
        <v>0</v>
      </c>
      <c r="O1788" s="1831">
        <v>0</v>
      </c>
      <c r="P1788" s="1832">
        <v>0</v>
      </c>
      <c r="Q1788" s="1828" t="str">
        <f>MID(Q1790,1,1)</f>
        <v>0</v>
      </c>
      <c r="R1788" s="1829" t="str">
        <f>MID(Q1790,2,1)</f>
        <v>0</v>
      </c>
      <c r="S1788" s="1834" t="str">
        <f>MID(Q1790,3,1)</f>
        <v>0</v>
      </c>
      <c r="T1788" s="1835" t="str">
        <f>MID(Q1790,4,1)</f>
        <v>1</v>
      </c>
      <c r="U1788" s="1828" t="str">
        <f>MID(U1790,1,1)</f>
        <v>0</v>
      </c>
      <c r="V1788" s="1829" t="str">
        <f>MID(U1790,2,1)</f>
        <v>0</v>
      </c>
      <c r="W1788" s="1829" t="str">
        <f>MID(U1790,3,1)</f>
        <v>0</v>
      </c>
      <c r="X1788" s="1830" t="str">
        <f>MID(U1790,4,1)</f>
        <v>0</v>
      </c>
      <c r="Y1788" s="1828" t="str">
        <f>MID(U1790,5,1)</f>
        <v>0</v>
      </c>
      <c r="Z1788" s="1829" t="str">
        <f>MID(U1790,6,1)</f>
        <v>0</v>
      </c>
      <c r="AA1788" s="1829" t="str">
        <f>MID(U1790,7,1)</f>
        <v>0</v>
      </c>
      <c r="AB1788" s="1830" t="str">
        <f>MID(U1790,8,1)</f>
        <v>0</v>
      </c>
      <c r="AC1788" s="1836" t="str">
        <f>MID(AC1790,1,1)</f>
        <v>0</v>
      </c>
      <c r="AD1788" s="1834" t="str">
        <f>MID(AC1790,2,1)</f>
        <v>1</v>
      </c>
      <c r="AE1788" s="1834" t="str">
        <f>MID(AC1790,3,1)</f>
        <v>0</v>
      </c>
      <c r="AF1788" s="1837" t="str">
        <f>MID(AC1790,4,1)</f>
        <v>0</v>
      </c>
      <c r="AG1788" s="1836" t="str">
        <f>MID(AC1790,5,1)</f>
        <v>0</v>
      </c>
      <c r="AH1788" s="1834" t="str">
        <f>MID(AC1790,6,1)</f>
        <v>0</v>
      </c>
      <c r="AI1788" s="1834" t="str">
        <f>MID(AC1790,7,1)</f>
        <v>1</v>
      </c>
      <c r="AJ1788" s="1837" t="str">
        <f>MID(AC1790,8,1)</f>
        <v>1</v>
      </c>
      <c r="AQ1788" s="1748"/>
      <c r="AR1788" s="1748"/>
      <c r="AS1788" s="1748"/>
      <c r="AT1788" s="1748"/>
      <c r="AU1788" s="1748"/>
      <c r="AV1788" s="1748"/>
      <c r="AW1788" s="1748"/>
      <c r="AX1788" s="1748"/>
      <c r="AY1788" s="1748"/>
      <c r="AZ1788" s="1748"/>
      <c r="BA1788" s="1748"/>
      <c r="BB1788" s="1748"/>
      <c r="BC1788" s="1748"/>
      <c r="BD1788" s="1748"/>
    </row>
    <row r="1789" spans="2:56" s="1807" customFormat="1" ht="12" hidden="1" customHeight="1">
      <c r="AI1789" s="1746"/>
      <c r="AJ1789" s="1746"/>
      <c r="AQ1789" s="1748"/>
      <c r="AR1789" s="1748"/>
      <c r="AS1789" s="1748"/>
      <c r="AT1789" s="1748"/>
      <c r="AU1789" s="1748"/>
      <c r="AV1789" s="1748"/>
      <c r="AW1789" s="1748"/>
      <c r="AX1789" s="1748"/>
      <c r="AY1789" s="1748"/>
      <c r="AZ1789" s="1748"/>
      <c r="BA1789" s="1748"/>
      <c r="BB1789" s="1748"/>
      <c r="BC1789" s="1748"/>
      <c r="BD1789" s="1748"/>
    </row>
    <row r="1790" spans="2:56" s="1807" customFormat="1" ht="12" hidden="1" customHeight="1">
      <c r="E1790" s="1745"/>
      <c r="F1790" s="1745"/>
      <c r="G1790" s="1745"/>
      <c r="H1790" s="1745"/>
      <c r="I1790" s="1745"/>
      <c r="J1790" s="1746"/>
      <c r="K1790" s="1746"/>
      <c r="L1790" s="1746"/>
      <c r="M1790" s="1746"/>
      <c r="N1790" s="1746"/>
      <c r="O1790" s="1746"/>
      <c r="P1790" s="1746"/>
      <c r="Q1790" s="1838" t="str">
        <f>HEX2BIN(T1791,4)</f>
        <v>0001</v>
      </c>
      <c r="R1790" s="1838"/>
      <c r="S1790" s="1838"/>
      <c r="T1790" s="1838"/>
      <c r="U1790" s="1838" t="str">
        <f>HEX2BIN(Y1791,8)</f>
        <v>00000000</v>
      </c>
      <c r="V1790" s="1838"/>
      <c r="W1790" s="1838"/>
      <c r="X1790" s="1838"/>
      <c r="Y1790" s="1838"/>
      <c r="Z1790" s="1838"/>
      <c r="AA1790" s="1838"/>
      <c r="AB1790" s="1838"/>
      <c r="AC1790" s="1838" t="str">
        <f>HEX2BIN(AG1791,8)</f>
        <v>01000011</v>
      </c>
      <c r="AD1790" s="1838"/>
      <c r="AE1790" s="1838"/>
      <c r="AF1790" s="1838"/>
      <c r="AG1790" s="1838"/>
      <c r="AH1790" s="1838"/>
      <c r="AI1790" s="1838"/>
      <c r="AJ1790" s="1838"/>
      <c r="AQ1790" s="1748"/>
      <c r="AR1790" s="1748"/>
      <c r="AS1790" s="1748"/>
      <c r="AT1790" s="1748"/>
      <c r="AU1790" s="1748"/>
      <c r="AV1790" s="1748"/>
      <c r="AW1790" s="1748"/>
      <c r="AX1790" s="1748"/>
      <c r="AY1790" s="1748"/>
      <c r="AZ1790" s="1748"/>
      <c r="BA1790" s="1748"/>
      <c r="BB1790" s="1748"/>
      <c r="BC1790" s="1748"/>
      <c r="BD1790" s="1748"/>
    </row>
    <row r="1791" spans="2:56" s="1807" customFormat="1" ht="12" hidden="1" customHeight="1">
      <c r="E1791" s="1745"/>
      <c r="F1791" s="1745"/>
      <c r="G1791" s="1745"/>
      <c r="H1791" s="1745"/>
      <c r="I1791" s="1745"/>
      <c r="J1791" s="1746"/>
      <c r="K1791" s="1747"/>
      <c r="L1791" s="1746"/>
      <c r="M1791" s="1808"/>
      <c r="N1791" s="1749"/>
      <c r="O1791" s="1747"/>
      <c r="P1791" s="1749"/>
      <c r="Q1791" s="1809" t="s">
        <v>3106</v>
      </c>
      <c r="R1791" s="1810"/>
      <c r="S1791" s="1810"/>
      <c r="T1791" s="1811" t="s">
        <v>3187</v>
      </c>
      <c r="U1791" s="1809" t="s">
        <v>3225</v>
      </c>
      <c r="V1791" s="1810"/>
      <c r="W1791" s="1810"/>
      <c r="X1791" s="1810"/>
      <c r="Y1791" s="1812" t="s">
        <v>3339</v>
      </c>
      <c r="Z1791" s="1812"/>
      <c r="AA1791" s="1812"/>
      <c r="AB1791" s="1813"/>
      <c r="AC1791" s="1809" t="s">
        <v>3216</v>
      </c>
      <c r="AD1791" s="1810"/>
      <c r="AE1791" s="1810"/>
      <c r="AF1791" s="1810"/>
      <c r="AG1791" s="1812" t="s">
        <v>4547</v>
      </c>
      <c r="AH1791" s="1812"/>
      <c r="AI1791" s="1812"/>
      <c r="AJ1791" s="1813"/>
      <c r="AQ1791" s="1748"/>
      <c r="AR1791" s="1748"/>
      <c r="AS1791" s="1748"/>
      <c r="AT1791" s="1748"/>
      <c r="AU1791" s="1748"/>
      <c r="AV1791" s="1748"/>
      <c r="AW1791" s="1748"/>
      <c r="AX1791" s="1748"/>
      <c r="AY1791" s="1748"/>
      <c r="AZ1791" s="1748"/>
      <c r="BA1791" s="1748"/>
      <c r="BB1791" s="1748"/>
      <c r="BC1791" s="1748"/>
      <c r="BD1791" s="1748"/>
    </row>
    <row r="1792" spans="2:56" s="1749" customFormat="1" ht="12" hidden="1" customHeight="1">
      <c r="E1792" s="2060"/>
      <c r="F1792" s="2060"/>
      <c r="G1792" s="2060"/>
      <c r="H1792" s="2060"/>
      <c r="I1792" s="2060"/>
      <c r="J1792" s="1808"/>
      <c r="K1792" s="1808"/>
      <c r="L1792" s="1808"/>
      <c r="M1792" s="2061"/>
      <c r="N1792" s="2061"/>
      <c r="O1792" s="2061"/>
      <c r="P1792" s="2061"/>
      <c r="Q1792" s="2062"/>
      <c r="R1792" s="2063"/>
      <c r="S1792" s="2063"/>
      <c r="T1792" s="2063"/>
      <c r="U1792" s="1808"/>
      <c r="Y1792" s="2061"/>
      <c r="Z1792" s="2061"/>
      <c r="AA1792" s="2061"/>
      <c r="AB1792" s="2062"/>
      <c r="AC1792" s="2061"/>
      <c r="AD1792" s="2061"/>
      <c r="AE1792" s="2061"/>
      <c r="AF1792" s="2061"/>
      <c r="AG1792" s="2064"/>
      <c r="AH1792" s="2064"/>
      <c r="AI1792" s="2064"/>
      <c r="AJ1792" s="2064"/>
    </row>
    <row r="1793" spans="3:40" s="1468" customFormat="1" ht="12" hidden="1" customHeight="1">
      <c r="C1793" s="1468" t="s">
        <v>3190</v>
      </c>
      <c r="D1793" s="2103"/>
      <c r="G1793" s="2104" t="s">
        <v>4523</v>
      </c>
    </row>
    <row r="1794" spans="3:40" s="1468" customFormat="1" ht="12" hidden="1" customHeight="1">
      <c r="E1794" s="2106" t="s">
        <v>3192</v>
      </c>
      <c r="AJ1794" s="2107" t="s">
        <v>3118</v>
      </c>
    </row>
    <row r="1795" spans="3:40" s="1468" customFormat="1" ht="12" hidden="1" customHeight="1">
      <c r="E1795" s="2108">
        <v>31</v>
      </c>
      <c r="F1795" s="2108"/>
      <c r="G1795" s="2108"/>
      <c r="H1795" s="2108"/>
      <c r="I1795" s="2108"/>
      <c r="J1795" s="2108"/>
      <c r="K1795" s="2108"/>
      <c r="L1795" s="2108">
        <v>24</v>
      </c>
      <c r="M1795" s="2108">
        <v>23</v>
      </c>
      <c r="N1795" s="2108"/>
      <c r="O1795" s="2108"/>
      <c r="P1795" s="2108"/>
      <c r="Q1795" s="2108"/>
      <c r="R1795" s="2108"/>
      <c r="S1795" s="2108"/>
      <c r="T1795" s="2109">
        <v>16</v>
      </c>
      <c r="U1795" s="2109">
        <v>15</v>
      </c>
      <c r="V1795" s="2108"/>
      <c r="W1795" s="2108"/>
      <c r="X1795" s="2108"/>
      <c r="Y1795" s="2108"/>
      <c r="Z1795" s="2108"/>
      <c r="AA1795" s="2108"/>
      <c r="AB1795" s="2109">
        <v>8</v>
      </c>
      <c r="AC1795" s="2109">
        <v>7</v>
      </c>
      <c r="AD1795" s="2108"/>
      <c r="AE1795" s="2108"/>
      <c r="AF1795" s="2108"/>
      <c r="AG1795" s="2108"/>
      <c r="AH1795" s="2108"/>
      <c r="AI1795" s="2108"/>
      <c r="AJ1795" s="2109">
        <v>0</v>
      </c>
    </row>
    <row r="1796" spans="3:40" s="1468" customFormat="1" ht="12" hidden="1" customHeight="1">
      <c r="E1796" s="2110" t="s">
        <v>3124</v>
      </c>
      <c r="F1796" s="2111" t="s">
        <v>3124</v>
      </c>
      <c r="G1796" s="2111" t="s">
        <v>3194</v>
      </c>
      <c r="H1796" s="2112" t="s">
        <v>3194</v>
      </c>
      <c r="I1796" s="2110" t="s">
        <v>3124</v>
      </c>
      <c r="J1796" s="2111" t="s">
        <v>3194</v>
      </c>
      <c r="K1796" s="2111" t="s">
        <v>3194</v>
      </c>
      <c r="L1796" s="2112" t="s">
        <v>3124</v>
      </c>
      <c r="M1796" s="2110" t="s">
        <v>3125</v>
      </c>
      <c r="N1796" s="2111" t="s">
        <v>3124</v>
      </c>
      <c r="O1796" s="2111" t="s">
        <v>3124</v>
      </c>
      <c r="P1796" s="2112" t="s">
        <v>3125</v>
      </c>
      <c r="Q1796" s="2110" t="s">
        <v>3124</v>
      </c>
      <c r="R1796" s="2111" t="s">
        <v>3194</v>
      </c>
      <c r="S1796" s="2111" t="s">
        <v>3124</v>
      </c>
      <c r="T1796" s="2112" t="s">
        <v>3194</v>
      </c>
      <c r="U1796" s="2110" t="s">
        <v>3194</v>
      </c>
      <c r="V1796" s="2111" t="s">
        <v>3124</v>
      </c>
      <c r="W1796" s="2111" t="s">
        <v>3194</v>
      </c>
      <c r="X1796" s="2112" t="s">
        <v>3125</v>
      </c>
      <c r="Y1796" s="2110" t="s">
        <v>3194</v>
      </c>
      <c r="Z1796" s="2111" t="s">
        <v>3125</v>
      </c>
      <c r="AA1796" s="2111" t="s">
        <v>3194</v>
      </c>
      <c r="AB1796" s="2112" t="s">
        <v>3124</v>
      </c>
      <c r="AC1796" s="2110" t="s">
        <v>3124</v>
      </c>
      <c r="AD1796" s="2111" t="s">
        <v>3194</v>
      </c>
      <c r="AE1796" s="2111" t="s">
        <v>3194</v>
      </c>
      <c r="AF1796" s="2112" t="s">
        <v>3124</v>
      </c>
      <c r="AG1796" s="2110" t="s">
        <v>3124</v>
      </c>
      <c r="AH1796" s="2111" t="s">
        <v>3124</v>
      </c>
      <c r="AI1796" s="2111" t="s">
        <v>3194</v>
      </c>
      <c r="AJ1796" s="2113" t="s">
        <v>3104</v>
      </c>
    </row>
    <row r="1797" spans="3:40" s="1468" customFormat="1" ht="6" hidden="1" customHeight="1">
      <c r="E1797" s="1473"/>
      <c r="F1797" s="1473"/>
      <c r="G1797" s="1473"/>
      <c r="H1797" s="1473"/>
      <c r="I1797" s="1473"/>
      <c r="J1797" s="1473"/>
      <c r="K1797" s="1473"/>
      <c r="L1797" s="1473"/>
      <c r="M1797" s="1473"/>
      <c r="N1797" s="1473"/>
      <c r="O1797" s="1473"/>
      <c r="P1797" s="1473"/>
      <c r="Q1797" s="1473"/>
      <c r="R1797" s="1473"/>
      <c r="S1797" s="1473"/>
      <c r="T1797" s="1473"/>
      <c r="U1797" s="1473"/>
      <c r="V1797" s="1473"/>
      <c r="W1797" s="1473"/>
      <c r="X1797" s="1473"/>
      <c r="Y1797" s="1473"/>
      <c r="Z1797" s="1473"/>
      <c r="AA1797" s="1473"/>
      <c r="AB1797" s="1473"/>
      <c r="AC1797" s="1473"/>
      <c r="AD1797" s="1473"/>
      <c r="AE1797" s="1473"/>
      <c r="AF1797" s="1473"/>
      <c r="AG1797" s="1473"/>
      <c r="AH1797" s="1473"/>
      <c r="AI1797" s="1473"/>
      <c r="AJ1797" s="1473"/>
      <c r="AK1797" s="1473"/>
    </row>
    <row r="1798" spans="3:40" s="1468" customFormat="1" ht="6" hidden="1" customHeight="1">
      <c r="E1798" s="1473"/>
      <c r="F1798" s="1473"/>
      <c r="G1798" s="1473"/>
      <c r="H1798" s="1473"/>
      <c r="I1798" s="1473"/>
      <c r="J1798" s="1473"/>
      <c r="K1798" s="1473"/>
      <c r="L1798" s="1473"/>
      <c r="M1798" s="1473"/>
      <c r="N1798" s="1473"/>
      <c r="O1798" s="1473"/>
      <c r="P1798" s="1473"/>
      <c r="Q1798" s="1473"/>
      <c r="R1798" s="1473"/>
      <c r="S1798" s="1473"/>
      <c r="T1798" s="1473"/>
      <c r="U1798" s="1473"/>
      <c r="V1798" s="1473"/>
      <c r="W1798" s="1473"/>
      <c r="X1798" s="1473"/>
      <c r="Y1798" s="1473"/>
      <c r="Z1798" s="1473"/>
      <c r="AA1798" s="1473"/>
      <c r="AB1798" s="1473"/>
      <c r="AC1798" s="1473"/>
      <c r="AD1798" s="1473"/>
      <c r="AE1798" s="1473"/>
      <c r="AF1798" s="1473"/>
      <c r="AG1798" s="1473"/>
      <c r="AH1798" s="1473"/>
      <c r="AI1798" s="1473"/>
      <c r="AJ1798" s="1473"/>
      <c r="AK1798" s="1473"/>
    </row>
    <row r="1799" spans="3:40" s="1468" customFormat="1" ht="6" hidden="1" customHeight="1">
      <c r="E1799" s="1473"/>
      <c r="F1799" s="1473"/>
      <c r="G1799" s="1473"/>
      <c r="H1799" s="1473"/>
      <c r="I1799" s="1473"/>
      <c r="J1799" s="1473"/>
      <c r="K1799" s="1473"/>
      <c r="L1799" s="1473"/>
      <c r="M1799" s="1473"/>
      <c r="N1799" s="1473"/>
      <c r="O1799" s="1473"/>
      <c r="P1799" s="1473"/>
      <c r="Q1799" s="1473"/>
      <c r="R1799" s="1473"/>
      <c r="S1799" s="1473"/>
      <c r="T1799" s="1473"/>
      <c r="U1799" s="1473"/>
      <c r="V1799" s="1473"/>
      <c r="W1799" s="1473"/>
      <c r="X1799" s="1473"/>
      <c r="Y1799" s="1473"/>
      <c r="Z1799" s="1473"/>
      <c r="AA1799" s="1473"/>
      <c r="AB1799" s="1473"/>
      <c r="AC1799" s="1473"/>
      <c r="AD1799" s="1473"/>
      <c r="AE1799" s="1473"/>
      <c r="AF1799" s="1473"/>
      <c r="AG1799" s="1473"/>
      <c r="AH1799" s="1473"/>
      <c r="AI1799" s="1473"/>
      <c r="AJ1799" s="1473"/>
      <c r="AK1799" s="1473"/>
    </row>
    <row r="1800" spans="3:40" s="1468" customFormat="1" ht="6" hidden="1" customHeight="1">
      <c r="E1800" s="1473"/>
      <c r="F1800" s="1473"/>
      <c r="G1800" s="1473"/>
      <c r="H1800" s="1473"/>
      <c r="I1800" s="1473"/>
      <c r="J1800" s="1473"/>
      <c r="K1800" s="1473"/>
      <c r="L1800" s="1473"/>
      <c r="M1800" s="1473"/>
      <c r="N1800" s="1473"/>
      <c r="O1800" s="1473"/>
      <c r="P1800" s="1473"/>
      <c r="Q1800" s="1473"/>
      <c r="R1800" s="1473"/>
      <c r="S1800" s="1473"/>
      <c r="T1800" s="1473"/>
      <c r="U1800" s="1473"/>
      <c r="V1800" s="1473"/>
      <c r="W1800" s="1473"/>
      <c r="X1800" s="1473"/>
      <c r="Y1800" s="1473"/>
      <c r="Z1800" s="1473"/>
      <c r="AA1800" s="1473"/>
      <c r="AB1800" s="1473"/>
      <c r="AC1800" s="1473"/>
      <c r="AD1800" s="1473"/>
      <c r="AE1800" s="1473"/>
      <c r="AF1800" s="1473"/>
      <c r="AG1800" s="1473"/>
      <c r="AH1800" s="1473"/>
      <c r="AI1800" s="1473"/>
      <c r="AJ1800" s="1473"/>
      <c r="AK1800" s="1473"/>
    </row>
    <row r="1801" spans="3:40" s="1468" customFormat="1" ht="12" hidden="1" customHeight="1">
      <c r="C1801" s="2096"/>
      <c r="D1801" s="2096"/>
      <c r="E1801" s="2096"/>
      <c r="F1801" s="2096"/>
      <c r="G1801" s="2096"/>
      <c r="H1801" s="2096"/>
      <c r="I1801" s="2096"/>
      <c r="J1801" s="2096"/>
      <c r="K1801" s="2096"/>
      <c r="L1801" s="2096"/>
      <c r="M1801" s="2096"/>
      <c r="U1801" s="1748"/>
      <c r="V1801" s="1748"/>
      <c r="W1801" s="1748"/>
      <c r="X1801" s="1748"/>
      <c r="Y1801" s="1748"/>
      <c r="Z1801" s="1748"/>
      <c r="AA1801" s="1748"/>
      <c r="AB1801" s="1748"/>
      <c r="AC1801" s="1748"/>
      <c r="AD1801" s="1748"/>
      <c r="AE1801" s="1748"/>
      <c r="AF1801" s="1748"/>
      <c r="AG1801" s="1748"/>
      <c r="AH1801" s="1748"/>
      <c r="AI1801" s="1748"/>
      <c r="AJ1801" s="1748"/>
      <c r="AK1801" s="1748"/>
      <c r="AL1801" s="1748"/>
      <c r="AM1801" s="1748"/>
      <c r="AN1801" s="1748"/>
    </row>
    <row r="1802" spans="3:40" s="1468" customFormat="1" ht="12" hidden="1" customHeight="1">
      <c r="C1802" s="2096"/>
      <c r="D1802" s="2096"/>
      <c r="E1802" s="2096"/>
      <c r="F1802" s="2096"/>
      <c r="G1802" s="2096"/>
      <c r="H1802" s="2096"/>
      <c r="I1802" s="2096"/>
      <c r="J1802" s="2096"/>
      <c r="K1802" s="2096"/>
      <c r="L1802" s="2096"/>
      <c r="M1802" s="2096"/>
      <c r="U1802" s="1469"/>
      <c r="V1802" s="1469"/>
      <c r="W1802" s="1469"/>
      <c r="X1802" s="1469"/>
      <c r="Y1802" s="1469"/>
      <c r="Z1802" s="1748"/>
      <c r="AA1802" s="1748"/>
      <c r="AB1802" s="1748"/>
      <c r="AC1802" s="1748"/>
      <c r="AD1802" s="2097"/>
      <c r="AE1802" s="1473"/>
      <c r="AF1802" s="1473"/>
      <c r="AG1802" s="1748"/>
      <c r="AH1802" s="2097" t="s">
        <v>4548</v>
      </c>
      <c r="AI1802" s="1473"/>
      <c r="AJ1802" s="2117">
        <v>0</v>
      </c>
      <c r="AK1802" s="1748" t="s">
        <v>4549</v>
      </c>
      <c r="AL1802" s="1748"/>
      <c r="AM1802" s="1748"/>
      <c r="AN1802" s="1748"/>
    </row>
    <row r="1803" spans="3:40" s="1468" customFormat="1" ht="12" hidden="1" customHeight="1">
      <c r="C1803" s="2096"/>
      <c r="D1803" s="2096"/>
      <c r="E1803" s="2096"/>
      <c r="F1803" s="2096"/>
      <c r="G1803" s="2096"/>
      <c r="H1803" s="2096"/>
      <c r="I1803" s="2096"/>
      <c r="J1803" s="2096"/>
      <c r="K1803" s="2096"/>
      <c r="L1803" s="2096"/>
      <c r="M1803" s="2096"/>
      <c r="T1803" s="1469"/>
      <c r="U1803" s="1469"/>
      <c r="V1803" s="1469"/>
      <c r="W1803" s="1469"/>
      <c r="X1803" s="1469"/>
      <c r="Y1803" s="1748"/>
      <c r="Z1803" s="1748"/>
      <c r="AA1803" s="1748"/>
      <c r="AB1803" s="1748"/>
      <c r="AC1803" s="2097"/>
      <c r="AD1803" s="1473"/>
      <c r="AE1803" s="1473"/>
      <c r="AF1803" s="1748"/>
      <c r="AG1803" s="1748"/>
      <c r="AH1803" s="2097" t="s">
        <v>4550</v>
      </c>
      <c r="AI1803" s="1473"/>
      <c r="AJ1803" s="2118">
        <v>1</v>
      </c>
      <c r="AK1803" s="1748"/>
      <c r="AL1803" s="1748"/>
      <c r="AM1803" s="1748"/>
    </row>
    <row r="1804" spans="3:40" s="1468" customFormat="1" ht="12" hidden="1" customHeight="1">
      <c r="C1804" s="2096"/>
      <c r="D1804" s="2096"/>
      <c r="E1804" s="2096"/>
      <c r="F1804" s="2096"/>
      <c r="G1804" s="2096"/>
      <c r="H1804" s="2096"/>
      <c r="I1804" s="2096"/>
      <c r="J1804" s="2096"/>
      <c r="K1804" s="2096"/>
      <c r="L1804" s="2096"/>
      <c r="M1804" s="2096"/>
      <c r="T1804" s="1469"/>
      <c r="U1804" s="1469"/>
      <c r="V1804" s="1469"/>
      <c r="W1804" s="1469"/>
      <c r="X1804" s="1469"/>
      <c r="Y1804" s="1748"/>
      <c r="Z1804" s="1748"/>
      <c r="AA1804" s="1748"/>
      <c r="AB1804" s="1748"/>
      <c r="AC1804" s="2097"/>
      <c r="AD1804" s="1473"/>
      <c r="AE1804" s="1473"/>
      <c r="AF1804" s="1748"/>
      <c r="AG1804" s="1748"/>
      <c r="AH1804" s="2097"/>
      <c r="AI1804" s="1473"/>
      <c r="AJ1804" s="1473"/>
      <c r="AK1804" s="1748"/>
      <c r="AL1804" s="1748"/>
      <c r="AM1804" s="1748"/>
    </row>
    <row r="1805" spans="3:40" s="1468" customFormat="1" ht="12" hidden="1" customHeight="1">
      <c r="C1805" s="2096"/>
      <c r="D1805" s="2096"/>
      <c r="E1805" s="2078" t="s">
        <v>4526</v>
      </c>
      <c r="F1805" s="2096"/>
      <c r="G1805" s="2096"/>
      <c r="H1805" s="2096"/>
      <c r="I1805" s="2096"/>
      <c r="J1805" s="2096"/>
      <c r="K1805" s="2096"/>
      <c r="L1805" s="2096"/>
      <c r="M1805" s="2096"/>
      <c r="T1805" s="1469"/>
      <c r="U1805" s="1469"/>
      <c r="V1805" s="1469"/>
      <c r="W1805" s="1469"/>
      <c r="X1805" s="1469"/>
      <c r="Y1805" s="1748"/>
      <c r="Z1805" s="1748"/>
      <c r="AA1805" s="1748"/>
      <c r="AB1805" s="1748"/>
      <c r="AC1805" s="2097"/>
      <c r="AD1805" s="1473"/>
      <c r="AE1805" s="1473"/>
      <c r="AF1805" s="1748"/>
      <c r="AG1805" s="1748"/>
      <c r="AH1805" s="1748"/>
      <c r="AI1805" s="1748"/>
      <c r="AJ1805" s="1748"/>
      <c r="AK1805" s="1748"/>
      <c r="AL1805" s="1748"/>
      <c r="AM1805" s="1748"/>
    </row>
    <row r="1806" spans="3:40" s="1468" customFormat="1" ht="12" hidden="1" customHeight="1">
      <c r="C1806" s="2096"/>
      <c r="D1806" s="2096"/>
      <c r="E1806" s="2078"/>
      <c r="F1806" s="2096"/>
      <c r="G1806" s="2096"/>
      <c r="H1806" s="2096"/>
      <c r="I1806" s="2096"/>
      <c r="J1806" s="2096"/>
      <c r="K1806" s="2096"/>
      <c r="L1806" s="2096"/>
      <c r="M1806" s="2096"/>
      <c r="T1806" s="1469"/>
      <c r="U1806" s="1469"/>
      <c r="V1806" s="1469"/>
      <c r="W1806" s="1469"/>
      <c r="X1806" s="1469"/>
      <c r="Y1806" s="1748"/>
      <c r="Z1806" s="1748"/>
      <c r="AA1806" s="1748"/>
      <c r="AB1806" s="1748"/>
      <c r="AC1806" s="2097"/>
      <c r="AD1806" s="1473"/>
      <c r="AE1806" s="1473"/>
      <c r="AF1806" s="1748"/>
      <c r="AG1806" s="1748"/>
      <c r="AH1806" s="1748"/>
      <c r="AI1806" s="1748"/>
      <c r="AJ1806" s="1748"/>
      <c r="AK1806" s="1748"/>
      <c r="AL1806" s="1748"/>
      <c r="AM1806" s="1748"/>
    </row>
    <row r="1807" spans="3:40" s="1474" customFormat="1" ht="11.25" hidden="1"/>
    <row r="1808" spans="3:40" s="1722" customFormat="1" ht="12" hidden="1" customHeight="1">
      <c r="AK1808" s="1821"/>
    </row>
    <row r="1809" spans="2:56" s="2121" customFormat="1" ht="12" hidden="1" customHeight="1">
      <c r="B1809" s="2119" t="str">
        <f>$B$2</f>
        <v>13</v>
      </c>
      <c r="C1809" s="2120" t="s">
        <v>4551</v>
      </c>
      <c r="E1809" s="2100" t="s">
        <v>4552</v>
      </c>
      <c r="R1809" s="2122"/>
      <c r="S1809" s="2122"/>
      <c r="T1809" s="2122"/>
      <c r="U1809" s="2122"/>
      <c r="V1809" s="2122"/>
      <c r="W1809" s="2122"/>
      <c r="X1809" s="2123"/>
      <c r="Y1809" s="2123"/>
      <c r="Z1809" s="2123"/>
      <c r="AA1809" s="2123"/>
      <c r="AB1809" s="2123"/>
      <c r="AC1809" s="2123"/>
      <c r="AD1809" s="2123"/>
      <c r="AF1809" s="2124" t="s">
        <v>3211</v>
      </c>
      <c r="AG1809" s="2124"/>
      <c r="AH1809" s="2124"/>
      <c r="AI1809" s="2124"/>
      <c r="AJ1809" s="2124"/>
    </row>
    <row r="1810" spans="2:56" s="2121" customFormat="1" ht="12" hidden="1" customHeight="1">
      <c r="B1810" s="2125"/>
      <c r="E1810" s="2126"/>
      <c r="R1810" s="2122"/>
      <c r="S1810" s="2122"/>
      <c r="T1810" s="2122"/>
      <c r="U1810" s="2122"/>
      <c r="V1810" s="2122"/>
      <c r="W1810" s="2122"/>
      <c r="X1810" s="2127"/>
      <c r="Y1810" s="2127"/>
      <c r="Z1810" s="2127"/>
      <c r="AA1810" s="2127"/>
      <c r="AB1810" s="2127"/>
      <c r="AC1810" s="2127"/>
      <c r="AD1810" s="2127"/>
      <c r="AF1810" s="2128"/>
      <c r="AG1810" s="2128"/>
      <c r="AH1810" s="2128"/>
      <c r="AI1810" s="2128"/>
      <c r="AJ1810" s="2128"/>
    </row>
    <row r="1811" spans="2:56" s="1943" customFormat="1" ht="12" hidden="1" customHeight="1">
      <c r="C1811" s="2129" t="s">
        <v>3101</v>
      </c>
      <c r="D1811" s="2130"/>
      <c r="E1811" s="2129"/>
      <c r="F1811" s="2129"/>
      <c r="G1811" s="2129" t="s">
        <v>3313</v>
      </c>
    </row>
    <row r="1812" spans="2:56" s="1943" customFormat="1" ht="12" hidden="1" customHeight="1">
      <c r="E1812" s="1955">
        <v>31</v>
      </c>
      <c r="F1812" s="1955"/>
      <c r="G1812" s="1955"/>
      <c r="H1812" s="1955"/>
      <c r="I1812" s="1955"/>
      <c r="J1812" s="1955"/>
      <c r="K1812" s="1955"/>
      <c r="L1812" s="1955">
        <v>24</v>
      </c>
      <c r="M1812" s="1955">
        <v>23</v>
      </c>
      <c r="N1812" s="1955"/>
      <c r="O1812" s="1955"/>
      <c r="P1812" s="1955"/>
      <c r="Q1812" s="1955"/>
      <c r="R1812" s="1955"/>
      <c r="S1812" s="1955"/>
      <c r="T1812" s="1956">
        <v>16</v>
      </c>
      <c r="U1812" s="1956">
        <v>15</v>
      </c>
      <c r="V1812" s="1955"/>
      <c r="W1812" s="1955"/>
      <c r="X1812" s="1955"/>
      <c r="Y1812" s="1955"/>
      <c r="Z1812" s="1955"/>
      <c r="AA1812" s="1955"/>
      <c r="AB1812" s="1956">
        <v>8</v>
      </c>
      <c r="AC1812" s="1956">
        <v>7</v>
      </c>
      <c r="AD1812" s="1955"/>
      <c r="AE1812" s="1955"/>
      <c r="AF1812" s="1955"/>
      <c r="AG1812" s="1955"/>
      <c r="AH1812" s="1955"/>
      <c r="AI1812" s="1955"/>
      <c r="AJ1812" s="1956">
        <v>0</v>
      </c>
      <c r="AQ1812" s="2123"/>
      <c r="AR1812" s="2123"/>
      <c r="AS1812" s="2123"/>
      <c r="AT1812" s="2123"/>
      <c r="AU1812" s="2123"/>
      <c r="AV1812" s="2123"/>
      <c r="AW1812" s="2123"/>
      <c r="AX1812" s="2123"/>
      <c r="AY1812" s="2123"/>
      <c r="AZ1812" s="2123"/>
      <c r="BA1812" s="2123"/>
      <c r="BB1812" s="2123"/>
      <c r="BC1812" s="2123"/>
      <c r="BD1812" s="2123"/>
    </row>
    <row r="1813" spans="2:56" s="1943" customFormat="1" ht="12" hidden="1" customHeight="1">
      <c r="E1813" s="1828">
        <v>1</v>
      </c>
      <c r="F1813" s="1829">
        <v>0</v>
      </c>
      <c r="G1813" s="1829">
        <v>1</v>
      </c>
      <c r="H1813" s="1830" t="s">
        <v>3105</v>
      </c>
      <c r="I1813" s="1828">
        <v>0</v>
      </c>
      <c r="J1813" s="1842">
        <v>0</v>
      </c>
      <c r="K1813" s="1842">
        <v>0</v>
      </c>
      <c r="L1813" s="2131">
        <v>0</v>
      </c>
      <c r="M1813" s="1833">
        <v>0</v>
      </c>
      <c r="N1813" s="1842">
        <v>0</v>
      </c>
      <c r="O1813" s="1842">
        <v>0</v>
      </c>
      <c r="P1813" s="2131">
        <v>0</v>
      </c>
      <c r="Q1813" s="2132" t="str">
        <f>MID(Q1815,1,1)</f>
        <v>0</v>
      </c>
      <c r="R1813" s="2133" t="str">
        <f>MID(Q1815,2,1)</f>
        <v>0</v>
      </c>
      <c r="S1813" s="2134" t="str">
        <f>MID(Q1815,3,1)</f>
        <v>0</v>
      </c>
      <c r="T1813" s="2135" t="str">
        <f>MID(Q1815,4,1)</f>
        <v>1</v>
      </c>
      <c r="U1813" s="2132" t="str">
        <f>MID(U1815,1,1)</f>
        <v>0</v>
      </c>
      <c r="V1813" s="2133" t="str">
        <f>MID(U1815,2,1)</f>
        <v>0</v>
      </c>
      <c r="W1813" s="2133" t="str">
        <f>MID(U1815,3,1)</f>
        <v>0</v>
      </c>
      <c r="X1813" s="2136" t="str">
        <f>MID(U1815,4,1)</f>
        <v>0</v>
      </c>
      <c r="Y1813" s="2132" t="str">
        <f>MID(U1815,5,1)</f>
        <v>0</v>
      </c>
      <c r="Z1813" s="2133" t="str">
        <f>MID(U1815,6,1)</f>
        <v>0</v>
      </c>
      <c r="AA1813" s="2133" t="str">
        <f>MID(U1815,7,1)</f>
        <v>0</v>
      </c>
      <c r="AB1813" s="2136" t="str">
        <f>MID(U1815,8,1)</f>
        <v>0</v>
      </c>
      <c r="AC1813" s="2137" t="str">
        <f>MID(AC1815,1,1)</f>
        <v>0</v>
      </c>
      <c r="AD1813" s="2134" t="str">
        <f>MID(AC1815,2,1)</f>
        <v>1</v>
      </c>
      <c r="AE1813" s="2134" t="str">
        <f>MID(AC1815,3,1)</f>
        <v>0</v>
      </c>
      <c r="AF1813" s="2138" t="str">
        <f>MID(AC1815,4,1)</f>
        <v>0</v>
      </c>
      <c r="AG1813" s="2137" t="str">
        <f>MID(AC1815,5,1)</f>
        <v>0</v>
      </c>
      <c r="AH1813" s="2134" t="str">
        <f>MID(AC1815,6,1)</f>
        <v>1</v>
      </c>
      <c r="AI1813" s="2134" t="str">
        <f>MID(AC1815,7,1)</f>
        <v>0</v>
      </c>
      <c r="AJ1813" s="2138" t="str">
        <f>MID(AC1815,8,1)</f>
        <v>0</v>
      </c>
      <c r="AQ1813" s="2123"/>
      <c r="AR1813" s="2123"/>
      <c r="AS1813" s="2123"/>
      <c r="AT1813" s="2123"/>
      <c r="AU1813" s="2123"/>
      <c r="AV1813" s="2123"/>
      <c r="AW1813" s="2123"/>
      <c r="AX1813" s="2123"/>
      <c r="AY1813" s="2123"/>
      <c r="AZ1813" s="2123"/>
      <c r="BA1813" s="2123"/>
      <c r="BB1813" s="2123"/>
      <c r="BC1813" s="2123"/>
      <c r="BD1813" s="2123"/>
    </row>
    <row r="1814" spans="2:56" s="1943" customFormat="1" ht="12" hidden="1" customHeight="1">
      <c r="AI1814" s="1979"/>
      <c r="AJ1814" s="1979"/>
      <c r="AQ1814" s="2123"/>
      <c r="AR1814" s="2123"/>
      <c r="AS1814" s="2123"/>
      <c r="AT1814" s="2123"/>
      <c r="AU1814" s="2123"/>
      <c r="AV1814" s="2123"/>
      <c r="AW1814" s="2123"/>
      <c r="AX1814" s="2123"/>
      <c r="AY1814" s="2123"/>
      <c r="AZ1814" s="2123"/>
      <c r="BA1814" s="2123"/>
      <c r="BB1814" s="2123"/>
      <c r="BC1814" s="2123"/>
      <c r="BD1814" s="2123"/>
    </row>
    <row r="1815" spans="2:56" s="1943" customFormat="1" ht="12" hidden="1" customHeight="1">
      <c r="E1815" s="2139"/>
      <c r="F1815" s="2139"/>
      <c r="G1815" s="2139"/>
      <c r="H1815" s="2139"/>
      <c r="I1815" s="2139"/>
      <c r="J1815" s="1979"/>
      <c r="K1815" s="1979"/>
      <c r="L1815" s="1979"/>
      <c r="M1815" s="1979"/>
      <c r="N1815" s="1979"/>
      <c r="O1815" s="1979"/>
      <c r="P1815" s="1979"/>
      <c r="Q1815" s="2140" t="str">
        <f>HEX2BIN(T1816,4)</f>
        <v>0001</v>
      </c>
      <c r="R1815" s="2140"/>
      <c r="S1815" s="2140"/>
      <c r="T1815" s="2140"/>
      <c r="U1815" s="2140" t="str">
        <f>HEX2BIN(Y1816,8)</f>
        <v>00000000</v>
      </c>
      <c r="V1815" s="2140"/>
      <c r="W1815" s="2140"/>
      <c r="X1815" s="2140"/>
      <c r="Y1815" s="2140"/>
      <c r="Z1815" s="2140"/>
      <c r="AA1815" s="2140"/>
      <c r="AB1815" s="2140"/>
      <c r="AC1815" s="2140" t="str">
        <f>HEX2BIN(AG1816,8)</f>
        <v>01000100</v>
      </c>
      <c r="AD1815" s="2140"/>
      <c r="AE1815" s="2140"/>
      <c r="AF1815" s="2140"/>
      <c r="AG1815" s="2140"/>
      <c r="AH1815" s="2140"/>
      <c r="AI1815" s="2140"/>
      <c r="AJ1815" s="2140"/>
      <c r="AQ1815" s="2123"/>
      <c r="AR1815" s="2123"/>
      <c r="AS1815" s="2123"/>
      <c r="AT1815" s="2123"/>
      <c r="AU1815" s="2123"/>
      <c r="AV1815" s="2123"/>
      <c r="AW1815" s="2123"/>
      <c r="AX1815" s="2123"/>
      <c r="AY1815" s="2123"/>
      <c r="AZ1815" s="2123"/>
      <c r="BA1815" s="2123"/>
      <c r="BB1815" s="2123"/>
      <c r="BC1815" s="2123"/>
      <c r="BD1815" s="2123"/>
    </row>
    <row r="1816" spans="2:56" s="1943" customFormat="1" ht="12" hidden="1" customHeight="1">
      <c r="E1816" s="2139"/>
      <c r="F1816" s="2139"/>
      <c r="G1816" s="2139"/>
      <c r="H1816" s="2139"/>
      <c r="I1816" s="2139"/>
      <c r="J1816" s="1979"/>
      <c r="K1816" s="1948"/>
      <c r="L1816" s="1979"/>
      <c r="M1816" s="2141"/>
      <c r="N1816" s="1951"/>
      <c r="O1816" s="1948"/>
      <c r="P1816" s="1948"/>
      <c r="Q1816" s="2142" t="s">
        <v>3106</v>
      </c>
      <c r="R1816" s="2143"/>
      <c r="S1816" s="2143"/>
      <c r="T1816" s="2144" t="s">
        <v>3187</v>
      </c>
      <c r="U1816" s="2142" t="s">
        <v>3108</v>
      </c>
      <c r="V1816" s="2143"/>
      <c r="W1816" s="2143"/>
      <c r="X1816" s="2143"/>
      <c r="Y1816" s="2145" t="s">
        <v>3339</v>
      </c>
      <c r="Z1816" s="2145"/>
      <c r="AA1816" s="2145"/>
      <c r="AB1816" s="2146"/>
      <c r="AC1816" s="2142" t="s">
        <v>3216</v>
      </c>
      <c r="AD1816" s="2143"/>
      <c r="AE1816" s="2143"/>
      <c r="AF1816" s="2143"/>
      <c r="AG1816" s="1949">
        <v>44</v>
      </c>
      <c r="AH1816" s="1949"/>
      <c r="AI1816" s="1949"/>
      <c r="AJ1816" s="1950"/>
      <c r="AQ1816" s="2123"/>
      <c r="AR1816" s="2123"/>
      <c r="AS1816" s="2123"/>
      <c r="AT1816" s="2123"/>
      <c r="AU1816" s="2123"/>
      <c r="AV1816" s="2123"/>
      <c r="AW1816" s="2123"/>
      <c r="AX1816" s="2123"/>
      <c r="AY1816" s="2123"/>
      <c r="AZ1816" s="2123"/>
      <c r="BA1816" s="2123"/>
      <c r="BB1816" s="2123"/>
      <c r="BC1816" s="2123"/>
      <c r="BD1816" s="2123"/>
    </row>
    <row r="1817" spans="2:56" s="1943" customFormat="1" ht="12" hidden="1" customHeight="1">
      <c r="B1817" s="1945"/>
      <c r="C1817" s="1946"/>
    </row>
    <row r="1818" spans="2:56" s="1943" customFormat="1" ht="12" hidden="1" customHeight="1">
      <c r="C1818" s="1943" t="s">
        <v>3123</v>
      </c>
      <c r="D1818" s="1946"/>
      <c r="G1818" s="2129" t="s">
        <v>3116</v>
      </c>
      <c r="M1818" s="1951"/>
      <c r="N1818" s="1951"/>
      <c r="O1818" s="1951"/>
      <c r="P1818" s="1951"/>
      <c r="Q1818" s="1951"/>
      <c r="R1818" s="1951"/>
      <c r="S1818" s="1951"/>
      <c r="T1818" s="1951"/>
      <c r="U1818" s="1951"/>
      <c r="V1818" s="1951"/>
      <c r="W1818" s="1951"/>
      <c r="X1818" s="1951"/>
      <c r="AC1818" s="1951"/>
      <c r="AD1818" s="1951"/>
      <c r="AE1818" s="1951"/>
      <c r="AF1818" s="1951"/>
      <c r="AG1818" s="1951"/>
      <c r="AH1818" s="1951"/>
      <c r="AI1818" s="1951"/>
      <c r="AJ1818" s="1951"/>
      <c r="AK1818" s="1951"/>
      <c r="AL1818" s="1951"/>
    </row>
    <row r="1819" spans="2:56" s="1943" customFormat="1" ht="12" hidden="1" customHeight="1">
      <c r="E1819" s="1953" t="s">
        <v>3117</v>
      </c>
      <c r="AJ1819" s="1954" t="s">
        <v>3193</v>
      </c>
    </row>
    <row r="1820" spans="2:56" s="1943" customFormat="1" ht="12" hidden="1" customHeight="1">
      <c r="E1820" s="1955">
        <v>31</v>
      </c>
      <c r="F1820" s="1955"/>
      <c r="G1820" s="1955"/>
      <c r="H1820" s="1955"/>
      <c r="I1820" s="1955"/>
      <c r="J1820" s="1955"/>
      <c r="K1820" s="1955"/>
      <c r="L1820" s="1955">
        <v>24</v>
      </c>
      <c r="M1820" s="1955">
        <v>23</v>
      </c>
      <c r="N1820" s="1955"/>
      <c r="O1820" s="1955"/>
      <c r="P1820" s="1955"/>
      <c r="Q1820" s="1955"/>
      <c r="R1820" s="1955"/>
      <c r="S1820" s="1955"/>
      <c r="T1820" s="1956">
        <v>16</v>
      </c>
      <c r="U1820" s="1956">
        <v>15</v>
      </c>
      <c r="V1820" s="1955"/>
      <c r="W1820" s="1955"/>
      <c r="X1820" s="1955"/>
      <c r="Y1820" s="1955"/>
      <c r="Z1820" s="1955"/>
      <c r="AA1820" s="1955"/>
      <c r="AB1820" s="1956">
        <v>8</v>
      </c>
      <c r="AC1820" s="1956">
        <v>7</v>
      </c>
      <c r="AD1820" s="1955"/>
      <c r="AE1820" s="1955"/>
      <c r="AF1820" s="1955"/>
      <c r="AG1820" s="1955"/>
      <c r="AH1820" s="1955"/>
      <c r="AI1820" s="1955"/>
      <c r="AJ1820" s="1956">
        <v>0</v>
      </c>
    </row>
    <row r="1821" spans="2:56" s="1943" customFormat="1" ht="12" hidden="1" customHeight="1">
      <c r="E1821" s="1841" t="s">
        <v>3124</v>
      </c>
      <c r="F1821" s="1842" t="s">
        <v>3194</v>
      </c>
      <c r="G1821" s="1842" t="s">
        <v>3194</v>
      </c>
      <c r="H1821" s="1843" t="s">
        <v>3194</v>
      </c>
      <c r="I1821" s="1841" t="s">
        <v>3194</v>
      </c>
      <c r="J1821" s="1842" t="s">
        <v>3194</v>
      </c>
      <c r="K1821" s="1842" t="s">
        <v>3125</v>
      </c>
      <c r="L1821" s="1843" t="s">
        <v>3125</v>
      </c>
      <c r="M1821" s="1841" t="s">
        <v>3125</v>
      </c>
      <c r="N1821" s="1842" t="s">
        <v>3124</v>
      </c>
      <c r="O1821" s="1842" t="s">
        <v>3125</v>
      </c>
      <c r="P1821" s="1843" t="s">
        <v>3125</v>
      </c>
      <c r="Q1821" s="1841" t="s">
        <v>3125</v>
      </c>
      <c r="R1821" s="1842" t="s">
        <v>3124</v>
      </c>
      <c r="S1821" s="1842" t="s">
        <v>3125</v>
      </c>
      <c r="T1821" s="1843" t="s">
        <v>3125</v>
      </c>
      <c r="U1821" s="1841" t="s">
        <v>3125</v>
      </c>
      <c r="V1821" s="1842" t="s">
        <v>3125</v>
      </c>
      <c r="W1821" s="1842" t="s">
        <v>3125</v>
      </c>
      <c r="X1821" s="1843" t="s">
        <v>3125</v>
      </c>
      <c r="Y1821" s="1841" t="s">
        <v>3125</v>
      </c>
      <c r="Z1821" s="1842" t="s">
        <v>3125</v>
      </c>
      <c r="AA1821" s="1842" t="s">
        <v>3125</v>
      </c>
      <c r="AB1821" s="1843" t="s">
        <v>3125</v>
      </c>
      <c r="AC1821" s="1841" t="s">
        <v>3125</v>
      </c>
      <c r="AD1821" s="1842" t="s">
        <v>3125</v>
      </c>
      <c r="AE1821" s="1842" t="s">
        <v>3125</v>
      </c>
      <c r="AF1821" s="1843" t="s">
        <v>3125</v>
      </c>
      <c r="AG1821" s="1841" t="s">
        <v>3125</v>
      </c>
      <c r="AH1821" s="1842" t="s">
        <v>3125</v>
      </c>
      <c r="AI1821" s="1842" t="s">
        <v>3125</v>
      </c>
      <c r="AJ1821" s="2147" t="s">
        <v>3105</v>
      </c>
    </row>
    <row r="1822" spans="2:56" s="1943" customFormat="1" ht="6" hidden="1" customHeight="1">
      <c r="E1822" s="1960"/>
      <c r="F1822" s="1960"/>
      <c r="G1822" s="1960"/>
      <c r="H1822" s="1960"/>
      <c r="I1822" s="1960"/>
      <c r="J1822" s="1960"/>
      <c r="K1822" s="1960"/>
      <c r="L1822" s="1960"/>
      <c r="M1822" s="1960"/>
      <c r="N1822" s="1960"/>
      <c r="O1822" s="1960"/>
      <c r="P1822" s="1960"/>
      <c r="Q1822" s="1960"/>
      <c r="R1822" s="1960"/>
      <c r="S1822" s="1960"/>
      <c r="T1822" s="1960"/>
      <c r="U1822" s="1960"/>
      <c r="V1822" s="1960"/>
      <c r="W1822" s="1960"/>
      <c r="X1822" s="1960"/>
      <c r="Y1822" s="1960"/>
      <c r="Z1822" s="1960"/>
      <c r="AA1822" s="1960"/>
      <c r="AB1822" s="1960"/>
      <c r="AC1822" s="1960"/>
      <c r="AD1822" s="1960"/>
      <c r="AE1822" s="1960"/>
      <c r="AF1822" s="1960"/>
      <c r="AG1822" s="1960"/>
      <c r="AH1822" s="1960"/>
      <c r="AI1822" s="1960"/>
      <c r="AJ1822" s="1960"/>
    </row>
    <row r="1823" spans="2:56" s="1943" customFormat="1" ht="6" hidden="1" customHeight="1">
      <c r="E1823" s="1960"/>
      <c r="F1823" s="1960"/>
      <c r="G1823" s="1960"/>
      <c r="H1823" s="1960"/>
      <c r="I1823" s="1960"/>
      <c r="J1823" s="1960"/>
      <c r="K1823" s="1960"/>
      <c r="L1823" s="1960"/>
      <c r="M1823" s="1960"/>
      <c r="N1823" s="1960"/>
      <c r="O1823" s="1960"/>
      <c r="P1823" s="1960"/>
      <c r="Q1823" s="1960"/>
      <c r="R1823" s="1960"/>
      <c r="S1823" s="1960"/>
      <c r="T1823" s="1960"/>
      <c r="U1823" s="1960"/>
      <c r="V1823" s="1960"/>
      <c r="W1823" s="1960"/>
      <c r="X1823" s="1960"/>
      <c r="Y1823" s="1960"/>
      <c r="Z1823" s="1960"/>
      <c r="AA1823" s="1960"/>
      <c r="AB1823" s="1960"/>
      <c r="AC1823" s="1960"/>
      <c r="AD1823" s="1960"/>
      <c r="AE1823" s="1960"/>
      <c r="AF1823" s="1960"/>
      <c r="AG1823" s="1960"/>
      <c r="AH1823" s="1960"/>
      <c r="AI1823" s="1960"/>
      <c r="AJ1823" s="1960"/>
    </row>
    <row r="1824" spans="2:56" s="1943" customFormat="1" ht="6" hidden="1" customHeight="1">
      <c r="E1824" s="1960"/>
      <c r="F1824" s="1960"/>
      <c r="G1824" s="1960"/>
      <c r="H1824" s="1960"/>
      <c r="I1824" s="1960"/>
      <c r="J1824" s="1960"/>
      <c r="K1824" s="1960"/>
      <c r="L1824" s="1960"/>
      <c r="M1824" s="1960"/>
      <c r="N1824" s="1960"/>
      <c r="O1824" s="1960"/>
      <c r="P1824" s="1960"/>
      <c r="Q1824" s="1960"/>
      <c r="R1824" s="1960"/>
      <c r="S1824" s="1960"/>
      <c r="T1824" s="1960"/>
      <c r="U1824" s="1960"/>
      <c r="V1824" s="1960"/>
      <c r="W1824" s="1960"/>
      <c r="X1824" s="1960"/>
      <c r="Y1824" s="1960"/>
      <c r="Z1824" s="1960"/>
      <c r="AA1824" s="1960"/>
      <c r="AB1824" s="1960"/>
      <c r="AC1824" s="1960"/>
      <c r="AD1824" s="1960"/>
      <c r="AE1824" s="1960"/>
      <c r="AF1824" s="1960"/>
      <c r="AG1824" s="1960"/>
      <c r="AH1824" s="1960"/>
      <c r="AI1824" s="1960"/>
      <c r="AJ1824" s="1960"/>
    </row>
    <row r="1825" spans="2:56" s="1943" customFormat="1" ht="6" hidden="1" customHeight="1">
      <c r="E1825" s="1960"/>
      <c r="F1825" s="1960"/>
      <c r="G1825" s="1960"/>
      <c r="H1825" s="1960"/>
      <c r="I1825" s="1960"/>
      <c r="J1825" s="1960"/>
      <c r="K1825" s="1960"/>
      <c r="L1825" s="1960"/>
      <c r="M1825" s="1960"/>
      <c r="N1825" s="1960"/>
      <c r="O1825" s="1960"/>
      <c r="P1825" s="1960"/>
      <c r="Q1825" s="1960"/>
      <c r="R1825" s="1960"/>
      <c r="S1825" s="1960"/>
      <c r="T1825" s="1960"/>
      <c r="U1825" s="1960"/>
      <c r="V1825" s="1960"/>
      <c r="W1825" s="1960"/>
      <c r="X1825" s="1960"/>
      <c r="Y1825" s="1960"/>
      <c r="Z1825" s="1960"/>
      <c r="AA1825" s="1960"/>
      <c r="AB1825" s="1960"/>
      <c r="AC1825" s="1960"/>
      <c r="AD1825" s="1960"/>
      <c r="AE1825" s="1960"/>
    </row>
    <row r="1826" spans="2:56" s="1943" customFormat="1" ht="11.25" hidden="1" customHeight="1">
      <c r="E1826" s="1960"/>
      <c r="F1826" s="1960"/>
      <c r="G1826" s="1960"/>
      <c r="H1826" s="1960"/>
      <c r="I1826" s="1960"/>
      <c r="J1826" s="1960"/>
      <c r="K1826" s="1960"/>
      <c r="L1826" s="1960"/>
      <c r="M1826" s="1960"/>
      <c r="N1826" s="1960"/>
      <c r="O1826" s="1960"/>
      <c r="P1826" s="1960"/>
      <c r="Q1826" s="1960"/>
      <c r="R1826" s="1960"/>
      <c r="S1826" s="1960"/>
      <c r="T1826" s="1960"/>
      <c r="U1826" s="1960"/>
      <c r="V1826" s="1960"/>
      <c r="W1826" s="1960"/>
      <c r="X1826" s="1960"/>
      <c r="Y1826" s="1960"/>
      <c r="Z1826" s="1960"/>
      <c r="AA1826" s="1960"/>
      <c r="AB1826" s="1960"/>
      <c r="AC1826" s="1960"/>
      <c r="AD1826" s="1960"/>
      <c r="AE1826" s="1960"/>
    </row>
    <row r="1827" spans="2:56" s="1943" customFormat="1" ht="11.25" hidden="1" customHeight="1">
      <c r="E1827" s="1979"/>
      <c r="F1827" s="1979"/>
      <c r="G1827" s="1979"/>
      <c r="H1827" s="1979"/>
      <c r="I1827" s="2148"/>
      <c r="J1827" s="2148"/>
      <c r="K1827" s="2148"/>
      <c r="L1827" s="2148"/>
      <c r="M1827" s="2148"/>
      <c r="N1827" s="2148"/>
      <c r="O1827" s="2148"/>
      <c r="P1827" s="2148"/>
      <c r="Q1827" s="2148"/>
      <c r="R1827" s="2148"/>
      <c r="S1827" s="2148"/>
      <c r="T1827" s="2148"/>
      <c r="U1827" s="2148"/>
      <c r="V1827" s="2148"/>
      <c r="W1827" s="2148"/>
      <c r="X1827" s="2148"/>
      <c r="Y1827" s="2148"/>
      <c r="AG1827" s="1747"/>
      <c r="AH1827" s="1747" t="s">
        <v>4553</v>
      </c>
      <c r="AI1827" s="2057"/>
      <c r="AJ1827" s="2149">
        <v>1</v>
      </c>
    </row>
    <row r="1828" spans="2:56" s="1943" customFormat="1" ht="11.25" hidden="1" customHeight="1">
      <c r="E1828" s="1979"/>
      <c r="F1828" s="1979"/>
      <c r="G1828" s="1979"/>
      <c r="H1828" s="1979"/>
      <c r="I1828" s="2148"/>
      <c r="J1828" s="2148"/>
      <c r="K1828" s="2148"/>
      <c r="L1828" s="2148"/>
      <c r="M1828" s="2148"/>
      <c r="N1828" s="2148"/>
      <c r="O1828" s="2148"/>
      <c r="P1828" s="2148"/>
      <c r="Q1828" s="2148"/>
      <c r="R1828" s="2148"/>
      <c r="S1828" s="2148"/>
      <c r="T1828" s="2148"/>
      <c r="U1828" s="2148"/>
      <c r="V1828" s="2148"/>
      <c r="W1828" s="2148"/>
      <c r="X1828" s="2148"/>
      <c r="Y1828" s="2148"/>
      <c r="AG1828" s="1747"/>
      <c r="AH1828" s="1747" t="s">
        <v>4554</v>
      </c>
      <c r="AI1828" s="2057"/>
      <c r="AJ1828" s="2150">
        <v>0</v>
      </c>
      <c r="AK1828" s="1943" t="s">
        <v>4555</v>
      </c>
    </row>
    <row r="1829" spans="2:56" s="1943" customFormat="1" ht="11.25" hidden="1" customHeight="1">
      <c r="E1829" s="1979"/>
      <c r="F1829" s="1979"/>
      <c r="G1829" s="1979"/>
      <c r="H1829" s="1979"/>
      <c r="I1829" s="2148"/>
      <c r="J1829" s="2148"/>
      <c r="K1829" s="2148"/>
      <c r="L1829" s="2148"/>
      <c r="M1829" s="2148"/>
      <c r="N1829" s="2148"/>
      <c r="O1829" s="2148"/>
      <c r="P1829" s="2148"/>
      <c r="Q1829" s="2148"/>
      <c r="R1829" s="2148"/>
      <c r="S1829" s="2148"/>
      <c r="T1829" s="2148"/>
      <c r="U1829" s="2148"/>
      <c r="V1829" s="2148"/>
      <c r="W1829" s="2148"/>
      <c r="X1829" s="2148"/>
      <c r="Y1829" s="2148"/>
      <c r="AG1829" s="1747"/>
      <c r="AH1829" s="1807"/>
      <c r="AI1829" s="2057"/>
      <c r="AJ1829" s="2057"/>
    </row>
    <row r="1830" spans="2:56" s="1722" customFormat="1" ht="12" hidden="1" customHeight="1">
      <c r="AK1830" s="1821"/>
    </row>
    <row r="1831" spans="2:56" s="1722" customFormat="1" ht="12" hidden="1" customHeight="1">
      <c r="AK1831" s="1821"/>
    </row>
    <row r="1832" spans="2:56" s="2121" customFormat="1" ht="12" hidden="1" customHeight="1">
      <c r="B1832" s="2119" t="str">
        <f>$B$2</f>
        <v>13</v>
      </c>
      <c r="C1832" s="2120" t="s">
        <v>4556</v>
      </c>
      <c r="E1832" s="2100" t="s">
        <v>4557</v>
      </c>
      <c r="R1832" s="2122"/>
      <c r="S1832" s="2122"/>
      <c r="T1832" s="2122"/>
      <c r="U1832" s="2122"/>
      <c r="V1832" s="2122"/>
      <c r="W1832" s="2122"/>
      <c r="X1832" s="2123"/>
      <c r="Y1832" s="2123"/>
      <c r="Z1832" s="2123"/>
      <c r="AA1832" s="2123"/>
      <c r="AB1832" s="2123"/>
      <c r="AC1832" s="2123"/>
      <c r="AD1832" s="2123"/>
      <c r="AF1832" s="2124" t="s">
        <v>3211</v>
      </c>
      <c r="AG1832" s="2124"/>
      <c r="AH1832" s="2124"/>
      <c r="AI1832" s="2124"/>
      <c r="AJ1832" s="2124"/>
    </row>
    <row r="1833" spans="2:56" s="2121" customFormat="1" ht="12" hidden="1" customHeight="1">
      <c r="B1833" s="2125"/>
      <c r="E1833" s="2126"/>
      <c r="R1833" s="2122"/>
      <c r="S1833" s="2122"/>
      <c r="T1833" s="2122"/>
      <c r="U1833" s="2122"/>
      <c r="V1833" s="2122"/>
      <c r="W1833" s="2122"/>
      <c r="X1833" s="2127"/>
      <c r="Y1833" s="2127"/>
      <c r="Z1833" s="2127"/>
      <c r="AA1833" s="2127"/>
      <c r="AB1833" s="2127"/>
      <c r="AC1833" s="2127"/>
      <c r="AD1833" s="2127"/>
      <c r="AF1833" s="2128"/>
      <c r="AG1833" s="2128"/>
      <c r="AH1833" s="2128"/>
      <c r="AI1833" s="2128"/>
      <c r="AJ1833" s="2128"/>
    </row>
    <row r="1834" spans="2:56" s="1943" customFormat="1" ht="12" hidden="1" customHeight="1">
      <c r="C1834" s="2129" t="s">
        <v>3101</v>
      </c>
      <c r="D1834" s="2130"/>
      <c r="E1834" s="2129"/>
      <c r="F1834" s="2129"/>
      <c r="G1834" s="2129" t="s">
        <v>3135</v>
      </c>
    </row>
    <row r="1835" spans="2:56" s="1943" customFormat="1" ht="12" hidden="1" customHeight="1">
      <c r="E1835" s="1955">
        <v>31</v>
      </c>
      <c r="F1835" s="1955"/>
      <c r="G1835" s="1955"/>
      <c r="H1835" s="1955"/>
      <c r="I1835" s="1955"/>
      <c r="J1835" s="1955"/>
      <c r="K1835" s="1955"/>
      <c r="L1835" s="1955">
        <v>24</v>
      </c>
      <c r="M1835" s="1955">
        <v>23</v>
      </c>
      <c r="N1835" s="1955"/>
      <c r="O1835" s="1955"/>
      <c r="P1835" s="1955"/>
      <c r="Q1835" s="1955"/>
      <c r="R1835" s="1955"/>
      <c r="S1835" s="1955"/>
      <c r="T1835" s="1956">
        <v>16</v>
      </c>
      <c r="U1835" s="1956">
        <v>15</v>
      </c>
      <c r="V1835" s="1955"/>
      <c r="W1835" s="1955"/>
      <c r="X1835" s="1955"/>
      <c r="Y1835" s="1955"/>
      <c r="Z1835" s="1955"/>
      <c r="AA1835" s="1955"/>
      <c r="AB1835" s="1956">
        <v>8</v>
      </c>
      <c r="AC1835" s="1956">
        <v>7</v>
      </c>
      <c r="AD1835" s="1955"/>
      <c r="AE1835" s="1955"/>
      <c r="AF1835" s="1955"/>
      <c r="AG1835" s="1955"/>
      <c r="AH1835" s="1955"/>
      <c r="AI1835" s="1955"/>
      <c r="AJ1835" s="1956">
        <v>0</v>
      </c>
      <c r="AQ1835" s="2123"/>
      <c r="AR1835" s="2123"/>
      <c r="AS1835" s="2123"/>
      <c r="AT1835" s="2123"/>
      <c r="AU1835" s="2123"/>
      <c r="AV1835" s="2123"/>
      <c r="AW1835" s="2123"/>
      <c r="AX1835" s="2123"/>
      <c r="AY1835" s="2123"/>
      <c r="AZ1835" s="2123"/>
      <c r="BA1835" s="2123"/>
      <c r="BB1835" s="2123"/>
      <c r="BC1835" s="2123"/>
      <c r="BD1835" s="2123"/>
    </row>
    <row r="1836" spans="2:56" s="1943" customFormat="1" ht="12" hidden="1" customHeight="1">
      <c r="E1836" s="1828">
        <v>1</v>
      </c>
      <c r="F1836" s="1829">
        <v>0</v>
      </c>
      <c r="G1836" s="1829">
        <v>1</v>
      </c>
      <c r="H1836" s="1830" t="s">
        <v>3105</v>
      </c>
      <c r="I1836" s="1828">
        <v>0</v>
      </c>
      <c r="J1836" s="1842">
        <v>0</v>
      </c>
      <c r="K1836" s="1842">
        <v>0</v>
      </c>
      <c r="L1836" s="2131">
        <v>0</v>
      </c>
      <c r="M1836" s="1833">
        <v>0</v>
      </c>
      <c r="N1836" s="1842">
        <v>0</v>
      </c>
      <c r="O1836" s="1842">
        <v>0</v>
      </c>
      <c r="P1836" s="2131">
        <v>0</v>
      </c>
      <c r="Q1836" s="2132" t="str">
        <f>MID(Q1838,1,1)</f>
        <v>0</v>
      </c>
      <c r="R1836" s="2133" t="str">
        <f>MID(Q1838,2,1)</f>
        <v>0</v>
      </c>
      <c r="S1836" s="2134" t="str">
        <f>MID(Q1838,3,1)</f>
        <v>0</v>
      </c>
      <c r="T1836" s="2135" t="str">
        <f>MID(Q1838,4,1)</f>
        <v>1</v>
      </c>
      <c r="U1836" s="2132" t="str">
        <f>MID(U1838,1,1)</f>
        <v>0</v>
      </c>
      <c r="V1836" s="2133" t="str">
        <f>MID(U1838,2,1)</f>
        <v>0</v>
      </c>
      <c r="W1836" s="2133" t="str">
        <f>MID(U1838,3,1)</f>
        <v>0</v>
      </c>
      <c r="X1836" s="2136" t="str">
        <f>MID(U1838,4,1)</f>
        <v>0</v>
      </c>
      <c r="Y1836" s="2132" t="str">
        <f>MID(U1838,5,1)</f>
        <v>0</v>
      </c>
      <c r="Z1836" s="2133" t="str">
        <f>MID(U1838,6,1)</f>
        <v>0</v>
      </c>
      <c r="AA1836" s="2133" t="str">
        <f>MID(U1838,7,1)</f>
        <v>0</v>
      </c>
      <c r="AB1836" s="2136" t="str">
        <f>MID(U1838,8,1)</f>
        <v>1</v>
      </c>
      <c r="AC1836" s="2137" t="str">
        <f>MID(AC1838,1,1)</f>
        <v>0</v>
      </c>
      <c r="AD1836" s="2134" t="str">
        <f>MID(AC1838,2,1)</f>
        <v>1</v>
      </c>
      <c r="AE1836" s="2134" t="str">
        <f>MID(AC1838,3,1)</f>
        <v>0</v>
      </c>
      <c r="AF1836" s="2138" t="str">
        <f>MID(AC1838,4,1)</f>
        <v>0</v>
      </c>
      <c r="AG1836" s="2137" t="str">
        <f>MID(AC1838,5,1)</f>
        <v>0</v>
      </c>
      <c r="AH1836" s="2134" t="str">
        <f>MID(AC1838,6,1)</f>
        <v>1</v>
      </c>
      <c r="AI1836" s="2134" t="str">
        <f>MID(AC1838,7,1)</f>
        <v>0</v>
      </c>
      <c r="AJ1836" s="2138" t="str">
        <f>MID(AC1838,8,1)</f>
        <v>0</v>
      </c>
      <c r="AQ1836" s="2123"/>
      <c r="AR1836" s="2123"/>
      <c r="AS1836" s="2123"/>
      <c r="AT1836" s="2123"/>
      <c r="AU1836" s="2123"/>
      <c r="AV1836" s="2123"/>
      <c r="AW1836" s="2123"/>
      <c r="AX1836" s="2123"/>
      <c r="AY1836" s="2123"/>
      <c r="AZ1836" s="2123"/>
      <c r="BA1836" s="2123"/>
      <c r="BB1836" s="2123"/>
      <c r="BC1836" s="2123"/>
      <c r="BD1836" s="2123"/>
    </row>
    <row r="1837" spans="2:56" s="1943" customFormat="1" ht="12" hidden="1" customHeight="1">
      <c r="AI1837" s="1979"/>
      <c r="AJ1837" s="1979"/>
      <c r="AQ1837" s="2123"/>
      <c r="AR1837" s="2123"/>
      <c r="AS1837" s="2123"/>
      <c r="AT1837" s="2123"/>
      <c r="AU1837" s="2123"/>
      <c r="AV1837" s="2123"/>
      <c r="AW1837" s="2123"/>
      <c r="AX1837" s="2123"/>
      <c r="AY1837" s="2123"/>
      <c r="AZ1837" s="2123"/>
      <c r="BA1837" s="2123"/>
      <c r="BB1837" s="2123"/>
      <c r="BC1837" s="2123"/>
      <c r="BD1837" s="2123"/>
    </row>
    <row r="1838" spans="2:56" s="1943" customFormat="1" ht="12" hidden="1" customHeight="1">
      <c r="E1838" s="2139"/>
      <c r="F1838" s="2139"/>
      <c r="G1838" s="2139"/>
      <c r="H1838" s="2139"/>
      <c r="I1838" s="2139"/>
      <c r="J1838" s="1979"/>
      <c r="K1838" s="1979"/>
      <c r="L1838" s="1979"/>
      <c r="M1838" s="1979"/>
      <c r="N1838" s="1979"/>
      <c r="O1838" s="1979"/>
      <c r="P1838" s="1979"/>
      <c r="Q1838" s="2140" t="str">
        <f>HEX2BIN(T1839,4)</f>
        <v>0001</v>
      </c>
      <c r="R1838" s="2140"/>
      <c r="S1838" s="2140"/>
      <c r="T1838" s="2140"/>
      <c r="U1838" s="2140" t="str">
        <f>HEX2BIN(Y1839,8)</f>
        <v>00000001</v>
      </c>
      <c r="V1838" s="2140"/>
      <c r="W1838" s="2140"/>
      <c r="X1838" s="2140"/>
      <c r="Y1838" s="2140"/>
      <c r="Z1838" s="2140"/>
      <c r="AA1838" s="2140"/>
      <c r="AB1838" s="2140"/>
      <c r="AC1838" s="2140" t="str">
        <f>HEX2BIN(AG1839,8)</f>
        <v>01000100</v>
      </c>
      <c r="AD1838" s="2140"/>
      <c r="AE1838" s="2140"/>
      <c r="AF1838" s="2140"/>
      <c r="AG1838" s="2140"/>
      <c r="AH1838" s="2140"/>
      <c r="AI1838" s="2140"/>
      <c r="AJ1838" s="2140"/>
      <c r="AQ1838" s="2123"/>
      <c r="AR1838" s="2123"/>
      <c r="AS1838" s="2123"/>
      <c r="AT1838" s="2123"/>
      <c r="AU1838" s="2123"/>
      <c r="AV1838" s="2123"/>
      <c r="AW1838" s="2123"/>
      <c r="AX1838" s="2123"/>
      <c r="AY1838" s="2123"/>
      <c r="AZ1838" s="2123"/>
      <c r="BA1838" s="2123"/>
      <c r="BB1838" s="2123"/>
      <c r="BC1838" s="2123"/>
      <c r="BD1838" s="2123"/>
    </row>
    <row r="1839" spans="2:56" s="1943" customFormat="1" ht="12" hidden="1" customHeight="1">
      <c r="E1839" s="2139"/>
      <c r="F1839" s="2139"/>
      <c r="G1839" s="2139"/>
      <c r="H1839" s="2139"/>
      <c r="I1839" s="2139"/>
      <c r="J1839" s="1979"/>
      <c r="K1839" s="1948"/>
      <c r="L1839" s="1979"/>
      <c r="M1839" s="2141"/>
      <c r="N1839" s="1951"/>
      <c r="O1839" s="1948"/>
      <c r="P1839" s="1948"/>
      <c r="Q1839" s="2142" t="s">
        <v>3106</v>
      </c>
      <c r="R1839" s="2143"/>
      <c r="S1839" s="2143"/>
      <c r="T1839" s="2144" t="s">
        <v>3187</v>
      </c>
      <c r="U1839" s="2142" t="s">
        <v>3120</v>
      </c>
      <c r="V1839" s="2143"/>
      <c r="W1839" s="2143"/>
      <c r="X1839" s="2143"/>
      <c r="Y1839" s="2145" t="s">
        <v>3401</v>
      </c>
      <c r="Z1839" s="2145"/>
      <c r="AA1839" s="2145"/>
      <c r="AB1839" s="2146"/>
      <c r="AC1839" s="2142" t="s">
        <v>3139</v>
      </c>
      <c r="AD1839" s="2143"/>
      <c r="AE1839" s="2143"/>
      <c r="AF1839" s="2143"/>
      <c r="AG1839" s="1949">
        <v>44</v>
      </c>
      <c r="AH1839" s="1949"/>
      <c r="AI1839" s="1949"/>
      <c r="AJ1839" s="1950"/>
      <c r="AQ1839" s="2123"/>
      <c r="AR1839" s="2123"/>
      <c r="AS1839" s="2123"/>
      <c r="AT1839" s="2123"/>
      <c r="AU1839" s="2123"/>
      <c r="AV1839" s="2123"/>
      <c r="AW1839" s="2123"/>
      <c r="AX1839" s="2123"/>
      <c r="AY1839" s="2123"/>
      <c r="AZ1839" s="2123"/>
      <c r="BA1839" s="2123"/>
      <c r="BB1839" s="2123"/>
      <c r="BC1839" s="2123"/>
      <c r="BD1839" s="2123"/>
    </row>
    <row r="1840" spans="2:56" s="1943" customFormat="1" ht="12" hidden="1" customHeight="1">
      <c r="B1840" s="1945"/>
      <c r="C1840" s="1946"/>
    </row>
    <row r="1841" spans="2:38" s="1943" customFormat="1" ht="12" hidden="1" customHeight="1">
      <c r="C1841" s="1943" t="s">
        <v>3141</v>
      </c>
      <c r="D1841" s="1946"/>
      <c r="G1841" s="2129" t="s">
        <v>3135</v>
      </c>
      <c r="M1841" s="1951"/>
      <c r="N1841" s="1951"/>
      <c r="O1841" s="1951"/>
      <c r="P1841" s="1951"/>
      <c r="Q1841" s="1951"/>
      <c r="R1841" s="1951"/>
      <c r="S1841" s="1951"/>
      <c r="T1841" s="1951"/>
      <c r="U1841" s="1951"/>
      <c r="V1841" s="1951"/>
      <c r="W1841" s="1951"/>
      <c r="X1841" s="1951"/>
      <c r="AC1841" s="1951"/>
      <c r="AD1841" s="1951"/>
      <c r="AE1841" s="1951"/>
      <c r="AF1841" s="1951"/>
      <c r="AG1841" s="1951"/>
      <c r="AH1841" s="1951"/>
      <c r="AI1841" s="1951"/>
      <c r="AJ1841" s="1951"/>
      <c r="AK1841" s="1951"/>
      <c r="AL1841" s="1951"/>
    </row>
    <row r="1842" spans="2:38" s="1943" customFormat="1" ht="12" hidden="1" customHeight="1">
      <c r="E1842" s="1953" t="s">
        <v>3192</v>
      </c>
      <c r="AJ1842" s="1954" t="s">
        <v>3103</v>
      </c>
    </row>
    <row r="1843" spans="2:38" s="1943" customFormat="1" ht="12" hidden="1" customHeight="1">
      <c r="E1843" s="1955">
        <v>31</v>
      </c>
      <c r="F1843" s="1955"/>
      <c r="G1843" s="1955"/>
      <c r="H1843" s="1955"/>
      <c r="I1843" s="1955"/>
      <c r="J1843" s="1955"/>
      <c r="K1843" s="1955"/>
      <c r="L1843" s="1955">
        <v>24</v>
      </c>
      <c r="M1843" s="1955">
        <v>23</v>
      </c>
      <c r="N1843" s="1955"/>
      <c r="O1843" s="1955"/>
      <c r="P1843" s="1955"/>
      <c r="Q1843" s="1955"/>
      <c r="R1843" s="1955"/>
      <c r="S1843" s="1955"/>
      <c r="T1843" s="1956">
        <v>16</v>
      </c>
      <c r="U1843" s="1956">
        <v>15</v>
      </c>
      <c r="V1843" s="1955"/>
      <c r="W1843" s="1955"/>
      <c r="X1843" s="1955"/>
      <c r="Y1843" s="1955"/>
      <c r="Z1843" s="1955"/>
      <c r="AA1843" s="1955"/>
      <c r="AB1843" s="1956">
        <v>8</v>
      </c>
      <c r="AC1843" s="1956">
        <v>7</v>
      </c>
      <c r="AD1843" s="1955"/>
      <c r="AE1843" s="1955"/>
      <c r="AF1843" s="1955"/>
      <c r="AG1843" s="1955"/>
      <c r="AH1843" s="1955"/>
      <c r="AI1843" s="1955"/>
      <c r="AJ1843" s="1956">
        <v>0</v>
      </c>
    </row>
    <row r="1844" spans="2:38" s="1943" customFormat="1" ht="12" hidden="1" customHeight="1">
      <c r="E1844" s="1841" t="s">
        <v>3194</v>
      </c>
      <c r="F1844" s="1842" t="s">
        <v>3125</v>
      </c>
      <c r="G1844" s="1842" t="s">
        <v>3194</v>
      </c>
      <c r="H1844" s="1843" t="s">
        <v>3194</v>
      </c>
      <c r="I1844" s="1841" t="s">
        <v>3194</v>
      </c>
      <c r="J1844" s="1842" t="s">
        <v>3194</v>
      </c>
      <c r="K1844" s="1842" t="s">
        <v>3125</v>
      </c>
      <c r="L1844" s="1843" t="s">
        <v>3194</v>
      </c>
      <c r="M1844" s="1841" t="s">
        <v>3194</v>
      </c>
      <c r="N1844" s="1842" t="s">
        <v>3194</v>
      </c>
      <c r="O1844" s="1842" t="s">
        <v>3194</v>
      </c>
      <c r="P1844" s="1843" t="s">
        <v>3125</v>
      </c>
      <c r="Q1844" s="1841" t="s">
        <v>3125</v>
      </c>
      <c r="R1844" s="1842" t="s">
        <v>3125</v>
      </c>
      <c r="S1844" s="1842" t="s">
        <v>3125</v>
      </c>
      <c r="T1844" s="1843" t="s">
        <v>3194</v>
      </c>
      <c r="U1844" s="1841" t="s">
        <v>3194</v>
      </c>
      <c r="V1844" s="1842" t="s">
        <v>3194</v>
      </c>
      <c r="W1844" s="1842" t="s">
        <v>3125</v>
      </c>
      <c r="X1844" s="1843" t="s">
        <v>3194</v>
      </c>
      <c r="Y1844" s="1841" t="s">
        <v>3194</v>
      </c>
      <c r="Z1844" s="1842" t="s">
        <v>3125</v>
      </c>
      <c r="AA1844" s="1842" t="s">
        <v>3194</v>
      </c>
      <c r="AB1844" s="1843" t="s">
        <v>3194</v>
      </c>
      <c r="AC1844" s="1841" t="s">
        <v>3194</v>
      </c>
      <c r="AD1844" s="1842" t="s">
        <v>3125</v>
      </c>
      <c r="AE1844" s="1842" t="s">
        <v>3194</v>
      </c>
      <c r="AF1844" s="1843" t="s">
        <v>3194</v>
      </c>
      <c r="AG1844" s="1841" t="s">
        <v>3125</v>
      </c>
      <c r="AH1844" s="1842" t="s">
        <v>3194</v>
      </c>
      <c r="AI1844" s="1842" t="s">
        <v>3125</v>
      </c>
      <c r="AJ1844" s="2147" t="s">
        <v>3251</v>
      </c>
    </row>
    <row r="1845" spans="2:38" s="1943" customFormat="1" ht="6" hidden="1" customHeight="1">
      <c r="E1845" s="1960"/>
      <c r="F1845" s="1960"/>
      <c r="G1845" s="1960"/>
      <c r="H1845" s="1960"/>
      <c r="I1845" s="1960"/>
      <c r="J1845" s="1960"/>
      <c r="K1845" s="1960"/>
      <c r="L1845" s="1960"/>
      <c r="M1845" s="1960"/>
      <c r="N1845" s="1960"/>
      <c r="O1845" s="1960"/>
      <c r="P1845" s="1960"/>
      <c r="Q1845" s="1960"/>
      <c r="R1845" s="1960"/>
      <c r="S1845" s="1960"/>
      <c r="T1845" s="1960"/>
      <c r="U1845" s="1960"/>
      <c r="V1845" s="1960"/>
      <c r="W1845" s="1960"/>
      <c r="X1845" s="1960"/>
      <c r="Y1845" s="1960"/>
      <c r="Z1845" s="1960"/>
      <c r="AA1845" s="1960"/>
      <c r="AB1845" s="1960"/>
      <c r="AC1845" s="1960"/>
      <c r="AD1845" s="1960"/>
      <c r="AE1845" s="1960"/>
      <c r="AF1845" s="1960"/>
      <c r="AG1845" s="1960"/>
      <c r="AH1845" s="1960"/>
      <c r="AI1845" s="1960"/>
      <c r="AJ1845" s="1960"/>
    </row>
    <row r="1846" spans="2:38" s="1943" customFormat="1" ht="6" hidden="1" customHeight="1">
      <c r="E1846" s="1960"/>
      <c r="F1846" s="1960"/>
      <c r="G1846" s="1960"/>
      <c r="H1846" s="1960"/>
      <c r="I1846" s="1960"/>
      <c r="J1846" s="1960"/>
      <c r="K1846" s="1960"/>
      <c r="L1846" s="1960"/>
      <c r="M1846" s="1960"/>
      <c r="N1846" s="1960"/>
      <c r="O1846" s="1960"/>
      <c r="P1846" s="1960"/>
      <c r="Q1846" s="1960"/>
      <c r="R1846" s="1960"/>
      <c r="S1846" s="1960"/>
      <c r="T1846" s="1960"/>
      <c r="U1846" s="1960"/>
      <c r="V1846" s="1960"/>
      <c r="W1846" s="1960"/>
      <c r="X1846" s="1960"/>
      <c r="Y1846" s="1960"/>
      <c r="Z1846" s="1960"/>
      <c r="AA1846" s="1960"/>
      <c r="AB1846" s="1960"/>
      <c r="AC1846" s="1960"/>
      <c r="AD1846" s="1960"/>
      <c r="AE1846" s="1960"/>
      <c r="AF1846" s="1960"/>
      <c r="AG1846" s="1960"/>
      <c r="AH1846" s="1960"/>
      <c r="AI1846" s="1960"/>
      <c r="AJ1846" s="1960"/>
    </row>
    <row r="1847" spans="2:38" s="1943" customFormat="1" ht="6" hidden="1" customHeight="1">
      <c r="E1847" s="1960"/>
      <c r="F1847" s="1960"/>
      <c r="G1847" s="1960"/>
      <c r="H1847" s="1960"/>
      <c r="I1847" s="1960"/>
      <c r="J1847" s="1960"/>
      <c r="K1847" s="1960"/>
      <c r="L1847" s="1960"/>
      <c r="M1847" s="1960"/>
      <c r="N1847" s="1960"/>
      <c r="O1847" s="1960"/>
      <c r="P1847" s="1960"/>
      <c r="Q1847" s="1960"/>
      <c r="R1847" s="1960"/>
      <c r="S1847" s="1960"/>
      <c r="T1847" s="1960"/>
      <c r="U1847" s="1960"/>
      <c r="V1847" s="1960"/>
      <c r="W1847" s="1960"/>
      <c r="X1847" s="1960"/>
      <c r="Y1847" s="1960"/>
      <c r="Z1847" s="1960"/>
      <c r="AA1847" s="1960"/>
      <c r="AB1847" s="1960"/>
      <c r="AC1847" s="1960"/>
      <c r="AD1847" s="1960"/>
      <c r="AE1847" s="1960"/>
      <c r="AF1847" s="1960"/>
      <c r="AG1847" s="1960"/>
      <c r="AH1847" s="1960"/>
      <c r="AI1847" s="1960"/>
      <c r="AJ1847" s="1960"/>
    </row>
    <row r="1848" spans="2:38" s="1943" customFormat="1" ht="6" hidden="1" customHeight="1">
      <c r="E1848" s="1960"/>
      <c r="F1848" s="1960"/>
      <c r="G1848" s="1960"/>
      <c r="H1848" s="1960"/>
      <c r="I1848" s="1960"/>
      <c r="J1848" s="1960"/>
      <c r="K1848" s="1960"/>
      <c r="L1848" s="1960"/>
      <c r="M1848" s="1960"/>
      <c r="N1848" s="1960"/>
      <c r="O1848" s="1960"/>
      <c r="P1848" s="1960"/>
      <c r="Q1848" s="1960"/>
      <c r="R1848" s="1960"/>
      <c r="S1848" s="1960"/>
      <c r="T1848" s="1960"/>
      <c r="U1848" s="1960"/>
      <c r="V1848" s="1960"/>
      <c r="W1848" s="1960"/>
      <c r="X1848" s="1960"/>
      <c r="Y1848" s="1960"/>
      <c r="Z1848" s="1960"/>
      <c r="AA1848" s="1960"/>
      <c r="AB1848" s="1960"/>
      <c r="AC1848" s="1960"/>
      <c r="AD1848" s="1960"/>
      <c r="AE1848" s="1960"/>
    </row>
    <row r="1849" spans="2:38" s="1943" customFormat="1" ht="11.25" hidden="1" customHeight="1">
      <c r="E1849" s="1960"/>
      <c r="F1849" s="1960"/>
      <c r="G1849" s="1960"/>
      <c r="H1849" s="1960"/>
      <c r="I1849" s="1960"/>
      <c r="J1849" s="1960"/>
      <c r="K1849" s="1960"/>
      <c r="L1849" s="1960"/>
      <c r="M1849" s="1960"/>
      <c r="N1849" s="1960"/>
      <c r="O1849" s="1960"/>
      <c r="P1849" s="1960"/>
      <c r="Q1849" s="1960"/>
      <c r="R1849" s="1960"/>
      <c r="S1849" s="1960"/>
      <c r="T1849" s="1960"/>
      <c r="U1849" s="1960"/>
      <c r="V1849" s="1960"/>
      <c r="W1849" s="1960"/>
      <c r="X1849" s="1960"/>
      <c r="Y1849" s="1960"/>
      <c r="Z1849" s="1960"/>
      <c r="AA1849" s="1960"/>
      <c r="AB1849" s="1960"/>
      <c r="AC1849" s="1960"/>
      <c r="AD1849" s="1960"/>
      <c r="AE1849" s="1960"/>
    </row>
    <row r="1850" spans="2:38" s="1943" customFormat="1" ht="11.25" hidden="1" customHeight="1">
      <c r="E1850" s="1979"/>
      <c r="F1850" s="1979"/>
      <c r="G1850" s="1979"/>
      <c r="H1850" s="1979"/>
      <c r="I1850" s="2148"/>
      <c r="J1850" s="2148"/>
      <c r="K1850" s="2148"/>
      <c r="L1850" s="2148"/>
      <c r="M1850" s="2148"/>
      <c r="N1850" s="2148"/>
      <c r="O1850" s="2148"/>
      <c r="P1850" s="2148"/>
      <c r="Q1850" s="2148"/>
      <c r="R1850" s="2148"/>
      <c r="S1850" s="2148"/>
      <c r="T1850" s="2148"/>
      <c r="U1850" s="2148"/>
      <c r="V1850" s="2148"/>
      <c r="W1850" s="2148"/>
      <c r="X1850" s="2148"/>
      <c r="Y1850" s="2148"/>
      <c r="AG1850" s="1747"/>
      <c r="AH1850" s="1747" t="s">
        <v>4558</v>
      </c>
      <c r="AI1850" s="2057"/>
      <c r="AJ1850" s="2149">
        <v>1</v>
      </c>
    </row>
    <row r="1851" spans="2:38" s="1943" customFormat="1" ht="11.25" hidden="1" customHeight="1">
      <c r="E1851" s="1979"/>
      <c r="F1851" s="1979"/>
      <c r="G1851" s="1979"/>
      <c r="H1851" s="1979"/>
      <c r="I1851" s="2148"/>
      <c r="J1851" s="2148"/>
      <c r="K1851" s="2148"/>
      <c r="L1851" s="2148"/>
      <c r="M1851" s="2148"/>
      <c r="N1851" s="2148"/>
      <c r="O1851" s="2148"/>
      <c r="P1851" s="2148"/>
      <c r="Q1851" s="2148"/>
      <c r="R1851" s="2148"/>
      <c r="S1851" s="2148"/>
      <c r="T1851" s="2148"/>
      <c r="U1851" s="2148"/>
      <c r="V1851" s="2148"/>
      <c r="W1851" s="2148"/>
      <c r="X1851" s="2148"/>
      <c r="Y1851" s="2148"/>
      <c r="AG1851" s="1747"/>
      <c r="AH1851" s="1747" t="s">
        <v>4559</v>
      </c>
      <c r="AI1851" s="2057"/>
      <c r="AJ1851" s="2150">
        <v>0</v>
      </c>
      <c r="AK1851" s="1943" t="s">
        <v>3128</v>
      </c>
    </row>
    <row r="1852" spans="2:38" s="1943" customFormat="1" ht="11.25" hidden="1" customHeight="1">
      <c r="E1852" s="1979"/>
      <c r="F1852" s="1979"/>
      <c r="G1852" s="1979"/>
      <c r="H1852" s="1979"/>
      <c r="I1852" s="2148"/>
      <c r="J1852" s="2148"/>
      <c r="K1852" s="2148"/>
      <c r="L1852" s="2148"/>
      <c r="M1852" s="2148"/>
      <c r="N1852" s="2148"/>
      <c r="O1852" s="2148"/>
      <c r="P1852" s="2148"/>
      <c r="Q1852" s="2148"/>
      <c r="R1852" s="2148"/>
      <c r="S1852" s="2148"/>
      <c r="T1852" s="2148"/>
      <c r="U1852" s="2148"/>
      <c r="V1852" s="2148"/>
      <c r="W1852" s="2148"/>
      <c r="X1852" s="2148"/>
      <c r="Y1852" s="2148"/>
      <c r="AG1852" s="1747"/>
      <c r="AH1852" s="1807"/>
      <c r="AI1852" s="2057"/>
      <c r="AJ1852" s="2057"/>
    </row>
    <row r="1853" spans="2:38" s="1722" customFormat="1" ht="12" hidden="1" customHeight="1">
      <c r="AK1853" s="1821"/>
    </row>
    <row r="1854" spans="2:38" s="2121" customFormat="1" ht="12" hidden="1" customHeight="1">
      <c r="B1854" s="2119" t="str">
        <f>$B$2</f>
        <v>13</v>
      </c>
      <c r="C1854" s="2120" t="s">
        <v>4560</v>
      </c>
      <c r="E1854" s="2100" t="s">
        <v>4561</v>
      </c>
      <c r="R1854" s="2122"/>
      <c r="S1854" s="2122"/>
      <c r="T1854" s="2122"/>
      <c r="U1854" s="2122"/>
      <c r="V1854" s="2122"/>
      <c r="W1854" s="2122"/>
      <c r="X1854" s="2151"/>
      <c r="Y1854" s="2151"/>
      <c r="Z1854" s="2151"/>
      <c r="AA1854" s="2151"/>
      <c r="AB1854" s="2151"/>
      <c r="AC1854" s="2151"/>
      <c r="AD1854" s="2151"/>
      <c r="AF1854" s="2124" t="s">
        <v>4562</v>
      </c>
      <c r="AG1854" s="2124"/>
      <c r="AH1854" s="2124"/>
      <c r="AI1854" s="2124"/>
      <c r="AJ1854" s="2124"/>
    </row>
    <row r="1855" spans="2:38" s="2121" customFormat="1" ht="12" hidden="1" customHeight="1">
      <c r="B1855" s="2125"/>
      <c r="E1855" s="2126"/>
      <c r="R1855" s="2122"/>
      <c r="S1855" s="2122"/>
      <c r="T1855" s="2122"/>
      <c r="U1855" s="2122"/>
      <c r="V1855" s="2122"/>
      <c r="W1855" s="2122"/>
      <c r="X1855" s="2127"/>
      <c r="Y1855" s="2127"/>
      <c r="Z1855" s="2127"/>
      <c r="AA1855" s="2127"/>
      <c r="AB1855" s="2127"/>
      <c r="AC1855" s="2127"/>
      <c r="AD1855" s="2127"/>
      <c r="AF1855" s="2128"/>
      <c r="AG1855" s="2128"/>
      <c r="AH1855" s="2128"/>
      <c r="AI1855" s="2128"/>
      <c r="AJ1855" s="2128"/>
    </row>
    <row r="1856" spans="2:38" s="1943" customFormat="1" ht="12" hidden="1" customHeight="1">
      <c r="C1856" s="2129" t="s">
        <v>3101</v>
      </c>
      <c r="D1856" s="2130"/>
      <c r="E1856" s="2129"/>
      <c r="F1856" s="2129"/>
      <c r="G1856" s="2129" t="s">
        <v>3313</v>
      </c>
    </row>
    <row r="1857" spans="2:56" s="1943" customFormat="1" ht="12" hidden="1" customHeight="1">
      <c r="E1857" s="1955">
        <v>31</v>
      </c>
      <c r="F1857" s="1955"/>
      <c r="G1857" s="1955"/>
      <c r="H1857" s="1955"/>
      <c r="I1857" s="1955"/>
      <c r="J1857" s="1955"/>
      <c r="K1857" s="1955"/>
      <c r="L1857" s="1955">
        <v>24</v>
      </c>
      <c r="M1857" s="1955">
        <v>23</v>
      </c>
      <c r="N1857" s="1955"/>
      <c r="O1857" s="1955"/>
      <c r="P1857" s="1955"/>
      <c r="Q1857" s="1955"/>
      <c r="R1857" s="1955"/>
      <c r="S1857" s="1955"/>
      <c r="T1857" s="1956">
        <v>16</v>
      </c>
      <c r="U1857" s="1956">
        <v>15</v>
      </c>
      <c r="V1857" s="1955"/>
      <c r="W1857" s="1955"/>
      <c r="X1857" s="1955"/>
      <c r="Y1857" s="1955"/>
      <c r="Z1857" s="1955"/>
      <c r="AA1857" s="1955"/>
      <c r="AB1857" s="1956">
        <v>8</v>
      </c>
      <c r="AC1857" s="1956">
        <v>7</v>
      </c>
      <c r="AD1857" s="1955"/>
      <c r="AE1857" s="1955"/>
      <c r="AF1857" s="1955"/>
      <c r="AG1857" s="1955"/>
      <c r="AH1857" s="1955"/>
      <c r="AI1857" s="1955"/>
      <c r="AJ1857" s="1956">
        <v>0</v>
      </c>
      <c r="AQ1857" s="2151"/>
      <c r="AR1857" s="2151"/>
      <c r="AS1857" s="2151"/>
      <c r="AT1857" s="2151"/>
      <c r="AU1857" s="2151"/>
      <c r="AV1857" s="2151"/>
      <c r="AW1857" s="2151"/>
      <c r="AX1857" s="2151"/>
      <c r="AY1857" s="2151"/>
      <c r="AZ1857" s="2151"/>
      <c r="BA1857" s="2151"/>
      <c r="BB1857" s="2151"/>
      <c r="BC1857" s="2151"/>
      <c r="BD1857" s="2151"/>
    </row>
    <row r="1858" spans="2:56" s="1943" customFormat="1" ht="12" hidden="1" customHeight="1">
      <c r="E1858" s="1828">
        <v>1</v>
      </c>
      <c r="F1858" s="1829">
        <v>0</v>
      </c>
      <c r="G1858" s="1829">
        <v>1</v>
      </c>
      <c r="H1858" s="1830" t="s">
        <v>3105</v>
      </c>
      <c r="I1858" s="1828">
        <v>0</v>
      </c>
      <c r="J1858" s="1842">
        <v>0</v>
      </c>
      <c r="K1858" s="1842">
        <v>0</v>
      </c>
      <c r="L1858" s="2131">
        <v>0</v>
      </c>
      <c r="M1858" s="1833">
        <v>0</v>
      </c>
      <c r="N1858" s="1842">
        <v>0</v>
      </c>
      <c r="O1858" s="1842">
        <v>0</v>
      </c>
      <c r="P1858" s="2131">
        <v>0</v>
      </c>
      <c r="Q1858" s="2132" t="str">
        <f>MID(Q1860,1,1)</f>
        <v>0</v>
      </c>
      <c r="R1858" s="2133" t="str">
        <f>MID(Q1860,2,1)</f>
        <v>0</v>
      </c>
      <c r="S1858" s="2134" t="str">
        <f>MID(Q1860,3,1)</f>
        <v>0</v>
      </c>
      <c r="T1858" s="2135" t="str">
        <f>MID(Q1860,4,1)</f>
        <v>1</v>
      </c>
      <c r="U1858" s="2132" t="str">
        <f>MID(U1860,1,1)</f>
        <v>0</v>
      </c>
      <c r="V1858" s="2133" t="str">
        <f>MID(U1860,2,1)</f>
        <v>0</v>
      </c>
      <c r="W1858" s="2133" t="str">
        <f>MID(U1860,3,1)</f>
        <v>0</v>
      </c>
      <c r="X1858" s="2136" t="str">
        <f>MID(U1860,4,1)</f>
        <v>0</v>
      </c>
      <c r="Y1858" s="2132" t="str">
        <f>MID(U1860,5,1)</f>
        <v>0</v>
      </c>
      <c r="Z1858" s="2133" t="str">
        <f>MID(U1860,6,1)</f>
        <v>0</v>
      </c>
      <c r="AA1858" s="2133" t="str">
        <f>MID(U1860,7,1)</f>
        <v>1</v>
      </c>
      <c r="AB1858" s="2136" t="str">
        <f>MID(U1860,8,1)</f>
        <v>0</v>
      </c>
      <c r="AC1858" s="2137" t="str">
        <f>MID(AC1860,1,1)</f>
        <v>0</v>
      </c>
      <c r="AD1858" s="2134" t="str">
        <f>MID(AC1860,2,1)</f>
        <v>1</v>
      </c>
      <c r="AE1858" s="2134" t="str">
        <f>MID(AC1860,3,1)</f>
        <v>0</v>
      </c>
      <c r="AF1858" s="2138" t="str">
        <f>MID(AC1860,4,1)</f>
        <v>0</v>
      </c>
      <c r="AG1858" s="2137" t="str">
        <f>MID(AC1860,5,1)</f>
        <v>0</v>
      </c>
      <c r="AH1858" s="2134" t="str">
        <f>MID(AC1860,6,1)</f>
        <v>1</v>
      </c>
      <c r="AI1858" s="2134" t="str">
        <f>MID(AC1860,7,1)</f>
        <v>0</v>
      </c>
      <c r="AJ1858" s="2138" t="str">
        <f>MID(AC1860,8,1)</f>
        <v>0</v>
      </c>
      <c r="AQ1858" s="2151"/>
      <c r="AR1858" s="2151"/>
      <c r="AS1858" s="2151"/>
      <c r="AT1858" s="2151"/>
      <c r="AU1858" s="2151"/>
      <c r="AV1858" s="2151"/>
      <c r="AW1858" s="2151"/>
      <c r="AX1858" s="2151"/>
      <c r="AY1858" s="2151"/>
      <c r="AZ1858" s="2151"/>
      <c r="BA1858" s="2151"/>
      <c r="BB1858" s="2151"/>
      <c r="BC1858" s="2151"/>
      <c r="BD1858" s="2151"/>
    </row>
    <row r="1859" spans="2:56" s="1943" customFormat="1" ht="12" hidden="1" customHeight="1">
      <c r="AI1859" s="1979"/>
      <c r="AJ1859" s="1979"/>
      <c r="AQ1859" s="2151"/>
      <c r="AR1859" s="2151"/>
      <c r="AS1859" s="2151"/>
      <c r="AT1859" s="2151"/>
      <c r="AU1859" s="2151"/>
      <c r="AV1859" s="2151"/>
      <c r="AW1859" s="2151"/>
      <c r="AX1859" s="2151"/>
      <c r="AY1859" s="2151"/>
      <c r="AZ1859" s="2151"/>
      <c r="BA1859" s="2151"/>
      <c r="BB1859" s="2151"/>
      <c r="BC1859" s="2151"/>
      <c r="BD1859" s="2151"/>
    </row>
    <row r="1860" spans="2:56" s="1943" customFormat="1" ht="12" hidden="1" customHeight="1">
      <c r="E1860" s="2139"/>
      <c r="F1860" s="2139"/>
      <c r="G1860" s="2139"/>
      <c r="H1860" s="2139"/>
      <c r="I1860" s="2139"/>
      <c r="J1860" s="1979"/>
      <c r="K1860" s="1979"/>
      <c r="L1860" s="1979"/>
      <c r="M1860" s="1979"/>
      <c r="N1860" s="1979"/>
      <c r="O1860" s="1979"/>
      <c r="P1860" s="1979"/>
      <c r="Q1860" s="2140" t="str">
        <f>HEX2BIN(T1861,4)</f>
        <v>0001</v>
      </c>
      <c r="R1860" s="2140"/>
      <c r="S1860" s="2140"/>
      <c r="T1860" s="2140"/>
      <c r="U1860" s="2140" t="str">
        <f>HEX2BIN(Y1861,8)</f>
        <v>00000010</v>
      </c>
      <c r="V1860" s="2140"/>
      <c r="W1860" s="2140"/>
      <c r="X1860" s="2140"/>
      <c r="Y1860" s="2140"/>
      <c r="Z1860" s="2140"/>
      <c r="AA1860" s="2140"/>
      <c r="AB1860" s="2140"/>
      <c r="AC1860" s="2140" t="str">
        <f>HEX2BIN(AG1861,8)</f>
        <v>01000100</v>
      </c>
      <c r="AD1860" s="2140"/>
      <c r="AE1860" s="2140"/>
      <c r="AF1860" s="2140"/>
      <c r="AG1860" s="2140"/>
      <c r="AH1860" s="2140"/>
      <c r="AI1860" s="2140"/>
      <c r="AJ1860" s="2140"/>
      <c r="AQ1860" s="2151"/>
      <c r="AR1860" s="2151"/>
      <c r="AS1860" s="2151"/>
      <c r="AT1860" s="2151"/>
      <c r="AU1860" s="2151"/>
      <c r="AV1860" s="2151"/>
      <c r="AW1860" s="2151"/>
      <c r="AX1860" s="2151"/>
      <c r="AY1860" s="2151"/>
      <c r="AZ1860" s="2151"/>
      <c r="BA1860" s="2151"/>
      <c r="BB1860" s="2151"/>
      <c r="BC1860" s="2151"/>
      <c r="BD1860" s="2151"/>
    </row>
    <row r="1861" spans="2:56" s="1943" customFormat="1" ht="12" hidden="1" customHeight="1">
      <c r="E1861" s="2139"/>
      <c r="F1861" s="2139"/>
      <c r="G1861" s="2139"/>
      <c r="H1861" s="2139"/>
      <c r="I1861" s="2139"/>
      <c r="J1861" s="1979"/>
      <c r="K1861" s="1948"/>
      <c r="L1861" s="1979"/>
      <c r="M1861" s="2141"/>
      <c r="N1861" s="1951"/>
      <c r="O1861" s="1948"/>
      <c r="P1861" s="1951"/>
      <c r="Q1861" s="2142" t="s">
        <v>3106</v>
      </c>
      <c r="R1861" s="2143"/>
      <c r="S1861" s="2143"/>
      <c r="T1861" s="2144" t="s">
        <v>3107</v>
      </c>
      <c r="U1861" s="2142" t="s">
        <v>3225</v>
      </c>
      <c r="V1861" s="2143"/>
      <c r="W1861" s="2143"/>
      <c r="X1861" s="2143"/>
      <c r="Y1861" s="2145" t="s">
        <v>4563</v>
      </c>
      <c r="Z1861" s="2145"/>
      <c r="AA1861" s="2145"/>
      <c r="AB1861" s="2146"/>
      <c r="AC1861" s="2142" t="s">
        <v>3110</v>
      </c>
      <c r="AD1861" s="2143"/>
      <c r="AE1861" s="2143"/>
      <c r="AF1861" s="2143"/>
      <c r="AG1861" s="1949">
        <v>44</v>
      </c>
      <c r="AH1861" s="1949"/>
      <c r="AI1861" s="1949"/>
      <c r="AJ1861" s="1950"/>
      <c r="AQ1861" s="2151"/>
      <c r="AR1861" s="2151"/>
      <c r="AS1861" s="2151"/>
      <c r="AT1861" s="2151"/>
      <c r="AU1861" s="2151"/>
      <c r="AV1861" s="2151"/>
      <c r="AW1861" s="2151"/>
      <c r="AX1861" s="2151"/>
      <c r="AY1861" s="2151"/>
      <c r="AZ1861" s="2151"/>
      <c r="BA1861" s="2151"/>
      <c r="BB1861" s="2151"/>
      <c r="BC1861" s="2151"/>
      <c r="BD1861" s="2151"/>
    </row>
    <row r="1862" spans="2:56" s="1943" customFormat="1" ht="12" hidden="1" customHeight="1">
      <c r="B1862" s="1945"/>
      <c r="C1862" s="1946"/>
    </row>
    <row r="1863" spans="2:56" s="1943" customFormat="1" ht="12" hidden="1" customHeight="1">
      <c r="C1863" s="1943" t="s">
        <v>3190</v>
      </c>
      <c r="D1863" s="1946"/>
      <c r="G1863" s="2129" t="s">
        <v>3313</v>
      </c>
      <c r="M1863" s="1951"/>
      <c r="N1863" s="1951"/>
      <c r="O1863" s="1951"/>
      <c r="P1863" s="1951"/>
      <c r="Q1863" s="1951"/>
      <c r="R1863" s="1951"/>
      <c r="S1863" s="1951"/>
      <c r="T1863" s="1951"/>
      <c r="U1863" s="1951"/>
      <c r="V1863" s="1951"/>
      <c r="W1863" s="1951"/>
      <c r="X1863" s="1951"/>
      <c r="AC1863" s="1951"/>
      <c r="AD1863" s="1951"/>
      <c r="AE1863" s="1951"/>
      <c r="AF1863" s="1951"/>
      <c r="AG1863" s="1951"/>
      <c r="AH1863" s="1951"/>
      <c r="AI1863" s="1951"/>
      <c r="AJ1863" s="1951"/>
      <c r="AK1863" s="1951"/>
      <c r="AL1863" s="1951"/>
    </row>
    <row r="1864" spans="2:56" s="1943" customFormat="1" ht="12" hidden="1" customHeight="1">
      <c r="E1864" s="1953" t="s">
        <v>3117</v>
      </c>
      <c r="AJ1864" s="1954" t="s">
        <v>3118</v>
      </c>
    </row>
    <row r="1865" spans="2:56" s="1943" customFormat="1" ht="12" hidden="1" customHeight="1">
      <c r="E1865" s="1955">
        <v>31</v>
      </c>
      <c r="F1865" s="1955"/>
      <c r="G1865" s="1955"/>
      <c r="H1865" s="1955"/>
      <c r="I1865" s="1955"/>
      <c r="J1865" s="1955"/>
      <c r="K1865" s="1955"/>
      <c r="L1865" s="1955">
        <v>24</v>
      </c>
      <c r="M1865" s="1955">
        <v>23</v>
      </c>
      <c r="N1865" s="1955"/>
      <c r="O1865" s="1955"/>
      <c r="P1865" s="1955"/>
      <c r="Q1865" s="1955"/>
      <c r="R1865" s="1955"/>
      <c r="S1865" s="1955"/>
      <c r="T1865" s="1956">
        <v>16</v>
      </c>
      <c r="U1865" s="1956">
        <v>15</v>
      </c>
      <c r="V1865" s="1955"/>
      <c r="W1865" s="1955"/>
      <c r="X1865" s="1955"/>
      <c r="Y1865" s="1955"/>
      <c r="Z1865" s="1955"/>
      <c r="AA1865" s="1955"/>
      <c r="AB1865" s="1956">
        <v>8</v>
      </c>
      <c r="AC1865" s="1956">
        <v>7</v>
      </c>
      <c r="AD1865" s="1955"/>
      <c r="AE1865" s="1955"/>
      <c r="AF1865" s="1955"/>
      <c r="AG1865" s="1955"/>
      <c r="AH1865" s="1955"/>
      <c r="AI1865" s="1955"/>
      <c r="AJ1865" s="1956">
        <v>0</v>
      </c>
    </row>
    <row r="1866" spans="2:56" s="1943" customFormat="1" ht="12" hidden="1" customHeight="1">
      <c r="E1866" s="1841" t="s">
        <v>3124</v>
      </c>
      <c r="F1866" s="1842" t="s">
        <v>3194</v>
      </c>
      <c r="G1866" s="1842" t="s">
        <v>3125</v>
      </c>
      <c r="H1866" s="1843" t="s">
        <v>3194</v>
      </c>
      <c r="I1866" s="1841" t="s">
        <v>3194</v>
      </c>
      <c r="J1866" s="1842" t="s">
        <v>3124</v>
      </c>
      <c r="K1866" s="1842" t="s">
        <v>3124</v>
      </c>
      <c r="L1866" s="1843" t="s">
        <v>3194</v>
      </c>
      <c r="M1866" s="1841" t="s">
        <v>3124</v>
      </c>
      <c r="N1866" s="1842" t="s">
        <v>3194</v>
      </c>
      <c r="O1866" s="1842" t="s">
        <v>3194</v>
      </c>
      <c r="P1866" s="1843" t="s">
        <v>3194</v>
      </c>
      <c r="Q1866" s="1841" t="s">
        <v>3194</v>
      </c>
      <c r="R1866" s="1842" t="s">
        <v>3124</v>
      </c>
      <c r="S1866" s="1842" t="s">
        <v>3194</v>
      </c>
      <c r="T1866" s="1843" t="s">
        <v>3194</v>
      </c>
      <c r="U1866" s="1841" t="s">
        <v>3125</v>
      </c>
      <c r="V1866" s="1842" t="s">
        <v>3124</v>
      </c>
      <c r="W1866" s="1842" t="s">
        <v>3124</v>
      </c>
      <c r="X1866" s="1843" t="s">
        <v>3194</v>
      </c>
      <c r="Y1866" s="2152" t="s">
        <v>3194</v>
      </c>
      <c r="Z1866" s="1862" t="s">
        <v>3125</v>
      </c>
      <c r="AA1866" s="2153" t="s">
        <v>3251</v>
      </c>
      <c r="AB1866" s="2147" t="s">
        <v>3105</v>
      </c>
      <c r="AC1866" s="1828" t="s">
        <v>3104</v>
      </c>
      <c r="AD1866" s="1829" t="s">
        <v>3105</v>
      </c>
      <c r="AE1866" s="1829" t="s">
        <v>3104</v>
      </c>
      <c r="AF1866" s="2147" t="s">
        <v>3251</v>
      </c>
      <c r="AG1866" s="1828" t="s">
        <v>3105</v>
      </c>
      <c r="AH1866" s="1829" t="s">
        <v>3251</v>
      </c>
      <c r="AI1866" s="1829" t="s">
        <v>3105</v>
      </c>
      <c r="AJ1866" s="2147" t="s">
        <v>3105</v>
      </c>
    </row>
    <row r="1867" spans="2:56" s="1943" customFormat="1" ht="6" hidden="1" customHeight="1">
      <c r="E1867" s="1960"/>
      <c r="F1867" s="1960"/>
      <c r="G1867" s="1960"/>
      <c r="H1867" s="1960"/>
      <c r="I1867" s="1960"/>
      <c r="J1867" s="1960"/>
      <c r="K1867" s="1960"/>
      <c r="L1867" s="1960"/>
      <c r="M1867" s="1960"/>
      <c r="N1867" s="1960"/>
      <c r="O1867" s="1960"/>
      <c r="P1867" s="1960"/>
      <c r="Q1867" s="1960"/>
      <c r="R1867" s="1960"/>
      <c r="S1867" s="1960"/>
      <c r="T1867" s="1960"/>
      <c r="U1867" s="1960"/>
      <c r="V1867" s="1960"/>
      <c r="W1867" s="1960"/>
      <c r="X1867" s="1960"/>
      <c r="Y1867" s="1960"/>
      <c r="Z1867" s="1960"/>
      <c r="AA1867" s="1960"/>
      <c r="AB1867" s="1960"/>
      <c r="AC1867" s="1960"/>
      <c r="AD1867" s="1960"/>
      <c r="AE1867" s="1960"/>
      <c r="AF1867" s="1960"/>
      <c r="AG1867" s="1960"/>
      <c r="AH1867" s="1960"/>
      <c r="AI1867" s="1960"/>
      <c r="AJ1867" s="1960"/>
    </row>
    <row r="1868" spans="2:56" s="1943" customFormat="1" ht="6" hidden="1" customHeight="1">
      <c r="E1868" s="1960"/>
      <c r="F1868" s="1960"/>
      <c r="G1868" s="1960"/>
      <c r="H1868" s="1960"/>
      <c r="I1868" s="1960"/>
      <c r="J1868" s="1960"/>
      <c r="K1868" s="1960"/>
      <c r="L1868" s="1960"/>
      <c r="M1868" s="1960"/>
      <c r="N1868" s="1960"/>
      <c r="O1868" s="1960"/>
      <c r="P1868" s="1960"/>
      <c r="Q1868" s="1960"/>
      <c r="R1868" s="1960"/>
      <c r="S1868" s="1960"/>
      <c r="T1868" s="1960"/>
      <c r="U1868" s="1960"/>
      <c r="V1868" s="1960"/>
      <c r="W1868" s="1960"/>
      <c r="X1868" s="1960"/>
      <c r="Y1868" s="1960"/>
      <c r="Z1868" s="1960"/>
      <c r="AA1868" s="1960"/>
      <c r="AB1868" s="1960"/>
      <c r="AC1868" s="1960"/>
      <c r="AD1868" s="1960"/>
      <c r="AE1868" s="1960"/>
      <c r="AF1868" s="1960"/>
      <c r="AG1868" s="1960"/>
      <c r="AH1868" s="1960"/>
      <c r="AI1868" s="1960"/>
      <c r="AJ1868" s="1960"/>
    </row>
    <row r="1869" spans="2:56" s="1943" customFormat="1" ht="6" hidden="1" customHeight="1">
      <c r="E1869" s="1960"/>
      <c r="F1869" s="1960"/>
      <c r="G1869" s="1960"/>
      <c r="H1869" s="1960"/>
      <c r="I1869" s="1960"/>
      <c r="J1869" s="1960"/>
      <c r="K1869" s="1960"/>
      <c r="L1869" s="1960"/>
      <c r="M1869" s="1960"/>
      <c r="N1869" s="1960"/>
      <c r="O1869" s="1960"/>
      <c r="P1869" s="1960"/>
      <c r="Q1869" s="1960"/>
      <c r="R1869" s="1960"/>
      <c r="S1869" s="1960"/>
      <c r="T1869" s="1960"/>
      <c r="U1869" s="1960"/>
      <c r="V1869" s="1960"/>
      <c r="W1869" s="1960"/>
      <c r="X1869" s="1960"/>
      <c r="Y1869" s="1960"/>
      <c r="Z1869" s="1960"/>
      <c r="AA1869" s="1960"/>
      <c r="AB1869" s="1960"/>
      <c r="AC1869" s="1960"/>
      <c r="AD1869" s="1960"/>
      <c r="AE1869" s="1960"/>
      <c r="AF1869" s="1960"/>
      <c r="AG1869" s="1960"/>
      <c r="AH1869" s="1960"/>
      <c r="AI1869" s="1960"/>
      <c r="AJ1869" s="1960"/>
    </row>
    <row r="1870" spans="2:56" s="1943" customFormat="1" ht="6" hidden="1" customHeight="1">
      <c r="E1870" s="1960"/>
      <c r="F1870" s="1960"/>
      <c r="G1870" s="1960"/>
      <c r="H1870" s="1960"/>
      <c r="I1870" s="1960"/>
      <c r="J1870" s="1960"/>
      <c r="K1870" s="1960"/>
      <c r="L1870" s="1960"/>
      <c r="M1870" s="1960"/>
      <c r="N1870" s="1960"/>
      <c r="O1870" s="1960"/>
      <c r="P1870" s="1960"/>
      <c r="Q1870" s="1960"/>
      <c r="R1870" s="1960"/>
      <c r="S1870" s="1960"/>
      <c r="T1870" s="1960"/>
      <c r="U1870" s="1960"/>
      <c r="V1870" s="1960"/>
      <c r="W1870" s="1960"/>
      <c r="X1870" s="1960"/>
      <c r="Y1870" s="1960"/>
      <c r="Z1870" s="1960"/>
      <c r="AA1870" s="1960"/>
      <c r="AB1870" s="1960"/>
      <c r="AC1870" s="1960"/>
      <c r="AD1870" s="1960"/>
      <c r="AE1870" s="1960"/>
      <c r="AF1870" s="1960"/>
      <c r="AG1870" s="1960"/>
      <c r="AH1870" s="1960"/>
      <c r="AI1870" s="1960"/>
      <c r="AJ1870" s="1960"/>
    </row>
    <row r="1871" spans="2:56" s="1943" customFormat="1" ht="11.25" hidden="1" customHeight="1">
      <c r="E1871" s="1979"/>
      <c r="F1871" s="1979"/>
      <c r="G1871" s="1979"/>
      <c r="H1871" s="1979"/>
      <c r="I1871" s="2148"/>
      <c r="J1871" s="2148"/>
      <c r="K1871" s="2148"/>
      <c r="L1871" s="2148"/>
      <c r="M1871" s="2148"/>
      <c r="N1871" s="2148"/>
      <c r="O1871" s="2148"/>
      <c r="P1871" s="2148"/>
      <c r="Q1871" s="2148"/>
      <c r="R1871" s="2148"/>
      <c r="S1871" s="2148"/>
      <c r="T1871" s="2148"/>
      <c r="W1871" s="2151"/>
      <c r="X1871" s="2151"/>
      <c r="Y1871" s="2154"/>
      <c r="Z1871" s="2154"/>
      <c r="AA1871" s="2155" t="s">
        <v>4564</v>
      </c>
      <c r="AB1871" s="2155"/>
      <c r="AC1871" s="2155"/>
      <c r="AD1871" s="2155"/>
      <c r="AE1871" s="2155"/>
      <c r="AF1871" s="2155"/>
      <c r="AG1871" s="2155"/>
      <c r="AH1871" s="2155"/>
      <c r="AI1871" s="2155"/>
      <c r="AJ1871" s="2155"/>
      <c r="AK1871" s="2151"/>
      <c r="AL1871" s="2151"/>
      <c r="AM1871" s="2151"/>
      <c r="AN1871" s="2151"/>
      <c r="AO1871" s="2151"/>
    </row>
    <row r="1872" spans="2:56" s="1943" customFormat="1" ht="11.25" hidden="1" customHeight="1">
      <c r="E1872" s="1979"/>
      <c r="F1872" s="1979"/>
      <c r="G1872" s="1979"/>
      <c r="H1872" s="1979"/>
      <c r="I1872" s="2148"/>
      <c r="J1872" s="2148"/>
      <c r="K1872" s="2148"/>
      <c r="L1872" s="2148"/>
      <c r="M1872" s="1747"/>
      <c r="N1872" s="2148"/>
      <c r="O1872" s="2148"/>
      <c r="P1872" s="2148"/>
      <c r="Q1872" s="2148"/>
      <c r="R1872" s="2148"/>
      <c r="S1872" s="2148"/>
      <c r="T1872" s="2148"/>
      <c r="W1872" s="2151"/>
      <c r="X1872" s="2151"/>
      <c r="Y1872" s="2151"/>
      <c r="Z1872" s="2151"/>
      <c r="AA1872" s="2151"/>
      <c r="AB1872" s="2151"/>
      <c r="AC1872" s="1747"/>
      <c r="AD1872" s="2151"/>
      <c r="AE1872" s="2151"/>
      <c r="AF1872" s="2151"/>
      <c r="AG1872" s="2151"/>
      <c r="AH1872" s="2151"/>
      <c r="AI1872" s="2151"/>
      <c r="AJ1872" s="2151"/>
      <c r="AK1872" s="2151"/>
      <c r="AL1872" s="2151"/>
      <c r="AM1872" s="2151"/>
      <c r="AN1872" s="2151"/>
      <c r="AO1872" s="2151"/>
    </row>
    <row r="1873" spans="2:56" s="1722" customFormat="1" ht="12" hidden="1" customHeight="1">
      <c r="AK1873" s="1821"/>
    </row>
    <row r="1874" spans="2:56" s="1722" customFormat="1" ht="12" hidden="1" customHeight="1">
      <c r="AK1874" s="1821"/>
    </row>
    <row r="1875" spans="2:56" s="1722" customFormat="1" ht="12" hidden="1" customHeight="1">
      <c r="AK1875" s="1821"/>
    </row>
    <row r="1876" spans="2:56" s="2121" customFormat="1" ht="12" hidden="1" customHeight="1">
      <c r="B1876" s="2119" t="str">
        <f>$B$2</f>
        <v>13</v>
      </c>
      <c r="C1876" s="2120" t="s">
        <v>4565</v>
      </c>
      <c r="E1876" s="2100" t="s">
        <v>4566</v>
      </c>
      <c r="R1876" s="2122"/>
      <c r="S1876" s="2122"/>
      <c r="T1876" s="2122"/>
      <c r="U1876" s="2122"/>
      <c r="V1876" s="2122"/>
      <c r="W1876" s="2122"/>
      <c r="X1876" s="2151"/>
      <c r="Y1876" s="2151"/>
      <c r="Z1876" s="2151"/>
      <c r="AA1876" s="2151"/>
      <c r="AB1876" s="2151"/>
      <c r="AC1876" s="2151"/>
      <c r="AD1876" s="2151"/>
      <c r="AF1876" s="2124" t="s">
        <v>4567</v>
      </c>
      <c r="AG1876" s="2124"/>
      <c r="AH1876" s="2124"/>
      <c r="AI1876" s="2124"/>
      <c r="AJ1876" s="2124"/>
    </row>
    <row r="1877" spans="2:56" s="2121" customFormat="1" ht="12" hidden="1" customHeight="1">
      <c r="B1877" s="2125"/>
      <c r="E1877" s="2126"/>
      <c r="R1877" s="2122"/>
      <c r="S1877" s="2122"/>
      <c r="T1877" s="2122"/>
      <c r="U1877" s="2122"/>
      <c r="V1877" s="2122"/>
      <c r="W1877" s="2122"/>
      <c r="X1877" s="2127"/>
      <c r="Y1877" s="2127"/>
      <c r="Z1877" s="2127"/>
      <c r="AA1877" s="2127"/>
      <c r="AB1877" s="2127"/>
      <c r="AC1877" s="2127"/>
      <c r="AD1877" s="2127"/>
      <c r="AF1877" s="2128"/>
      <c r="AG1877" s="2128"/>
      <c r="AH1877" s="2128"/>
      <c r="AI1877" s="2128"/>
      <c r="AJ1877" s="2128"/>
    </row>
    <row r="1878" spans="2:56" s="1943" customFormat="1" ht="12" hidden="1" customHeight="1">
      <c r="C1878" s="2129" t="s">
        <v>3101</v>
      </c>
      <c r="D1878" s="2130"/>
      <c r="E1878" s="2129"/>
      <c r="F1878" s="2129"/>
      <c r="G1878" s="2129" t="s">
        <v>4568</v>
      </c>
    </row>
    <row r="1879" spans="2:56" s="1943" customFormat="1" ht="12" hidden="1" customHeight="1">
      <c r="E1879" s="1955">
        <v>31</v>
      </c>
      <c r="F1879" s="1955"/>
      <c r="G1879" s="1955"/>
      <c r="H1879" s="1955"/>
      <c r="I1879" s="1955"/>
      <c r="J1879" s="1955"/>
      <c r="K1879" s="1955"/>
      <c r="L1879" s="1955">
        <v>24</v>
      </c>
      <c r="M1879" s="1955">
        <v>23</v>
      </c>
      <c r="N1879" s="1955"/>
      <c r="O1879" s="1955"/>
      <c r="P1879" s="1955"/>
      <c r="Q1879" s="1955"/>
      <c r="R1879" s="1955"/>
      <c r="S1879" s="1955"/>
      <c r="T1879" s="1956">
        <v>16</v>
      </c>
      <c r="U1879" s="1956">
        <v>15</v>
      </c>
      <c r="V1879" s="1955"/>
      <c r="W1879" s="1955"/>
      <c r="X1879" s="1955"/>
      <c r="Y1879" s="1955"/>
      <c r="Z1879" s="1955"/>
      <c r="AA1879" s="1955"/>
      <c r="AB1879" s="1956">
        <v>8</v>
      </c>
      <c r="AC1879" s="1956">
        <v>7</v>
      </c>
      <c r="AD1879" s="1955"/>
      <c r="AE1879" s="1955"/>
      <c r="AF1879" s="1955"/>
      <c r="AG1879" s="1955"/>
      <c r="AH1879" s="1955"/>
      <c r="AI1879" s="1955"/>
      <c r="AJ1879" s="1956">
        <v>0</v>
      </c>
      <c r="AQ1879" s="2151"/>
      <c r="AR1879" s="2151"/>
      <c r="AS1879" s="2151"/>
      <c r="AT1879" s="2151"/>
      <c r="AU1879" s="2151"/>
      <c r="AV1879" s="2151"/>
      <c r="AW1879" s="2151"/>
      <c r="AX1879" s="2151"/>
      <c r="AY1879" s="2151"/>
      <c r="AZ1879" s="2151"/>
      <c r="BA1879" s="2151"/>
      <c r="BB1879" s="2151"/>
      <c r="BC1879" s="2151"/>
      <c r="BD1879" s="2151"/>
    </row>
    <row r="1880" spans="2:56" s="1943" customFormat="1" ht="12" hidden="1" customHeight="1">
      <c r="E1880" s="1828">
        <v>1</v>
      </c>
      <c r="F1880" s="1829">
        <v>0</v>
      </c>
      <c r="G1880" s="1829">
        <v>1</v>
      </c>
      <c r="H1880" s="1830" t="s">
        <v>3104</v>
      </c>
      <c r="I1880" s="1828" t="s">
        <v>4569</v>
      </c>
      <c r="J1880" s="1842">
        <v>0</v>
      </c>
      <c r="K1880" s="1842">
        <v>0</v>
      </c>
      <c r="L1880" s="2131">
        <v>0</v>
      </c>
      <c r="M1880" s="1833">
        <v>0</v>
      </c>
      <c r="N1880" s="1842">
        <v>0</v>
      </c>
      <c r="O1880" s="1842">
        <v>0</v>
      </c>
      <c r="P1880" s="2131">
        <v>0</v>
      </c>
      <c r="Q1880" s="2132" t="str">
        <f>MID(Q1882,1,1)</f>
        <v>0</v>
      </c>
      <c r="R1880" s="2133" t="str">
        <f>MID(Q1882,2,1)</f>
        <v>0</v>
      </c>
      <c r="S1880" s="2134" t="str">
        <f>MID(Q1882,3,1)</f>
        <v>0</v>
      </c>
      <c r="T1880" s="2135" t="str">
        <f>MID(Q1882,4,1)</f>
        <v>1</v>
      </c>
      <c r="U1880" s="2132" t="str">
        <f>MID(U1882,1,1)</f>
        <v>0</v>
      </c>
      <c r="V1880" s="2133" t="str">
        <f>MID(U1882,2,1)</f>
        <v>0</v>
      </c>
      <c r="W1880" s="2133" t="str">
        <f>MID(U1882,3,1)</f>
        <v>0</v>
      </c>
      <c r="X1880" s="2136" t="str">
        <f>MID(U1882,4,1)</f>
        <v>0</v>
      </c>
      <c r="Y1880" s="2132" t="str">
        <f>MID(U1882,5,1)</f>
        <v>0</v>
      </c>
      <c r="Z1880" s="2133" t="str">
        <f>MID(U1882,6,1)</f>
        <v>0</v>
      </c>
      <c r="AA1880" s="2133" t="str">
        <f>MID(U1882,7,1)</f>
        <v>1</v>
      </c>
      <c r="AB1880" s="2136" t="str">
        <f>MID(U1882,8,1)</f>
        <v>1</v>
      </c>
      <c r="AC1880" s="2137" t="str">
        <f>MID(AC1882,1,1)</f>
        <v>0</v>
      </c>
      <c r="AD1880" s="2134" t="str">
        <f>MID(AC1882,2,1)</f>
        <v>1</v>
      </c>
      <c r="AE1880" s="2134" t="str">
        <f>MID(AC1882,3,1)</f>
        <v>0</v>
      </c>
      <c r="AF1880" s="2138" t="str">
        <f>MID(AC1882,4,1)</f>
        <v>0</v>
      </c>
      <c r="AG1880" s="2137" t="str">
        <f>MID(AC1882,5,1)</f>
        <v>0</v>
      </c>
      <c r="AH1880" s="2134" t="str">
        <f>MID(AC1882,6,1)</f>
        <v>1</v>
      </c>
      <c r="AI1880" s="2134" t="str">
        <f>MID(AC1882,7,1)</f>
        <v>0</v>
      </c>
      <c r="AJ1880" s="2138" t="str">
        <f>MID(AC1882,8,1)</f>
        <v>0</v>
      </c>
      <c r="AQ1880" s="2151"/>
      <c r="AR1880" s="2151"/>
      <c r="AS1880" s="2151"/>
      <c r="AT1880" s="2151"/>
      <c r="AU1880" s="2151"/>
      <c r="AV1880" s="2151"/>
      <c r="AW1880" s="2151"/>
      <c r="AX1880" s="2151"/>
      <c r="AY1880" s="2151"/>
      <c r="AZ1880" s="2151"/>
      <c r="BA1880" s="2151"/>
      <c r="BB1880" s="2151"/>
      <c r="BC1880" s="2151"/>
      <c r="BD1880" s="2151"/>
    </row>
    <row r="1881" spans="2:56" s="1943" customFormat="1" ht="12" hidden="1" customHeight="1">
      <c r="AI1881" s="1979"/>
      <c r="AJ1881" s="1979"/>
      <c r="AQ1881" s="2151"/>
      <c r="AR1881" s="2151"/>
      <c r="AS1881" s="2151"/>
      <c r="AT1881" s="2151"/>
      <c r="AU1881" s="2151"/>
      <c r="AV1881" s="2151"/>
      <c r="AW1881" s="2151"/>
      <c r="AX1881" s="2151"/>
      <c r="AY1881" s="2151"/>
      <c r="AZ1881" s="2151"/>
      <c r="BA1881" s="2151"/>
      <c r="BB1881" s="2151"/>
      <c r="BC1881" s="2151"/>
      <c r="BD1881" s="2151"/>
    </row>
    <row r="1882" spans="2:56" s="1943" customFormat="1" ht="12" hidden="1" customHeight="1">
      <c r="E1882" s="2139"/>
      <c r="F1882" s="2139"/>
      <c r="G1882" s="2139"/>
      <c r="H1882" s="2139"/>
      <c r="I1882" s="2139"/>
      <c r="J1882" s="1979"/>
      <c r="K1882" s="1979"/>
      <c r="L1882" s="1979"/>
      <c r="M1882" s="1979"/>
      <c r="N1882" s="1979"/>
      <c r="O1882" s="1979"/>
      <c r="P1882" s="1979"/>
      <c r="Q1882" s="2140" t="str">
        <f>HEX2BIN(T1883,4)</f>
        <v>0001</v>
      </c>
      <c r="R1882" s="2140"/>
      <c r="S1882" s="2140"/>
      <c r="T1882" s="2140"/>
      <c r="U1882" s="2140" t="str">
        <f>HEX2BIN(Y1883,8)</f>
        <v>00000011</v>
      </c>
      <c r="V1882" s="2140"/>
      <c r="W1882" s="2140"/>
      <c r="X1882" s="2140"/>
      <c r="Y1882" s="2140"/>
      <c r="Z1882" s="2140"/>
      <c r="AA1882" s="2140"/>
      <c r="AB1882" s="2140"/>
      <c r="AC1882" s="2140" t="str">
        <f>HEX2BIN(AG1883,8)</f>
        <v>01000100</v>
      </c>
      <c r="AD1882" s="2140"/>
      <c r="AE1882" s="2140"/>
      <c r="AF1882" s="2140"/>
      <c r="AG1882" s="2140"/>
      <c r="AH1882" s="2140"/>
      <c r="AI1882" s="2140"/>
      <c r="AJ1882" s="2140"/>
      <c r="AQ1882" s="2151"/>
      <c r="AR1882" s="2151"/>
      <c r="AS1882" s="2151"/>
      <c r="AT1882" s="2151"/>
      <c r="AU1882" s="2151"/>
      <c r="AV1882" s="2151"/>
      <c r="AW1882" s="2151"/>
      <c r="AX1882" s="2151"/>
      <c r="AY1882" s="2151"/>
      <c r="AZ1882" s="2151"/>
      <c r="BA1882" s="2151"/>
      <c r="BB1882" s="2151"/>
      <c r="BC1882" s="2151"/>
      <c r="BD1882" s="2151"/>
    </row>
    <row r="1883" spans="2:56" s="1943" customFormat="1" ht="12" hidden="1" customHeight="1">
      <c r="E1883" s="2139"/>
      <c r="F1883" s="2139"/>
      <c r="G1883" s="2139"/>
      <c r="H1883" s="2139"/>
      <c r="I1883" s="2139"/>
      <c r="J1883" s="1979"/>
      <c r="K1883" s="1948"/>
      <c r="L1883" s="1979"/>
      <c r="M1883" s="2141"/>
      <c r="N1883" s="1951"/>
      <c r="O1883" s="1948"/>
      <c r="P1883" s="1951"/>
      <c r="Q1883" s="2142" t="s">
        <v>3106</v>
      </c>
      <c r="R1883" s="2143"/>
      <c r="S1883" s="2143"/>
      <c r="T1883" s="2144" t="s">
        <v>3214</v>
      </c>
      <c r="U1883" s="2142" t="s">
        <v>3120</v>
      </c>
      <c r="V1883" s="2143"/>
      <c r="W1883" s="2143"/>
      <c r="X1883" s="2143"/>
      <c r="Y1883" s="2145" t="s">
        <v>4570</v>
      </c>
      <c r="Z1883" s="2145"/>
      <c r="AA1883" s="2145"/>
      <c r="AB1883" s="2146"/>
      <c r="AC1883" s="2142" t="s">
        <v>3139</v>
      </c>
      <c r="AD1883" s="2143"/>
      <c r="AE1883" s="2143"/>
      <c r="AF1883" s="2143"/>
      <c r="AG1883" s="1949">
        <v>44</v>
      </c>
      <c r="AH1883" s="1949"/>
      <c r="AI1883" s="1949"/>
      <c r="AJ1883" s="1950"/>
      <c r="AQ1883" s="2151"/>
      <c r="AR1883" s="2151"/>
      <c r="AS1883" s="2151"/>
      <c r="AT1883" s="2151"/>
      <c r="AU1883" s="2151"/>
      <c r="AV1883" s="2151"/>
      <c r="AW1883" s="2151"/>
      <c r="AX1883" s="2151"/>
      <c r="AY1883" s="2151"/>
      <c r="AZ1883" s="2151"/>
      <c r="BA1883" s="2151"/>
      <c r="BB1883" s="2151"/>
      <c r="BC1883" s="2151"/>
      <c r="BD1883" s="2151"/>
    </row>
    <row r="1884" spans="2:56" s="1943" customFormat="1" ht="12" hidden="1" customHeight="1">
      <c r="B1884" s="1945"/>
      <c r="C1884" s="1946"/>
    </row>
    <row r="1885" spans="2:56" s="1943" customFormat="1" ht="12" hidden="1" customHeight="1">
      <c r="C1885" s="1943" t="s">
        <v>3141</v>
      </c>
      <c r="D1885" s="1946"/>
      <c r="G1885" s="2129" t="s">
        <v>4571</v>
      </c>
      <c r="M1885" s="1951"/>
      <c r="N1885" s="1951"/>
      <c r="O1885" s="1951"/>
      <c r="P1885" s="1951"/>
      <c r="Q1885" s="1951"/>
      <c r="R1885" s="1951"/>
      <c r="S1885" s="1951"/>
      <c r="T1885" s="1951"/>
      <c r="U1885" s="1951"/>
      <c r="V1885" s="1951"/>
      <c r="W1885" s="1951"/>
      <c r="X1885" s="1951"/>
      <c r="AC1885" s="1951"/>
      <c r="AD1885" s="1951"/>
      <c r="AE1885" s="1951"/>
      <c r="AF1885" s="1951"/>
      <c r="AG1885" s="1951"/>
      <c r="AH1885" s="1951"/>
      <c r="AI1885" s="1951"/>
      <c r="AJ1885" s="1951"/>
      <c r="AK1885" s="1951"/>
      <c r="AL1885" s="1951"/>
    </row>
    <row r="1886" spans="2:56" s="1943" customFormat="1" ht="12" hidden="1" customHeight="1">
      <c r="E1886" s="1953" t="s">
        <v>3192</v>
      </c>
      <c r="AJ1886" s="1954" t="s">
        <v>3193</v>
      </c>
    </row>
    <row r="1887" spans="2:56" s="1943" customFormat="1" ht="12" hidden="1" customHeight="1">
      <c r="E1887" s="1955">
        <v>31</v>
      </c>
      <c r="F1887" s="1955"/>
      <c r="G1887" s="1955"/>
      <c r="H1887" s="1955"/>
      <c r="I1887" s="1955"/>
      <c r="J1887" s="1955"/>
      <c r="K1887" s="1955"/>
      <c r="L1887" s="1955">
        <v>24</v>
      </c>
      <c r="M1887" s="1955">
        <v>23</v>
      </c>
      <c r="N1887" s="1955"/>
      <c r="O1887" s="1955"/>
      <c r="P1887" s="1955"/>
      <c r="Q1887" s="1955"/>
      <c r="R1887" s="1955"/>
      <c r="S1887" s="1955"/>
      <c r="T1887" s="1956">
        <v>16</v>
      </c>
      <c r="U1887" s="1956">
        <v>15</v>
      </c>
      <c r="V1887" s="1955"/>
      <c r="W1887" s="1955"/>
      <c r="X1887" s="1955"/>
      <c r="Y1887" s="1955"/>
      <c r="Z1887" s="1955"/>
      <c r="AA1887" s="1955"/>
      <c r="AB1887" s="1956">
        <v>8</v>
      </c>
      <c r="AC1887" s="1956">
        <v>7</v>
      </c>
      <c r="AD1887" s="1955"/>
      <c r="AE1887" s="1955"/>
      <c r="AF1887" s="1955"/>
      <c r="AG1887" s="1955"/>
      <c r="AH1887" s="1955"/>
      <c r="AI1887" s="1955"/>
      <c r="AJ1887" s="1956">
        <v>0</v>
      </c>
    </row>
    <row r="1888" spans="2:56" s="1943" customFormat="1" ht="12" hidden="1" customHeight="1">
      <c r="E1888" s="1841" t="s">
        <v>3194</v>
      </c>
      <c r="F1888" s="1842" t="s">
        <v>3125</v>
      </c>
      <c r="G1888" s="1842" t="s">
        <v>3125</v>
      </c>
      <c r="H1888" s="1843" t="s">
        <v>3125</v>
      </c>
      <c r="I1888" s="1841" t="s">
        <v>3124</v>
      </c>
      <c r="J1888" s="1842" t="s">
        <v>3125</v>
      </c>
      <c r="K1888" s="1842" t="s">
        <v>3124</v>
      </c>
      <c r="L1888" s="1843" t="s">
        <v>3124</v>
      </c>
      <c r="M1888" s="1841" t="s">
        <v>3125</v>
      </c>
      <c r="N1888" s="1842" t="s">
        <v>3124</v>
      </c>
      <c r="O1888" s="1842" t="s">
        <v>3125</v>
      </c>
      <c r="P1888" s="1843" t="s">
        <v>3125</v>
      </c>
      <c r="Q1888" s="1841" t="s">
        <v>3125</v>
      </c>
      <c r="R1888" s="1842" t="s">
        <v>3125</v>
      </c>
      <c r="S1888" s="1842" t="s">
        <v>3125</v>
      </c>
      <c r="T1888" s="1843" t="s">
        <v>3124</v>
      </c>
      <c r="U1888" s="1841" t="s">
        <v>3125</v>
      </c>
      <c r="V1888" s="1842" t="s">
        <v>3125</v>
      </c>
      <c r="W1888" s="1842" t="s">
        <v>3125</v>
      </c>
      <c r="X1888" s="1843" t="s">
        <v>3124</v>
      </c>
      <c r="Y1888" s="2152" t="s">
        <v>3124</v>
      </c>
      <c r="Z1888" s="1862" t="s">
        <v>3125</v>
      </c>
      <c r="AA1888" s="1862" t="s">
        <v>3125</v>
      </c>
      <c r="AB1888" s="2147" t="s">
        <v>3105</v>
      </c>
      <c r="AC1888" s="1828" t="s">
        <v>3105</v>
      </c>
      <c r="AD1888" s="1829" t="s">
        <v>3105</v>
      </c>
      <c r="AE1888" s="1829" t="s">
        <v>3105</v>
      </c>
      <c r="AF1888" s="2147" t="s">
        <v>3105</v>
      </c>
      <c r="AG1888" s="1828" t="s">
        <v>3105</v>
      </c>
      <c r="AH1888" s="1829" t="s">
        <v>3105</v>
      </c>
      <c r="AI1888" s="1829" t="s">
        <v>3105</v>
      </c>
      <c r="AJ1888" s="2147" t="s">
        <v>3105</v>
      </c>
    </row>
    <row r="1889" spans="2:56" s="1943" customFormat="1" ht="6" hidden="1" customHeight="1">
      <c r="E1889" s="1960"/>
      <c r="F1889" s="1960"/>
      <c r="G1889" s="1960"/>
      <c r="H1889" s="1960"/>
      <c r="I1889" s="1960"/>
      <c r="J1889" s="1960"/>
      <c r="K1889" s="1960"/>
      <c r="L1889" s="1960"/>
      <c r="M1889" s="1960"/>
      <c r="N1889" s="1960"/>
      <c r="O1889" s="1960"/>
      <c r="P1889" s="1960"/>
      <c r="Q1889" s="1960"/>
      <c r="R1889" s="1960"/>
      <c r="S1889" s="1960"/>
      <c r="T1889" s="1960"/>
      <c r="U1889" s="1960"/>
      <c r="V1889" s="1960"/>
      <c r="W1889" s="1960"/>
      <c r="X1889" s="1960"/>
      <c r="Y1889" s="1960"/>
      <c r="Z1889" s="1960"/>
      <c r="AA1889" s="1960"/>
      <c r="AB1889" s="1960"/>
      <c r="AC1889" s="1960"/>
      <c r="AD1889" s="1960"/>
      <c r="AE1889" s="1960"/>
      <c r="AF1889" s="1960"/>
      <c r="AG1889" s="1960"/>
      <c r="AH1889" s="1960"/>
      <c r="AI1889" s="1960"/>
      <c r="AJ1889" s="1960"/>
    </row>
    <row r="1890" spans="2:56" s="1943" customFormat="1" ht="6" hidden="1" customHeight="1">
      <c r="E1890" s="1960"/>
      <c r="F1890" s="1960"/>
      <c r="G1890" s="1960"/>
      <c r="H1890" s="1960"/>
      <c r="I1890" s="1960"/>
      <c r="J1890" s="1960"/>
      <c r="K1890" s="1960"/>
      <c r="L1890" s="1960"/>
      <c r="M1890" s="1960"/>
      <c r="N1890" s="1960"/>
      <c r="O1890" s="1960"/>
      <c r="P1890" s="1960"/>
      <c r="Q1890" s="1960"/>
      <c r="R1890" s="1960"/>
      <c r="S1890" s="1960"/>
      <c r="T1890" s="1960"/>
      <c r="U1890" s="1960"/>
      <c r="V1890" s="1960"/>
      <c r="W1890" s="1960"/>
      <c r="X1890" s="1960"/>
      <c r="Y1890" s="1960"/>
      <c r="Z1890" s="1960"/>
      <c r="AA1890" s="1960"/>
      <c r="AB1890" s="1960"/>
      <c r="AC1890" s="1960"/>
      <c r="AD1890" s="1960"/>
      <c r="AE1890" s="1960"/>
      <c r="AF1890" s="1960"/>
      <c r="AG1890" s="1960"/>
      <c r="AH1890" s="1960"/>
      <c r="AI1890" s="1960"/>
      <c r="AJ1890" s="1960"/>
    </row>
    <row r="1891" spans="2:56" s="1943" customFormat="1" ht="6" hidden="1" customHeight="1">
      <c r="E1891" s="1960"/>
      <c r="F1891" s="1960"/>
      <c r="G1891" s="1960"/>
      <c r="H1891" s="1960"/>
      <c r="I1891" s="1960"/>
      <c r="J1891" s="1960"/>
      <c r="K1891" s="1960"/>
      <c r="L1891" s="1960"/>
      <c r="M1891" s="1960"/>
      <c r="N1891" s="1960"/>
      <c r="O1891" s="1960"/>
      <c r="P1891" s="1960"/>
      <c r="Q1891" s="1960"/>
      <c r="R1891" s="1960"/>
      <c r="S1891" s="1960"/>
      <c r="T1891" s="1960"/>
      <c r="U1891" s="1960"/>
      <c r="V1891" s="1960"/>
      <c r="W1891" s="1960"/>
      <c r="X1891" s="1960"/>
      <c r="Y1891" s="1960"/>
      <c r="Z1891" s="1960"/>
      <c r="AA1891" s="1960"/>
      <c r="AB1891" s="1960"/>
      <c r="AC1891" s="1960"/>
      <c r="AD1891" s="1960"/>
      <c r="AE1891" s="1960"/>
      <c r="AF1891" s="1960"/>
      <c r="AG1891" s="1960"/>
      <c r="AH1891" s="1960"/>
      <c r="AI1891" s="1960"/>
      <c r="AJ1891" s="1960"/>
    </row>
    <row r="1892" spans="2:56" s="1943" customFormat="1" ht="6" hidden="1" customHeight="1">
      <c r="E1892" s="1960"/>
      <c r="F1892" s="1960"/>
      <c r="G1892" s="1960"/>
      <c r="H1892" s="1960"/>
      <c r="I1892" s="1960"/>
      <c r="J1892" s="1960"/>
      <c r="K1892" s="1960"/>
      <c r="L1892" s="1960"/>
      <c r="M1892" s="1960"/>
      <c r="N1892" s="1960"/>
      <c r="O1892" s="1960"/>
      <c r="P1892" s="1960"/>
      <c r="Q1892" s="1960"/>
      <c r="R1892" s="1960"/>
      <c r="S1892" s="1960"/>
      <c r="T1892" s="1960"/>
      <c r="U1892" s="1960"/>
      <c r="V1892" s="1960"/>
      <c r="W1892" s="1960"/>
      <c r="X1892" s="1960"/>
      <c r="Y1892" s="1960"/>
      <c r="Z1892" s="1960"/>
      <c r="AA1892" s="1960"/>
      <c r="AB1892" s="1960"/>
      <c r="AC1892" s="1960"/>
      <c r="AD1892" s="1960"/>
      <c r="AE1892" s="1960"/>
      <c r="AF1892" s="1960"/>
      <c r="AG1892" s="1960"/>
      <c r="AH1892" s="1960"/>
      <c r="AI1892" s="1960"/>
      <c r="AJ1892" s="1960"/>
    </row>
    <row r="1893" spans="2:56" s="1943" customFormat="1" ht="11.25" hidden="1" customHeight="1">
      <c r="E1893" s="1979"/>
      <c r="F1893" s="1979"/>
      <c r="G1893" s="1979"/>
      <c r="H1893" s="1979"/>
      <c r="I1893" s="2148"/>
      <c r="J1893" s="2148"/>
      <c r="K1893" s="2148"/>
      <c r="L1893" s="2148"/>
      <c r="M1893" s="2148"/>
      <c r="N1893" s="2148"/>
      <c r="O1893" s="2148"/>
      <c r="P1893" s="2148"/>
      <c r="Q1893" s="2148"/>
      <c r="R1893" s="2148"/>
      <c r="S1893" s="2148"/>
      <c r="T1893" s="2148"/>
      <c r="W1893" s="2151"/>
      <c r="X1893" s="2151"/>
      <c r="Y1893" s="2154"/>
      <c r="Z1893" s="2154"/>
      <c r="AB1893" s="2155" t="s">
        <v>4193</v>
      </c>
      <c r="AC1893" s="2155"/>
      <c r="AD1893" s="2155"/>
      <c r="AE1893" s="2155"/>
      <c r="AF1893" s="2155"/>
      <c r="AG1893" s="2155"/>
      <c r="AH1893" s="2155"/>
      <c r="AI1893" s="2155"/>
      <c r="AJ1893" s="2155"/>
      <c r="AK1893" s="2151"/>
      <c r="AL1893" s="2151"/>
      <c r="AM1893" s="2151"/>
      <c r="AN1893" s="2151"/>
      <c r="AO1893" s="2151"/>
    </row>
    <row r="1894" spans="2:56" s="1943" customFormat="1" ht="11.25" hidden="1" customHeight="1">
      <c r="E1894" s="1979"/>
      <c r="F1894" s="1979"/>
      <c r="G1894" s="1979"/>
      <c r="H1894" s="1979"/>
      <c r="I1894" s="2148"/>
      <c r="J1894" s="2148"/>
      <c r="K1894" s="2148"/>
      <c r="L1894" s="2148"/>
      <c r="M1894" s="1747"/>
      <c r="N1894" s="2148"/>
      <c r="O1894" s="2148"/>
      <c r="P1894" s="2148"/>
      <c r="Q1894" s="2148"/>
      <c r="R1894" s="2148"/>
      <c r="S1894" s="2148"/>
      <c r="T1894" s="2148"/>
      <c r="W1894" s="2151"/>
      <c r="X1894" s="2151"/>
      <c r="Y1894" s="2151"/>
      <c r="Z1894" s="2151"/>
      <c r="AA1894" s="2151"/>
      <c r="AB1894" s="2151"/>
      <c r="AC1894" s="1747"/>
      <c r="AD1894" s="2151"/>
      <c r="AE1894" s="2151"/>
      <c r="AF1894" s="2151"/>
      <c r="AG1894" s="2151"/>
      <c r="AH1894" s="2151"/>
      <c r="AI1894" s="2151"/>
      <c r="AJ1894" s="2151"/>
      <c r="AK1894" s="2151"/>
      <c r="AL1894" s="2151"/>
      <c r="AM1894" s="2151"/>
      <c r="AN1894" s="2151"/>
      <c r="AO1894" s="2151"/>
    </row>
    <row r="1895" spans="2:56" s="1722" customFormat="1" ht="12" hidden="1" customHeight="1">
      <c r="AK1895" s="1821"/>
    </row>
    <row r="1896" spans="2:56" s="1722" customFormat="1" ht="12" hidden="1" customHeight="1">
      <c r="AK1896" s="1821"/>
    </row>
    <row r="1897" spans="2:56" s="2121" customFormat="1" ht="12" hidden="1" customHeight="1">
      <c r="B1897" s="2119" t="str">
        <f>$B$2</f>
        <v>13</v>
      </c>
      <c r="C1897" s="2120" t="s">
        <v>4572</v>
      </c>
      <c r="E1897" s="2100" t="s">
        <v>4573</v>
      </c>
      <c r="R1897" s="2122"/>
      <c r="S1897" s="2122"/>
      <c r="T1897" s="2122"/>
      <c r="U1897" s="2122"/>
      <c r="V1897" s="2122"/>
      <c r="W1897" s="2122"/>
      <c r="X1897" s="2151"/>
      <c r="Y1897" s="2151"/>
      <c r="Z1897" s="2151"/>
      <c r="AA1897" s="2151"/>
      <c r="AB1897" s="2151"/>
      <c r="AC1897" s="2151"/>
      <c r="AD1897" s="2151"/>
      <c r="AF1897" s="2124" t="s">
        <v>4567</v>
      </c>
      <c r="AG1897" s="2124"/>
      <c r="AH1897" s="2124"/>
      <c r="AI1897" s="2124"/>
      <c r="AJ1897" s="2124"/>
    </row>
    <row r="1898" spans="2:56" s="2121" customFormat="1" ht="12" hidden="1" customHeight="1">
      <c r="B1898" s="2125"/>
      <c r="E1898" s="2126"/>
      <c r="R1898" s="2122"/>
      <c r="S1898" s="2122"/>
      <c r="T1898" s="2122"/>
      <c r="U1898" s="2122"/>
      <c r="V1898" s="2122"/>
      <c r="W1898" s="2122"/>
      <c r="X1898" s="2127"/>
      <c r="Y1898" s="2127"/>
      <c r="Z1898" s="2127"/>
      <c r="AA1898" s="2127"/>
      <c r="AB1898" s="2127"/>
      <c r="AC1898" s="2127"/>
      <c r="AD1898" s="2127"/>
      <c r="AF1898" s="2128"/>
      <c r="AG1898" s="2128"/>
      <c r="AH1898" s="2128"/>
      <c r="AI1898" s="2128"/>
      <c r="AJ1898" s="2128"/>
    </row>
    <row r="1899" spans="2:56" s="1943" customFormat="1" ht="12" hidden="1" customHeight="1">
      <c r="C1899" s="2129" t="s">
        <v>3115</v>
      </c>
      <c r="D1899" s="2130"/>
      <c r="E1899" s="2129"/>
      <c r="F1899" s="2129"/>
      <c r="G1899" s="2129" t="s">
        <v>4574</v>
      </c>
    </row>
    <row r="1900" spans="2:56" s="1943" customFormat="1" ht="12" hidden="1" customHeight="1">
      <c r="E1900" s="1955">
        <v>31</v>
      </c>
      <c r="F1900" s="1955"/>
      <c r="G1900" s="1955"/>
      <c r="H1900" s="1955"/>
      <c r="I1900" s="1955"/>
      <c r="J1900" s="1955"/>
      <c r="K1900" s="1955"/>
      <c r="L1900" s="1955">
        <v>24</v>
      </c>
      <c r="M1900" s="1955">
        <v>23</v>
      </c>
      <c r="N1900" s="1955"/>
      <c r="O1900" s="1955"/>
      <c r="P1900" s="1955"/>
      <c r="Q1900" s="1955"/>
      <c r="R1900" s="1955"/>
      <c r="S1900" s="1955"/>
      <c r="T1900" s="1956">
        <v>16</v>
      </c>
      <c r="U1900" s="1956">
        <v>15</v>
      </c>
      <c r="V1900" s="1955"/>
      <c r="W1900" s="1955"/>
      <c r="X1900" s="1955"/>
      <c r="Y1900" s="1955"/>
      <c r="Z1900" s="1955"/>
      <c r="AA1900" s="1955"/>
      <c r="AB1900" s="1956">
        <v>8</v>
      </c>
      <c r="AC1900" s="1956">
        <v>7</v>
      </c>
      <c r="AD1900" s="1955"/>
      <c r="AE1900" s="1955"/>
      <c r="AF1900" s="1955"/>
      <c r="AG1900" s="1955"/>
      <c r="AH1900" s="1955"/>
      <c r="AI1900" s="1955"/>
      <c r="AJ1900" s="1956">
        <v>0</v>
      </c>
      <c r="AQ1900" s="2151"/>
      <c r="AR1900" s="2151"/>
      <c r="AS1900" s="2151"/>
      <c r="AT1900" s="2151"/>
      <c r="AU1900" s="2151"/>
      <c r="AV1900" s="2151"/>
      <c r="AW1900" s="2151"/>
      <c r="AX1900" s="2151"/>
      <c r="AY1900" s="2151"/>
      <c r="AZ1900" s="2151"/>
      <c r="BA1900" s="2151"/>
      <c r="BB1900" s="2151"/>
      <c r="BC1900" s="2151"/>
      <c r="BD1900" s="2151"/>
    </row>
    <row r="1901" spans="2:56" s="1943" customFormat="1" ht="12" hidden="1" customHeight="1">
      <c r="E1901" s="1828">
        <v>1</v>
      </c>
      <c r="F1901" s="1829">
        <v>0</v>
      </c>
      <c r="G1901" s="1829">
        <v>1</v>
      </c>
      <c r="H1901" s="1830" t="s">
        <v>3105</v>
      </c>
      <c r="I1901" s="1828" t="s">
        <v>4575</v>
      </c>
      <c r="J1901" s="1842">
        <v>0</v>
      </c>
      <c r="K1901" s="1842">
        <v>0</v>
      </c>
      <c r="L1901" s="2131">
        <v>0</v>
      </c>
      <c r="M1901" s="1833">
        <v>0</v>
      </c>
      <c r="N1901" s="1842">
        <v>0</v>
      </c>
      <c r="O1901" s="1842">
        <v>0</v>
      </c>
      <c r="P1901" s="2131">
        <v>0</v>
      </c>
      <c r="Q1901" s="2132" t="str">
        <f>MID(Q1903,1,1)</f>
        <v>0</v>
      </c>
      <c r="R1901" s="2133" t="str">
        <f>MID(Q1903,2,1)</f>
        <v>0</v>
      </c>
      <c r="S1901" s="2134" t="str">
        <f>MID(Q1903,3,1)</f>
        <v>0</v>
      </c>
      <c r="T1901" s="2135" t="str">
        <f>MID(Q1903,4,1)</f>
        <v>1</v>
      </c>
      <c r="U1901" s="2132" t="str">
        <f>MID(U1903,1,1)</f>
        <v>0</v>
      </c>
      <c r="V1901" s="2133" t="str">
        <f>MID(U1903,2,1)</f>
        <v>0</v>
      </c>
      <c r="W1901" s="2133" t="str">
        <f>MID(U1903,3,1)</f>
        <v>0</v>
      </c>
      <c r="X1901" s="2136" t="str">
        <f>MID(U1903,4,1)</f>
        <v>0</v>
      </c>
      <c r="Y1901" s="2132" t="str">
        <f>MID(U1903,5,1)</f>
        <v>0</v>
      </c>
      <c r="Z1901" s="2133" t="str">
        <f>MID(U1903,6,1)</f>
        <v>1</v>
      </c>
      <c r="AA1901" s="2133" t="str">
        <f>MID(U1903,7,1)</f>
        <v>0</v>
      </c>
      <c r="AB1901" s="2136" t="str">
        <f>MID(U1903,8,1)</f>
        <v>0</v>
      </c>
      <c r="AC1901" s="2137" t="str">
        <f>MID(AC1903,1,1)</f>
        <v>0</v>
      </c>
      <c r="AD1901" s="2134" t="str">
        <f>MID(AC1903,2,1)</f>
        <v>1</v>
      </c>
      <c r="AE1901" s="2134" t="str">
        <f>MID(AC1903,3,1)</f>
        <v>0</v>
      </c>
      <c r="AF1901" s="2138" t="str">
        <f>MID(AC1903,4,1)</f>
        <v>0</v>
      </c>
      <c r="AG1901" s="2137" t="str">
        <f>MID(AC1903,5,1)</f>
        <v>0</v>
      </c>
      <c r="AH1901" s="2134" t="str">
        <f>MID(AC1903,6,1)</f>
        <v>1</v>
      </c>
      <c r="AI1901" s="2134" t="str">
        <f>MID(AC1903,7,1)</f>
        <v>0</v>
      </c>
      <c r="AJ1901" s="2138" t="str">
        <f>MID(AC1903,8,1)</f>
        <v>0</v>
      </c>
      <c r="AQ1901" s="2151"/>
      <c r="AR1901" s="2151"/>
      <c r="AS1901" s="2151"/>
      <c r="AT1901" s="2151"/>
      <c r="AU1901" s="2151"/>
      <c r="AV1901" s="2151"/>
      <c r="AW1901" s="2151"/>
      <c r="AX1901" s="2151"/>
      <c r="AY1901" s="2151"/>
      <c r="AZ1901" s="2151"/>
      <c r="BA1901" s="2151"/>
      <c r="BB1901" s="2151"/>
      <c r="BC1901" s="2151"/>
      <c r="BD1901" s="2151"/>
    </row>
    <row r="1902" spans="2:56" s="1943" customFormat="1" ht="12" hidden="1" customHeight="1">
      <c r="AI1902" s="1979"/>
      <c r="AJ1902" s="1979"/>
      <c r="AQ1902" s="2151"/>
      <c r="AR1902" s="2151"/>
      <c r="AS1902" s="2151"/>
      <c r="AT1902" s="2151"/>
      <c r="AU1902" s="2151"/>
      <c r="AV1902" s="2151"/>
      <c r="AW1902" s="2151"/>
      <c r="AX1902" s="2151"/>
      <c r="AY1902" s="2151"/>
      <c r="AZ1902" s="2151"/>
      <c r="BA1902" s="2151"/>
      <c r="BB1902" s="2151"/>
      <c r="BC1902" s="2151"/>
      <c r="BD1902" s="2151"/>
    </row>
    <row r="1903" spans="2:56" s="1943" customFormat="1" ht="12" hidden="1" customHeight="1">
      <c r="E1903" s="2139"/>
      <c r="F1903" s="2139"/>
      <c r="G1903" s="2139"/>
      <c r="H1903" s="2139"/>
      <c r="I1903" s="2139"/>
      <c r="J1903" s="1979"/>
      <c r="K1903" s="1979"/>
      <c r="L1903" s="1979"/>
      <c r="M1903" s="1979"/>
      <c r="N1903" s="1979"/>
      <c r="O1903" s="1979"/>
      <c r="P1903" s="1979"/>
      <c r="Q1903" s="2140" t="str">
        <f>HEX2BIN(T1904,4)</f>
        <v>0001</v>
      </c>
      <c r="R1903" s="2140"/>
      <c r="S1903" s="2140"/>
      <c r="T1903" s="2140"/>
      <c r="U1903" s="2140" t="str">
        <f>HEX2BIN(Y1904,8)</f>
        <v>00000100</v>
      </c>
      <c r="V1903" s="2140"/>
      <c r="W1903" s="2140"/>
      <c r="X1903" s="2140"/>
      <c r="Y1903" s="2140"/>
      <c r="Z1903" s="2140"/>
      <c r="AA1903" s="2140"/>
      <c r="AB1903" s="2140"/>
      <c r="AC1903" s="2140" t="str">
        <f>HEX2BIN(AG1904,8)</f>
        <v>01000100</v>
      </c>
      <c r="AD1903" s="2140"/>
      <c r="AE1903" s="2140"/>
      <c r="AF1903" s="2140"/>
      <c r="AG1903" s="2140"/>
      <c r="AH1903" s="2140"/>
      <c r="AI1903" s="2140"/>
      <c r="AJ1903" s="2140"/>
      <c r="AQ1903" s="2151"/>
      <c r="AR1903" s="2151"/>
      <c r="AS1903" s="2151"/>
      <c r="AT1903" s="2151"/>
      <c r="AU1903" s="2151"/>
      <c r="AV1903" s="2151"/>
      <c r="AW1903" s="2151"/>
      <c r="AX1903" s="2151"/>
      <c r="AY1903" s="2151"/>
      <c r="AZ1903" s="2151"/>
      <c r="BA1903" s="2151"/>
      <c r="BB1903" s="2151"/>
      <c r="BC1903" s="2151"/>
      <c r="BD1903" s="2151"/>
    </row>
    <row r="1904" spans="2:56" s="1943" customFormat="1" ht="12" hidden="1" customHeight="1">
      <c r="E1904" s="2139"/>
      <c r="F1904" s="2139"/>
      <c r="G1904" s="2139"/>
      <c r="H1904" s="2139"/>
      <c r="I1904" s="2139"/>
      <c r="J1904" s="1979"/>
      <c r="K1904" s="1948"/>
      <c r="L1904" s="1979"/>
      <c r="M1904" s="2141"/>
      <c r="N1904" s="1951"/>
      <c r="O1904" s="1948"/>
      <c r="P1904" s="1951"/>
      <c r="Q1904" s="2142" t="s">
        <v>3106</v>
      </c>
      <c r="R1904" s="2143"/>
      <c r="S1904" s="2143"/>
      <c r="T1904" s="2144" t="s">
        <v>3187</v>
      </c>
      <c r="U1904" s="2142" t="s">
        <v>3225</v>
      </c>
      <c r="V1904" s="2143"/>
      <c r="W1904" s="2143"/>
      <c r="X1904" s="2143"/>
      <c r="Y1904" s="2145" t="s">
        <v>4576</v>
      </c>
      <c r="Z1904" s="2145"/>
      <c r="AA1904" s="2145"/>
      <c r="AB1904" s="2146"/>
      <c r="AC1904" s="2142" t="s">
        <v>3110</v>
      </c>
      <c r="AD1904" s="2143"/>
      <c r="AE1904" s="2143"/>
      <c r="AF1904" s="2143"/>
      <c r="AG1904" s="1949">
        <v>44</v>
      </c>
      <c r="AH1904" s="1949"/>
      <c r="AI1904" s="1949"/>
      <c r="AJ1904" s="1950"/>
      <c r="AQ1904" s="2151"/>
      <c r="AR1904" s="2151"/>
      <c r="AS1904" s="2151"/>
      <c r="AT1904" s="2151"/>
      <c r="AU1904" s="2151"/>
      <c r="AV1904" s="2151"/>
      <c r="AW1904" s="2151"/>
      <c r="AX1904" s="2151"/>
      <c r="AY1904" s="2151"/>
      <c r="AZ1904" s="2151"/>
      <c r="BA1904" s="2151"/>
      <c r="BB1904" s="2151"/>
      <c r="BC1904" s="2151"/>
      <c r="BD1904" s="2151"/>
    </row>
    <row r="1905" spans="2:56" s="1943" customFormat="1" ht="12" hidden="1" customHeight="1">
      <c r="B1905" s="1945"/>
      <c r="C1905" s="1946"/>
    </row>
    <row r="1906" spans="2:56" s="1943" customFormat="1" ht="12" hidden="1" customHeight="1">
      <c r="C1906" s="1943" t="s">
        <v>3190</v>
      </c>
      <c r="D1906" s="1946"/>
      <c r="G1906" s="2129" t="s">
        <v>4577</v>
      </c>
      <c r="M1906" s="1951"/>
      <c r="N1906" s="1951"/>
      <c r="O1906" s="1951"/>
      <c r="P1906" s="1951"/>
      <c r="Q1906" s="1951"/>
      <c r="R1906" s="1951"/>
      <c r="S1906" s="1951"/>
      <c r="T1906" s="1951"/>
      <c r="U1906" s="1951"/>
      <c r="V1906" s="1951"/>
      <c r="W1906" s="1951"/>
      <c r="X1906" s="1951"/>
      <c r="AC1906" s="1951"/>
      <c r="AD1906" s="1951"/>
      <c r="AE1906" s="1951"/>
      <c r="AF1906" s="1951"/>
      <c r="AG1906" s="1951"/>
      <c r="AH1906" s="1951"/>
      <c r="AI1906" s="1951"/>
      <c r="AJ1906" s="1951"/>
      <c r="AK1906" s="1951"/>
      <c r="AL1906" s="1951"/>
    </row>
    <row r="1907" spans="2:56" s="1943" customFormat="1" ht="12" hidden="1" customHeight="1">
      <c r="E1907" s="1953" t="s">
        <v>3192</v>
      </c>
      <c r="AJ1907" s="1954" t="s">
        <v>3193</v>
      </c>
    </row>
    <row r="1908" spans="2:56" s="1943" customFormat="1" ht="12" hidden="1" customHeight="1">
      <c r="E1908" s="1955">
        <v>31</v>
      </c>
      <c r="F1908" s="1955"/>
      <c r="G1908" s="1955"/>
      <c r="H1908" s="1955"/>
      <c r="I1908" s="1955"/>
      <c r="J1908" s="1955"/>
      <c r="K1908" s="1955"/>
      <c r="L1908" s="1955">
        <v>24</v>
      </c>
      <c r="M1908" s="1955">
        <v>23</v>
      </c>
      <c r="N1908" s="1955"/>
      <c r="O1908" s="1955"/>
      <c r="P1908" s="1955"/>
      <c r="Q1908" s="1955"/>
      <c r="R1908" s="1955"/>
      <c r="S1908" s="1955"/>
      <c r="T1908" s="1956">
        <v>16</v>
      </c>
      <c r="U1908" s="1956">
        <v>15</v>
      </c>
      <c r="V1908" s="1955"/>
      <c r="W1908" s="1955"/>
      <c r="X1908" s="1955"/>
      <c r="Y1908" s="1955"/>
      <c r="Z1908" s="1955"/>
      <c r="AA1908" s="1955"/>
      <c r="AB1908" s="1956">
        <v>8</v>
      </c>
      <c r="AC1908" s="1956">
        <v>7</v>
      </c>
      <c r="AD1908" s="1955"/>
      <c r="AE1908" s="1955"/>
      <c r="AF1908" s="1955"/>
      <c r="AG1908" s="1955"/>
      <c r="AH1908" s="1955"/>
      <c r="AI1908" s="1955"/>
      <c r="AJ1908" s="1956">
        <v>0</v>
      </c>
    </row>
    <row r="1909" spans="2:56" s="1943" customFormat="1" ht="12" hidden="1" customHeight="1">
      <c r="E1909" s="1841" t="s">
        <v>3124</v>
      </c>
      <c r="F1909" s="1842" t="s">
        <v>3124</v>
      </c>
      <c r="G1909" s="1842" t="s">
        <v>3194</v>
      </c>
      <c r="H1909" s="1843" t="s">
        <v>3194</v>
      </c>
      <c r="I1909" s="1841" t="s">
        <v>3194</v>
      </c>
      <c r="J1909" s="1842" t="s">
        <v>3194</v>
      </c>
      <c r="K1909" s="1842" t="s">
        <v>3194</v>
      </c>
      <c r="L1909" s="1843" t="s">
        <v>3194</v>
      </c>
      <c r="M1909" s="1841" t="s">
        <v>3194</v>
      </c>
      <c r="N1909" s="1842" t="s">
        <v>3125</v>
      </c>
      <c r="O1909" s="1842" t="s">
        <v>3194</v>
      </c>
      <c r="P1909" s="1843" t="s">
        <v>3124</v>
      </c>
      <c r="Q1909" s="1841" t="s">
        <v>3124</v>
      </c>
      <c r="R1909" s="1842" t="s">
        <v>3194</v>
      </c>
      <c r="S1909" s="1842" t="s">
        <v>3124</v>
      </c>
      <c r="T1909" s="1843" t="s">
        <v>3194</v>
      </c>
      <c r="U1909" s="1841" t="s">
        <v>3125</v>
      </c>
      <c r="V1909" s="1842" t="s">
        <v>3194</v>
      </c>
      <c r="W1909" s="1842" t="s">
        <v>3125</v>
      </c>
      <c r="X1909" s="1843" t="s">
        <v>3124</v>
      </c>
      <c r="Y1909" s="2152" t="s">
        <v>3124</v>
      </c>
      <c r="Z1909" s="1862" t="s">
        <v>3125</v>
      </c>
      <c r="AA1909" s="1862" t="s">
        <v>3124</v>
      </c>
      <c r="AB1909" s="2147" t="s">
        <v>3104</v>
      </c>
      <c r="AC1909" s="1828" t="s">
        <v>3105</v>
      </c>
      <c r="AD1909" s="1829" t="s">
        <v>3105</v>
      </c>
      <c r="AE1909" s="1829" t="s">
        <v>3105</v>
      </c>
      <c r="AF1909" s="2147" t="s">
        <v>3105</v>
      </c>
      <c r="AG1909" s="1828" t="s">
        <v>3105</v>
      </c>
      <c r="AH1909" s="1829" t="s">
        <v>3104</v>
      </c>
      <c r="AI1909" s="1829" t="s">
        <v>3251</v>
      </c>
      <c r="AJ1909" s="2147" t="s">
        <v>3104</v>
      </c>
    </row>
    <row r="1910" spans="2:56" s="1943" customFormat="1" ht="6" hidden="1" customHeight="1">
      <c r="E1910" s="1960"/>
      <c r="F1910" s="1960"/>
      <c r="G1910" s="1960"/>
      <c r="H1910" s="1960"/>
      <c r="I1910" s="1960"/>
      <c r="J1910" s="1960"/>
      <c r="K1910" s="1960"/>
      <c r="L1910" s="1960"/>
      <c r="M1910" s="1960"/>
      <c r="N1910" s="1960"/>
      <c r="O1910" s="1960"/>
      <c r="P1910" s="1960"/>
      <c r="Q1910" s="1960"/>
      <c r="R1910" s="1960"/>
      <c r="S1910" s="1960"/>
      <c r="T1910" s="1960"/>
      <c r="U1910" s="1960"/>
      <c r="V1910" s="1960"/>
      <c r="W1910" s="1960"/>
      <c r="X1910" s="1960"/>
      <c r="Y1910" s="1960"/>
      <c r="Z1910" s="1960"/>
      <c r="AA1910" s="1960"/>
      <c r="AB1910" s="1960"/>
      <c r="AC1910" s="1960"/>
      <c r="AD1910" s="1960"/>
      <c r="AE1910" s="1960"/>
      <c r="AF1910" s="1960"/>
      <c r="AG1910" s="1960"/>
      <c r="AH1910" s="1960"/>
      <c r="AI1910" s="1960"/>
      <c r="AJ1910" s="1960"/>
    </row>
    <row r="1911" spans="2:56" s="1943" customFormat="1" ht="6" hidden="1" customHeight="1">
      <c r="E1911" s="1960"/>
      <c r="F1911" s="1960"/>
      <c r="G1911" s="1960"/>
      <c r="H1911" s="1960"/>
      <c r="I1911" s="1960"/>
      <c r="J1911" s="1960"/>
      <c r="K1911" s="1960"/>
      <c r="L1911" s="1960"/>
      <c r="M1911" s="1960"/>
      <c r="N1911" s="1960"/>
      <c r="O1911" s="1960"/>
      <c r="P1911" s="1960"/>
      <c r="Q1911" s="1960"/>
      <c r="R1911" s="1960"/>
      <c r="S1911" s="1960"/>
      <c r="T1911" s="1960"/>
      <c r="U1911" s="1960"/>
      <c r="V1911" s="1960"/>
      <c r="W1911" s="1960"/>
      <c r="X1911" s="1960"/>
      <c r="Y1911" s="1960"/>
      <c r="Z1911" s="1960"/>
      <c r="AA1911" s="1960"/>
      <c r="AB1911" s="1960"/>
      <c r="AC1911" s="1960"/>
      <c r="AD1911" s="1960"/>
      <c r="AE1911" s="1960"/>
      <c r="AF1911" s="1960"/>
      <c r="AG1911" s="1960"/>
      <c r="AH1911" s="1960"/>
      <c r="AI1911" s="1960"/>
      <c r="AJ1911" s="1960"/>
    </row>
    <row r="1912" spans="2:56" s="1943" customFormat="1" ht="6" hidden="1" customHeight="1">
      <c r="E1912" s="1960"/>
      <c r="F1912" s="1960"/>
      <c r="G1912" s="1960"/>
      <c r="H1912" s="1960"/>
      <c r="I1912" s="1960"/>
      <c r="J1912" s="1960"/>
      <c r="K1912" s="1960"/>
      <c r="L1912" s="1960"/>
      <c r="M1912" s="1960"/>
      <c r="N1912" s="1960"/>
      <c r="O1912" s="1960"/>
      <c r="P1912" s="1960"/>
      <c r="Q1912" s="1960"/>
      <c r="R1912" s="1960"/>
      <c r="S1912" s="1960"/>
      <c r="T1912" s="1960"/>
      <c r="U1912" s="1960"/>
      <c r="V1912" s="1960"/>
      <c r="W1912" s="1960"/>
      <c r="X1912" s="1960"/>
      <c r="Y1912" s="1960"/>
      <c r="Z1912" s="1960"/>
      <c r="AA1912" s="1960"/>
      <c r="AB1912" s="1960"/>
      <c r="AC1912" s="1960"/>
      <c r="AD1912" s="1960"/>
      <c r="AE1912" s="1960"/>
      <c r="AF1912" s="1960"/>
      <c r="AG1912" s="1960"/>
      <c r="AH1912" s="1960"/>
      <c r="AI1912" s="1960"/>
      <c r="AJ1912" s="1960"/>
    </row>
    <row r="1913" spans="2:56" s="1943" customFormat="1" ht="6" hidden="1" customHeight="1">
      <c r="E1913" s="1960"/>
      <c r="F1913" s="1960"/>
      <c r="G1913" s="1960"/>
      <c r="H1913" s="1960"/>
      <c r="I1913" s="1960"/>
      <c r="J1913" s="1960"/>
      <c r="K1913" s="1960"/>
      <c r="L1913" s="1960"/>
      <c r="M1913" s="1960"/>
      <c r="N1913" s="1960"/>
      <c r="O1913" s="1960"/>
      <c r="P1913" s="1960"/>
      <c r="Q1913" s="1960"/>
      <c r="R1913" s="1960"/>
      <c r="S1913" s="1960"/>
      <c r="T1913" s="1960"/>
      <c r="U1913" s="1960"/>
      <c r="V1913" s="1960"/>
      <c r="W1913" s="1960"/>
      <c r="X1913" s="1960"/>
      <c r="Y1913" s="1960"/>
      <c r="Z1913" s="1960"/>
      <c r="AA1913" s="1960"/>
      <c r="AB1913" s="1960"/>
      <c r="AC1913" s="1960"/>
      <c r="AD1913" s="1960"/>
      <c r="AE1913" s="1960"/>
      <c r="AF1913" s="1960"/>
      <c r="AG1913" s="1960"/>
      <c r="AH1913" s="1960"/>
      <c r="AI1913" s="1960"/>
      <c r="AJ1913" s="1960"/>
    </row>
    <row r="1914" spans="2:56" s="1943" customFormat="1" ht="11.25" hidden="1" customHeight="1">
      <c r="E1914" s="1979"/>
      <c r="F1914" s="1979"/>
      <c r="G1914" s="1979"/>
      <c r="H1914" s="1979"/>
      <c r="I1914" s="2148"/>
      <c r="J1914" s="2148"/>
      <c r="K1914" s="2148"/>
      <c r="L1914" s="2148"/>
      <c r="M1914" s="2148"/>
      <c r="N1914" s="2148"/>
      <c r="O1914" s="2148"/>
      <c r="P1914" s="2148"/>
      <c r="Q1914" s="2148"/>
      <c r="R1914" s="2148"/>
      <c r="S1914" s="2148"/>
      <c r="T1914" s="2148"/>
      <c r="W1914" s="2151"/>
      <c r="X1914" s="2151"/>
      <c r="Y1914" s="2154"/>
      <c r="Z1914" s="2154"/>
      <c r="AA1914" s="2154"/>
      <c r="AB1914" s="2155" t="s">
        <v>4193</v>
      </c>
      <c r="AC1914" s="2155"/>
      <c r="AD1914" s="2155"/>
      <c r="AE1914" s="2155"/>
      <c r="AF1914" s="2155"/>
      <c r="AG1914" s="2155"/>
      <c r="AH1914" s="2155"/>
      <c r="AI1914" s="2155"/>
      <c r="AJ1914" s="2155"/>
      <c r="AK1914" s="2151"/>
      <c r="AL1914" s="2151"/>
      <c r="AM1914" s="2151"/>
      <c r="AN1914" s="2151"/>
      <c r="AO1914" s="2151"/>
    </row>
    <row r="1915" spans="2:56" s="1943" customFormat="1" ht="11.25" hidden="1" customHeight="1">
      <c r="E1915" s="1979"/>
      <c r="F1915" s="1979"/>
      <c r="G1915" s="1979"/>
      <c r="H1915" s="1979"/>
      <c r="I1915" s="2148"/>
      <c r="J1915" s="2148"/>
      <c r="K1915" s="2148"/>
      <c r="L1915" s="2148"/>
      <c r="M1915" s="1747"/>
      <c r="N1915" s="2148"/>
      <c r="O1915" s="2148"/>
      <c r="P1915" s="2148"/>
      <c r="Q1915" s="2148"/>
      <c r="R1915" s="2148"/>
      <c r="S1915" s="2148"/>
      <c r="T1915" s="2148"/>
      <c r="W1915" s="2151"/>
      <c r="X1915" s="2151"/>
      <c r="Y1915" s="2151"/>
      <c r="Z1915" s="2151"/>
      <c r="AA1915" s="2151"/>
      <c r="AB1915" s="2151"/>
      <c r="AC1915" s="1747"/>
      <c r="AD1915" s="2151"/>
      <c r="AE1915" s="2151"/>
      <c r="AF1915" s="2151"/>
      <c r="AG1915" s="2151"/>
      <c r="AH1915" s="2151"/>
      <c r="AI1915" s="2151"/>
      <c r="AJ1915" s="2151"/>
      <c r="AK1915" s="2151"/>
      <c r="AL1915" s="2151"/>
      <c r="AM1915" s="2151"/>
      <c r="AN1915" s="2151"/>
      <c r="AO1915" s="2151"/>
    </row>
    <row r="1916" spans="2:56" s="1722" customFormat="1" ht="12" hidden="1" customHeight="1">
      <c r="AK1916" s="1821"/>
    </row>
    <row r="1917" spans="2:56" s="2121" customFormat="1" ht="12" hidden="1" customHeight="1">
      <c r="B1917" s="2119" t="str">
        <f>$B$2</f>
        <v>13</v>
      </c>
      <c r="C1917" s="2120" t="s">
        <v>4578</v>
      </c>
      <c r="E1917" s="2100" t="s">
        <v>4579</v>
      </c>
      <c r="R1917" s="2122"/>
      <c r="S1917" s="2122"/>
      <c r="T1917" s="2122"/>
      <c r="U1917" s="2122"/>
      <c r="V1917" s="2122"/>
      <c r="W1917" s="2122"/>
      <c r="X1917" s="2123"/>
      <c r="Y1917" s="2123"/>
      <c r="Z1917" s="2123"/>
      <c r="AA1917" s="2123"/>
      <c r="AB1917" s="2123"/>
      <c r="AC1917" s="2123"/>
      <c r="AD1917" s="2123"/>
      <c r="AF1917" s="2124" t="s">
        <v>3211</v>
      </c>
      <c r="AG1917" s="2124"/>
      <c r="AH1917" s="2124"/>
      <c r="AI1917" s="2124"/>
      <c r="AJ1917" s="2124"/>
    </row>
    <row r="1918" spans="2:56" s="2121" customFormat="1" ht="12" hidden="1" customHeight="1">
      <c r="B1918" s="2125"/>
      <c r="E1918" s="2126"/>
      <c r="R1918" s="2122"/>
      <c r="S1918" s="2122"/>
      <c r="T1918" s="2122"/>
      <c r="U1918" s="2122"/>
      <c r="V1918" s="2122"/>
      <c r="W1918" s="2122"/>
      <c r="X1918" s="2127"/>
      <c r="Y1918" s="2127"/>
      <c r="Z1918" s="2127"/>
      <c r="AA1918" s="2127"/>
      <c r="AB1918" s="2127"/>
      <c r="AC1918" s="2127"/>
      <c r="AD1918" s="2127"/>
      <c r="AF1918" s="2128"/>
      <c r="AG1918" s="2128"/>
      <c r="AH1918" s="2128"/>
      <c r="AI1918" s="2128"/>
      <c r="AJ1918" s="2128"/>
    </row>
    <row r="1919" spans="2:56" s="1943" customFormat="1" ht="12" hidden="1" customHeight="1">
      <c r="C1919" s="2129" t="s">
        <v>3115</v>
      </c>
      <c r="D1919" s="2130"/>
      <c r="E1919" s="2129"/>
      <c r="F1919" s="2129"/>
      <c r="G1919" s="2129" t="s">
        <v>3135</v>
      </c>
    </row>
    <row r="1920" spans="2:56" s="1943" customFormat="1" ht="12" hidden="1" customHeight="1">
      <c r="E1920" s="1955">
        <v>31</v>
      </c>
      <c r="F1920" s="1955"/>
      <c r="G1920" s="1955"/>
      <c r="H1920" s="1955"/>
      <c r="I1920" s="1955"/>
      <c r="J1920" s="1955"/>
      <c r="K1920" s="1955"/>
      <c r="L1920" s="1955">
        <v>24</v>
      </c>
      <c r="M1920" s="1955">
        <v>23</v>
      </c>
      <c r="N1920" s="1955"/>
      <c r="O1920" s="1955"/>
      <c r="P1920" s="1955"/>
      <c r="Q1920" s="1955"/>
      <c r="R1920" s="1955"/>
      <c r="S1920" s="1955"/>
      <c r="T1920" s="1956">
        <v>16</v>
      </c>
      <c r="U1920" s="1956">
        <v>15</v>
      </c>
      <c r="V1920" s="1955"/>
      <c r="W1920" s="1955"/>
      <c r="X1920" s="1955"/>
      <c r="Y1920" s="1955"/>
      <c r="Z1920" s="1955"/>
      <c r="AA1920" s="1955"/>
      <c r="AB1920" s="1956">
        <v>8</v>
      </c>
      <c r="AC1920" s="1956">
        <v>7</v>
      </c>
      <c r="AD1920" s="1955"/>
      <c r="AE1920" s="1955"/>
      <c r="AF1920" s="1955"/>
      <c r="AG1920" s="1955"/>
      <c r="AH1920" s="1955"/>
      <c r="AI1920" s="1955"/>
      <c r="AJ1920" s="1956">
        <v>0</v>
      </c>
      <c r="AQ1920" s="2123"/>
      <c r="AR1920" s="2123"/>
      <c r="AS1920" s="2123"/>
      <c r="AT1920" s="2123"/>
      <c r="AU1920" s="2123"/>
      <c r="AV1920" s="2123"/>
      <c r="AW1920" s="2123"/>
      <c r="AX1920" s="2123"/>
      <c r="AY1920" s="2123"/>
      <c r="AZ1920" s="2123"/>
      <c r="BA1920" s="2123"/>
      <c r="BB1920" s="2123"/>
      <c r="BC1920" s="2123"/>
      <c r="BD1920" s="2123"/>
    </row>
    <row r="1921" spans="2:56" s="1943" customFormat="1" ht="12" hidden="1" customHeight="1">
      <c r="E1921" s="1828">
        <v>1</v>
      </c>
      <c r="F1921" s="1829">
        <v>0</v>
      </c>
      <c r="G1921" s="1829">
        <v>1</v>
      </c>
      <c r="H1921" s="1830" t="s">
        <v>3105</v>
      </c>
      <c r="I1921" s="1828">
        <v>0</v>
      </c>
      <c r="J1921" s="1842">
        <v>0</v>
      </c>
      <c r="K1921" s="1842">
        <v>0</v>
      </c>
      <c r="L1921" s="2131">
        <v>0</v>
      </c>
      <c r="M1921" s="1833">
        <v>0</v>
      </c>
      <c r="N1921" s="1842">
        <v>0</v>
      </c>
      <c r="O1921" s="1842">
        <v>0</v>
      </c>
      <c r="P1921" s="2131">
        <v>0</v>
      </c>
      <c r="Q1921" s="2132" t="str">
        <f>MID(Q1923,1,1)</f>
        <v>0</v>
      </c>
      <c r="R1921" s="2133" t="str">
        <f>MID(Q1923,2,1)</f>
        <v>0</v>
      </c>
      <c r="S1921" s="2134" t="str">
        <f>MID(Q1923,3,1)</f>
        <v>0</v>
      </c>
      <c r="T1921" s="2135" t="str">
        <f>MID(Q1923,4,1)</f>
        <v>1</v>
      </c>
      <c r="U1921" s="2132" t="str">
        <f>MID(U1923,1,1)</f>
        <v>0</v>
      </c>
      <c r="V1921" s="2133" t="str">
        <f>MID(U1923,2,1)</f>
        <v>0</v>
      </c>
      <c r="W1921" s="2133" t="str">
        <f>MID(U1923,3,1)</f>
        <v>0</v>
      </c>
      <c r="X1921" s="2136" t="str">
        <f>MID(U1923,4,1)</f>
        <v>0</v>
      </c>
      <c r="Y1921" s="2132" t="str">
        <f>MID(U1923,5,1)</f>
        <v>0</v>
      </c>
      <c r="Z1921" s="2133" t="str">
        <f>MID(U1923,6,1)</f>
        <v>0</v>
      </c>
      <c r="AA1921" s="2133" t="str">
        <f>MID(U1923,7,1)</f>
        <v>0</v>
      </c>
      <c r="AB1921" s="2136" t="str">
        <f>MID(U1923,8,1)</f>
        <v>0</v>
      </c>
      <c r="AC1921" s="2137" t="str">
        <f>MID(AC1923,1,1)</f>
        <v>0</v>
      </c>
      <c r="AD1921" s="2134" t="str">
        <f>MID(AC1923,2,1)</f>
        <v>1</v>
      </c>
      <c r="AE1921" s="2134" t="str">
        <f>MID(AC1923,3,1)</f>
        <v>0</v>
      </c>
      <c r="AF1921" s="2138" t="str">
        <f>MID(AC1923,4,1)</f>
        <v>0</v>
      </c>
      <c r="AG1921" s="2137" t="str">
        <f>MID(AC1923,5,1)</f>
        <v>0</v>
      </c>
      <c r="AH1921" s="2134" t="str">
        <f>MID(AC1923,6,1)</f>
        <v>1</v>
      </c>
      <c r="AI1921" s="2134" t="str">
        <f>MID(AC1923,7,1)</f>
        <v>0</v>
      </c>
      <c r="AJ1921" s="2138" t="str">
        <f>MID(AC1923,8,1)</f>
        <v>1</v>
      </c>
      <c r="AQ1921" s="2123"/>
      <c r="AR1921" s="2123"/>
      <c r="AS1921" s="2123"/>
      <c r="AT1921" s="2123"/>
      <c r="AU1921" s="2123"/>
      <c r="AV1921" s="2123"/>
      <c r="AW1921" s="2123"/>
      <c r="AX1921" s="2123"/>
      <c r="AY1921" s="2123"/>
      <c r="AZ1921" s="2123"/>
      <c r="BA1921" s="2123"/>
      <c r="BB1921" s="2123"/>
      <c r="BC1921" s="2123"/>
      <c r="BD1921" s="2123"/>
    </row>
    <row r="1922" spans="2:56" s="1943" customFormat="1" ht="12" hidden="1" customHeight="1">
      <c r="AI1922" s="1979"/>
      <c r="AJ1922" s="1979"/>
      <c r="AQ1922" s="2123"/>
      <c r="AR1922" s="2123"/>
      <c r="AS1922" s="2123"/>
      <c r="AT1922" s="2123"/>
      <c r="AU1922" s="2123"/>
      <c r="AV1922" s="2123"/>
      <c r="AW1922" s="2123"/>
      <c r="AX1922" s="2123"/>
      <c r="AY1922" s="2123"/>
      <c r="AZ1922" s="2123"/>
      <c r="BA1922" s="2123"/>
      <c r="BB1922" s="2123"/>
      <c r="BC1922" s="2123"/>
      <c r="BD1922" s="2123"/>
    </row>
    <row r="1923" spans="2:56" s="1943" customFormat="1" ht="12" hidden="1" customHeight="1">
      <c r="E1923" s="2139"/>
      <c r="F1923" s="2139"/>
      <c r="G1923" s="2139"/>
      <c r="H1923" s="2139"/>
      <c r="I1923" s="2139"/>
      <c r="J1923" s="1979"/>
      <c r="K1923" s="1979"/>
      <c r="L1923" s="1979"/>
      <c r="M1923" s="1979"/>
      <c r="N1923" s="1979"/>
      <c r="O1923" s="1979"/>
      <c r="P1923" s="1979"/>
      <c r="Q1923" s="2140" t="str">
        <f>HEX2BIN(T1924,4)</f>
        <v>0001</v>
      </c>
      <c r="R1923" s="2140"/>
      <c r="S1923" s="2140"/>
      <c r="T1923" s="2140"/>
      <c r="U1923" s="2140" t="str">
        <f>HEX2BIN(Y1924,8)</f>
        <v>00000000</v>
      </c>
      <c r="V1923" s="2140"/>
      <c r="W1923" s="2140"/>
      <c r="X1923" s="2140"/>
      <c r="Y1923" s="2140"/>
      <c r="Z1923" s="2140"/>
      <c r="AA1923" s="2140"/>
      <c r="AB1923" s="2140"/>
      <c r="AC1923" s="2140" t="str">
        <f>HEX2BIN(AG1924,8)</f>
        <v>01000101</v>
      </c>
      <c r="AD1923" s="2140"/>
      <c r="AE1923" s="2140"/>
      <c r="AF1923" s="2140"/>
      <c r="AG1923" s="2140"/>
      <c r="AH1923" s="2140"/>
      <c r="AI1923" s="2140"/>
      <c r="AJ1923" s="2140"/>
      <c r="AQ1923" s="2123"/>
      <c r="AR1923" s="2123"/>
      <c r="AS1923" s="2123"/>
      <c r="AT1923" s="2123"/>
      <c r="AU1923" s="2123"/>
      <c r="AV1923" s="2123"/>
      <c r="AW1923" s="2123"/>
      <c r="AX1923" s="2123"/>
      <c r="AY1923" s="2123"/>
      <c r="AZ1923" s="2123"/>
      <c r="BA1923" s="2123"/>
      <c r="BB1923" s="2123"/>
      <c r="BC1923" s="2123"/>
      <c r="BD1923" s="2123"/>
    </row>
    <row r="1924" spans="2:56" s="1943" customFormat="1" ht="12" hidden="1" customHeight="1">
      <c r="E1924" s="2139"/>
      <c r="F1924" s="2139"/>
      <c r="G1924" s="2139"/>
      <c r="H1924" s="2139"/>
      <c r="I1924" s="2139"/>
      <c r="J1924" s="1979"/>
      <c r="K1924" s="1948"/>
      <c r="L1924" s="1979"/>
      <c r="M1924" s="2141"/>
      <c r="N1924" s="1951"/>
      <c r="O1924" s="1948"/>
      <c r="P1924" s="1948"/>
      <c r="Q1924" s="2142" t="s">
        <v>3106</v>
      </c>
      <c r="R1924" s="2143"/>
      <c r="S1924" s="2143"/>
      <c r="T1924" s="2144" t="s">
        <v>3214</v>
      </c>
      <c r="U1924" s="2142" t="s">
        <v>3108</v>
      </c>
      <c r="V1924" s="2143"/>
      <c r="W1924" s="2143"/>
      <c r="X1924" s="2143"/>
      <c r="Y1924" s="2145" t="s">
        <v>3339</v>
      </c>
      <c r="Z1924" s="2145"/>
      <c r="AA1924" s="2145"/>
      <c r="AB1924" s="2146"/>
      <c r="AC1924" s="2142" t="s">
        <v>3139</v>
      </c>
      <c r="AD1924" s="2143"/>
      <c r="AE1924" s="2143"/>
      <c r="AF1924" s="2143"/>
      <c r="AG1924" s="1949">
        <v>45</v>
      </c>
      <c r="AH1924" s="1949"/>
      <c r="AI1924" s="1949"/>
      <c r="AJ1924" s="1950"/>
      <c r="AQ1924" s="2123"/>
      <c r="AR1924" s="2123"/>
      <c r="AS1924" s="2123"/>
      <c r="AT1924" s="2123"/>
      <c r="AU1924" s="2123"/>
      <c r="AV1924" s="2123"/>
      <c r="AW1924" s="2123"/>
      <c r="AX1924" s="2123"/>
      <c r="AY1924" s="2123"/>
      <c r="AZ1924" s="2123"/>
      <c r="BA1924" s="2123"/>
      <c r="BB1924" s="2123"/>
      <c r="BC1924" s="2123"/>
      <c r="BD1924" s="2123"/>
    </row>
    <row r="1925" spans="2:56" s="1943" customFormat="1" ht="12" hidden="1" customHeight="1">
      <c r="B1925" s="1945"/>
      <c r="C1925" s="1946"/>
    </row>
    <row r="1926" spans="2:56" s="1943" customFormat="1" ht="12" hidden="1" customHeight="1">
      <c r="C1926" s="1943" t="s">
        <v>3141</v>
      </c>
      <c r="D1926" s="1946"/>
      <c r="G1926" s="2129" t="s">
        <v>3313</v>
      </c>
      <c r="M1926" s="1951"/>
      <c r="N1926" s="1951"/>
      <c r="O1926" s="1951"/>
      <c r="P1926" s="1951"/>
      <c r="Q1926" s="1951"/>
      <c r="R1926" s="1951"/>
      <c r="S1926" s="1951"/>
      <c r="T1926" s="1951"/>
      <c r="U1926" s="1951"/>
      <c r="V1926" s="1951"/>
      <c r="W1926" s="1951"/>
      <c r="X1926" s="1951"/>
      <c r="AC1926" s="1951"/>
      <c r="AD1926" s="1951"/>
      <c r="AE1926" s="1951"/>
      <c r="AF1926" s="1951"/>
      <c r="AG1926" s="1951"/>
      <c r="AH1926" s="1951"/>
      <c r="AI1926" s="1951"/>
      <c r="AJ1926" s="1951"/>
      <c r="AK1926" s="1951"/>
      <c r="AL1926" s="1951"/>
    </row>
    <row r="1927" spans="2:56" s="1943" customFormat="1" ht="12" hidden="1" customHeight="1">
      <c r="E1927" s="1953" t="s">
        <v>3117</v>
      </c>
      <c r="AJ1927" s="1954" t="s">
        <v>3193</v>
      </c>
    </row>
    <row r="1928" spans="2:56" s="1943" customFormat="1" ht="12" hidden="1" customHeight="1">
      <c r="E1928" s="1955">
        <v>31</v>
      </c>
      <c r="F1928" s="1955"/>
      <c r="G1928" s="1955"/>
      <c r="H1928" s="1955"/>
      <c r="I1928" s="1955"/>
      <c r="J1928" s="1955"/>
      <c r="K1928" s="1955"/>
      <c r="L1928" s="1955">
        <v>24</v>
      </c>
      <c r="M1928" s="1955">
        <v>23</v>
      </c>
      <c r="N1928" s="1955"/>
      <c r="O1928" s="1955"/>
      <c r="P1928" s="1955"/>
      <c r="Q1928" s="1955"/>
      <c r="R1928" s="1955"/>
      <c r="S1928" s="1955"/>
      <c r="T1928" s="1956">
        <v>16</v>
      </c>
      <c r="U1928" s="1956">
        <v>15</v>
      </c>
      <c r="V1928" s="1955"/>
      <c r="W1928" s="1955"/>
      <c r="X1928" s="1955"/>
      <c r="Y1928" s="1955"/>
      <c r="Z1928" s="1955"/>
      <c r="AA1928" s="1955"/>
      <c r="AB1928" s="1956">
        <v>8</v>
      </c>
      <c r="AC1928" s="1956">
        <v>7</v>
      </c>
      <c r="AD1928" s="1955"/>
      <c r="AE1928" s="1955"/>
      <c r="AF1928" s="1955"/>
      <c r="AG1928" s="1955"/>
      <c r="AH1928" s="1955"/>
      <c r="AI1928" s="1955"/>
      <c r="AJ1928" s="1956">
        <v>0</v>
      </c>
    </row>
    <row r="1929" spans="2:56" s="1943" customFormat="1" ht="12" hidden="1" customHeight="1">
      <c r="E1929" s="1841" t="s">
        <v>3125</v>
      </c>
      <c r="F1929" s="1842" t="s">
        <v>3194</v>
      </c>
      <c r="G1929" s="1842" t="s">
        <v>3125</v>
      </c>
      <c r="H1929" s="1843" t="s">
        <v>3124</v>
      </c>
      <c r="I1929" s="1841" t="s">
        <v>3194</v>
      </c>
      <c r="J1929" s="1842" t="s">
        <v>3125</v>
      </c>
      <c r="K1929" s="1842" t="s">
        <v>3194</v>
      </c>
      <c r="L1929" s="1843" t="s">
        <v>3125</v>
      </c>
      <c r="M1929" s="1841" t="s">
        <v>3194</v>
      </c>
      <c r="N1929" s="1842" t="s">
        <v>3125</v>
      </c>
      <c r="O1929" s="1842" t="s">
        <v>3125</v>
      </c>
      <c r="P1929" s="1843" t="s">
        <v>3125</v>
      </c>
      <c r="Q1929" s="1841" t="s">
        <v>3124</v>
      </c>
      <c r="R1929" s="1842" t="s">
        <v>3125</v>
      </c>
      <c r="S1929" s="1842" t="s">
        <v>3125</v>
      </c>
      <c r="T1929" s="1843" t="s">
        <v>3125</v>
      </c>
      <c r="U1929" s="1841" t="s">
        <v>3125</v>
      </c>
      <c r="V1929" s="1842" t="s">
        <v>3125</v>
      </c>
      <c r="W1929" s="1842" t="s">
        <v>3125</v>
      </c>
      <c r="X1929" s="1843" t="s">
        <v>3125</v>
      </c>
      <c r="Y1929" s="1841" t="s">
        <v>3124</v>
      </c>
      <c r="Z1929" s="1842" t="s">
        <v>3124</v>
      </c>
      <c r="AA1929" s="1842" t="s">
        <v>3125</v>
      </c>
      <c r="AB1929" s="1843" t="s">
        <v>3125</v>
      </c>
      <c r="AC1929" s="1841" t="s">
        <v>3124</v>
      </c>
      <c r="AD1929" s="1842" t="s">
        <v>3125</v>
      </c>
      <c r="AE1929" s="1842" t="s">
        <v>3125</v>
      </c>
      <c r="AF1929" s="1843" t="s">
        <v>3125</v>
      </c>
      <c r="AG1929" s="1841" t="s">
        <v>3125</v>
      </c>
      <c r="AH1929" s="1842" t="s">
        <v>3125</v>
      </c>
      <c r="AI1929" s="2153" t="s">
        <v>3105</v>
      </c>
      <c r="AJ1929" s="2147" t="s">
        <v>3104</v>
      </c>
    </row>
    <row r="1930" spans="2:56" s="1943" customFormat="1" ht="6" hidden="1" customHeight="1">
      <c r="E1930" s="1960"/>
      <c r="F1930" s="1960"/>
      <c r="G1930" s="1960"/>
      <c r="H1930" s="1960"/>
      <c r="I1930" s="1960"/>
      <c r="J1930" s="1960"/>
      <c r="K1930" s="1960"/>
      <c r="L1930" s="1960"/>
      <c r="M1930" s="1960"/>
      <c r="N1930" s="1960"/>
      <c r="O1930" s="1960"/>
      <c r="P1930" s="1960"/>
      <c r="Q1930" s="1960"/>
      <c r="R1930" s="1960"/>
      <c r="S1930" s="1960"/>
      <c r="T1930" s="1960"/>
      <c r="U1930" s="1960"/>
      <c r="V1930" s="1960"/>
      <c r="W1930" s="1960"/>
      <c r="X1930" s="1960"/>
      <c r="Y1930" s="1960"/>
      <c r="Z1930" s="1960"/>
      <c r="AA1930" s="1960"/>
      <c r="AB1930" s="1960"/>
      <c r="AC1930" s="1960"/>
      <c r="AD1930" s="1960"/>
      <c r="AE1930" s="1960"/>
      <c r="AF1930" s="1960"/>
      <c r="AG1930" s="1960"/>
      <c r="AH1930" s="1960"/>
      <c r="AI1930" s="1960"/>
      <c r="AJ1930" s="1960"/>
    </row>
    <row r="1931" spans="2:56" s="1943" customFormat="1" ht="6" hidden="1" customHeight="1">
      <c r="E1931" s="1960"/>
      <c r="F1931" s="1960"/>
      <c r="G1931" s="1960"/>
      <c r="H1931" s="1960"/>
      <c r="I1931" s="1960"/>
      <c r="J1931" s="1960"/>
      <c r="K1931" s="1960"/>
      <c r="L1931" s="1960"/>
      <c r="M1931" s="1960"/>
      <c r="N1931" s="1960"/>
      <c r="O1931" s="1960"/>
      <c r="P1931" s="1960"/>
      <c r="Q1931" s="1960"/>
      <c r="R1931" s="1960"/>
      <c r="S1931" s="1960"/>
      <c r="T1931" s="1960"/>
      <c r="U1931" s="1960"/>
      <c r="V1931" s="1960"/>
      <c r="W1931" s="1960"/>
      <c r="X1931" s="1960"/>
      <c r="Y1931" s="1960"/>
      <c r="Z1931" s="1960"/>
      <c r="AA1931" s="1960"/>
      <c r="AB1931" s="1960"/>
      <c r="AC1931" s="1960"/>
      <c r="AD1931" s="1960"/>
      <c r="AE1931" s="1960"/>
      <c r="AF1931" s="1960"/>
      <c r="AG1931" s="1960"/>
      <c r="AH1931" s="1960"/>
      <c r="AI1931" s="1960"/>
      <c r="AJ1931" s="1960"/>
    </row>
    <row r="1932" spans="2:56" s="1943" customFormat="1" ht="6" hidden="1" customHeight="1">
      <c r="E1932" s="1960"/>
      <c r="F1932" s="1960"/>
      <c r="G1932" s="1960"/>
      <c r="H1932" s="1960"/>
      <c r="I1932" s="1960"/>
      <c r="J1932" s="1960"/>
      <c r="K1932" s="1960"/>
      <c r="L1932" s="1960"/>
      <c r="M1932" s="1960"/>
      <c r="N1932" s="1960"/>
      <c r="O1932" s="1960"/>
      <c r="P1932" s="1960"/>
      <c r="Q1932" s="1960"/>
      <c r="R1932" s="1960"/>
      <c r="S1932" s="1960"/>
      <c r="T1932" s="1960"/>
      <c r="U1932" s="1960"/>
      <c r="V1932" s="1960"/>
      <c r="W1932" s="1960"/>
      <c r="X1932" s="1960"/>
      <c r="Y1932" s="1960"/>
      <c r="Z1932" s="1960"/>
      <c r="AA1932" s="1960"/>
      <c r="AB1932" s="1960"/>
      <c r="AC1932" s="1960"/>
      <c r="AD1932" s="1960"/>
      <c r="AE1932" s="1960"/>
      <c r="AF1932" s="1960"/>
      <c r="AG1932" s="1960"/>
      <c r="AH1932" s="1960"/>
      <c r="AI1932" s="1960"/>
      <c r="AJ1932" s="1960"/>
    </row>
    <row r="1933" spans="2:56" s="1943" customFormat="1" ht="6" hidden="1" customHeight="1">
      <c r="E1933" s="1960"/>
      <c r="F1933" s="1960"/>
      <c r="G1933" s="1960"/>
      <c r="H1933" s="1960"/>
      <c r="I1933" s="1960"/>
      <c r="J1933" s="1960"/>
      <c r="K1933" s="1960"/>
      <c r="L1933" s="1960"/>
      <c r="M1933" s="1960"/>
      <c r="N1933" s="1960"/>
      <c r="O1933" s="1960"/>
      <c r="P1933" s="1960"/>
      <c r="Q1933" s="1960"/>
      <c r="R1933" s="1960"/>
      <c r="S1933" s="1960"/>
      <c r="T1933" s="1960"/>
      <c r="U1933" s="1960"/>
      <c r="V1933" s="1960"/>
      <c r="W1933" s="1960"/>
      <c r="X1933" s="1960"/>
      <c r="Y1933" s="1960"/>
      <c r="Z1933" s="1960"/>
      <c r="AA1933" s="1960"/>
      <c r="AB1933" s="1960"/>
      <c r="AC1933" s="1960"/>
      <c r="AD1933" s="1960"/>
      <c r="AE1933" s="1960"/>
    </row>
    <row r="1934" spans="2:56" s="1943" customFormat="1" ht="11.25" hidden="1" customHeight="1">
      <c r="E1934" s="1960"/>
      <c r="F1934" s="1960"/>
      <c r="G1934" s="1960"/>
      <c r="H1934" s="1960"/>
      <c r="I1934" s="1960"/>
      <c r="J1934" s="1960"/>
      <c r="K1934" s="1960"/>
      <c r="L1934" s="1960"/>
      <c r="M1934" s="1960"/>
      <c r="N1934" s="1960"/>
      <c r="O1934" s="1960"/>
      <c r="P1934" s="1960"/>
      <c r="Q1934" s="1960"/>
      <c r="R1934" s="1960"/>
      <c r="S1934" s="1960"/>
      <c r="T1934" s="1960"/>
      <c r="U1934" s="1960"/>
      <c r="V1934" s="1960"/>
      <c r="W1934" s="1960"/>
      <c r="X1934" s="1960"/>
      <c r="Y1934" s="1960"/>
      <c r="Z1934" s="1960"/>
      <c r="AA1934" s="1960"/>
      <c r="AB1934" s="1960"/>
      <c r="AC1934" s="1960"/>
      <c r="AD1934" s="1960"/>
      <c r="AE1934" s="1960"/>
    </row>
    <row r="1935" spans="2:56" s="1943" customFormat="1" ht="11.25" hidden="1" customHeight="1">
      <c r="E1935" s="1979"/>
      <c r="F1935" s="1979"/>
      <c r="G1935" s="1979"/>
      <c r="H1935" s="1979"/>
      <c r="I1935" s="2148"/>
      <c r="J1935" s="2148"/>
      <c r="K1935" s="2148"/>
      <c r="L1935" s="2148"/>
      <c r="M1935" s="2148"/>
      <c r="N1935" s="2148"/>
      <c r="O1935" s="2148"/>
      <c r="P1935" s="2148"/>
      <c r="Q1935" s="2148"/>
      <c r="R1935" s="2148"/>
      <c r="S1935" s="2148"/>
      <c r="T1935" s="2148"/>
      <c r="U1935" s="2148"/>
      <c r="V1935" s="2148"/>
      <c r="W1935" s="2148"/>
      <c r="X1935" s="2148"/>
      <c r="Y1935" s="2148"/>
      <c r="AG1935" s="1747" t="s">
        <v>4580</v>
      </c>
      <c r="AH1935" s="2057" t="s">
        <v>4581</v>
      </c>
      <c r="AI1935" s="2156">
        <v>0</v>
      </c>
      <c r="AJ1935" s="2156">
        <v>0</v>
      </c>
      <c r="AK1935" s="1943" t="s">
        <v>3128</v>
      </c>
    </row>
    <row r="1936" spans="2:56" s="1943" customFormat="1" ht="11.25" hidden="1" customHeight="1">
      <c r="E1936" s="1979"/>
      <c r="F1936" s="1979"/>
      <c r="G1936" s="1979"/>
      <c r="H1936" s="1979"/>
      <c r="I1936" s="2148"/>
      <c r="J1936" s="2148"/>
      <c r="K1936" s="2148"/>
      <c r="L1936" s="2148"/>
      <c r="M1936" s="2148"/>
      <c r="N1936" s="2148"/>
      <c r="O1936" s="2148"/>
      <c r="P1936" s="2148"/>
      <c r="Q1936" s="2148"/>
      <c r="R1936" s="2148"/>
      <c r="S1936" s="2148"/>
      <c r="T1936" s="2148"/>
      <c r="U1936" s="2148"/>
      <c r="V1936" s="2148"/>
      <c r="W1936" s="2148"/>
      <c r="X1936" s="2148"/>
      <c r="Y1936" s="2148"/>
      <c r="AG1936" s="1747" t="s">
        <v>4582</v>
      </c>
      <c r="AH1936" s="2057" t="s">
        <v>4583</v>
      </c>
      <c r="AI1936" s="2156">
        <v>0</v>
      </c>
      <c r="AJ1936" s="2156">
        <v>1</v>
      </c>
    </row>
    <row r="1937" spans="2:56" s="1722" customFormat="1" ht="12" hidden="1" customHeight="1">
      <c r="AG1937" s="1747" t="s">
        <v>4584</v>
      </c>
      <c r="AH1937" s="2057" t="s">
        <v>4583</v>
      </c>
      <c r="AI1937" s="2157">
        <v>1</v>
      </c>
      <c r="AJ1937" s="2157">
        <v>0</v>
      </c>
      <c r="AK1937" s="1821"/>
    </row>
    <row r="1938" spans="2:56" s="1722" customFormat="1" ht="12" hidden="1" customHeight="1">
      <c r="AG1938" s="1747" t="s">
        <v>4585</v>
      </c>
      <c r="AH1938" s="2057" t="s">
        <v>4583</v>
      </c>
      <c r="AI1938" s="2157">
        <v>1</v>
      </c>
      <c r="AJ1938" s="2157">
        <v>1</v>
      </c>
      <c r="AK1938" s="1821"/>
    </row>
    <row r="1939" spans="2:56" s="1722" customFormat="1" ht="12" hidden="1" customHeight="1">
      <c r="AK1939" s="1821"/>
    </row>
    <row r="1940" spans="2:56" s="1722" customFormat="1" ht="12" hidden="1" customHeight="1">
      <c r="D1940" s="1722" t="s">
        <v>4586</v>
      </c>
      <c r="AK1940" s="1821"/>
    </row>
    <row r="1941" spans="2:56" s="1722" customFormat="1" ht="12" hidden="1" customHeight="1">
      <c r="AK1941" s="1821"/>
    </row>
    <row r="1942" spans="2:56" s="1722" customFormat="1" ht="12" hidden="1" customHeight="1">
      <c r="AK1942" s="1821"/>
    </row>
    <row r="1943" spans="2:56" s="2121" customFormat="1" ht="12" hidden="1" customHeight="1">
      <c r="B1943" s="2119" t="str">
        <f>$B$2</f>
        <v>13</v>
      </c>
      <c r="C1943" s="2120" t="s">
        <v>4587</v>
      </c>
      <c r="E1943" s="2100" t="s">
        <v>4588</v>
      </c>
      <c r="R1943" s="2122"/>
      <c r="S1943" s="2122"/>
      <c r="T1943" s="2122"/>
      <c r="U1943" s="2122"/>
      <c r="V1943" s="2122"/>
      <c r="W1943" s="2122"/>
      <c r="X1943" s="2123"/>
      <c r="Y1943" s="2123"/>
      <c r="Z1943" s="2123"/>
      <c r="AA1943" s="2123"/>
      <c r="AB1943" s="2123"/>
      <c r="AC1943" s="2123"/>
      <c r="AD1943" s="2123"/>
      <c r="AF1943" s="2124" t="s">
        <v>3184</v>
      </c>
      <c r="AG1943" s="2124"/>
      <c r="AH1943" s="2124"/>
      <c r="AI1943" s="2124"/>
      <c r="AJ1943" s="2124"/>
    </row>
    <row r="1944" spans="2:56" s="2121" customFormat="1" ht="12" hidden="1" customHeight="1">
      <c r="B1944" s="2125"/>
      <c r="E1944" s="2126"/>
      <c r="R1944" s="2122"/>
      <c r="S1944" s="2122"/>
      <c r="T1944" s="2122"/>
      <c r="U1944" s="2122"/>
      <c r="V1944" s="2122"/>
      <c r="W1944" s="2122"/>
      <c r="X1944" s="2127"/>
      <c r="Y1944" s="2127"/>
      <c r="Z1944" s="2127"/>
      <c r="AA1944" s="2127"/>
      <c r="AB1944" s="2127"/>
      <c r="AC1944" s="2127"/>
      <c r="AD1944" s="2127"/>
      <c r="AF1944" s="2128"/>
      <c r="AG1944" s="2128"/>
      <c r="AH1944" s="2128"/>
      <c r="AI1944" s="2128"/>
      <c r="AJ1944" s="2128"/>
    </row>
    <row r="1945" spans="2:56" s="1943" customFormat="1" ht="12" hidden="1" customHeight="1">
      <c r="C1945" s="2129" t="s">
        <v>3101</v>
      </c>
      <c r="D1945" s="2130"/>
      <c r="E1945" s="2129"/>
      <c r="F1945" s="2129"/>
      <c r="G1945" s="2129" t="s">
        <v>3135</v>
      </c>
    </row>
    <row r="1946" spans="2:56" s="1943" customFormat="1" ht="12" hidden="1" customHeight="1">
      <c r="E1946" s="1955">
        <v>31</v>
      </c>
      <c r="F1946" s="1955"/>
      <c r="G1946" s="1955"/>
      <c r="H1946" s="1955"/>
      <c r="I1946" s="1955"/>
      <c r="J1946" s="1955"/>
      <c r="K1946" s="1955"/>
      <c r="L1946" s="1955">
        <v>24</v>
      </c>
      <c r="M1946" s="1955">
        <v>23</v>
      </c>
      <c r="N1946" s="1955"/>
      <c r="O1946" s="1955"/>
      <c r="P1946" s="1955"/>
      <c r="Q1946" s="1955"/>
      <c r="R1946" s="1955"/>
      <c r="S1946" s="1955"/>
      <c r="T1946" s="1956">
        <v>16</v>
      </c>
      <c r="U1946" s="1956">
        <v>15</v>
      </c>
      <c r="V1946" s="1955"/>
      <c r="W1946" s="1955"/>
      <c r="X1946" s="1955"/>
      <c r="Y1946" s="1955"/>
      <c r="Z1946" s="1955"/>
      <c r="AA1946" s="1955"/>
      <c r="AB1946" s="1956">
        <v>8</v>
      </c>
      <c r="AC1946" s="1956">
        <v>7</v>
      </c>
      <c r="AD1946" s="1955"/>
      <c r="AE1946" s="1955"/>
      <c r="AF1946" s="1955"/>
      <c r="AG1946" s="1955"/>
      <c r="AH1946" s="1955"/>
      <c r="AI1946" s="1955"/>
      <c r="AJ1946" s="1956">
        <v>0</v>
      </c>
      <c r="AQ1946" s="2123"/>
      <c r="AR1946" s="2123"/>
      <c r="AS1946" s="2123"/>
      <c r="AT1946" s="2123"/>
      <c r="AU1946" s="2123"/>
      <c r="AV1946" s="2123"/>
      <c r="AW1946" s="2123"/>
      <c r="AX1946" s="2123"/>
      <c r="AY1946" s="2123"/>
      <c r="AZ1946" s="2123"/>
      <c r="BA1946" s="2123"/>
      <c r="BB1946" s="2123"/>
      <c r="BC1946" s="2123"/>
      <c r="BD1946" s="2123"/>
    </row>
    <row r="1947" spans="2:56" s="1943" customFormat="1" ht="12" hidden="1" customHeight="1">
      <c r="E1947" s="1828">
        <v>1</v>
      </c>
      <c r="F1947" s="1829">
        <v>0</v>
      </c>
      <c r="G1947" s="1829">
        <v>1</v>
      </c>
      <c r="H1947" s="1830" t="s">
        <v>3105</v>
      </c>
      <c r="I1947" s="1828">
        <v>0</v>
      </c>
      <c r="J1947" s="1842">
        <v>0</v>
      </c>
      <c r="K1947" s="1842">
        <v>0</v>
      </c>
      <c r="L1947" s="2131">
        <v>0</v>
      </c>
      <c r="M1947" s="1833">
        <v>0</v>
      </c>
      <c r="N1947" s="1842">
        <v>0</v>
      </c>
      <c r="O1947" s="1842">
        <v>0</v>
      </c>
      <c r="P1947" s="2131">
        <v>0</v>
      </c>
      <c r="Q1947" s="2132" t="str">
        <f>MID(Q1949,1,1)</f>
        <v>0</v>
      </c>
      <c r="R1947" s="2133" t="str">
        <f>MID(Q1949,2,1)</f>
        <v>0</v>
      </c>
      <c r="S1947" s="2134" t="str">
        <f>MID(Q1949,3,1)</f>
        <v>0</v>
      </c>
      <c r="T1947" s="2135" t="str">
        <f>MID(Q1949,4,1)</f>
        <v>1</v>
      </c>
      <c r="U1947" s="2132" t="str">
        <f>MID(U1949,1,1)</f>
        <v>0</v>
      </c>
      <c r="V1947" s="2133" t="str">
        <f>MID(U1949,2,1)</f>
        <v>0</v>
      </c>
      <c r="W1947" s="2133" t="str">
        <f>MID(U1949,3,1)</f>
        <v>0</v>
      </c>
      <c r="X1947" s="2136" t="str">
        <f>MID(U1949,4,1)</f>
        <v>0</v>
      </c>
      <c r="Y1947" s="2132" t="str">
        <f>MID(U1949,5,1)</f>
        <v>0</v>
      </c>
      <c r="Z1947" s="2133" t="str">
        <f>MID(U1949,6,1)</f>
        <v>0</v>
      </c>
      <c r="AA1947" s="2133" t="str">
        <f>MID(U1949,7,1)</f>
        <v>0</v>
      </c>
      <c r="AB1947" s="2136" t="str">
        <f>MID(U1949,8,1)</f>
        <v>1</v>
      </c>
      <c r="AC1947" s="2137" t="str">
        <f>MID(AC1949,1,1)</f>
        <v>0</v>
      </c>
      <c r="AD1947" s="2134" t="str">
        <f>MID(AC1949,2,1)</f>
        <v>1</v>
      </c>
      <c r="AE1947" s="2134" t="str">
        <f>MID(AC1949,3,1)</f>
        <v>0</v>
      </c>
      <c r="AF1947" s="2138" t="str">
        <f>MID(AC1949,4,1)</f>
        <v>0</v>
      </c>
      <c r="AG1947" s="2137" t="str">
        <f>MID(AC1949,5,1)</f>
        <v>0</v>
      </c>
      <c r="AH1947" s="2134" t="str">
        <f>MID(AC1949,6,1)</f>
        <v>1</v>
      </c>
      <c r="AI1947" s="2134" t="str">
        <f>MID(AC1949,7,1)</f>
        <v>0</v>
      </c>
      <c r="AJ1947" s="2138" t="str">
        <f>MID(AC1949,8,1)</f>
        <v>1</v>
      </c>
      <c r="AQ1947" s="2123"/>
      <c r="AR1947" s="2123"/>
      <c r="AS1947" s="2123"/>
      <c r="AT1947" s="2123"/>
      <c r="AU1947" s="2123"/>
      <c r="AV1947" s="2123"/>
      <c r="AW1947" s="2123"/>
      <c r="AX1947" s="2123"/>
      <c r="AY1947" s="2123"/>
      <c r="AZ1947" s="2123"/>
      <c r="BA1947" s="2123"/>
      <c r="BB1947" s="2123"/>
      <c r="BC1947" s="2123"/>
      <c r="BD1947" s="2123"/>
    </row>
    <row r="1948" spans="2:56" s="1943" customFormat="1" ht="12" hidden="1" customHeight="1">
      <c r="AI1948" s="1979"/>
      <c r="AJ1948" s="1979"/>
      <c r="AQ1948" s="2123"/>
      <c r="AR1948" s="2123"/>
      <c r="AS1948" s="2123"/>
      <c r="AT1948" s="2123"/>
      <c r="AU1948" s="2123"/>
      <c r="AV1948" s="2123"/>
      <c r="AW1948" s="2123"/>
      <c r="AX1948" s="2123"/>
      <c r="AY1948" s="2123"/>
      <c r="AZ1948" s="2123"/>
      <c r="BA1948" s="2123"/>
      <c r="BB1948" s="2123"/>
      <c r="BC1948" s="2123"/>
      <c r="BD1948" s="2123"/>
    </row>
    <row r="1949" spans="2:56" s="1943" customFormat="1" ht="12" hidden="1" customHeight="1">
      <c r="E1949" s="2139"/>
      <c r="F1949" s="2139"/>
      <c r="G1949" s="2139"/>
      <c r="H1949" s="2139"/>
      <c r="I1949" s="2139"/>
      <c r="J1949" s="1979"/>
      <c r="K1949" s="1979"/>
      <c r="L1949" s="1979"/>
      <c r="M1949" s="1979"/>
      <c r="N1949" s="1979"/>
      <c r="O1949" s="1979"/>
      <c r="P1949" s="1979"/>
      <c r="Q1949" s="2140" t="str">
        <f>HEX2BIN(T1950,4)</f>
        <v>0001</v>
      </c>
      <c r="R1949" s="2140"/>
      <c r="S1949" s="2140"/>
      <c r="T1949" s="2140"/>
      <c r="U1949" s="2140" t="str">
        <f>HEX2BIN(Y1950,8)</f>
        <v>00000001</v>
      </c>
      <c r="V1949" s="2140"/>
      <c r="W1949" s="2140"/>
      <c r="X1949" s="2140"/>
      <c r="Y1949" s="2140"/>
      <c r="Z1949" s="2140"/>
      <c r="AA1949" s="2140"/>
      <c r="AB1949" s="2140"/>
      <c r="AC1949" s="2140" t="str">
        <f>HEX2BIN(AG1950,8)</f>
        <v>01000101</v>
      </c>
      <c r="AD1949" s="2140"/>
      <c r="AE1949" s="2140"/>
      <c r="AF1949" s="2140"/>
      <c r="AG1949" s="2140"/>
      <c r="AH1949" s="2140"/>
      <c r="AI1949" s="2140"/>
      <c r="AJ1949" s="2140"/>
      <c r="AQ1949" s="2123"/>
      <c r="AR1949" s="2123"/>
      <c r="AS1949" s="2123"/>
      <c r="AT1949" s="2123"/>
      <c r="AU1949" s="2123"/>
      <c r="AV1949" s="2123"/>
      <c r="AW1949" s="2123"/>
      <c r="AX1949" s="2123"/>
      <c r="AY1949" s="2123"/>
      <c r="AZ1949" s="2123"/>
      <c r="BA1949" s="2123"/>
      <c r="BB1949" s="2123"/>
      <c r="BC1949" s="2123"/>
      <c r="BD1949" s="2123"/>
    </row>
    <row r="1950" spans="2:56" s="1943" customFormat="1" ht="12" hidden="1" customHeight="1">
      <c r="E1950" s="2139"/>
      <c r="F1950" s="2139"/>
      <c r="G1950" s="2139"/>
      <c r="H1950" s="2139"/>
      <c r="I1950" s="2139"/>
      <c r="J1950" s="1979"/>
      <c r="K1950" s="1948"/>
      <c r="L1950" s="1979"/>
      <c r="M1950" s="2141"/>
      <c r="N1950" s="1951"/>
      <c r="O1950" s="1948"/>
      <c r="P1950" s="1948"/>
      <c r="Q1950" s="2142" t="s">
        <v>3106</v>
      </c>
      <c r="R1950" s="2143"/>
      <c r="S1950" s="2143"/>
      <c r="T1950" s="2144" t="s">
        <v>3214</v>
      </c>
      <c r="U1950" s="2142" t="s">
        <v>3120</v>
      </c>
      <c r="V1950" s="2143"/>
      <c r="W1950" s="2143"/>
      <c r="X1950" s="2143"/>
      <c r="Y1950" s="2145" t="s">
        <v>3401</v>
      </c>
      <c r="Z1950" s="2145"/>
      <c r="AA1950" s="2145"/>
      <c r="AB1950" s="2146"/>
      <c r="AC1950" s="2142" t="s">
        <v>3139</v>
      </c>
      <c r="AD1950" s="2143"/>
      <c r="AE1950" s="2143"/>
      <c r="AF1950" s="2143"/>
      <c r="AG1950" s="1949">
        <v>45</v>
      </c>
      <c r="AH1950" s="1949"/>
      <c r="AI1950" s="1949"/>
      <c r="AJ1950" s="1950"/>
      <c r="AQ1950" s="2123"/>
      <c r="AR1950" s="2123"/>
      <c r="AS1950" s="2123"/>
      <c r="AT1950" s="2123"/>
      <c r="AU1950" s="2123"/>
      <c r="AV1950" s="2123"/>
      <c r="AW1950" s="2123"/>
      <c r="AX1950" s="2123"/>
      <c r="AY1950" s="2123"/>
      <c r="AZ1950" s="2123"/>
      <c r="BA1950" s="2123"/>
      <c r="BB1950" s="2123"/>
      <c r="BC1950" s="2123"/>
      <c r="BD1950" s="2123"/>
    </row>
    <row r="1951" spans="2:56" s="1943" customFormat="1" ht="12" hidden="1" customHeight="1">
      <c r="B1951" s="1945"/>
      <c r="C1951" s="1946"/>
    </row>
    <row r="1952" spans="2:56" s="1943" customFormat="1" ht="12" hidden="1" customHeight="1">
      <c r="C1952" s="1943" t="s">
        <v>3141</v>
      </c>
      <c r="D1952" s="1946"/>
      <c r="G1952" s="2129" t="s">
        <v>3135</v>
      </c>
      <c r="M1952" s="1951"/>
      <c r="N1952" s="1951"/>
      <c r="O1952" s="1951"/>
      <c r="P1952" s="1951"/>
      <c r="Q1952" s="1951"/>
      <c r="R1952" s="1951"/>
      <c r="S1952" s="1951"/>
      <c r="T1952" s="1951"/>
      <c r="U1952" s="1951"/>
      <c r="V1952" s="1951"/>
      <c r="W1952" s="1951"/>
      <c r="X1952" s="1951"/>
      <c r="AC1952" s="1951"/>
      <c r="AD1952" s="1951"/>
      <c r="AE1952" s="1951"/>
      <c r="AF1952" s="1951"/>
      <c r="AG1952" s="1951"/>
      <c r="AH1952" s="1951"/>
      <c r="AI1952" s="1951"/>
      <c r="AJ1952" s="1951"/>
      <c r="AK1952" s="1951"/>
      <c r="AL1952" s="1951"/>
    </row>
    <row r="1953" spans="2:56" s="1943" customFormat="1" ht="12" hidden="1" customHeight="1">
      <c r="E1953" s="1953" t="s">
        <v>3102</v>
      </c>
      <c r="AJ1953" s="1954" t="s">
        <v>3103</v>
      </c>
    </row>
    <row r="1954" spans="2:56" s="1943" customFormat="1" ht="12" hidden="1" customHeight="1">
      <c r="E1954" s="1955">
        <v>31</v>
      </c>
      <c r="F1954" s="1955"/>
      <c r="G1954" s="1955"/>
      <c r="H1954" s="1955"/>
      <c r="I1954" s="1955"/>
      <c r="J1954" s="1955"/>
      <c r="K1954" s="1955"/>
      <c r="L1954" s="1955">
        <v>24</v>
      </c>
      <c r="M1954" s="1955">
        <v>23</v>
      </c>
      <c r="N1954" s="1955"/>
      <c r="O1954" s="1955"/>
      <c r="P1954" s="1955"/>
      <c r="Q1954" s="1955"/>
      <c r="R1954" s="1955"/>
      <c r="S1954" s="1955"/>
      <c r="T1954" s="1956">
        <v>16</v>
      </c>
      <c r="U1954" s="1956">
        <v>15</v>
      </c>
      <c r="V1954" s="1955"/>
      <c r="W1954" s="1955"/>
      <c r="X1954" s="1955"/>
      <c r="Y1954" s="1955"/>
      <c r="Z1954" s="1955"/>
      <c r="AA1954" s="1955"/>
      <c r="AB1954" s="1956">
        <v>8</v>
      </c>
      <c r="AC1954" s="1956">
        <v>7</v>
      </c>
      <c r="AD1954" s="1955"/>
      <c r="AE1954" s="1955"/>
      <c r="AF1954" s="1955"/>
      <c r="AG1954" s="1955"/>
      <c r="AH1954" s="1955"/>
      <c r="AI1954" s="1955"/>
      <c r="AJ1954" s="1956">
        <v>0</v>
      </c>
    </row>
    <row r="1955" spans="2:56" s="1943" customFormat="1" ht="12" hidden="1" customHeight="1">
      <c r="E1955" s="1841" t="s">
        <v>3125</v>
      </c>
      <c r="F1955" s="1842" t="s">
        <v>3125</v>
      </c>
      <c r="G1955" s="1842" t="s">
        <v>3125</v>
      </c>
      <c r="H1955" s="1843" t="s">
        <v>3125</v>
      </c>
      <c r="I1955" s="1841" t="s">
        <v>3125</v>
      </c>
      <c r="J1955" s="1842" t="s">
        <v>3125</v>
      </c>
      <c r="K1955" s="1842" t="s">
        <v>3125</v>
      </c>
      <c r="L1955" s="1843" t="s">
        <v>3125</v>
      </c>
      <c r="M1955" s="1841" t="s">
        <v>3125</v>
      </c>
      <c r="N1955" s="1842" t="s">
        <v>3125</v>
      </c>
      <c r="O1955" s="1842" t="s">
        <v>3125</v>
      </c>
      <c r="P1955" s="1843" t="s">
        <v>3125</v>
      </c>
      <c r="Q1955" s="1841" t="s">
        <v>3125</v>
      </c>
      <c r="R1955" s="1842" t="s">
        <v>3125</v>
      </c>
      <c r="S1955" s="1842" t="s">
        <v>3125</v>
      </c>
      <c r="T1955" s="1843" t="s">
        <v>3125</v>
      </c>
      <c r="U1955" s="1841" t="s">
        <v>3125</v>
      </c>
      <c r="V1955" s="1842" t="s">
        <v>3125</v>
      </c>
      <c r="W1955" s="1842" t="s">
        <v>3125</v>
      </c>
      <c r="X1955" s="1843" t="s">
        <v>3125</v>
      </c>
      <c r="Y1955" s="1841" t="s">
        <v>3125</v>
      </c>
      <c r="Z1955" s="1842" t="s">
        <v>3125</v>
      </c>
      <c r="AA1955" s="1842" t="s">
        <v>3125</v>
      </c>
      <c r="AB1955" s="1843" t="s">
        <v>3125</v>
      </c>
      <c r="AC1955" s="1841" t="s">
        <v>3125</v>
      </c>
      <c r="AD1955" s="1842" t="s">
        <v>3125</v>
      </c>
      <c r="AE1955" s="1842" t="s">
        <v>3125</v>
      </c>
      <c r="AF1955" s="1843" t="s">
        <v>3125</v>
      </c>
      <c r="AG1955" s="1841" t="s">
        <v>3125</v>
      </c>
      <c r="AH1955" s="1842" t="s">
        <v>3125</v>
      </c>
      <c r="AI1955" s="2153" t="s">
        <v>3105</v>
      </c>
      <c r="AJ1955" s="2147" t="s">
        <v>3105</v>
      </c>
    </row>
    <row r="1956" spans="2:56" s="1943" customFormat="1" ht="6" hidden="1" customHeight="1">
      <c r="E1956" s="1960"/>
      <c r="F1956" s="1960"/>
      <c r="G1956" s="1960"/>
      <c r="H1956" s="1960"/>
      <c r="I1956" s="1960"/>
      <c r="J1956" s="1960"/>
      <c r="K1956" s="1960"/>
      <c r="L1956" s="1960"/>
      <c r="M1956" s="1960"/>
      <c r="N1956" s="1960"/>
      <c r="O1956" s="1960"/>
      <c r="P1956" s="1960"/>
      <c r="Q1956" s="1960"/>
      <c r="R1956" s="1960"/>
      <c r="S1956" s="1960"/>
      <c r="T1956" s="1960"/>
      <c r="U1956" s="1960"/>
      <c r="V1956" s="1960"/>
      <c r="W1956" s="1960"/>
      <c r="X1956" s="1960"/>
      <c r="Y1956" s="1960"/>
      <c r="Z1956" s="1960"/>
      <c r="AA1956" s="1960"/>
      <c r="AB1956" s="1960"/>
      <c r="AC1956" s="1960"/>
      <c r="AD1956" s="1960"/>
      <c r="AE1956" s="1960"/>
      <c r="AF1956" s="1960"/>
      <c r="AG1956" s="1960"/>
      <c r="AH1956" s="1960"/>
      <c r="AI1956" s="1960"/>
      <c r="AJ1956" s="1960"/>
    </row>
    <row r="1957" spans="2:56" s="1943" customFormat="1" ht="6" hidden="1" customHeight="1">
      <c r="E1957" s="1960"/>
      <c r="F1957" s="1960"/>
      <c r="G1957" s="1960"/>
      <c r="H1957" s="1960"/>
      <c r="I1957" s="1960"/>
      <c r="J1957" s="1960"/>
      <c r="K1957" s="1960"/>
      <c r="L1957" s="1960"/>
      <c r="M1957" s="1960"/>
      <c r="N1957" s="1960"/>
      <c r="O1957" s="1960"/>
      <c r="P1957" s="1960"/>
      <c r="Q1957" s="1960"/>
      <c r="R1957" s="1960"/>
      <c r="S1957" s="1960"/>
      <c r="T1957" s="1960"/>
      <c r="U1957" s="1960"/>
      <c r="V1957" s="1960"/>
      <c r="W1957" s="1960"/>
      <c r="X1957" s="1960"/>
      <c r="Y1957" s="1960"/>
      <c r="Z1957" s="1960"/>
      <c r="AA1957" s="1960"/>
      <c r="AB1957" s="1960"/>
      <c r="AC1957" s="1960"/>
      <c r="AD1957" s="1960"/>
      <c r="AE1957" s="1960"/>
      <c r="AF1957" s="1960"/>
      <c r="AG1957" s="1960"/>
      <c r="AH1957" s="1960"/>
      <c r="AI1957" s="1960"/>
      <c r="AJ1957" s="1960"/>
    </row>
    <row r="1958" spans="2:56" s="1943" customFormat="1" ht="6" hidden="1" customHeight="1">
      <c r="E1958" s="1960"/>
      <c r="F1958" s="1960"/>
      <c r="G1958" s="1960"/>
      <c r="H1958" s="1960"/>
      <c r="I1958" s="1960"/>
      <c r="J1958" s="1960"/>
      <c r="K1958" s="1960"/>
      <c r="L1958" s="1960"/>
      <c r="M1958" s="1960"/>
      <c r="N1958" s="1960"/>
      <c r="O1958" s="1960"/>
      <c r="P1958" s="1960"/>
      <c r="Q1958" s="1960"/>
      <c r="R1958" s="1960"/>
      <c r="S1958" s="1960"/>
      <c r="T1958" s="1960"/>
      <c r="U1958" s="1960"/>
      <c r="V1958" s="1960"/>
      <c r="W1958" s="1960"/>
      <c r="X1958" s="1960"/>
      <c r="Y1958" s="1960"/>
      <c r="Z1958" s="1960"/>
      <c r="AA1958" s="1960"/>
      <c r="AB1958" s="1960"/>
      <c r="AC1958" s="1960"/>
      <c r="AD1958" s="1960"/>
      <c r="AE1958" s="1960"/>
      <c r="AF1958" s="1960"/>
      <c r="AG1958" s="1960"/>
      <c r="AH1958" s="1960"/>
      <c r="AI1958" s="1960"/>
      <c r="AJ1958" s="1960"/>
    </row>
    <row r="1959" spans="2:56" s="1943" customFormat="1" ht="6" hidden="1" customHeight="1">
      <c r="E1959" s="1960"/>
      <c r="F1959" s="1960"/>
      <c r="G1959" s="1960"/>
      <c r="H1959" s="1960"/>
      <c r="I1959" s="1960"/>
      <c r="J1959" s="1960"/>
      <c r="K1959" s="1960"/>
      <c r="L1959" s="1960"/>
      <c r="M1959" s="1960"/>
      <c r="N1959" s="1960"/>
      <c r="O1959" s="1960"/>
      <c r="P1959" s="1960"/>
      <c r="Q1959" s="1960"/>
      <c r="R1959" s="1960"/>
      <c r="S1959" s="1960"/>
      <c r="T1959" s="1960"/>
      <c r="U1959" s="1960"/>
      <c r="V1959" s="1960"/>
      <c r="W1959" s="1960"/>
      <c r="X1959" s="1960"/>
      <c r="Y1959" s="1960"/>
      <c r="Z1959" s="1960"/>
      <c r="AA1959" s="1960"/>
      <c r="AB1959" s="1960"/>
      <c r="AC1959" s="1960"/>
      <c r="AD1959" s="1960"/>
      <c r="AE1959" s="1960"/>
    </row>
    <row r="1960" spans="2:56" s="1943" customFormat="1" ht="11.25" hidden="1" customHeight="1">
      <c r="E1960" s="1960"/>
      <c r="F1960" s="1960"/>
      <c r="G1960" s="1960"/>
      <c r="H1960" s="1960"/>
      <c r="I1960" s="1960"/>
      <c r="J1960" s="1960"/>
      <c r="K1960" s="1960"/>
      <c r="L1960" s="1960"/>
      <c r="M1960" s="1960"/>
      <c r="N1960" s="1960"/>
      <c r="O1960" s="1960"/>
      <c r="P1960" s="1960"/>
      <c r="Q1960" s="1960"/>
      <c r="R1960" s="1960"/>
      <c r="S1960" s="1960"/>
      <c r="T1960" s="1960"/>
      <c r="U1960" s="1960"/>
      <c r="V1960" s="1960"/>
      <c r="W1960" s="1960"/>
      <c r="X1960" s="1960"/>
      <c r="Y1960" s="1960"/>
      <c r="Z1960" s="1960"/>
      <c r="AA1960" s="1960"/>
      <c r="AB1960" s="1960"/>
      <c r="AC1960" s="1960"/>
      <c r="AD1960" s="1960"/>
      <c r="AE1960" s="1960"/>
    </row>
    <row r="1961" spans="2:56" s="1943" customFormat="1" ht="11.25" hidden="1" customHeight="1">
      <c r="E1961" s="1979"/>
      <c r="F1961" s="1979"/>
      <c r="G1961" s="1979"/>
      <c r="H1961" s="1979"/>
      <c r="I1961" s="2148"/>
      <c r="J1961" s="2148"/>
      <c r="K1961" s="2148"/>
      <c r="L1961" s="2148"/>
      <c r="M1961" s="2148"/>
      <c r="N1961" s="2148"/>
      <c r="O1961" s="2148"/>
      <c r="P1961" s="2148"/>
      <c r="Q1961" s="2148"/>
      <c r="R1961" s="2148"/>
      <c r="S1961" s="2148"/>
      <c r="T1961" s="2148"/>
      <c r="U1961" s="2148"/>
      <c r="V1961" s="2148"/>
      <c r="W1961" s="2148"/>
      <c r="X1961" s="2148"/>
      <c r="Y1961" s="2148"/>
      <c r="AG1961" s="1747" t="s">
        <v>4589</v>
      </c>
      <c r="AH1961" s="2057" t="s">
        <v>4583</v>
      </c>
      <c r="AI1961" s="2057"/>
      <c r="AJ1961" s="2156">
        <v>0</v>
      </c>
      <c r="AK1961" s="1943" t="s">
        <v>3128</v>
      </c>
    </row>
    <row r="1962" spans="2:56" s="1943" customFormat="1" ht="11.25" hidden="1" customHeight="1">
      <c r="E1962" s="1979"/>
      <c r="F1962" s="1979"/>
      <c r="G1962" s="1979"/>
      <c r="H1962" s="1979"/>
      <c r="I1962" s="2148"/>
      <c r="J1962" s="2148"/>
      <c r="K1962" s="2148"/>
      <c r="L1962" s="2148"/>
      <c r="M1962" s="2148"/>
      <c r="N1962" s="2148"/>
      <c r="O1962" s="2148"/>
      <c r="P1962" s="2148"/>
      <c r="Q1962" s="2148"/>
      <c r="R1962" s="2148"/>
      <c r="S1962" s="2148"/>
      <c r="T1962" s="2148"/>
      <c r="U1962" s="2148"/>
      <c r="V1962" s="2148"/>
      <c r="W1962" s="2148"/>
      <c r="X1962" s="2148"/>
      <c r="Y1962" s="2148"/>
      <c r="AG1962" s="1747" t="s">
        <v>4590</v>
      </c>
      <c r="AH1962" s="2057" t="s">
        <v>4583</v>
      </c>
      <c r="AI1962" s="2057"/>
      <c r="AJ1962" s="2156">
        <v>1</v>
      </c>
    </row>
    <row r="1963" spans="2:56" s="1722" customFormat="1" ht="12" hidden="1" customHeight="1">
      <c r="AG1963" s="1747"/>
      <c r="AH1963" s="2057"/>
      <c r="AI1963" s="2158"/>
      <c r="AJ1963" s="2158"/>
      <c r="AK1963" s="1821"/>
    </row>
    <row r="1964" spans="2:56" s="1722" customFormat="1" ht="12" hidden="1" customHeight="1">
      <c r="AG1964" s="1747"/>
      <c r="AH1964" s="2057"/>
      <c r="AI1964" s="2158"/>
      <c r="AJ1964" s="2158"/>
      <c r="AK1964" s="1821"/>
    </row>
    <row r="1965" spans="2:56" s="2121" customFormat="1" ht="12" hidden="1" customHeight="1">
      <c r="B1965" s="2119" t="str">
        <f>$B$2</f>
        <v>13</v>
      </c>
      <c r="C1965" s="2120" t="s">
        <v>4591</v>
      </c>
      <c r="E1965" s="2100" t="s">
        <v>4592</v>
      </c>
      <c r="R1965" s="2122"/>
      <c r="S1965" s="2122"/>
      <c r="T1965" s="2122"/>
      <c r="U1965" s="2122"/>
      <c r="V1965" s="2122"/>
      <c r="W1965" s="2122"/>
      <c r="X1965" s="2123"/>
      <c r="Y1965" s="2123"/>
      <c r="Z1965" s="2123"/>
      <c r="AA1965" s="2123"/>
      <c r="AB1965" s="2123"/>
      <c r="AC1965" s="2123"/>
      <c r="AD1965" s="2123"/>
      <c r="AF1965" s="2124" t="s">
        <v>3184</v>
      </c>
      <c r="AG1965" s="2124"/>
      <c r="AH1965" s="2124"/>
      <c r="AI1965" s="2124"/>
      <c r="AJ1965" s="2124"/>
    </row>
    <row r="1966" spans="2:56" s="2121" customFormat="1" ht="12" hidden="1" customHeight="1">
      <c r="B1966" s="2125"/>
      <c r="E1966" s="2126"/>
      <c r="R1966" s="2122"/>
      <c r="S1966" s="2122"/>
      <c r="T1966" s="2122"/>
      <c r="U1966" s="2122"/>
      <c r="V1966" s="2122"/>
      <c r="W1966" s="2122"/>
      <c r="X1966" s="2127"/>
      <c r="Y1966" s="2127"/>
      <c r="Z1966" s="2127"/>
      <c r="AA1966" s="2127"/>
      <c r="AB1966" s="2127"/>
      <c r="AC1966" s="2127"/>
      <c r="AD1966" s="2127"/>
      <c r="AF1966" s="2128"/>
      <c r="AG1966" s="2128"/>
      <c r="AH1966" s="2128"/>
      <c r="AI1966" s="2128"/>
      <c r="AJ1966" s="2128"/>
    </row>
    <row r="1967" spans="2:56" s="1943" customFormat="1" ht="12" hidden="1" customHeight="1">
      <c r="C1967" s="2129" t="s">
        <v>3101</v>
      </c>
      <c r="D1967" s="2130"/>
      <c r="E1967" s="2129"/>
      <c r="F1967" s="2129"/>
      <c r="G1967" s="2129" t="s">
        <v>3135</v>
      </c>
    </row>
    <row r="1968" spans="2:56" s="1943" customFormat="1" ht="12" hidden="1" customHeight="1">
      <c r="E1968" s="1955">
        <v>31</v>
      </c>
      <c r="F1968" s="1955"/>
      <c r="G1968" s="1955"/>
      <c r="H1968" s="1955"/>
      <c r="I1968" s="1955"/>
      <c r="J1968" s="1955"/>
      <c r="K1968" s="1955"/>
      <c r="L1968" s="1955">
        <v>24</v>
      </c>
      <c r="M1968" s="1955">
        <v>23</v>
      </c>
      <c r="N1968" s="1955"/>
      <c r="O1968" s="1955"/>
      <c r="P1968" s="1955"/>
      <c r="Q1968" s="1955"/>
      <c r="R1968" s="1955"/>
      <c r="S1968" s="1955"/>
      <c r="T1968" s="1956">
        <v>16</v>
      </c>
      <c r="U1968" s="1956">
        <v>15</v>
      </c>
      <c r="V1968" s="1955"/>
      <c r="W1968" s="1955"/>
      <c r="X1968" s="1955"/>
      <c r="Y1968" s="1955"/>
      <c r="Z1968" s="1955"/>
      <c r="AA1968" s="1955"/>
      <c r="AB1968" s="1956">
        <v>8</v>
      </c>
      <c r="AC1968" s="1956">
        <v>7</v>
      </c>
      <c r="AD1968" s="1955"/>
      <c r="AE1968" s="1955"/>
      <c r="AF1968" s="1955"/>
      <c r="AG1968" s="1955"/>
      <c r="AH1968" s="1955"/>
      <c r="AI1968" s="1955"/>
      <c r="AJ1968" s="1956">
        <v>0</v>
      </c>
      <c r="AQ1968" s="2123"/>
      <c r="AR1968" s="2123"/>
      <c r="AS1968" s="2123"/>
      <c r="AT1968" s="2123"/>
      <c r="AU1968" s="2123"/>
      <c r="AV1968" s="2123"/>
      <c r="AW1968" s="2123"/>
      <c r="AX1968" s="2123"/>
      <c r="AY1968" s="2123"/>
      <c r="AZ1968" s="2123"/>
      <c r="BA1968" s="2123"/>
      <c r="BB1968" s="2123"/>
      <c r="BC1968" s="2123"/>
      <c r="BD1968" s="2123"/>
    </row>
    <row r="1969" spans="5:56" s="1943" customFormat="1" ht="12" hidden="1" customHeight="1">
      <c r="E1969" s="1828">
        <v>1</v>
      </c>
      <c r="F1969" s="1829">
        <v>0</v>
      </c>
      <c r="G1969" s="1829">
        <v>1</v>
      </c>
      <c r="H1969" s="1830" t="s">
        <v>3104</v>
      </c>
      <c r="I1969" s="1828">
        <v>0</v>
      </c>
      <c r="J1969" s="1842">
        <v>0</v>
      </c>
      <c r="K1969" s="1842">
        <v>0</v>
      </c>
      <c r="L1969" s="2131">
        <v>0</v>
      </c>
      <c r="M1969" s="1833">
        <v>0</v>
      </c>
      <c r="N1969" s="1842">
        <v>0</v>
      </c>
      <c r="O1969" s="1842">
        <v>0</v>
      </c>
      <c r="P1969" s="2131">
        <v>0</v>
      </c>
      <c r="Q1969" s="2132" t="str">
        <f>MID(Q1971,1,1)</f>
        <v>0</v>
      </c>
      <c r="R1969" s="2133" t="str">
        <f>MID(Q1971,2,1)</f>
        <v>0</v>
      </c>
      <c r="S1969" s="2134" t="str">
        <f>MID(Q1971,3,1)</f>
        <v>0</v>
      </c>
      <c r="T1969" s="2135" t="str">
        <f>MID(Q1971,4,1)</f>
        <v>1</v>
      </c>
      <c r="U1969" s="2132" t="str">
        <f>MID(U1971,1,1)</f>
        <v>0</v>
      </c>
      <c r="V1969" s="2133" t="str">
        <f>MID(U1971,2,1)</f>
        <v>0</v>
      </c>
      <c r="W1969" s="2133" t="str">
        <f>MID(U1971,3,1)</f>
        <v>0</v>
      </c>
      <c r="X1969" s="2136" t="str">
        <f>MID(U1971,4,1)</f>
        <v>0</v>
      </c>
      <c r="Y1969" s="2132" t="str">
        <f>MID(U1971,5,1)</f>
        <v>0</v>
      </c>
      <c r="Z1969" s="2133" t="str">
        <f>MID(U1971,6,1)</f>
        <v>0</v>
      </c>
      <c r="AA1969" s="2133" t="str">
        <f>MID(U1971,7,1)</f>
        <v>0</v>
      </c>
      <c r="AB1969" s="2136" t="str">
        <f>MID(U1971,8,1)</f>
        <v>0</v>
      </c>
      <c r="AC1969" s="2137" t="str">
        <f>MID(AC1971,1,1)</f>
        <v>0</v>
      </c>
      <c r="AD1969" s="2134" t="str">
        <f>MID(AC1971,2,1)</f>
        <v>1</v>
      </c>
      <c r="AE1969" s="2134" t="str">
        <f>MID(AC1971,3,1)</f>
        <v>0</v>
      </c>
      <c r="AF1969" s="2138" t="str">
        <f>MID(AC1971,4,1)</f>
        <v>0</v>
      </c>
      <c r="AG1969" s="2137" t="str">
        <f>MID(AC1971,5,1)</f>
        <v>0</v>
      </c>
      <c r="AH1969" s="2134" t="str">
        <f>MID(AC1971,6,1)</f>
        <v>1</v>
      </c>
      <c r="AI1969" s="2134" t="str">
        <f>MID(AC1971,7,1)</f>
        <v>1</v>
      </c>
      <c r="AJ1969" s="2138" t="str">
        <f>MID(AC1971,8,1)</f>
        <v>0</v>
      </c>
      <c r="AQ1969" s="2123"/>
      <c r="AR1969" s="2123"/>
      <c r="AS1969" s="2123"/>
      <c r="AT1969" s="2123"/>
      <c r="AU1969" s="2123"/>
      <c r="AV1969" s="2123"/>
      <c r="AW1969" s="2123"/>
      <c r="AX1969" s="2123"/>
      <c r="AY1969" s="2123"/>
      <c r="AZ1969" s="2123"/>
      <c r="BA1969" s="2123"/>
      <c r="BB1969" s="2123"/>
      <c r="BC1969" s="2123"/>
      <c r="BD1969" s="2123"/>
    </row>
    <row r="1970" spans="5:56" s="1943" customFormat="1" ht="12" hidden="1" customHeight="1">
      <c r="AI1970" s="1979"/>
      <c r="AJ1970" s="1979"/>
      <c r="AQ1970" s="2123"/>
      <c r="AR1970" s="2123"/>
      <c r="AS1970" s="2123"/>
      <c r="AT1970" s="2123"/>
      <c r="AU1970" s="2123"/>
      <c r="AV1970" s="2123"/>
      <c r="AW1970" s="2123"/>
      <c r="AX1970" s="2123"/>
      <c r="AY1970" s="2123"/>
      <c r="AZ1970" s="2123"/>
      <c r="BA1970" s="2123"/>
      <c r="BB1970" s="2123"/>
      <c r="BC1970" s="2123"/>
      <c r="BD1970" s="2123"/>
    </row>
    <row r="1971" spans="5:56" s="1943" customFormat="1" ht="12" hidden="1" customHeight="1">
      <c r="E1971" s="2139"/>
      <c r="F1971" s="2139"/>
      <c r="G1971" s="2139"/>
      <c r="H1971" s="2139"/>
      <c r="I1971" s="2139"/>
      <c r="J1971" s="1979"/>
      <c r="K1971" s="1979"/>
      <c r="L1971" s="1979"/>
      <c r="M1971" s="1979"/>
      <c r="N1971" s="1979"/>
      <c r="O1971" s="1979"/>
      <c r="P1971" s="1979"/>
      <c r="Q1971" s="2140" t="str">
        <f>HEX2BIN(T1972,4)</f>
        <v>0001</v>
      </c>
      <c r="R1971" s="2140"/>
      <c r="S1971" s="2140"/>
      <c r="T1971" s="2140"/>
      <c r="U1971" s="2140" t="str">
        <f>HEX2BIN(Y1972,8)</f>
        <v>00000000</v>
      </c>
      <c r="V1971" s="2140"/>
      <c r="W1971" s="2140"/>
      <c r="X1971" s="2140"/>
      <c r="Y1971" s="2140"/>
      <c r="Z1971" s="2140"/>
      <c r="AA1971" s="2140"/>
      <c r="AB1971" s="2140"/>
      <c r="AC1971" s="2140" t="str">
        <f>HEX2BIN(AG1972,8)</f>
        <v>01000110</v>
      </c>
      <c r="AD1971" s="2140"/>
      <c r="AE1971" s="2140"/>
      <c r="AF1971" s="2140"/>
      <c r="AG1971" s="2140"/>
      <c r="AH1971" s="2140"/>
      <c r="AI1971" s="2140"/>
      <c r="AJ1971" s="2140"/>
      <c r="AQ1971" s="2123"/>
      <c r="AR1971" s="2123"/>
      <c r="AS1971" s="2123"/>
      <c r="AT1971" s="2123"/>
      <c r="AU1971" s="2123"/>
      <c r="AV1971" s="2123"/>
      <c r="AW1971" s="2123"/>
      <c r="AX1971" s="2123"/>
      <c r="AY1971" s="2123"/>
      <c r="AZ1971" s="2123"/>
      <c r="BA1971" s="2123"/>
      <c r="BB1971" s="2123"/>
      <c r="BC1971" s="2123"/>
      <c r="BD1971" s="2123"/>
    </row>
    <row r="1972" spans="5:56" s="1943" customFormat="1" ht="12" hidden="1" customHeight="1">
      <c r="E1972" s="2139"/>
      <c r="F1972" s="2139" t="s">
        <v>4593</v>
      </c>
      <c r="G1972" s="2139"/>
      <c r="H1972" s="2139"/>
      <c r="I1972" s="2139"/>
      <c r="J1972" s="1979"/>
      <c r="K1972" s="1948"/>
      <c r="L1972" s="1979"/>
      <c r="M1972" s="2141"/>
      <c r="N1972" s="1951"/>
      <c r="O1972" s="1948" t="s">
        <v>4594</v>
      </c>
      <c r="P1972" s="1948"/>
      <c r="Q1972" s="2142" t="s">
        <v>3106</v>
      </c>
      <c r="R1972" s="2143"/>
      <c r="S1972" s="2143"/>
      <c r="T1972" s="2144" t="s">
        <v>3187</v>
      </c>
      <c r="U1972" s="2142" t="s">
        <v>3120</v>
      </c>
      <c r="V1972" s="2143"/>
      <c r="W1972" s="2143"/>
      <c r="X1972" s="2143"/>
      <c r="Y1972" s="2145" t="s">
        <v>3339</v>
      </c>
      <c r="Z1972" s="2145"/>
      <c r="AA1972" s="2145"/>
      <c r="AB1972" s="2146"/>
      <c r="AC1972" s="2142" t="s">
        <v>3110</v>
      </c>
      <c r="AD1972" s="2143"/>
      <c r="AE1972" s="2143"/>
      <c r="AF1972" s="2143"/>
      <c r="AG1972" s="1949">
        <v>46</v>
      </c>
      <c r="AH1972" s="1949"/>
      <c r="AI1972" s="1949"/>
      <c r="AJ1972" s="1950"/>
      <c r="AQ1972" s="2123"/>
      <c r="AR1972" s="2123"/>
      <c r="AS1972" s="2123"/>
      <c r="AT1972" s="2123"/>
      <c r="AU1972" s="2123"/>
      <c r="AV1972" s="2123"/>
      <c r="AW1972" s="2123"/>
      <c r="AX1972" s="2123"/>
      <c r="AY1972" s="2123"/>
      <c r="AZ1972" s="2123"/>
      <c r="BA1972" s="2123"/>
      <c r="BB1972" s="2123"/>
      <c r="BC1972" s="2123"/>
      <c r="BD1972" s="2123"/>
    </row>
    <row r="1973" spans="5:56" s="1943" customFormat="1" ht="12" hidden="1" customHeight="1">
      <c r="E1973" s="2139"/>
      <c r="F1973" s="2139" t="s">
        <v>4595</v>
      </c>
      <c r="G1973" s="2139"/>
      <c r="H1973" s="2139"/>
      <c r="I1973" s="2139"/>
      <c r="J1973" s="1979"/>
      <c r="K1973" s="1948"/>
      <c r="L1973" s="1979"/>
      <c r="M1973" s="2141"/>
      <c r="N1973" s="1951"/>
      <c r="O1973" s="1948" t="s">
        <v>4596</v>
      </c>
      <c r="P1973" s="1948"/>
      <c r="Q1973" s="2142" t="s">
        <v>3106</v>
      </c>
      <c r="R1973" s="2143"/>
      <c r="S1973" s="2143"/>
      <c r="T1973" s="2144" t="s">
        <v>3107</v>
      </c>
      <c r="U1973" s="2142" t="s">
        <v>3225</v>
      </c>
      <c r="V1973" s="2143"/>
      <c r="W1973" s="2143"/>
      <c r="X1973" s="2143"/>
      <c r="Y1973" s="2145" t="s">
        <v>4597</v>
      </c>
      <c r="Z1973" s="2145"/>
      <c r="AA1973" s="2145"/>
      <c r="AB1973" s="2146"/>
      <c r="AC1973" s="2142" t="s">
        <v>3110</v>
      </c>
      <c r="AD1973" s="2143"/>
      <c r="AE1973" s="2143"/>
      <c r="AF1973" s="2143"/>
      <c r="AG1973" s="1949">
        <v>46</v>
      </c>
      <c r="AH1973" s="1949"/>
      <c r="AI1973" s="1949"/>
      <c r="AJ1973" s="1950"/>
      <c r="AQ1973" s="2123"/>
      <c r="AR1973" s="2123"/>
      <c r="AS1973" s="2123"/>
      <c r="AT1973" s="2123"/>
      <c r="AU1973" s="2123"/>
      <c r="AV1973" s="2123"/>
      <c r="AW1973" s="2123"/>
      <c r="AX1973" s="2123"/>
      <c r="AY1973" s="2123"/>
      <c r="AZ1973" s="2123"/>
      <c r="BA1973" s="2123"/>
      <c r="BB1973" s="2123"/>
      <c r="BC1973" s="2123"/>
      <c r="BD1973" s="2123"/>
    </row>
    <row r="1974" spans="5:56" s="1943" customFormat="1" ht="12" hidden="1" customHeight="1">
      <c r="E1974" s="2139"/>
      <c r="F1974" s="2139" t="s">
        <v>4598</v>
      </c>
      <c r="G1974" s="2139"/>
      <c r="H1974" s="2139"/>
      <c r="I1974" s="2139"/>
      <c r="J1974" s="1979"/>
      <c r="K1974" s="1948"/>
      <c r="L1974" s="1979"/>
      <c r="M1974" s="2141"/>
      <c r="N1974" s="1951"/>
      <c r="O1974" s="1948" t="s">
        <v>4599</v>
      </c>
      <c r="P1974" s="1948"/>
      <c r="Q1974" s="2142" t="s">
        <v>3106</v>
      </c>
      <c r="R1974" s="2143"/>
      <c r="S1974" s="2143"/>
      <c r="T1974" s="2144" t="s">
        <v>3187</v>
      </c>
      <c r="U1974" s="2142" t="s">
        <v>3108</v>
      </c>
      <c r="V1974" s="2143"/>
      <c r="W1974" s="2143"/>
      <c r="X1974" s="2143"/>
      <c r="Y1974" s="2145" t="s">
        <v>4563</v>
      </c>
      <c r="Z1974" s="2145"/>
      <c r="AA1974" s="2145"/>
      <c r="AB1974" s="2146"/>
      <c r="AC1974" s="2142" t="s">
        <v>3216</v>
      </c>
      <c r="AD1974" s="2143"/>
      <c r="AE1974" s="2143"/>
      <c r="AF1974" s="2143"/>
      <c r="AG1974" s="1949">
        <v>46</v>
      </c>
      <c r="AH1974" s="1949"/>
      <c r="AI1974" s="1949"/>
      <c r="AJ1974" s="1950"/>
      <c r="AQ1974" s="2123"/>
      <c r="AR1974" s="2123"/>
      <c r="AS1974" s="2123"/>
      <c r="AT1974" s="2123"/>
      <c r="AU1974" s="2123"/>
      <c r="AV1974" s="2123"/>
      <c r="AW1974" s="2123"/>
      <c r="AX1974" s="2123"/>
      <c r="AY1974" s="2123"/>
      <c r="AZ1974" s="2123"/>
      <c r="BA1974" s="2123"/>
      <c r="BB1974" s="2123"/>
      <c r="BC1974" s="2123"/>
      <c r="BD1974" s="2123"/>
    </row>
    <row r="1975" spans="5:56" s="1943" customFormat="1" ht="12" hidden="1" customHeight="1">
      <c r="E1975" s="2139"/>
      <c r="F1975" s="2139" t="s">
        <v>4600</v>
      </c>
      <c r="G1975" s="2139"/>
      <c r="H1975" s="2139"/>
      <c r="I1975" s="2139"/>
      <c r="J1975" s="1979"/>
      <c r="K1975" s="1948"/>
      <c r="L1975" s="1979"/>
      <c r="M1975" s="2141"/>
      <c r="N1975" s="1951"/>
      <c r="O1975" s="1948" t="s">
        <v>4601</v>
      </c>
      <c r="P1975" s="1948"/>
      <c r="Q1975" s="2142" t="s">
        <v>3106</v>
      </c>
      <c r="R1975" s="2143"/>
      <c r="S1975" s="2143"/>
      <c r="T1975" s="2144" t="s">
        <v>3187</v>
      </c>
      <c r="U1975" s="2142" t="s">
        <v>3225</v>
      </c>
      <c r="V1975" s="2143"/>
      <c r="W1975" s="2143"/>
      <c r="X1975" s="2143"/>
      <c r="Y1975" s="2145" t="s">
        <v>4602</v>
      </c>
      <c r="Z1975" s="2145"/>
      <c r="AA1975" s="2145"/>
      <c r="AB1975" s="2146"/>
      <c r="AC1975" s="2142" t="s">
        <v>3110</v>
      </c>
      <c r="AD1975" s="2143"/>
      <c r="AE1975" s="2143"/>
      <c r="AF1975" s="2143"/>
      <c r="AG1975" s="1949">
        <v>46</v>
      </c>
      <c r="AH1975" s="1949"/>
      <c r="AI1975" s="1949"/>
      <c r="AJ1975" s="1950"/>
      <c r="AQ1975" s="2123"/>
      <c r="AR1975" s="2123"/>
      <c r="AS1975" s="2123"/>
      <c r="AT1975" s="2123"/>
      <c r="AU1975" s="2123"/>
      <c r="AV1975" s="2123"/>
      <c r="AW1975" s="2123"/>
      <c r="AX1975" s="2123"/>
      <c r="AY1975" s="2123"/>
      <c r="AZ1975" s="2123"/>
      <c r="BA1975" s="2123"/>
      <c r="BB1975" s="2123"/>
      <c r="BC1975" s="2123"/>
      <c r="BD1975" s="2123"/>
    </row>
    <row r="1976" spans="5:56" s="1943" customFormat="1" ht="12" hidden="1" customHeight="1">
      <c r="E1976" s="2139"/>
      <c r="F1976" s="2139" t="s">
        <v>4603</v>
      </c>
      <c r="G1976" s="2139"/>
      <c r="H1976" s="2139"/>
      <c r="I1976" s="2139"/>
      <c r="J1976" s="1979"/>
      <c r="K1976" s="1948"/>
      <c r="L1976" s="1979"/>
      <c r="M1976" s="2141"/>
      <c r="N1976" s="1951"/>
      <c r="O1976" s="1948" t="s">
        <v>4604</v>
      </c>
      <c r="P1976" s="1948"/>
      <c r="Q1976" s="2142" t="s">
        <v>3106</v>
      </c>
      <c r="R1976" s="2143"/>
      <c r="S1976" s="2143"/>
      <c r="T1976" s="2144" t="s">
        <v>3107</v>
      </c>
      <c r="U1976" s="2142" t="s">
        <v>3108</v>
      </c>
      <c r="V1976" s="2143"/>
      <c r="W1976" s="2143"/>
      <c r="X1976" s="2143"/>
      <c r="Y1976" s="2145" t="s">
        <v>4576</v>
      </c>
      <c r="Z1976" s="2145"/>
      <c r="AA1976" s="2145"/>
      <c r="AB1976" s="2146"/>
      <c r="AC1976" s="2142" t="s">
        <v>3216</v>
      </c>
      <c r="AD1976" s="2143"/>
      <c r="AE1976" s="2143"/>
      <c r="AF1976" s="2143"/>
      <c r="AG1976" s="1949">
        <v>46</v>
      </c>
      <c r="AH1976" s="1949"/>
      <c r="AI1976" s="1949"/>
      <c r="AJ1976" s="1950"/>
      <c r="AQ1976" s="2123"/>
      <c r="AR1976" s="2123"/>
      <c r="AS1976" s="2123"/>
      <c r="AT1976" s="2123"/>
      <c r="AU1976" s="2123"/>
      <c r="AV1976" s="2123"/>
      <c r="AW1976" s="2123"/>
      <c r="AX1976" s="2123"/>
      <c r="AY1976" s="2123"/>
      <c r="AZ1976" s="2123"/>
      <c r="BA1976" s="2123"/>
      <c r="BB1976" s="2123"/>
      <c r="BC1976" s="2123"/>
      <c r="BD1976" s="2123"/>
    </row>
    <row r="1977" spans="5:56" s="1943" customFormat="1" ht="12" hidden="1" customHeight="1">
      <c r="E1977" s="2139"/>
      <c r="F1977" s="2139" t="s">
        <v>4605</v>
      </c>
      <c r="G1977" s="2139"/>
      <c r="H1977" s="2139"/>
      <c r="I1977" s="2139"/>
      <c r="J1977" s="1979"/>
      <c r="K1977" s="1948"/>
      <c r="L1977" s="1979"/>
      <c r="M1977" s="2141"/>
      <c r="N1977" s="1951"/>
      <c r="O1977" s="1948" t="s">
        <v>4606</v>
      </c>
      <c r="P1977" s="1948"/>
      <c r="Q1977" s="2142" t="s">
        <v>3106</v>
      </c>
      <c r="R1977" s="2143"/>
      <c r="S1977" s="2143"/>
      <c r="T1977" s="2144" t="s">
        <v>3187</v>
      </c>
      <c r="U1977" s="2142" t="s">
        <v>3108</v>
      </c>
      <c r="V1977" s="2143"/>
      <c r="W1977" s="2143"/>
      <c r="X1977" s="2143"/>
      <c r="Y1977" s="2145" t="s">
        <v>4103</v>
      </c>
      <c r="Z1977" s="2145"/>
      <c r="AA1977" s="2145"/>
      <c r="AB1977" s="2146"/>
      <c r="AC1977" s="2142" t="s">
        <v>3110</v>
      </c>
      <c r="AD1977" s="2143"/>
      <c r="AE1977" s="2143"/>
      <c r="AF1977" s="2143"/>
      <c r="AG1977" s="1949">
        <v>46</v>
      </c>
      <c r="AH1977" s="1949"/>
      <c r="AI1977" s="1949"/>
      <c r="AJ1977" s="1950"/>
      <c r="AQ1977" s="2123"/>
      <c r="AR1977" s="2123"/>
      <c r="AS1977" s="2123"/>
      <c r="AT1977" s="2123"/>
      <c r="AU1977" s="2123"/>
      <c r="AV1977" s="2123"/>
      <c r="AW1977" s="2123"/>
      <c r="AX1977" s="2123"/>
      <c r="AY1977" s="2123"/>
      <c r="AZ1977" s="2123"/>
      <c r="BA1977" s="2123"/>
      <c r="BB1977" s="2123"/>
      <c r="BC1977" s="2123"/>
      <c r="BD1977" s="2123"/>
    </row>
    <row r="1978" spans="5:56" s="1943" customFormat="1" ht="12" hidden="1" customHeight="1">
      <c r="E1978" s="2139"/>
      <c r="F1978" s="2139" t="s">
        <v>4607</v>
      </c>
      <c r="G1978" s="2139"/>
      <c r="H1978" s="2139"/>
      <c r="I1978" s="2139"/>
      <c r="J1978" s="1979"/>
      <c r="K1978" s="1948"/>
      <c r="L1978" s="1979"/>
      <c r="M1978" s="2141"/>
      <c r="N1978" s="1951"/>
      <c r="O1978" s="1948" t="s">
        <v>4608</v>
      </c>
      <c r="P1978" s="1948"/>
      <c r="Q1978" s="2142" t="s">
        <v>3106</v>
      </c>
      <c r="R1978" s="2143"/>
      <c r="S1978" s="2143"/>
      <c r="T1978" s="2144" t="s">
        <v>3107</v>
      </c>
      <c r="U1978" s="2142" t="s">
        <v>3108</v>
      </c>
      <c r="V1978" s="2143"/>
      <c r="W1978" s="2143"/>
      <c r="X1978" s="2143"/>
      <c r="Y1978" s="2145" t="s">
        <v>4609</v>
      </c>
      <c r="Z1978" s="2145"/>
      <c r="AA1978" s="2145"/>
      <c r="AB1978" s="2146"/>
      <c r="AC1978" s="2142" t="s">
        <v>3110</v>
      </c>
      <c r="AD1978" s="2143"/>
      <c r="AE1978" s="2143"/>
      <c r="AF1978" s="2143"/>
      <c r="AG1978" s="1949">
        <v>46</v>
      </c>
      <c r="AH1978" s="1949"/>
      <c r="AI1978" s="1949"/>
      <c r="AJ1978" s="1950"/>
      <c r="AQ1978" s="2123"/>
      <c r="AR1978" s="2123"/>
      <c r="AS1978" s="2123"/>
      <c r="AT1978" s="2123"/>
      <c r="AU1978" s="2123"/>
      <c r="AV1978" s="2123"/>
      <c r="AW1978" s="2123"/>
      <c r="AX1978" s="2123"/>
      <c r="AY1978" s="2123"/>
      <c r="AZ1978" s="2123"/>
      <c r="BA1978" s="2123"/>
      <c r="BB1978" s="2123"/>
      <c r="BC1978" s="2123"/>
      <c r="BD1978" s="2123"/>
    </row>
    <row r="1979" spans="5:56" s="1943" customFormat="1" ht="12" hidden="1" customHeight="1">
      <c r="E1979" s="2139"/>
      <c r="F1979" s="2139" t="s">
        <v>4610</v>
      </c>
      <c r="G1979" s="2139"/>
      <c r="H1979" s="2139"/>
      <c r="I1979" s="2139"/>
      <c r="J1979" s="1979"/>
      <c r="K1979" s="1948"/>
      <c r="L1979" s="1979"/>
      <c r="M1979" s="2141"/>
      <c r="N1979" s="1951"/>
      <c r="O1979" s="1948" t="s">
        <v>4611</v>
      </c>
      <c r="P1979" s="1948"/>
      <c r="Q1979" s="2142" t="s">
        <v>3106</v>
      </c>
      <c r="R1979" s="2143"/>
      <c r="S1979" s="2143"/>
      <c r="T1979" s="2144" t="s">
        <v>3187</v>
      </c>
      <c r="U1979" s="2142" t="s">
        <v>3108</v>
      </c>
      <c r="V1979" s="2143"/>
      <c r="W1979" s="2143"/>
      <c r="X1979" s="2143"/>
      <c r="Y1979" s="2145" t="s">
        <v>4612</v>
      </c>
      <c r="Z1979" s="2145"/>
      <c r="AA1979" s="2145"/>
      <c r="AB1979" s="2146"/>
      <c r="AC1979" s="2142" t="s">
        <v>3110</v>
      </c>
      <c r="AD1979" s="2143"/>
      <c r="AE1979" s="2143"/>
      <c r="AF1979" s="2143"/>
      <c r="AG1979" s="1949">
        <v>46</v>
      </c>
      <c r="AH1979" s="1949"/>
      <c r="AI1979" s="1949"/>
      <c r="AJ1979" s="1950"/>
      <c r="AQ1979" s="2123"/>
      <c r="AR1979" s="2123"/>
      <c r="AS1979" s="2123"/>
      <c r="AT1979" s="2123"/>
      <c r="AU1979" s="2123"/>
      <c r="AV1979" s="2123"/>
      <c r="AW1979" s="2123"/>
      <c r="AX1979" s="2123"/>
      <c r="AY1979" s="2123"/>
      <c r="AZ1979" s="2123"/>
      <c r="BA1979" s="2123"/>
      <c r="BB1979" s="2123"/>
      <c r="BC1979" s="2123"/>
      <c r="BD1979" s="2123"/>
    </row>
    <row r="1980" spans="5:56" s="1943" customFormat="1" ht="12" hidden="1" customHeight="1">
      <c r="E1980" s="2139"/>
      <c r="F1980" s="2139" t="s">
        <v>4613</v>
      </c>
      <c r="G1980" s="2139"/>
      <c r="H1980" s="2139"/>
      <c r="I1980" s="2139"/>
      <c r="J1980" s="1979"/>
      <c r="K1980" s="1948"/>
      <c r="L1980" s="1979"/>
      <c r="M1980" s="2141"/>
      <c r="N1980" s="1951"/>
      <c r="O1980" s="1948" t="s">
        <v>4614</v>
      </c>
      <c r="P1980" s="1948"/>
      <c r="Q1980" s="2142" t="s">
        <v>3106</v>
      </c>
      <c r="R1980" s="2143"/>
      <c r="S1980" s="2143"/>
      <c r="T1980" s="2144" t="s">
        <v>3214</v>
      </c>
      <c r="U1980" s="2142" t="s">
        <v>3108</v>
      </c>
      <c r="V1980" s="2143"/>
      <c r="W1980" s="2143"/>
      <c r="X1980" s="2143"/>
      <c r="Y1980" s="2145" t="s">
        <v>4615</v>
      </c>
      <c r="Z1980" s="2145"/>
      <c r="AA1980" s="2145"/>
      <c r="AB1980" s="2146"/>
      <c r="AC1980" s="2142" t="s">
        <v>3110</v>
      </c>
      <c r="AD1980" s="2143"/>
      <c r="AE1980" s="2143"/>
      <c r="AF1980" s="2143"/>
      <c r="AG1980" s="1949">
        <v>46</v>
      </c>
      <c r="AH1980" s="1949"/>
      <c r="AI1980" s="1949"/>
      <c r="AJ1980" s="1950"/>
      <c r="AQ1980" s="2123"/>
      <c r="AR1980" s="2123"/>
      <c r="AS1980" s="2123"/>
      <c r="AT1980" s="2123"/>
      <c r="AU1980" s="2123"/>
      <c r="AV1980" s="2123"/>
      <c r="AW1980" s="2123"/>
      <c r="AX1980" s="2123"/>
      <c r="AY1980" s="2123"/>
      <c r="AZ1980" s="2123"/>
      <c r="BA1980" s="2123"/>
      <c r="BB1980" s="2123"/>
      <c r="BC1980" s="2123"/>
      <c r="BD1980" s="2123"/>
    </row>
    <row r="1981" spans="5:56" s="1943" customFormat="1" ht="12" hidden="1" customHeight="1">
      <c r="E1981" s="2139"/>
      <c r="F1981" s="2139" t="s">
        <v>4616</v>
      </c>
      <c r="G1981" s="2139"/>
      <c r="H1981" s="2139"/>
      <c r="I1981" s="2139"/>
      <c r="J1981" s="1979"/>
      <c r="K1981" s="1948"/>
      <c r="L1981" s="1979"/>
      <c r="M1981" s="2141"/>
      <c r="N1981" s="1951"/>
      <c r="O1981" s="1948" t="s">
        <v>4617</v>
      </c>
      <c r="P1981" s="1948"/>
      <c r="Q1981" s="2142" t="s">
        <v>3106</v>
      </c>
      <c r="R1981" s="2143"/>
      <c r="S1981" s="2143"/>
      <c r="T1981" s="2144" t="s">
        <v>3187</v>
      </c>
      <c r="U1981" s="2142" t="s">
        <v>3108</v>
      </c>
      <c r="V1981" s="2143"/>
      <c r="W1981" s="2143"/>
      <c r="X1981" s="2143"/>
      <c r="Y1981" s="2145" t="s">
        <v>4618</v>
      </c>
      <c r="Z1981" s="2145"/>
      <c r="AA1981" s="2145"/>
      <c r="AB1981" s="2146"/>
      <c r="AC1981" s="2142" t="s">
        <v>3139</v>
      </c>
      <c r="AD1981" s="2143"/>
      <c r="AE1981" s="2143"/>
      <c r="AF1981" s="2143"/>
      <c r="AG1981" s="1949">
        <v>46</v>
      </c>
      <c r="AH1981" s="1949"/>
      <c r="AI1981" s="1949"/>
      <c r="AJ1981" s="1950"/>
      <c r="AQ1981" s="2123"/>
      <c r="AR1981" s="2123"/>
      <c r="AS1981" s="2123"/>
      <c r="AT1981" s="2123"/>
      <c r="AU1981" s="2123"/>
      <c r="AV1981" s="2123"/>
      <c r="AW1981" s="2123"/>
      <c r="AX1981" s="2123"/>
      <c r="AY1981" s="2123"/>
      <c r="AZ1981" s="2123"/>
      <c r="BA1981" s="2123"/>
      <c r="BB1981" s="2123"/>
      <c r="BC1981" s="2123"/>
      <c r="BD1981" s="2123"/>
    </row>
    <row r="1982" spans="5:56" s="1943" customFormat="1" ht="12" hidden="1" customHeight="1">
      <c r="E1982" s="2139"/>
      <c r="F1982" s="2139" t="s">
        <v>4619</v>
      </c>
      <c r="G1982" s="2139"/>
      <c r="H1982" s="2139"/>
      <c r="I1982" s="2139"/>
      <c r="J1982" s="1979"/>
      <c r="K1982" s="1948"/>
      <c r="L1982" s="1979"/>
      <c r="M1982" s="2141"/>
      <c r="N1982" s="1951"/>
      <c r="O1982" s="1948" t="s">
        <v>4620</v>
      </c>
      <c r="P1982" s="1948"/>
      <c r="Q1982" s="2142" t="s">
        <v>3106</v>
      </c>
      <c r="R1982" s="2143"/>
      <c r="S1982" s="2143"/>
      <c r="T1982" s="2144" t="s">
        <v>3107</v>
      </c>
      <c r="U1982" s="2142" t="s">
        <v>3108</v>
      </c>
      <c r="V1982" s="2143"/>
      <c r="W1982" s="2143"/>
      <c r="X1982" s="2143"/>
      <c r="Y1982" s="2145" t="s">
        <v>4621</v>
      </c>
      <c r="Z1982" s="2145"/>
      <c r="AA1982" s="2145"/>
      <c r="AB1982" s="2146"/>
      <c r="AC1982" s="2142" t="s">
        <v>3216</v>
      </c>
      <c r="AD1982" s="2143"/>
      <c r="AE1982" s="2143"/>
      <c r="AF1982" s="2143"/>
      <c r="AG1982" s="1949">
        <v>46</v>
      </c>
      <c r="AH1982" s="1949"/>
      <c r="AI1982" s="1949"/>
      <c r="AJ1982" s="1950"/>
      <c r="AQ1982" s="2123"/>
      <c r="AR1982" s="2123"/>
      <c r="AS1982" s="2123"/>
      <c r="AT1982" s="2123"/>
      <c r="AU1982" s="2123"/>
      <c r="AV1982" s="2123"/>
      <c r="AW1982" s="2123"/>
      <c r="AX1982" s="2123"/>
      <c r="AY1982" s="2123"/>
      <c r="AZ1982" s="2123"/>
      <c r="BA1982" s="2123"/>
      <c r="BB1982" s="2123"/>
      <c r="BC1982" s="2123"/>
      <c r="BD1982" s="2123"/>
    </row>
    <row r="1983" spans="5:56" s="1943" customFormat="1" ht="12" hidden="1" customHeight="1">
      <c r="E1983" s="2139"/>
      <c r="F1983" s="2139" t="s">
        <v>4622</v>
      </c>
      <c r="G1983" s="2139"/>
      <c r="H1983" s="2139"/>
      <c r="I1983" s="2139"/>
      <c r="J1983" s="1979"/>
      <c r="K1983" s="1948"/>
      <c r="L1983" s="1979"/>
      <c r="M1983" s="2141"/>
      <c r="N1983" s="1951"/>
      <c r="O1983" s="1948" t="s">
        <v>4623</v>
      </c>
      <c r="P1983" s="1948"/>
      <c r="Q1983" s="2142" t="s">
        <v>3106</v>
      </c>
      <c r="R1983" s="2143"/>
      <c r="S1983" s="2143"/>
      <c r="T1983" s="2144" t="s">
        <v>3214</v>
      </c>
      <c r="U1983" s="2142" t="s">
        <v>3225</v>
      </c>
      <c r="V1983" s="2143"/>
      <c r="W1983" s="2143"/>
      <c r="X1983" s="2143"/>
      <c r="Y1983" s="2145" t="s">
        <v>4624</v>
      </c>
      <c r="Z1983" s="2145"/>
      <c r="AA1983" s="2145"/>
      <c r="AB1983" s="2146"/>
      <c r="AC1983" s="2142" t="s">
        <v>3216</v>
      </c>
      <c r="AD1983" s="2143"/>
      <c r="AE1983" s="2143"/>
      <c r="AF1983" s="2143"/>
      <c r="AG1983" s="1949">
        <v>46</v>
      </c>
      <c r="AH1983" s="1949"/>
      <c r="AI1983" s="1949"/>
      <c r="AJ1983" s="1950"/>
      <c r="AQ1983" s="2123"/>
      <c r="AR1983" s="2123"/>
      <c r="AS1983" s="2123"/>
      <c r="AT1983" s="2123"/>
      <c r="AU1983" s="2123"/>
      <c r="AV1983" s="2123"/>
      <c r="AW1983" s="2123"/>
      <c r="AX1983" s="2123"/>
      <c r="AY1983" s="2123"/>
      <c r="AZ1983" s="2123"/>
      <c r="BA1983" s="2123"/>
      <c r="BB1983" s="2123"/>
      <c r="BC1983" s="2123"/>
      <c r="BD1983" s="2123"/>
    </row>
    <row r="1984" spans="5:56" s="1943" customFormat="1" ht="12" hidden="1" customHeight="1">
      <c r="E1984" s="2139"/>
      <c r="F1984" s="2139" t="s">
        <v>4625</v>
      </c>
      <c r="G1984" s="2139"/>
      <c r="H1984" s="2139"/>
      <c r="I1984" s="2139"/>
      <c r="J1984" s="1979"/>
      <c r="K1984" s="1948"/>
      <c r="L1984" s="1979"/>
      <c r="M1984" s="2141"/>
      <c r="N1984" s="1951"/>
      <c r="O1984" s="1948" t="s">
        <v>4626</v>
      </c>
      <c r="P1984" s="1948"/>
      <c r="Q1984" s="2142" t="s">
        <v>3106</v>
      </c>
      <c r="R1984" s="2143"/>
      <c r="S1984" s="2143"/>
      <c r="T1984" s="2144" t="s">
        <v>3187</v>
      </c>
      <c r="U1984" s="2142" t="s">
        <v>3225</v>
      </c>
      <c r="V1984" s="2143"/>
      <c r="W1984" s="2143"/>
      <c r="X1984" s="2143"/>
      <c r="Y1984" s="2145" t="s">
        <v>4627</v>
      </c>
      <c r="Z1984" s="2145"/>
      <c r="AA1984" s="2145"/>
      <c r="AB1984" s="2146"/>
      <c r="AC1984" s="2142" t="s">
        <v>3139</v>
      </c>
      <c r="AD1984" s="2143"/>
      <c r="AE1984" s="2143"/>
      <c r="AF1984" s="2143"/>
      <c r="AG1984" s="1949">
        <v>46</v>
      </c>
      <c r="AH1984" s="1949"/>
      <c r="AI1984" s="1949"/>
      <c r="AJ1984" s="1950"/>
      <c r="AQ1984" s="2123"/>
      <c r="AR1984" s="2123"/>
      <c r="AS1984" s="2123"/>
      <c r="AT1984" s="2123"/>
      <c r="AU1984" s="2123"/>
      <c r="AV1984" s="2123"/>
      <c r="AW1984" s="2123"/>
      <c r="AX1984" s="2123"/>
      <c r="AY1984" s="2123"/>
      <c r="AZ1984" s="2123"/>
      <c r="BA1984" s="2123"/>
      <c r="BB1984" s="2123"/>
      <c r="BC1984" s="2123"/>
      <c r="BD1984" s="2123"/>
    </row>
    <row r="1985" spans="1:56" s="1943" customFormat="1" ht="12" hidden="1" customHeight="1">
      <c r="E1985" s="2139"/>
      <c r="F1985" s="2139"/>
      <c r="G1985" s="2139"/>
      <c r="H1985" s="2139"/>
      <c r="I1985" s="2139"/>
      <c r="J1985" s="1979"/>
      <c r="K1985" s="1948"/>
      <c r="L1985" s="1979"/>
      <c r="M1985" s="2141"/>
      <c r="N1985" s="1951"/>
      <c r="O1985" s="1948"/>
      <c r="P1985" s="1948"/>
      <c r="Q1985" s="2159"/>
      <c r="R1985" s="2159"/>
      <c r="S1985" s="2159"/>
      <c r="T1985" s="2160"/>
      <c r="U1985" s="2159"/>
      <c r="V1985" s="2159"/>
      <c r="W1985" s="2159"/>
      <c r="X1985" s="2159"/>
      <c r="Y1985" s="2160"/>
      <c r="Z1985" s="2160"/>
      <c r="AA1985" s="2160"/>
      <c r="AB1985" s="2160"/>
      <c r="AC1985" s="2159"/>
      <c r="AD1985" s="2159"/>
      <c r="AE1985" s="2159"/>
      <c r="AF1985" s="2159"/>
      <c r="AG1985" s="2064"/>
      <c r="AH1985" s="2064"/>
      <c r="AI1985" s="2064"/>
      <c r="AJ1985" s="2064"/>
      <c r="AK1985" s="1951"/>
      <c r="AL1985" s="1951"/>
      <c r="AM1985" s="1951"/>
      <c r="AN1985" s="1951"/>
      <c r="AO1985" s="1951"/>
      <c r="AQ1985" s="2123"/>
      <c r="AR1985" s="2123"/>
      <c r="AS1985" s="2123"/>
      <c r="AT1985" s="2123"/>
      <c r="AU1985" s="2123"/>
      <c r="AV1985" s="2123"/>
      <c r="AW1985" s="2123"/>
      <c r="AX1985" s="2123"/>
      <c r="AY1985" s="2123"/>
      <c r="AZ1985" s="2123"/>
      <c r="BA1985" s="2123"/>
      <c r="BB1985" s="2123"/>
      <c r="BC1985" s="2123"/>
      <c r="BD1985" s="2123"/>
    </row>
    <row r="1986" spans="1:56" s="1943" customFormat="1" ht="12" hidden="1" customHeight="1">
      <c r="B1986" s="1945"/>
      <c r="C1986" s="1946"/>
    </row>
    <row r="1987" spans="1:56" s="2161" customFormat="1" ht="12" hidden="1" customHeight="1">
      <c r="C1987" s="2161" t="s">
        <v>3141</v>
      </c>
      <c r="D1987" s="2162"/>
      <c r="F1987" s="2161" t="s">
        <v>3116</v>
      </c>
      <c r="M1987" s="2162"/>
      <c r="AK1987" s="1748"/>
    </row>
    <row r="1988" spans="1:56" s="2161" customFormat="1" ht="12" hidden="1" customHeight="1">
      <c r="E1988" s="2163" t="s">
        <v>3102</v>
      </c>
      <c r="AJ1988" s="2164" t="s">
        <v>3103</v>
      </c>
    </row>
    <row r="1989" spans="1:56" s="2161" customFormat="1" ht="12" hidden="1" customHeight="1">
      <c r="E1989" s="2165">
        <v>31</v>
      </c>
      <c r="F1989" s="2165"/>
      <c r="G1989" s="2165"/>
      <c r="H1989" s="2165"/>
      <c r="I1989" s="2165"/>
      <c r="J1989" s="2165"/>
      <c r="K1989" s="2165"/>
      <c r="L1989" s="2165">
        <v>24</v>
      </c>
      <c r="M1989" s="2165">
        <v>23</v>
      </c>
      <c r="N1989" s="2165"/>
      <c r="O1989" s="2165"/>
      <c r="P1989" s="2165"/>
      <c r="Q1989" s="2165"/>
      <c r="R1989" s="2165"/>
      <c r="S1989" s="2165"/>
      <c r="T1989" s="2166">
        <v>16</v>
      </c>
      <c r="U1989" s="2166">
        <v>15</v>
      </c>
      <c r="V1989" s="2165"/>
      <c r="W1989" s="2165"/>
      <c r="X1989" s="2165"/>
      <c r="Y1989" s="2165"/>
      <c r="Z1989" s="2165"/>
      <c r="AA1989" s="2165"/>
      <c r="AB1989" s="2166">
        <v>8</v>
      </c>
      <c r="AC1989" s="2166">
        <v>7</v>
      </c>
      <c r="AD1989" s="2165"/>
      <c r="AE1989" s="2165"/>
      <c r="AF1989" s="2165"/>
      <c r="AG1989" s="2165"/>
      <c r="AH1989" s="2165"/>
      <c r="AI1989" s="2165"/>
      <c r="AJ1989" s="2166">
        <v>0</v>
      </c>
    </row>
    <row r="1990" spans="1:56" s="2161" customFormat="1" ht="12" hidden="1" customHeight="1">
      <c r="E1990" s="2167" t="s">
        <v>3124</v>
      </c>
      <c r="F1990" s="2168" t="s">
        <v>3125</v>
      </c>
      <c r="G1990" s="2168" t="s">
        <v>3124</v>
      </c>
      <c r="H1990" s="2169" t="s">
        <v>3125</v>
      </c>
      <c r="I1990" s="2167" t="s">
        <v>3125</v>
      </c>
      <c r="J1990" s="2168" t="s">
        <v>3125</v>
      </c>
      <c r="K1990" s="2168" t="s">
        <v>3124</v>
      </c>
      <c r="L1990" s="2169" t="s">
        <v>3125</v>
      </c>
      <c r="M1990" s="2167" t="s">
        <v>3125</v>
      </c>
      <c r="N1990" s="2168" t="s">
        <v>3124</v>
      </c>
      <c r="O1990" s="2168" t="s">
        <v>3124</v>
      </c>
      <c r="P1990" s="2169" t="s">
        <v>3125</v>
      </c>
      <c r="Q1990" s="2167" t="s">
        <v>3125</v>
      </c>
      <c r="R1990" s="2168" t="s">
        <v>3125</v>
      </c>
      <c r="S1990" s="2168" t="s">
        <v>3125</v>
      </c>
      <c r="T1990" s="2169" t="s">
        <v>3125</v>
      </c>
      <c r="U1990" s="2167" t="s">
        <v>3124</v>
      </c>
      <c r="V1990" s="2168" t="s">
        <v>3125</v>
      </c>
      <c r="W1990" s="2168" t="s">
        <v>3125</v>
      </c>
      <c r="X1990" s="2169" t="s">
        <v>3125</v>
      </c>
      <c r="Y1990" s="2167" t="s">
        <v>3125</v>
      </c>
      <c r="Z1990" s="2170" t="s">
        <v>3125</v>
      </c>
      <c r="AA1990" s="2170" t="s">
        <v>3194</v>
      </c>
      <c r="AB1990" s="2171" t="s">
        <v>3105</v>
      </c>
      <c r="AC1990" s="2172" t="s">
        <v>3104</v>
      </c>
      <c r="AD1990" s="2173" t="s">
        <v>3105</v>
      </c>
      <c r="AE1990" s="2174" t="s">
        <v>3251</v>
      </c>
      <c r="AF1990" s="2175" t="s">
        <v>3105</v>
      </c>
      <c r="AG1990" s="2176" t="s">
        <v>3105</v>
      </c>
      <c r="AH1990" s="2173" t="s">
        <v>3105</v>
      </c>
      <c r="AI1990" s="2173" t="s">
        <v>3251</v>
      </c>
      <c r="AJ1990" s="2171" t="s">
        <v>3105</v>
      </c>
    </row>
    <row r="1991" spans="1:56" s="2161" customFormat="1" ht="6" hidden="1" customHeight="1">
      <c r="E1991" s="2177"/>
      <c r="F1991" s="2177"/>
      <c r="G1991" s="2177"/>
      <c r="H1991" s="2177"/>
      <c r="I1991" s="2177"/>
      <c r="J1991" s="2177"/>
      <c r="K1991" s="2177"/>
      <c r="L1991" s="2177"/>
      <c r="M1991" s="2177"/>
      <c r="N1991" s="2177"/>
      <c r="O1991" s="2177"/>
      <c r="P1991" s="2177"/>
      <c r="Q1991" s="2177"/>
      <c r="R1991" s="2177"/>
      <c r="S1991" s="2177"/>
      <c r="T1991" s="2177"/>
      <c r="U1991" s="2177"/>
      <c r="V1991" s="2177"/>
      <c r="W1991" s="2177"/>
      <c r="X1991" s="2177"/>
      <c r="Y1991" s="2177"/>
      <c r="Z1991" s="2177"/>
      <c r="AA1991" s="2177"/>
      <c r="AB1991" s="2177"/>
      <c r="AC1991" s="2177"/>
      <c r="AD1991" s="2177"/>
      <c r="AE1991" s="2177"/>
      <c r="AF1991" s="2177"/>
      <c r="AG1991" s="2177"/>
      <c r="AH1991" s="2177"/>
      <c r="AI1991" s="2177"/>
      <c r="AJ1991" s="2177"/>
      <c r="AK1991" s="2177"/>
      <c r="AL1991" s="2177"/>
    </row>
    <row r="1992" spans="1:56" s="2161" customFormat="1" ht="6" hidden="1" customHeight="1">
      <c r="E1992" s="2177"/>
      <c r="F1992" s="2177"/>
      <c r="G1992" s="2177"/>
      <c r="H1992" s="2177"/>
      <c r="I1992" s="2177"/>
      <c r="J1992" s="2177"/>
      <c r="K1992" s="2177"/>
      <c r="L1992" s="2177"/>
      <c r="M1992" s="2177"/>
      <c r="N1992" s="2177"/>
      <c r="O1992" s="2177"/>
      <c r="P1992" s="2177"/>
      <c r="Q1992" s="2177"/>
      <c r="R1992" s="2177"/>
      <c r="S1992" s="2177"/>
      <c r="T1992" s="2177"/>
      <c r="U1992" s="2177"/>
      <c r="V1992" s="2177"/>
      <c r="W1992" s="2177"/>
      <c r="X1992" s="2177"/>
      <c r="Y1992" s="2177"/>
      <c r="Z1992" s="2177"/>
      <c r="AA1992" s="2177"/>
      <c r="AB1992" s="2177"/>
      <c r="AC1992" s="2177"/>
      <c r="AD1992" s="2177"/>
      <c r="AE1992" s="2177"/>
      <c r="AF1992" s="2177"/>
      <c r="AG1992" s="2177"/>
      <c r="AH1992" s="2177"/>
      <c r="AI1992" s="2177"/>
      <c r="AJ1992" s="2177"/>
      <c r="AK1992" s="2177"/>
      <c r="AL1992" s="2177"/>
    </row>
    <row r="1993" spans="1:56" s="2161" customFormat="1" ht="11.25" hidden="1"/>
    <row r="1994" spans="1:56" s="2161" customFormat="1" ht="11.25" hidden="1"/>
    <row r="1995" spans="1:56" s="1470" customFormat="1" ht="12" hidden="1" customHeight="1">
      <c r="A1995" s="2161"/>
      <c r="B1995" s="2161"/>
      <c r="C1995" s="2161"/>
      <c r="D1995" s="2161"/>
      <c r="E1995" s="2161"/>
      <c r="F1995" s="2178"/>
      <c r="G1995" s="2178"/>
      <c r="H1995" s="2179"/>
      <c r="I1995" s="2178"/>
      <c r="J1995" s="2178"/>
      <c r="K1995" s="2180"/>
      <c r="L1995" s="2180"/>
      <c r="M1995" s="2180"/>
      <c r="N1995" s="2180"/>
      <c r="O1995" s="2180"/>
      <c r="P1995" s="2180"/>
      <c r="Q1995" s="2180"/>
      <c r="R1995" s="2180"/>
      <c r="S1995" s="2180"/>
      <c r="T1995" s="2180"/>
      <c r="U1995" s="2180"/>
      <c r="V1995" s="2180"/>
      <c r="W1995" s="2181"/>
      <c r="X1995" s="2181"/>
      <c r="Y1995" s="2181"/>
      <c r="Z1995" s="2182"/>
      <c r="AA1995" s="2182"/>
      <c r="AB1995" s="2183" t="s">
        <v>3286</v>
      </c>
      <c r="AC1995" s="2183" t="s">
        <v>4628</v>
      </c>
      <c r="AD1995" s="2183" t="s">
        <v>4629</v>
      </c>
      <c r="AE1995" s="2183" t="s">
        <v>4630</v>
      </c>
      <c r="AF1995" s="2183" t="s">
        <v>4631</v>
      </c>
      <c r="AG1995" s="2183" t="s">
        <v>4632</v>
      </c>
      <c r="AH1995" s="2183" t="s">
        <v>4633</v>
      </c>
      <c r="AI1995" s="2183" t="s">
        <v>4634</v>
      </c>
      <c r="AJ1995" s="2183" t="s">
        <v>4635</v>
      </c>
      <c r="AK1995" s="2161"/>
    </row>
    <row r="1996" spans="1:56" s="1470" customFormat="1" ht="12" hidden="1" customHeight="1">
      <c r="A1996" s="2161"/>
      <c r="B1996" s="2161"/>
      <c r="C1996" s="2161"/>
      <c r="D1996" s="2161"/>
      <c r="E1996" s="2161"/>
      <c r="F1996" s="2178"/>
      <c r="G1996" s="2178"/>
      <c r="H1996" s="2178"/>
      <c r="I1996" s="2178"/>
      <c r="J1996" s="2178"/>
      <c r="K1996" s="2180"/>
      <c r="L1996" s="2180"/>
      <c r="M1996" s="2180"/>
      <c r="N1996" s="2180"/>
      <c r="O1996" s="2180"/>
      <c r="P1996" s="2180"/>
      <c r="Q1996" s="2180"/>
      <c r="R1996" s="2180"/>
      <c r="S1996" s="2180"/>
      <c r="T1996" s="2180"/>
      <c r="U1996" s="2180"/>
      <c r="V1996" s="2180"/>
      <c r="W1996" s="2181"/>
      <c r="X1996" s="2181"/>
      <c r="Y1996" s="2181"/>
      <c r="Z1996" s="2182"/>
      <c r="AA1996" s="2182"/>
      <c r="AB1996" s="2183"/>
      <c r="AC1996" s="2183"/>
      <c r="AD1996" s="2183"/>
      <c r="AE1996" s="2183"/>
      <c r="AF1996" s="2183"/>
      <c r="AG1996" s="2183"/>
      <c r="AH1996" s="2183"/>
      <c r="AI1996" s="2183"/>
      <c r="AJ1996" s="2183"/>
      <c r="AK1996" s="2161"/>
    </row>
    <row r="1997" spans="1:56" s="1470" customFormat="1" ht="12" hidden="1" customHeight="1">
      <c r="A1997" s="2161"/>
      <c r="B1997" s="2161"/>
      <c r="C1997" s="2161"/>
      <c r="D1997" s="2161"/>
      <c r="E1997" s="2161"/>
      <c r="F1997" s="2178"/>
      <c r="G1997" s="2178"/>
      <c r="H1997" s="2178"/>
      <c r="I1997" s="2178"/>
      <c r="J1997" s="2178"/>
      <c r="K1997" s="2180"/>
      <c r="L1997" s="2180"/>
      <c r="M1997" s="2180"/>
      <c r="N1997" s="2180"/>
      <c r="O1997" s="2180"/>
      <c r="P1997" s="2180"/>
      <c r="Q1997" s="2180"/>
      <c r="R1997" s="2180"/>
      <c r="S1997" s="2180"/>
      <c r="T1997" s="2180"/>
      <c r="U1997" s="2180"/>
      <c r="V1997" s="2180"/>
      <c r="W1997" s="2181"/>
      <c r="X1997" s="2181"/>
      <c r="Y1997" s="2181"/>
      <c r="Z1997" s="2182"/>
      <c r="AA1997" s="2182"/>
      <c r="AB1997" s="2183"/>
      <c r="AC1997" s="2183"/>
      <c r="AD1997" s="2183"/>
      <c r="AE1997" s="2183"/>
      <c r="AF1997" s="2183"/>
      <c r="AG1997" s="2183"/>
      <c r="AH1997" s="2183"/>
      <c r="AI1997" s="2183"/>
      <c r="AJ1997" s="2183"/>
      <c r="AK1997" s="2161"/>
    </row>
    <row r="1998" spans="1:56" s="1468" customFormat="1" ht="11.25" hidden="1">
      <c r="A1998" s="2161"/>
      <c r="B1998" s="2161"/>
      <c r="C1998" s="2161"/>
      <c r="D1998" s="2161"/>
      <c r="E1998" s="2161"/>
      <c r="F1998" s="2178"/>
      <c r="G1998" s="2178"/>
      <c r="H1998" s="2178"/>
      <c r="I1998" s="2178"/>
      <c r="J1998" s="2178"/>
      <c r="K1998" s="2180"/>
      <c r="L1998" s="2180"/>
      <c r="M1998" s="2180"/>
      <c r="N1998" s="2180"/>
      <c r="O1998" s="2180"/>
      <c r="P1998" s="2180"/>
      <c r="Q1998" s="2180"/>
      <c r="R1998" s="2180"/>
      <c r="S1998" s="2180"/>
      <c r="T1998" s="2180"/>
      <c r="U1998" s="2180"/>
      <c r="V1998" s="2180"/>
      <c r="W1998" s="2181"/>
      <c r="X1998" s="2181"/>
      <c r="Y1998" s="2181"/>
      <c r="Z1998" s="2182"/>
      <c r="AA1998" s="2182"/>
      <c r="AB1998" s="2183"/>
      <c r="AC1998" s="2183"/>
      <c r="AD1998" s="2183"/>
      <c r="AE1998" s="2183"/>
      <c r="AF1998" s="2183"/>
      <c r="AG1998" s="2183"/>
      <c r="AH1998" s="2183"/>
      <c r="AI1998" s="2183"/>
      <c r="AJ1998" s="2183"/>
      <c r="AK1998" s="2161"/>
    </row>
    <row r="1999" spans="1:56" s="1468" customFormat="1" ht="12" hidden="1" customHeight="1">
      <c r="A1999" s="2161"/>
      <c r="B1999" s="2161"/>
      <c r="C1999" s="2161"/>
      <c r="D1999" s="2161"/>
      <c r="E1999" s="2161"/>
      <c r="F1999" s="2184"/>
      <c r="G1999" s="2184"/>
      <c r="H1999" s="2184"/>
      <c r="I1999" s="2178"/>
      <c r="J1999" s="2178"/>
      <c r="K1999" s="2180"/>
      <c r="L1999" s="2180"/>
      <c r="M1999" s="2180"/>
      <c r="N1999" s="2180"/>
      <c r="O1999" s="2180"/>
      <c r="P1999" s="2180"/>
      <c r="Q1999" s="2180"/>
      <c r="R1999" s="2180"/>
      <c r="S1999" s="2180"/>
      <c r="T1999" s="2180"/>
      <c r="U1999" s="2180"/>
      <c r="V1999" s="2180"/>
      <c r="W1999" s="2181"/>
      <c r="X1999" s="2181"/>
      <c r="Y1999" s="2181"/>
      <c r="Z1999" s="2182"/>
      <c r="AA1999" s="2182"/>
      <c r="AB1999" s="2183"/>
      <c r="AC1999" s="2183"/>
      <c r="AD1999" s="2183"/>
      <c r="AE1999" s="2183"/>
      <c r="AF1999" s="2183"/>
      <c r="AG1999" s="2183"/>
      <c r="AH1999" s="2183"/>
      <c r="AI1999" s="2183"/>
      <c r="AJ1999" s="2183"/>
      <c r="AK1999" s="2161"/>
    </row>
    <row r="2000" spans="1:56" s="2161" customFormat="1" hidden="1">
      <c r="G2000" s="1748"/>
      <c r="H2000" s="1748"/>
      <c r="I2000" s="1748"/>
      <c r="J2000" s="1748"/>
      <c r="K2000" s="1748"/>
      <c r="L2000" s="1748"/>
      <c r="M2000" s="1748"/>
      <c r="N2000" s="1748"/>
      <c r="O2000" s="1748"/>
      <c r="P2000" s="1748"/>
      <c r="Q2000" s="2185"/>
      <c r="R2000" s="2185"/>
      <c r="S2000" s="2185"/>
      <c r="T2000" s="1748"/>
      <c r="U2000" s="2185"/>
      <c r="V2000" s="2185"/>
      <c r="W2000" s="2185"/>
      <c r="X2000" s="2185"/>
      <c r="Y2000" s="2185"/>
      <c r="Z2000" s="2185"/>
      <c r="AA2000" s="2185"/>
      <c r="AB2000" s="2185"/>
      <c r="AC2000" s="2185"/>
    </row>
    <row r="2001" spans="2:56" s="2161" customFormat="1" ht="11.25" hidden="1">
      <c r="E2001" s="2078" t="s">
        <v>4636</v>
      </c>
    </row>
    <row r="2002" spans="2:56" s="1722" customFormat="1" ht="12" hidden="1" customHeight="1">
      <c r="AK2002" s="1821"/>
    </row>
    <row r="2003" spans="2:56" s="1722" customFormat="1" ht="12" hidden="1" customHeight="1">
      <c r="AK2003" s="1821"/>
    </row>
    <row r="2004" spans="2:56" s="2121" customFormat="1" ht="12" hidden="1" customHeight="1">
      <c r="B2004" s="2119" t="str">
        <f>$B$2</f>
        <v>13</v>
      </c>
      <c r="C2004" s="2120" t="s">
        <v>4637</v>
      </c>
      <c r="E2004" s="2100" t="s">
        <v>4638</v>
      </c>
      <c r="R2004" s="2122"/>
      <c r="S2004" s="2122"/>
      <c r="T2004" s="2122"/>
      <c r="U2004" s="2122"/>
      <c r="V2004" s="2122"/>
      <c r="W2004" s="2122"/>
      <c r="X2004" s="2123"/>
      <c r="Y2004" s="2123"/>
      <c r="Z2004" s="2123"/>
      <c r="AA2004" s="2123"/>
      <c r="AB2004" s="2123"/>
      <c r="AC2004" s="2123"/>
      <c r="AD2004" s="2123"/>
      <c r="AF2004" s="2124" t="s">
        <v>3184</v>
      </c>
      <c r="AG2004" s="2124"/>
      <c r="AH2004" s="2124"/>
      <c r="AI2004" s="2124"/>
      <c r="AJ2004" s="2124"/>
    </row>
    <row r="2005" spans="2:56" s="2121" customFormat="1" ht="12" hidden="1" customHeight="1">
      <c r="B2005" s="2125"/>
      <c r="E2005" s="2126"/>
      <c r="R2005" s="2122"/>
      <c r="S2005" s="2122"/>
      <c r="T2005" s="2122"/>
      <c r="U2005" s="2122"/>
      <c r="V2005" s="2122"/>
      <c r="W2005" s="2122"/>
      <c r="X2005" s="2127"/>
      <c r="Y2005" s="2127"/>
      <c r="Z2005" s="2127"/>
      <c r="AA2005" s="2127"/>
      <c r="AB2005" s="2127"/>
      <c r="AC2005" s="2127"/>
      <c r="AD2005" s="2127"/>
      <c r="AF2005" s="2128"/>
      <c r="AG2005" s="2128"/>
      <c r="AH2005" s="2128"/>
      <c r="AI2005" s="2128"/>
      <c r="AJ2005" s="2128"/>
    </row>
    <row r="2006" spans="2:56" s="1943" customFormat="1" ht="12" hidden="1" customHeight="1">
      <c r="C2006" s="2129" t="s">
        <v>3101</v>
      </c>
      <c r="D2006" s="2130"/>
      <c r="E2006" s="2129"/>
      <c r="F2006" s="2129"/>
      <c r="G2006" s="2129" t="s">
        <v>3135</v>
      </c>
    </row>
    <row r="2007" spans="2:56" s="1943" customFormat="1" ht="12" hidden="1" customHeight="1">
      <c r="E2007" s="1955">
        <v>31</v>
      </c>
      <c r="F2007" s="1955"/>
      <c r="G2007" s="1955"/>
      <c r="H2007" s="1955"/>
      <c r="I2007" s="1955"/>
      <c r="J2007" s="1955"/>
      <c r="K2007" s="1955"/>
      <c r="L2007" s="1955">
        <v>24</v>
      </c>
      <c r="M2007" s="1955">
        <v>23</v>
      </c>
      <c r="N2007" s="1955"/>
      <c r="O2007" s="1955"/>
      <c r="P2007" s="1955"/>
      <c r="Q2007" s="1955"/>
      <c r="R2007" s="1955"/>
      <c r="S2007" s="1955"/>
      <c r="T2007" s="1956">
        <v>16</v>
      </c>
      <c r="U2007" s="1956">
        <v>15</v>
      </c>
      <c r="V2007" s="1955"/>
      <c r="W2007" s="1955"/>
      <c r="X2007" s="1955"/>
      <c r="Y2007" s="1955"/>
      <c r="Z2007" s="1955"/>
      <c r="AA2007" s="1955"/>
      <c r="AB2007" s="1956">
        <v>8</v>
      </c>
      <c r="AC2007" s="1956">
        <v>7</v>
      </c>
      <c r="AD2007" s="1955"/>
      <c r="AE2007" s="1955"/>
      <c r="AF2007" s="1955"/>
      <c r="AG2007" s="1955"/>
      <c r="AH2007" s="1955"/>
      <c r="AI2007" s="1955"/>
      <c r="AJ2007" s="1956">
        <v>0</v>
      </c>
      <c r="AQ2007" s="2123"/>
      <c r="AR2007" s="2123"/>
      <c r="AS2007" s="2123"/>
      <c r="AT2007" s="2123"/>
      <c r="AU2007" s="2123"/>
      <c r="AV2007" s="2123"/>
      <c r="AW2007" s="2123"/>
      <c r="AX2007" s="2123"/>
      <c r="AY2007" s="2123"/>
      <c r="AZ2007" s="2123"/>
      <c r="BA2007" s="2123"/>
      <c r="BB2007" s="2123"/>
      <c r="BC2007" s="2123"/>
      <c r="BD2007" s="2123"/>
    </row>
    <row r="2008" spans="2:56" s="1943" customFormat="1" ht="12" hidden="1" customHeight="1">
      <c r="E2008" s="1828">
        <v>1</v>
      </c>
      <c r="F2008" s="1829">
        <v>0</v>
      </c>
      <c r="G2008" s="1829">
        <v>1</v>
      </c>
      <c r="H2008" s="1830" t="s">
        <v>3105</v>
      </c>
      <c r="I2008" s="1828">
        <v>0</v>
      </c>
      <c r="J2008" s="1842">
        <v>0</v>
      </c>
      <c r="K2008" s="1842">
        <v>0</v>
      </c>
      <c r="L2008" s="2131">
        <v>0</v>
      </c>
      <c r="M2008" s="1833">
        <v>0</v>
      </c>
      <c r="N2008" s="1842">
        <v>0</v>
      </c>
      <c r="O2008" s="1842">
        <v>0</v>
      </c>
      <c r="P2008" s="2131">
        <v>0</v>
      </c>
      <c r="Q2008" s="2132" t="str">
        <f>MID(Q2010,1,1)</f>
        <v>0</v>
      </c>
      <c r="R2008" s="2133" t="str">
        <f>MID(Q2010,2,1)</f>
        <v>0</v>
      </c>
      <c r="S2008" s="2134" t="str">
        <f>MID(Q2010,3,1)</f>
        <v>0</v>
      </c>
      <c r="T2008" s="2135" t="str">
        <f>MID(Q2010,4,1)</f>
        <v>1</v>
      </c>
      <c r="U2008" s="2132" t="str">
        <f>MID(U2010,1,1)</f>
        <v>0</v>
      </c>
      <c r="V2008" s="2133" t="str">
        <f>MID(U2010,2,1)</f>
        <v>0</v>
      </c>
      <c r="W2008" s="2133" t="str">
        <f>MID(U2010,3,1)</f>
        <v>0</v>
      </c>
      <c r="X2008" s="2136" t="str">
        <f>MID(U2010,4,1)</f>
        <v>0</v>
      </c>
      <c r="Y2008" s="2132" t="str">
        <f>MID(U2010,5,1)</f>
        <v>0</v>
      </c>
      <c r="Z2008" s="2133" t="str">
        <f>MID(U2010,6,1)</f>
        <v>0</v>
      </c>
      <c r="AA2008" s="2133" t="str">
        <f>MID(U2010,7,1)</f>
        <v>0</v>
      </c>
      <c r="AB2008" s="2136" t="str">
        <f>MID(U2010,8,1)</f>
        <v>0</v>
      </c>
      <c r="AC2008" s="2137" t="str">
        <f>MID(AC2010,1,1)</f>
        <v>0</v>
      </c>
      <c r="AD2008" s="2134" t="str">
        <f>MID(AC2010,2,1)</f>
        <v>1</v>
      </c>
      <c r="AE2008" s="2134" t="str">
        <f>MID(AC2010,3,1)</f>
        <v>0</v>
      </c>
      <c r="AF2008" s="2138" t="str">
        <f>MID(AC2010,4,1)</f>
        <v>0</v>
      </c>
      <c r="AG2008" s="2137" t="str">
        <f>MID(AC2010,5,1)</f>
        <v>0</v>
      </c>
      <c r="AH2008" s="2134" t="str">
        <f>MID(AC2010,6,1)</f>
        <v>1</v>
      </c>
      <c r="AI2008" s="2134" t="str">
        <f>MID(AC2010,7,1)</f>
        <v>1</v>
      </c>
      <c r="AJ2008" s="2138" t="str">
        <f>MID(AC2010,8,1)</f>
        <v>1</v>
      </c>
      <c r="AQ2008" s="2123"/>
      <c r="AR2008" s="2123"/>
      <c r="AS2008" s="2123"/>
      <c r="AT2008" s="2123"/>
      <c r="AU2008" s="2123"/>
      <c r="AV2008" s="2123"/>
      <c r="AW2008" s="2123"/>
      <c r="AX2008" s="2123"/>
      <c r="AY2008" s="2123"/>
      <c r="AZ2008" s="2123"/>
      <c r="BA2008" s="2123"/>
      <c r="BB2008" s="2123"/>
      <c r="BC2008" s="2123"/>
      <c r="BD2008" s="2123"/>
    </row>
    <row r="2009" spans="2:56" s="1943" customFormat="1" ht="12" hidden="1" customHeight="1">
      <c r="AI2009" s="1979"/>
      <c r="AJ2009" s="1979"/>
      <c r="AQ2009" s="2123"/>
      <c r="AR2009" s="2123"/>
      <c r="AS2009" s="2123"/>
      <c r="AT2009" s="2123"/>
      <c r="AU2009" s="2123"/>
      <c r="AV2009" s="2123"/>
      <c r="AW2009" s="2123"/>
      <c r="AX2009" s="2123"/>
      <c r="AY2009" s="2123"/>
      <c r="AZ2009" s="2123"/>
      <c r="BA2009" s="2123"/>
      <c r="BB2009" s="2123"/>
      <c r="BC2009" s="2123"/>
      <c r="BD2009" s="2123"/>
    </row>
    <row r="2010" spans="2:56" s="1943" customFormat="1" ht="12" hidden="1" customHeight="1">
      <c r="E2010" s="2139"/>
      <c r="F2010" s="2139"/>
      <c r="G2010" s="2139"/>
      <c r="H2010" s="2139"/>
      <c r="I2010" s="2139"/>
      <c r="J2010" s="1979"/>
      <c r="K2010" s="1979"/>
      <c r="L2010" s="1979"/>
      <c r="M2010" s="1979"/>
      <c r="N2010" s="1979"/>
      <c r="O2010" s="1979"/>
      <c r="P2010" s="1979"/>
      <c r="Q2010" s="2140" t="str">
        <f>HEX2BIN(T2011,4)</f>
        <v>0001</v>
      </c>
      <c r="R2010" s="2140"/>
      <c r="S2010" s="2140"/>
      <c r="T2010" s="2140"/>
      <c r="U2010" s="2140" t="str">
        <f>HEX2BIN(Y2011,8)</f>
        <v>00000000</v>
      </c>
      <c r="V2010" s="2140"/>
      <c r="W2010" s="2140"/>
      <c r="X2010" s="2140"/>
      <c r="Y2010" s="2140"/>
      <c r="Z2010" s="2140"/>
      <c r="AA2010" s="2140"/>
      <c r="AB2010" s="2140"/>
      <c r="AC2010" s="2140" t="str">
        <f>HEX2BIN(AG2011,8)</f>
        <v>01000111</v>
      </c>
      <c r="AD2010" s="2140"/>
      <c r="AE2010" s="2140"/>
      <c r="AF2010" s="2140"/>
      <c r="AG2010" s="2140"/>
      <c r="AH2010" s="2140"/>
      <c r="AI2010" s="2140"/>
      <c r="AJ2010" s="2140"/>
      <c r="AQ2010" s="2123"/>
      <c r="AR2010" s="2123"/>
      <c r="AS2010" s="2123"/>
      <c r="AT2010" s="2123"/>
      <c r="AU2010" s="2123"/>
      <c r="AV2010" s="2123"/>
      <c r="AW2010" s="2123"/>
      <c r="AX2010" s="2123"/>
      <c r="AY2010" s="2123"/>
      <c r="AZ2010" s="2123"/>
      <c r="BA2010" s="2123"/>
      <c r="BB2010" s="2123"/>
      <c r="BC2010" s="2123"/>
      <c r="BD2010" s="2123"/>
    </row>
    <row r="2011" spans="2:56" s="1943" customFormat="1" ht="12" hidden="1" customHeight="1" thickBot="1">
      <c r="E2011" s="2139"/>
      <c r="F2011" s="2139" t="s">
        <v>4639</v>
      </c>
      <c r="G2011" s="2139"/>
      <c r="H2011" s="2139"/>
      <c r="I2011" s="2139"/>
      <c r="J2011" s="1979"/>
      <c r="K2011" s="1948"/>
      <c r="L2011" s="1979"/>
      <c r="M2011" s="2141"/>
      <c r="N2011" s="1951"/>
      <c r="O2011" s="1948" t="s">
        <v>4640</v>
      </c>
      <c r="P2011" s="1948"/>
      <c r="Q2011" s="2142" t="s">
        <v>3106</v>
      </c>
      <c r="R2011" s="2143"/>
      <c r="S2011" s="2143"/>
      <c r="T2011" s="2144" t="s">
        <v>3187</v>
      </c>
      <c r="U2011" s="2142" t="s">
        <v>3120</v>
      </c>
      <c r="V2011" s="2143"/>
      <c r="W2011" s="2143"/>
      <c r="X2011" s="2143"/>
      <c r="Y2011" s="2145" t="s">
        <v>3339</v>
      </c>
      <c r="Z2011" s="2145"/>
      <c r="AA2011" s="2145"/>
      <c r="AB2011" s="2146"/>
      <c r="AC2011" s="2142" t="s">
        <v>3110</v>
      </c>
      <c r="AD2011" s="2143"/>
      <c r="AE2011" s="2143"/>
      <c r="AF2011" s="2143"/>
      <c r="AG2011" s="1949">
        <v>47</v>
      </c>
      <c r="AH2011" s="1949"/>
      <c r="AI2011" s="1949"/>
      <c r="AJ2011" s="1950"/>
      <c r="AQ2011" s="2123"/>
      <c r="AR2011" s="2123"/>
      <c r="AS2011" s="2123"/>
      <c r="AT2011" s="2123"/>
      <c r="AU2011" s="2123"/>
      <c r="AV2011" s="2123"/>
      <c r="AW2011" s="2123"/>
      <c r="AX2011" s="2123"/>
      <c r="AY2011" s="2123"/>
      <c r="AZ2011" s="2123"/>
      <c r="BA2011" s="2123"/>
      <c r="BB2011" s="2123"/>
      <c r="BC2011" s="2123"/>
      <c r="BD2011" s="2123"/>
    </row>
    <row r="2012" spans="2:56" s="1943" customFormat="1" ht="12" hidden="1" customHeight="1">
      <c r="E2012" s="2139"/>
      <c r="F2012" s="2139" t="s">
        <v>4641</v>
      </c>
      <c r="G2012" s="2139"/>
      <c r="H2012" s="2139"/>
      <c r="I2012" s="2139"/>
      <c r="J2012" s="1979"/>
      <c r="K2012" s="1948"/>
      <c r="L2012" s="1979"/>
      <c r="M2012" s="2141"/>
      <c r="N2012" s="1951"/>
      <c r="O2012" s="1948" t="s">
        <v>4642</v>
      </c>
      <c r="P2012" s="1948"/>
      <c r="Q2012" s="2142" t="s">
        <v>3106</v>
      </c>
      <c r="R2012" s="2143"/>
      <c r="S2012" s="2143"/>
      <c r="T2012" s="2144" t="s">
        <v>3187</v>
      </c>
      <c r="U2012" s="2142" t="s">
        <v>3120</v>
      </c>
      <c r="V2012" s="2143"/>
      <c r="W2012" s="2143"/>
      <c r="X2012" s="2143"/>
      <c r="Y2012" s="2145" t="s">
        <v>4597</v>
      </c>
      <c r="Z2012" s="2145"/>
      <c r="AA2012" s="2145"/>
      <c r="AB2012" s="2146"/>
      <c r="AC2012" s="2142" t="s">
        <v>3139</v>
      </c>
      <c r="AD2012" s="2143"/>
      <c r="AE2012" s="2143"/>
      <c r="AF2012" s="2143"/>
      <c r="AG2012" s="1949">
        <v>47</v>
      </c>
      <c r="AH2012" s="1949"/>
      <c r="AI2012" s="1949"/>
      <c r="AJ2012" s="1950"/>
      <c r="AL2012" s="2186" t="s">
        <v>4643</v>
      </c>
      <c r="AM2012" s="2186"/>
      <c r="AN2012" s="2186"/>
      <c r="AO2012" s="2186"/>
      <c r="AP2012" s="2186"/>
      <c r="AQ2012" s="2187"/>
      <c r="AR2012" s="2123"/>
      <c r="AS2012" s="2123"/>
      <c r="AT2012" s="2123"/>
      <c r="AU2012" s="2123"/>
      <c r="AV2012" s="2123"/>
      <c r="AW2012" s="2123"/>
      <c r="AX2012" s="2123"/>
      <c r="AY2012" s="2123"/>
      <c r="AZ2012" s="2123"/>
      <c r="BA2012" s="2123"/>
      <c r="BB2012" s="2123"/>
      <c r="BC2012" s="2123"/>
      <c r="BD2012" s="2123"/>
    </row>
    <row r="2013" spans="2:56" s="1943" customFormat="1" ht="12" hidden="1" customHeight="1">
      <c r="E2013" s="2139"/>
      <c r="F2013" s="2139" t="s">
        <v>4644</v>
      </c>
      <c r="G2013" s="2139"/>
      <c r="H2013" s="2139"/>
      <c r="I2013" s="2139"/>
      <c r="J2013" s="1979"/>
      <c r="K2013" s="1948"/>
      <c r="L2013" s="1979"/>
      <c r="M2013" s="2141"/>
      <c r="N2013" s="1951"/>
      <c r="O2013" s="1948" t="s">
        <v>4645</v>
      </c>
      <c r="P2013" s="1948"/>
      <c r="Q2013" s="2142" t="s">
        <v>3106</v>
      </c>
      <c r="R2013" s="2143"/>
      <c r="S2013" s="2143"/>
      <c r="T2013" s="2144" t="s">
        <v>3187</v>
      </c>
      <c r="U2013" s="2142" t="s">
        <v>3120</v>
      </c>
      <c r="V2013" s="2143"/>
      <c r="W2013" s="2143"/>
      <c r="X2013" s="2143"/>
      <c r="Y2013" s="2145" t="s">
        <v>3582</v>
      </c>
      <c r="Z2013" s="2145"/>
      <c r="AA2013" s="2145"/>
      <c r="AB2013" s="2146"/>
      <c r="AC2013" s="2142" t="s">
        <v>3139</v>
      </c>
      <c r="AD2013" s="2143"/>
      <c r="AE2013" s="2143"/>
      <c r="AF2013" s="2143"/>
      <c r="AG2013" s="1949">
        <v>47</v>
      </c>
      <c r="AH2013" s="1949"/>
      <c r="AI2013" s="1949"/>
      <c r="AJ2013" s="1950"/>
      <c r="AL2013" s="1979" t="s">
        <v>4646</v>
      </c>
      <c r="AM2013" s="1979"/>
      <c r="AN2013" s="1979"/>
      <c r="AO2013" s="1979"/>
      <c r="AP2013" s="1979"/>
      <c r="AQ2013" s="2188"/>
      <c r="AR2013" s="2123"/>
      <c r="AS2013" s="2123"/>
      <c r="AT2013" s="2123"/>
      <c r="AU2013" s="2123"/>
      <c r="AV2013" s="2123"/>
      <c r="AW2013" s="2123"/>
      <c r="AX2013" s="2123"/>
      <c r="AY2013" s="2123"/>
      <c r="AZ2013" s="2123"/>
      <c r="BA2013" s="2123"/>
      <c r="BB2013" s="2123"/>
      <c r="BC2013" s="2123"/>
      <c r="BD2013" s="2123"/>
    </row>
    <row r="2014" spans="2:56" s="1943" customFormat="1" ht="12" hidden="1" customHeight="1" thickBot="1">
      <c r="E2014" s="2139"/>
      <c r="F2014" s="2139" t="s">
        <v>4647</v>
      </c>
      <c r="G2014" s="2139"/>
      <c r="H2014" s="2139"/>
      <c r="I2014" s="2139"/>
      <c r="J2014" s="1979"/>
      <c r="K2014" s="1948"/>
      <c r="L2014" s="1979"/>
      <c r="M2014" s="2141"/>
      <c r="N2014" s="1951"/>
      <c r="O2014" s="1948" t="s">
        <v>4648</v>
      </c>
      <c r="P2014" s="1948"/>
      <c r="Q2014" s="2142" t="s">
        <v>3106</v>
      </c>
      <c r="R2014" s="2143"/>
      <c r="S2014" s="2143"/>
      <c r="T2014" s="2144" t="s">
        <v>3214</v>
      </c>
      <c r="U2014" s="2142" t="s">
        <v>3120</v>
      </c>
      <c r="V2014" s="2143"/>
      <c r="W2014" s="2143"/>
      <c r="X2014" s="2143"/>
      <c r="Y2014" s="2145" t="s">
        <v>4570</v>
      </c>
      <c r="Z2014" s="2145"/>
      <c r="AA2014" s="2145"/>
      <c r="AB2014" s="2146"/>
      <c r="AC2014" s="2142" t="s">
        <v>3139</v>
      </c>
      <c r="AD2014" s="2143"/>
      <c r="AE2014" s="2143"/>
      <c r="AF2014" s="2143"/>
      <c r="AG2014" s="1949">
        <v>47</v>
      </c>
      <c r="AH2014" s="1949"/>
      <c r="AI2014" s="1949"/>
      <c r="AJ2014" s="1950"/>
      <c r="AL2014" s="2189" t="s">
        <v>4649</v>
      </c>
      <c r="AM2014" s="2189"/>
      <c r="AN2014" s="2189"/>
      <c r="AO2014" s="2189"/>
      <c r="AP2014" s="2189"/>
      <c r="AQ2014" s="2190"/>
      <c r="AR2014" s="2123"/>
      <c r="AS2014" s="2123"/>
      <c r="AT2014" s="2123"/>
      <c r="AU2014" s="2123"/>
      <c r="AV2014" s="2123"/>
      <c r="AW2014" s="2123"/>
      <c r="AX2014" s="2123"/>
      <c r="AY2014" s="2123"/>
      <c r="AZ2014" s="2123"/>
      <c r="BA2014" s="2123"/>
      <c r="BB2014" s="2123"/>
      <c r="BC2014" s="2123"/>
      <c r="BD2014" s="2123"/>
    </row>
    <row r="2015" spans="2:56" s="1943" customFormat="1" ht="12" hidden="1" customHeight="1">
      <c r="E2015" s="2139"/>
      <c r="F2015" s="2139" t="s">
        <v>4650</v>
      </c>
      <c r="G2015" s="2139"/>
      <c r="H2015" s="2139"/>
      <c r="I2015" s="2139"/>
      <c r="J2015" s="1979"/>
      <c r="K2015" s="1948"/>
      <c r="L2015" s="1979"/>
      <c r="M2015" s="2141"/>
      <c r="N2015" s="1951"/>
      <c r="O2015" s="1948" t="s">
        <v>4651</v>
      </c>
      <c r="P2015" s="1948"/>
      <c r="Q2015" s="2142" t="s">
        <v>3106</v>
      </c>
      <c r="R2015" s="2143"/>
      <c r="S2015" s="2143"/>
      <c r="T2015" s="2144" t="s">
        <v>3214</v>
      </c>
      <c r="U2015" s="2142" t="s">
        <v>3225</v>
      </c>
      <c r="V2015" s="2143"/>
      <c r="W2015" s="2143"/>
      <c r="X2015" s="2143"/>
      <c r="Y2015" s="2145" t="s">
        <v>3808</v>
      </c>
      <c r="Z2015" s="2145"/>
      <c r="AA2015" s="2145"/>
      <c r="AB2015" s="2146"/>
      <c r="AC2015" s="2142" t="s">
        <v>3216</v>
      </c>
      <c r="AD2015" s="2143"/>
      <c r="AE2015" s="2143"/>
      <c r="AF2015" s="2143"/>
      <c r="AG2015" s="1949">
        <v>47</v>
      </c>
      <c r="AH2015" s="1949"/>
      <c r="AI2015" s="1949"/>
      <c r="AJ2015" s="1950"/>
      <c r="AL2015" s="2186" t="s">
        <v>4652</v>
      </c>
      <c r="AM2015" s="2186"/>
      <c r="AN2015" s="2186"/>
      <c r="AO2015" s="2186"/>
      <c r="AP2015" s="2186"/>
      <c r="AQ2015" s="2187"/>
      <c r="AR2015" s="2123"/>
      <c r="AS2015" s="2123"/>
      <c r="AT2015" s="2123"/>
      <c r="AU2015" s="2123"/>
      <c r="AV2015" s="2123"/>
      <c r="AW2015" s="2123"/>
      <c r="AX2015" s="2123"/>
      <c r="AY2015" s="2123"/>
      <c r="AZ2015" s="2123"/>
      <c r="BA2015" s="2123"/>
      <c r="BB2015" s="2123"/>
      <c r="BC2015" s="2123"/>
      <c r="BD2015" s="2123"/>
    </row>
    <row r="2016" spans="2:56" s="1943" customFormat="1" ht="12" hidden="1" customHeight="1">
      <c r="E2016" s="2139"/>
      <c r="F2016" s="2139" t="s">
        <v>4653</v>
      </c>
      <c r="G2016" s="2139"/>
      <c r="H2016" s="2139"/>
      <c r="I2016" s="2139"/>
      <c r="J2016" s="1979"/>
      <c r="K2016" s="1948"/>
      <c r="L2016" s="1979"/>
      <c r="M2016" s="2141"/>
      <c r="N2016" s="1951"/>
      <c r="O2016" s="1948" t="s">
        <v>4654</v>
      </c>
      <c r="P2016" s="1948"/>
      <c r="Q2016" s="2142" t="s">
        <v>3106</v>
      </c>
      <c r="R2016" s="2143"/>
      <c r="S2016" s="2143"/>
      <c r="T2016" s="2144" t="s">
        <v>3214</v>
      </c>
      <c r="U2016" s="2142" t="s">
        <v>3120</v>
      </c>
      <c r="V2016" s="2143"/>
      <c r="W2016" s="2143"/>
      <c r="X2016" s="2143"/>
      <c r="Y2016" s="2145" t="s">
        <v>4103</v>
      </c>
      <c r="Z2016" s="2145"/>
      <c r="AA2016" s="2145"/>
      <c r="AB2016" s="2146"/>
      <c r="AC2016" s="2142" t="s">
        <v>3139</v>
      </c>
      <c r="AD2016" s="2143"/>
      <c r="AE2016" s="2143"/>
      <c r="AF2016" s="2143"/>
      <c r="AG2016" s="1949">
        <v>47</v>
      </c>
      <c r="AH2016" s="1949"/>
      <c r="AI2016" s="1949"/>
      <c r="AJ2016" s="1950"/>
      <c r="AL2016" s="1979" t="s">
        <v>4655</v>
      </c>
      <c r="AM2016" s="1979"/>
      <c r="AN2016" s="1979"/>
      <c r="AO2016" s="1979"/>
      <c r="AP2016" s="1979"/>
      <c r="AQ2016" s="2188"/>
      <c r="AR2016" s="2123"/>
      <c r="AS2016" s="2123"/>
      <c r="AT2016" s="2123"/>
      <c r="AU2016" s="2123"/>
      <c r="AV2016" s="2123"/>
      <c r="AW2016" s="2123"/>
      <c r="AX2016" s="2123"/>
      <c r="AY2016" s="2123"/>
      <c r="AZ2016" s="2123"/>
      <c r="BA2016" s="2123"/>
      <c r="BB2016" s="2123"/>
      <c r="BC2016" s="2123"/>
      <c r="BD2016" s="2123"/>
    </row>
    <row r="2017" spans="5:56" s="1943" customFormat="1" ht="12" hidden="1" customHeight="1" thickBot="1">
      <c r="E2017" s="2139"/>
      <c r="F2017" s="2139" t="s">
        <v>4656</v>
      </c>
      <c r="G2017" s="2139"/>
      <c r="H2017" s="2139"/>
      <c r="I2017" s="2139"/>
      <c r="J2017" s="1979"/>
      <c r="K2017" s="1948"/>
      <c r="L2017" s="1979"/>
      <c r="M2017" s="2141"/>
      <c r="N2017" s="1951"/>
      <c r="O2017" s="1948" t="s">
        <v>4657</v>
      </c>
      <c r="P2017" s="1948"/>
      <c r="Q2017" s="2142" t="s">
        <v>3106</v>
      </c>
      <c r="R2017" s="2143"/>
      <c r="S2017" s="2143"/>
      <c r="T2017" s="2144" t="s">
        <v>3214</v>
      </c>
      <c r="U2017" s="2142" t="s">
        <v>3225</v>
      </c>
      <c r="V2017" s="2143"/>
      <c r="W2017" s="2143"/>
      <c r="X2017" s="2143"/>
      <c r="Y2017" s="2145" t="s">
        <v>4368</v>
      </c>
      <c r="Z2017" s="2145"/>
      <c r="AA2017" s="2145"/>
      <c r="AB2017" s="2146"/>
      <c r="AC2017" s="2142" t="s">
        <v>3139</v>
      </c>
      <c r="AD2017" s="2143"/>
      <c r="AE2017" s="2143"/>
      <c r="AF2017" s="2143"/>
      <c r="AG2017" s="1949">
        <v>47</v>
      </c>
      <c r="AH2017" s="1949"/>
      <c r="AI2017" s="1949"/>
      <c r="AJ2017" s="1950"/>
      <c r="AL2017" s="2189" t="s">
        <v>4658</v>
      </c>
      <c r="AM2017" s="2189"/>
      <c r="AN2017" s="2189"/>
      <c r="AO2017" s="2189"/>
      <c r="AP2017" s="2189"/>
      <c r="AQ2017" s="2190"/>
      <c r="AR2017" s="2123"/>
      <c r="AS2017" s="2123"/>
      <c r="AT2017" s="2123"/>
      <c r="AU2017" s="2123"/>
      <c r="AV2017" s="2123"/>
      <c r="AW2017" s="2123"/>
      <c r="AX2017" s="2123"/>
      <c r="AY2017" s="2123"/>
      <c r="AZ2017" s="2123"/>
      <c r="BA2017" s="2123"/>
      <c r="BB2017" s="2123"/>
      <c r="BC2017" s="2123"/>
      <c r="BD2017" s="2123"/>
    </row>
    <row r="2018" spans="5:56" s="1943" customFormat="1" ht="12" hidden="1" customHeight="1">
      <c r="E2018" s="2139"/>
      <c r="F2018" s="2139" t="s">
        <v>4659</v>
      </c>
      <c r="G2018" s="2139"/>
      <c r="H2018" s="2139"/>
      <c r="I2018" s="2139"/>
      <c r="J2018" s="1979"/>
      <c r="K2018" s="1948"/>
      <c r="L2018" s="1979"/>
      <c r="M2018" s="2141"/>
      <c r="N2018" s="1951"/>
      <c r="O2018" s="1948" t="s">
        <v>4660</v>
      </c>
      <c r="P2018" s="1948"/>
      <c r="Q2018" s="2142" t="s">
        <v>3106</v>
      </c>
      <c r="R2018" s="2143"/>
      <c r="S2018" s="2143"/>
      <c r="T2018" s="2144" t="s">
        <v>3214</v>
      </c>
      <c r="U2018" s="2142" t="s">
        <v>3120</v>
      </c>
      <c r="V2018" s="2143"/>
      <c r="W2018" s="2143"/>
      <c r="X2018" s="2143"/>
      <c r="Y2018" s="2145" t="s">
        <v>4370</v>
      </c>
      <c r="Z2018" s="2145"/>
      <c r="AA2018" s="2145"/>
      <c r="AB2018" s="2146"/>
      <c r="AC2018" s="2142" t="s">
        <v>3216</v>
      </c>
      <c r="AD2018" s="2143"/>
      <c r="AE2018" s="2143"/>
      <c r="AF2018" s="2143"/>
      <c r="AG2018" s="1949">
        <v>47</v>
      </c>
      <c r="AH2018" s="1949"/>
      <c r="AI2018" s="1949"/>
      <c r="AJ2018" s="1950"/>
      <c r="AL2018" s="2186" t="s">
        <v>4661</v>
      </c>
      <c r="AM2018" s="2186"/>
      <c r="AN2018" s="2186"/>
      <c r="AO2018" s="2186"/>
      <c r="AP2018" s="2186"/>
      <c r="AQ2018" s="2187"/>
      <c r="AR2018" s="2123"/>
      <c r="AS2018" s="2123"/>
      <c r="AT2018" s="2123"/>
      <c r="AU2018" s="2123"/>
      <c r="AV2018" s="2123"/>
      <c r="AW2018" s="2123"/>
      <c r="AX2018" s="2123"/>
      <c r="AY2018" s="2123"/>
      <c r="AZ2018" s="2123"/>
      <c r="BA2018" s="2123"/>
      <c r="BB2018" s="2123"/>
      <c r="BC2018" s="2123"/>
      <c r="BD2018" s="2123"/>
    </row>
    <row r="2019" spans="5:56" s="1943" customFormat="1" ht="12" hidden="1" customHeight="1">
      <c r="E2019" s="2139"/>
      <c r="F2019" s="2139" t="s">
        <v>4662</v>
      </c>
      <c r="G2019" s="2139"/>
      <c r="H2019" s="2139"/>
      <c r="I2019" s="2139"/>
      <c r="J2019" s="1979"/>
      <c r="K2019" s="1948"/>
      <c r="L2019" s="1979"/>
      <c r="M2019" s="2141"/>
      <c r="N2019" s="1951"/>
      <c r="O2019" s="1948" t="s">
        <v>4663</v>
      </c>
      <c r="P2019" s="1948"/>
      <c r="Q2019" s="2142" t="s">
        <v>3106</v>
      </c>
      <c r="R2019" s="2143"/>
      <c r="S2019" s="2143"/>
      <c r="T2019" s="2144" t="s">
        <v>3187</v>
      </c>
      <c r="U2019" s="2142" t="s">
        <v>3120</v>
      </c>
      <c r="V2019" s="2143"/>
      <c r="W2019" s="2143"/>
      <c r="X2019" s="2143"/>
      <c r="Y2019" s="2145" t="s">
        <v>4000</v>
      </c>
      <c r="Z2019" s="2145"/>
      <c r="AA2019" s="2145"/>
      <c r="AB2019" s="2146"/>
      <c r="AC2019" s="2142" t="s">
        <v>3139</v>
      </c>
      <c r="AD2019" s="2143"/>
      <c r="AE2019" s="2143"/>
      <c r="AF2019" s="2143"/>
      <c r="AG2019" s="1949">
        <v>47</v>
      </c>
      <c r="AH2019" s="1949"/>
      <c r="AI2019" s="1949"/>
      <c r="AJ2019" s="1950"/>
      <c r="AL2019" s="1979" t="s">
        <v>4646</v>
      </c>
      <c r="AM2019" s="1979"/>
      <c r="AN2019" s="1979"/>
      <c r="AO2019" s="1979"/>
      <c r="AP2019" s="1979"/>
      <c r="AQ2019" s="2188"/>
      <c r="AR2019" s="2123"/>
      <c r="AS2019" s="2123"/>
      <c r="AT2019" s="2123"/>
      <c r="AU2019" s="2123"/>
      <c r="AV2019" s="2123"/>
      <c r="AW2019" s="2123"/>
      <c r="AX2019" s="2123"/>
      <c r="AY2019" s="2123"/>
      <c r="AZ2019" s="2123"/>
      <c r="BA2019" s="2123"/>
      <c r="BB2019" s="2123"/>
      <c r="BC2019" s="2123"/>
      <c r="BD2019" s="2123"/>
    </row>
    <row r="2020" spans="5:56" s="1943" customFormat="1" ht="12" hidden="1" customHeight="1" thickBot="1">
      <c r="E2020" s="2139"/>
      <c r="F2020" s="2139" t="s">
        <v>4664</v>
      </c>
      <c r="G2020" s="2139"/>
      <c r="H2020" s="2139"/>
      <c r="I2020" s="2139"/>
      <c r="J2020" s="1979"/>
      <c r="K2020" s="1948"/>
      <c r="L2020" s="1979"/>
      <c r="M2020" s="2141"/>
      <c r="N2020" s="1951"/>
      <c r="O2020" s="1948" t="s">
        <v>4665</v>
      </c>
      <c r="P2020" s="1948"/>
      <c r="Q2020" s="2142" t="s">
        <v>3106</v>
      </c>
      <c r="R2020" s="2143"/>
      <c r="S2020" s="2143"/>
      <c r="T2020" s="2144" t="s">
        <v>3187</v>
      </c>
      <c r="U2020" s="2142" t="s">
        <v>3120</v>
      </c>
      <c r="V2020" s="2143"/>
      <c r="W2020" s="2143"/>
      <c r="X2020" s="2143"/>
      <c r="Y2020" s="2145" t="s">
        <v>4666</v>
      </c>
      <c r="Z2020" s="2145"/>
      <c r="AA2020" s="2145"/>
      <c r="AB2020" s="2146"/>
      <c r="AC2020" s="2142" t="s">
        <v>3139</v>
      </c>
      <c r="AD2020" s="2143"/>
      <c r="AE2020" s="2143"/>
      <c r="AF2020" s="2143"/>
      <c r="AG2020" s="1949">
        <v>47</v>
      </c>
      <c r="AH2020" s="1949"/>
      <c r="AI2020" s="1949"/>
      <c r="AJ2020" s="1950"/>
      <c r="AL2020" s="2189" t="s">
        <v>4649</v>
      </c>
      <c r="AM2020" s="2189"/>
      <c r="AN2020" s="2189"/>
      <c r="AO2020" s="2189"/>
      <c r="AP2020" s="2189"/>
      <c r="AQ2020" s="2190"/>
      <c r="AR2020" s="2123"/>
      <c r="AS2020" s="2123"/>
      <c r="AT2020" s="2123"/>
      <c r="AU2020" s="2123"/>
      <c r="AV2020" s="2123"/>
      <c r="AW2020" s="2123"/>
      <c r="AX2020" s="2123"/>
      <c r="AY2020" s="2123"/>
      <c r="AZ2020" s="2123"/>
      <c r="BA2020" s="2123"/>
      <c r="BB2020" s="2123"/>
      <c r="BC2020" s="2123"/>
      <c r="BD2020" s="2123"/>
    </row>
    <row r="2021" spans="5:56" s="1943" customFormat="1" ht="12" hidden="1" customHeight="1">
      <c r="E2021" s="2139"/>
      <c r="F2021" s="2139" t="s">
        <v>4667</v>
      </c>
      <c r="G2021" s="2139"/>
      <c r="H2021" s="2139"/>
      <c r="I2021" s="2139"/>
      <c r="J2021" s="1979"/>
      <c r="K2021" s="1948"/>
      <c r="L2021" s="1979"/>
      <c r="M2021" s="2141"/>
      <c r="N2021" s="1951"/>
      <c r="O2021" s="1948" t="s">
        <v>4668</v>
      </c>
      <c r="P2021" s="1948"/>
      <c r="Q2021" s="2142" t="s">
        <v>3106</v>
      </c>
      <c r="R2021" s="2143"/>
      <c r="S2021" s="2143"/>
      <c r="T2021" s="2144" t="s">
        <v>3214</v>
      </c>
      <c r="U2021" s="2142" t="s">
        <v>3120</v>
      </c>
      <c r="V2021" s="2143"/>
      <c r="W2021" s="2143"/>
      <c r="X2021" s="2143"/>
      <c r="Y2021" s="2145" t="s">
        <v>4175</v>
      </c>
      <c r="Z2021" s="2145"/>
      <c r="AA2021" s="2145"/>
      <c r="AB2021" s="2146"/>
      <c r="AC2021" s="2142" t="s">
        <v>3139</v>
      </c>
      <c r="AD2021" s="2143"/>
      <c r="AE2021" s="2143"/>
      <c r="AF2021" s="2143"/>
      <c r="AG2021" s="1949">
        <v>47</v>
      </c>
      <c r="AH2021" s="1949"/>
      <c r="AI2021" s="1949"/>
      <c r="AJ2021" s="1950"/>
      <c r="AL2021" s="2186" t="s">
        <v>4661</v>
      </c>
      <c r="AM2021" s="2186"/>
      <c r="AN2021" s="2186"/>
      <c r="AO2021" s="2186"/>
      <c r="AP2021" s="2186"/>
      <c r="AQ2021" s="2187"/>
      <c r="AR2021" s="2123"/>
      <c r="AS2021" s="2123"/>
      <c r="AT2021" s="2123"/>
      <c r="AU2021" s="2123"/>
      <c r="AV2021" s="2123"/>
      <c r="AW2021" s="2123"/>
      <c r="AX2021" s="2123"/>
      <c r="AY2021" s="2123"/>
      <c r="AZ2021" s="2123"/>
      <c r="BA2021" s="2123"/>
      <c r="BB2021" s="2123"/>
      <c r="BC2021" s="2123"/>
      <c r="BD2021" s="2123"/>
    </row>
    <row r="2022" spans="5:56" s="1943" customFormat="1" ht="12" hidden="1" customHeight="1">
      <c r="E2022" s="2139"/>
      <c r="F2022" s="2139" t="s">
        <v>4669</v>
      </c>
      <c r="G2022" s="2139"/>
      <c r="H2022" s="2139"/>
      <c r="I2022" s="2139"/>
      <c r="J2022" s="1979"/>
      <c r="K2022" s="1948"/>
      <c r="L2022" s="1979"/>
      <c r="M2022" s="2141"/>
      <c r="N2022" s="1951"/>
      <c r="O2022" s="1948" t="s">
        <v>4670</v>
      </c>
      <c r="P2022" s="1948"/>
      <c r="Q2022" s="2142" t="s">
        <v>3106</v>
      </c>
      <c r="R2022" s="2143"/>
      <c r="S2022" s="2143"/>
      <c r="T2022" s="2144" t="s">
        <v>3214</v>
      </c>
      <c r="U2022" s="2142" t="s">
        <v>3120</v>
      </c>
      <c r="V2022" s="2143"/>
      <c r="W2022" s="2143"/>
      <c r="X2022" s="2143"/>
      <c r="Y2022" s="2145" t="s">
        <v>4624</v>
      </c>
      <c r="Z2022" s="2145"/>
      <c r="AA2022" s="2145"/>
      <c r="AB2022" s="2146"/>
      <c r="AC2022" s="2142" t="s">
        <v>3139</v>
      </c>
      <c r="AD2022" s="2143"/>
      <c r="AE2022" s="2143"/>
      <c r="AF2022" s="2143"/>
      <c r="AG2022" s="1949">
        <v>47</v>
      </c>
      <c r="AH2022" s="1949"/>
      <c r="AI2022" s="1949"/>
      <c r="AJ2022" s="1950"/>
      <c r="AL2022" s="1979" t="s">
        <v>4655</v>
      </c>
      <c r="AM2022" s="1979"/>
      <c r="AN2022" s="1979"/>
      <c r="AO2022" s="1979"/>
      <c r="AP2022" s="1979"/>
      <c r="AQ2022" s="2188"/>
      <c r="AR2022" s="2123"/>
      <c r="AS2022" s="2123"/>
      <c r="AT2022" s="2123"/>
      <c r="AU2022" s="2123"/>
      <c r="AV2022" s="2123"/>
      <c r="AW2022" s="2123"/>
      <c r="AX2022" s="2123"/>
      <c r="AY2022" s="2123"/>
      <c r="AZ2022" s="2123"/>
      <c r="BA2022" s="2123"/>
      <c r="BB2022" s="2123"/>
      <c r="BC2022" s="2123"/>
      <c r="BD2022" s="2123"/>
    </row>
    <row r="2023" spans="5:56" s="1943" customFormat="1" ht="12" hidden="1" customHeight="1" thickBot="1">
      <c r="E2023" s="2139"/>
      <c r="F2023" s="2139" t="s">
        <v>4671</v>
      </c>
      <c r="G2023" s="2139"/>
      <c r="H2023" s="2139"/>
      <c r="I2023" s="2139"/>
      <c r="J2023" s="1979"/>
      <c r="K2023" s="1948"/>
      <c r="L2023" s="1979"/>
      <c r="M2023" s="2141"/>
      <c r="N2023" s="1951"/>
      <c r="O2023" s="1948" t="s">
        <v>4672</v>
      </c>
      <c r="P2023" s="1948"/>
      <c r="Q2023" s="2142" t="s">
        <v>3106</v>
      </c>
      <c r="R2023" s="2143"/>
      <c r="S2023" s="2143"/>
      <c r="T2023" s="2144" t="s">
        <v>3214</v>
      </c>
      <c r="U2023" s="2142" t="s">
        <v>3108</v>
      </c>
      <c r="V2023" s="2143"/>
      <c r="W2023" s="2143"/>
      <c r="X2023" s="2143"/>
      <c r="Y2023" s="2145" t="s">
        <v>4627</v>
      </c>
      <c r="Z2023" s="2145"/>
      <c r="AA2023" s="2145"/>
      <c r="AB2023" s="2146"/>
      <c r="AC2023" s="2142" t="s">
        <v>3139</v>
      </c>
      <c r="AD2023" s="2143"/>
      <c r="AE2023" s="2143"/>
      <c r="AF2023" s="2143"/>
      <c r="AG2023" s="1949">
        <v>47</v>
      </c>
      <c r="AH2023" s="1949"/>
      <c r="AI2023" s="1949"/>
      <c r="AJ2023" s="1950"/>
      <c r="AL2023" s="2189" t="s">
        <v>4649</v>
      </c>
      <c r="AM2023" s="2189"/>
      <c r="AN2023" s="2189"/>
      <c r="AO2023" s="2189"/>
      <c r="AP2023" s="2189"/>
      <c r="AQ2023" s="2190"/>
      <c r="AR2023" s="2123"/>
      <c r="AS2023" s="2123"/>
      <c r="AT2023" s="2123"/>
      <c r="AU2023" s="2123"/>
      <c r="AV2023" s="2123"/>
      <c r="AW2023" s="2123"/>
      <c r="AX2023" s="2123"/>
      <c r="AY2023" s="2123"/>
      <c r="AZ2023" s="2123"/>
      <c r="BA2023" s="2123"/>
      <c r="BB2023" s="2123"/>
      <c r="BC2023" s="2123"/>
      <c r="BD2023" s="2123"/>
    </row>
    <row r="2024" spans="5:56" s="1943" customFormat="1" ht="12" hidden="1" customHeight="1" thickBot="1">
      <c r="E2024" s="2139"/>
      <c r="F2024" s="2139" t="s">
        <v>4673</v>
      </c>
      <c r="G2024" s="2139"/>
      <c r="H2024" s="2139"/>
      <c r="I2024" s="2139"/>
      <c r="J2024" s="1979"/>
      <c r="K2024" s="1948"/>
      <c r="L2024" s="1979"/>
      <c r="M2024" s="2141"/>
      <c r="N2024" s="1951"/>
      <c r="O2024" s="1948" t="s">
        <v>4674</v>
      </c>
      <c r="P2024" s="1948"/>
      <c r="Q2024" s="2142" t="s">
        <v>3106</v>
      </c>
      <c r="R2024" s="2143"/>
      <c r="S2024" s="2143"/>
      <c r="T2024" s="2144" t="s">
        <v>3214</v>
      </c>
      <c r="U2024" s="2142" t="s">
        <v>3108</v>
      </c>
      <c r="V2024" s="2143"/>
      <c r="W2024" s="2143"/>
      <c r="X2024" s="2143"/>
      <c r="Y2024" s="2145" t="s">
        <v>4181</v>
      </c>
      <c r="Z2024" s="2145"/>
      <c r="AA2024" s="2145"/>
      <c r="AB2024" s="2146"/>
      <c r="AC2024" s="2142" t="s">
        <v>3139</v>
      </c>
      <c r="AD2024" s="2143"/>
      <c r="AE2024" s="2143"/>
      <c r="AF2024" s="2143"/>
      <c r="AG2024" s="1949">
        <v>47</v>
      </c>
      <c r="AH2024" s="1949"/>
      <c r="AI2024" s="1949"/>
      <c r="AJ2024" s="1950"/>
      <c r="AQ2024" s="2123"/>
      <c r="AR2024" s="2123"/>
      <c r="AS2024" s="2123"/>
      <c r="AT2024" s="2123"/>
      <c r="AU2024" s="2123"/>
      <c r="AV2024" s="2123"/>
      <c r="AW2024" s="2123"/>
      <c r="AX2024" s="2123"/>
      <c r="AY2024" s="2123"/>
      <c r="AZ2024" s="2123"/>
      <c r="BA2024" s="2123"/>
      <c r="BB2024" s="2123"/>
      <c r="BC2024" s="2123"/>
      <c r="BD2024" s="2123"/>
    </row>
    <row r="2025" spans="5:56" s="1943" customFormat="1" ht="12" hidden="1" customHeight="1">
      <c r="E2025" s="2139"/>
      <c r="F2025" s="2139" t="s">
        <v>4675</v>
      </c>
      <c r="G2025" s="2139"/>
      <c r="H2025" s="2139"/>
      <c r="I2025" s="2139"/>
      <c r="J2025" s="1979"/>
      <c r="K2025" s="1948"/>
      <c r="L2025" s="1979"/>
      <c r="M2025" s="2141"/>
      <c r="N2025" s="1951"/>
      <c r="O2025" s="1948" t="s">
        <v>4676</v>
      </c>
      <c r="P2025" s="1948"/>
      <c r="Q2025" s="2142" t="s">
        <v>3106</v>
      </c>
      <c r="R2025" s="2143"/>
      <c r="S2025" s="2143"/>
      <c r="T2025" s="2144" t="s">
        <v>3214</v>
      </c>
      <c r="U2025" s="2142" t="s">
        <v>3120</v>
      </c>
      <c r="V2025" s="2143"/>
      <c r="W2025" s="2143"/>
      <c r="X2025" s="2143"/>
      <c r="Y2025" s="2145" t="s">
        <v>3999</v>
      </c>
      <c r="Z2025" s="2145"/>
      <c r="AA2025" s="2145"/>
      <c r="AB2025" s="2146"/>
      <c r="AC2025" s="2142" t="s">
        <v>3139</v>
      </c>
      <c r="AD2025" s="2143"/>
      <c r="AE2025" s="2143"/>
      <c r="AF2025" s="2143"/>
      <c r="AG2025" s="1949">
        <v>47</v>
      </c>
      <c r="AH2025" s="1949"/>
      <c r="AI2025" s="1949"/>
      <c r="AJ2025" s="1950"/>
      <c r="AL2025" s="2186" t="s">
        <v>4661</v>
      </c>
      <c r="AM2025" s="2186"/>
      <c r="AN2025" s="2186"/>
      <c r="AO2025" s="2186"/>
      <c r="AP2025" s="2186"/>
      <c r="AQ2025" s="2187"/>
      <c r="AR2025" s="2123"/>
      <c r="AS2025" s="2123"/>
      <c r="AT2025" s="2123"/>
      <c r="AU2025" s="2123"/>
      <c r="AV2025" s="2123"/>
      <c r="AW2025" s="2123"/>
      <c r="AX2025" s="2123"/>
      <c r="AY2025" s="2123"/>
      <c r="AZ2025" s="2123"/>
      <c r="BA2025" s="2123"/>
      <c r="BB2025" s="2123"/>
      <c r="BC2025" s="2123"/>
      <c r="BD2025" s="2123"/>
    </row>
    <row r="2026" spans="5:56" s="1943" customFormat="1" ht="12" hidden="1" customHeight="1">
      <c r="E2026" s="2139"/>
      <c r="F2026" s="2139" t="s">
        <v>4677</v>
      </c>
      <c r="G2026" s="2139"/>
      <c r="H2026" s="2139"/>
      <c r="I2026" s="2139"/>
      <c r="J2026" s="1979"/>
      <c r="K2026" s="1948"/>
      <c r="L2026" s="1979"/>
      <c r="M2026" s="2141"/>
      <c r="N2026" s="1951"/>
      <c r="O2026" s="1948" t="s">
        <v>4678</v>
      </c>
      <c r="P2026" s="1948"/>
      <c r="Q2026" s="2142" t="s">
        <v>3106</v>
      </c>
      <c r="R2026" s="2143"/>
      <c r="S2026" s="2143"/>
      <c r="T2026" s="2144" t="s">
        <v>3187</v>
      </c>
      <c r="U2026" s="2142" t="s">
        <v>3108</v>
      </c>
      <c r="V2026" s="2143"/>
      <c r="W2026" s="2143"/>
      <c r="X2026" s="2143"/>
      <c r="Y2026" s="2145" t="s">
        <v>4002</v>
      </c>
      <c r="Z2026" s="2145"/>
      <c r="AA2026" s="2145"/>
      <c r="AB2026" s="2146"/>
      <c r="AC2026" s="2142" t="s">
        <v>3139</v>
      </c>
      <c r="AD2026" s="2143"/>
      <c r="AE2026" s="2143"/>
      <c r="AF2026" s="2143"/>
      <c r="AG2026" s="1949">
        <v>47</v>
      </c>
      <c r="AH2026" s="1949"/>
      <c r="AI2026" s="1949"/>
      <c r="AJ2026" s="1950"/>
      <c r="AL2026" s="1979" t="s">
        <v>4679</v>
      </c>
      <c r="AM2026" s="1979"/>
      <c r="AN2026" s="1979"/>
      <c r="AO2026" s="1979"/>
      <c r="AP2026" s="1979"/>
      <c r="AQ2026" s="2188"/>
      <c r="AR2026" s="2123"/>
      <c r="AS2026" s="2123"/>
      <c r="AT2026" s="2123"/>
      <c r="AU2026" s="2123"/>
      <c r="AV2026" s="2123"/>
      <c r="AW2026" s="2123"/>
      <c r="AX2026" s="2123"/>
      <c r="AY2026" s="2123"/>
      <c r="AZ2026" s="2123"/>
      <c r="BA2026" s="2123"/>
      <c r="BB2026" s="2123"/>
      <c r="BC2026" s="2123"/>
      <c r="BD2026" s="2123"/>
    </row>
    <row r="2027" spans="5:56" s="1943" customFormat="1" ht="12" hidden="1" customHeight="1">
      <c r="E2027" s="2139"/>
      <c r="F2027" s="2139" t="s">
        <v>4680</v>
      </c>
      <c r="G2027" s="2139"/>
      <c r="H2027" s="2139"/>
      <c r="I2027" s="2139"/>
      <c r="J2027" s="1979"/>
      <c r="K2027" s="1948"/>
      <c r="L2027" s="1979"/>
      <c r="M2027" s="2141"/>
      <c r="N2027" s="1951"/>
      <c r="O2027" s="1948" t="s">
        <v>4681</v>
      </c>
      <c r="P2027" s="1948"/>
      <c r="Q2027" s="2142" t="s">
        <v>3106</v>
      </c>
      <c r="R2027" s="2143"/>
      <c r="S2027" s="2143"/>
      <c r="T2027" s="2144" t="s">
        <v>3214</v>
      </c>
      <c r="U2027" s="2142" t="s">
        <v>3120</v>
      </c>
      <c r="V2027" s="2143"/>
      <c r="W2027" s="2143"/>
      <c r="X2027" s="2143"/>
      <c r="Y2027" s="2145" t="s">
        <v>4682</v>
      </c>
      <c r="Z2027" s="2145"/>
      <c r="AA2027" s="2145"/>
      <c r="AB2027" s="2146"/>
      <c r="AC2027" s="2142" t="s">
        <v>3139</v>
      </c>
      <c r="AD2027" s="2143"/>
      <c r="AE2027" s="2143"/>
      <c r="AF2027" s="2143"/>
      <c r="AG2027" s="1949">
        <v>47</v>
      </c>
      <c r="AH2027" s="1949"/>
      <c r="AI2027" s="1949"/>
      <c r="AJ2027" s="1950"/>
      <c r="AL2027" s="1979" t="s">
        <v>4649</v>
      </c>
      <c r="AM2027" s="1979"/>
      <c r="AN2027" s="1979"/>
      <c r="AO2027" s="1979"/>
      <c r="AP2027" s="1979"/>
      <c r="AQ2027" s="2188"/>
      <c r="AR2027" s="2123"/>
      <c r="AS2027" s="2123"/>
      <c r="AT2027" s="2123"/>
      <c r="AU2027" s="2123"/>
      <c r="AV2027" s="2123"/>
      <c r="AW2027" s="2123"/>
      <c r="AX2027" s="2123"/>
      <c r="AY2027" s="2123"/>
      <c r="AZ2027" s="2123"/>
      <c r="BA2027" s="2123"/>
      <c r="BB2027" s="2123"/>
      <c r="BC2027" s="2123"/>
      <c r="BD2027" s="2123"/>
    </row>
    <row r="2028" spans="5:56" s="1943" customFormat="1" ht="12" hidden="1" customHeight="1" thickBot="1">
      <c r="E2028" s="2139"/>
      <c r="F2028" s="2139" t="s">
        <v>4683</v>
      </c>
      <c r="G2028" s="2139"/>
      <c r="H2028" s="2139"/>
      <c r="I2028" s="2139"/>
      <c r="J2028" s="1979"/>
      <c r="K2028" s="1948"/>
      <c r="L2028" s="1979"/>
      <c r="M2028" s="2141"/>
      <c r="N2028" s="1951"/>
      <c r="O2028" s="1948" t="s">
        <v>4684</v>
      </c>
      <c r="P2028" s="1948"/>
      <c r="Q2028" s="2142" t="s">
        <v>3106</v>
      </c>
      <c r="R2028" s="2143"/>
      <c r="S2028" s="2143"/>
      <c r="T2028" s="2144" t="s">
        <v>3214</v>
      </c>
      <c r="U2028" s="2142" t="s">
        <v>3120</v>
      </c>
      <c r="V2028" s="2143"/>
      <c r="W2028" s="2143"/>
      <c r="X2028" s="2143"/>
      <c r="Y2028" s="2145" t="s">
        <v>4006</v>
      </c>
      <c r="Z2028" s="2145"/>
      <c r="AA2028" s="2145"/>
      <c r="AB2028" s="2146"/>
      <c r="AC2028" s="2142" t="s">
        <v>3139</v>
      </c>
      <c r="AD2028" s="2143"/>
      <c r="AE2028" s="2143"/>
      <c r="AF2028" s="2143"/>
      <c r="AG2028" s="1949">
        <v>47</v>
      </c>
      <c r="AH2028" s="1949"/>
      <c r="AI2028" s="1949"/>
      <c r="AJ2028" s="1950"/>
      <c r="AL2028" s="2189" t="s">
        <v>4685</v>
      </c>
      <c r="AM2028" s="2189"/>
      <c r="AN2028" s="2189"/>
      <c r="AO2028" s="2189"/>
      <c r="AP2028" s="2189"/>
      <c r="AQ2028" s="2190"/>
      <c r="AR2028" s="2123"/>
      <c r="AS2028" s="2123"/>
      <c r="AT2028" s="2123"/>
      <c r="AU2028" s="2123"/>
      <c r="AV2028" s="2123"/>
      <c r="AW2028" s="2123"/>
      <c r="AX2028" s="2123"/>
      <c r="AY2028" s="2123"/>
      <c r="AZ2028" s="2123"/>
      <c r="BA2028" s="2123"/>
      <c r="BB2028" s="2123"/>
      <c r="BC2028" s="2123"/>
      <c r="BD2028" s="2123"/>
    </row>
    <row r="2029" spans="5:56" s="1943" customFormat="1" ht="12" hidden="1" customHeight="1">
      <c r="E2029" s="2139"/>
      <c r="F2029" s="2139" t="s">
        <v>4686</v>
      </c>
      <c r="G2029" s="2139"/>
      <c r="H2029" s="2139"/>
      <c r="I2029" s="2139"/>
      <c r="J2029" s="1979"/>
      <c r="K2029" s="1948"/>
      <c r="L2029" s="1979"/>
      <c r="M2029" s="2141"/>
      <c r="N2029" s="1951"/>
      <c r="O2029" s="1948" t="s">
        <v>4687</v>
      </c>
      <c r="P2029" s="1948"/>
      <c r="Q2029" s="2142" t="s">
        <v>3106</v>
      </c>
      <c r="R2029" s="2143"/>
      <c r="S2029" s="2143"/>
      <c r="T2029" s="2144" t="s">
        <v>3214</v>
      </c>
      <c r="U2029" s="2142" t="s">
        <v>3120</v>
      </c>
      <c r="V2029" s="2143"/>
      <c r="W2029" s="2143"/>
      <c r="X2029" s="2143"/>
      <c r="Y2029" s="2145" t="s">
        <v>4688</v>
      </c>
      <c r="Z2029" s="2145"/>
      <c r="AA2029" s="2145"/>
      <c r="AB2029" s="2146"/>
      <c r="AC2029" s="2142" t="s">
        <v>3139</v>
      </c>
      <c r="AD2029" s="2143"/>
      <c r="AE2029" s="2143"/>
      <c r="AF2029" s="2143"/>
      <c r="AG2029" s="1949">
        <v>47</v>
      </c>
      <c r="AH2029" s="1949"/>
      <c r="AI2029" s="1949"/>
      <c r="AJ2029" s="1950"/>
      <c r="AL2029" s="1943" t="s">
        <v>4689</v>
      </c>
      <c r="AQ2029" s="2123"/>
      <c r="AR2029" s="2123"/>
      <c r="AS2029" s="2123"/>
      <c r="AT2029" s="2123"/>
      <c r="AU2029" s="2123"/>
      <c r="AV2029" s="2123"/>
      <c r="AW2029" s="2123"/>
      <c r="AX2029" s="2123"/>
      <c r="AY2029" s="2123"/>
      <c r="AZ2029" s="2123"/>
      <c r="BA2029" s="2123"/>
      <c r="BB2029" s="2123"/>
      <c r="BC2029" s="2123"/>
      <c r="BD2029" s="2123"/>
    </row>
    <row r="2030" spans="5:56" s="1943" customFormat="1" ht="12" hidden="1" customHeight="1">
      <c r="E2030" s="2139"/>
      <c r="F2030" s="2139" t="s">
        <v>4690</v>
      </c>
      <c r="G2030" s="2139"/>
      <c r="H2030" s="2139"/>
      <c r="I2030" s="2139"/>
      <c r="J2030" s="1979"/>
      <c r="K2030" s="1948"/>
      <c r="L2030" s="1979"/>
      <c r="M2030" s="2141"/>
      <c r="N2030" s="1951"/>
      <c r="O2030" s="1948" t="s">
        <v>4691</v>
      </c>
      <c r="P2030" s="1948"/>
      <c r="Q2030" s="2142" t="s">
        <v>3106</v>
      </c>
      <c r="R2030" s="2143"/>
      <c r="S2030" s="2143"/>
      <c r="T2030" s="2144" t="s">
        <v>3214</v>
      </c>
      <c r="U2030" s="2142" t="s">
        <v>3120</v>
      </c>
      <c r="V2030" s="2143"/>
      <c r="W2030" s="2143"/>
      <c r="X2030" s="2143"/>
      <c r="Y2030" s="2145" t="s">
        <v>4692</v>
      </c>
      <c r="Z2030" s="2145"/>
      <c r="AA2030" s="2145"/>
      <c r="AB2030" s="2146"/>
      <c r="AC2030" s="2142" t="s">
        <v>3139</v>
      </c>
      <c r="AD2030" s="2143"/>
      <c r="AE2030" s="2143"/>
      <c r="AF2030" s="2143"/>
      <c r="AG2030" s="1949">
        <v>47</v>
      </c>
      <c r="AH2030" s="1949"/>
      <c r="AI2030" s="1949"/>
      <c r="AJ2030" s="1950"/>
      <c r="AL2030" s="1943" t="s">
        <v>4693</v>
      </c>
      <c r="AQ2030" s="2123"/>
      <c r="AR2030" s="2123"/>
      <c r="AS2030" s="2123"/>
      <c r="AT2030" s="2123"/>
      <c r="AU2030" s="2123"/>
      <c r="AV2030" s="2123"/>
      <c r="AW2030" s="2123"/>
      <c r="AX2030" s="2123"/>
      <c r="AY2030" s="2123"/>
      <c r="AZ2030" s="2123"/>
      <c r="BA2030" s="2123"/>
      <c r="BB2030" s="2123"/>
      <c r="BC2030" s="2123"/>
      <c r="BD2030" s="2123"/>
    </row>
    <row r="2031" spans="5:56" s="1943" customFormat="1" ht="12" hidden="1" customHeight="1">
      <c r="E2031" s="2139"/>
      <c r="F2031" s="2139" t="s">
        <v>4694</v>
      </c>
      <c r="G2031" s="2139"/>
      <c r="H2031" s="2139"/>
      <c r="I2031" s="2139"/>
      <c r="J2031" s="1979"/>
      <c r="K2031" s="1948"/>
      <c r="L2031" s="1979"/>
      <c r="M2031" s="2141"/>
      <c r="N2031" s="1951"/>
      <c r="O2031" s="1948" t="s">
        <v>4695</v>
      </c>
      <c r="P2031" s="1948"/>
      <c r="Q2031" s="2142" t="s">
        <v>3106</v>
      </c>
      <c r="R2031" s="2143"/>
      <c r="S2031" s="2143"/>
      <c r="T2031" s="2144" t="s">
        <v>3214</v>
      </c>
      <c r="U2031" s="2142" t="s">
        <v>3120</v>
      </c>
      <c r="V2031" s="2143"/>
      <c r="W2031" s="2143"/>
      <c r="X2031" s="2143"/>
      <c r="Y2031" s="2145" t="s">
        <v>4696</v>
      </c>
      <c r="Z2031" s="2145"/>
      <c r="AA2031" s="2145"/>
      <c r="AB2031" s="2146"/>
      <c r="AC2031" s="2142" t="s">
        <v>3139</v>
      </c>
      <c r="AD2031" s="2143"/>
      <c r="AE2031" s="2143"/>
      <c r="AF2031" s="2143"/>
      <c r="AG2031" s="1949">
        <v>47</v>
      </c>
      <c r="AH2031" s="1949"/>
      <c r="AI2031" s="1949"/>
      <c r="AJ2031" s="1950"/>
      <c r="AQ2031" s="2123"/>
      <c r="AR2031" s="2123"/>
      <c r="AS2031" s="2123"/>
      <c r="AT2031" s="2123"/>
      <c r="AU2031" s="2123"/>
      <c r="AV2031" s="2123"/>
      <c r="AW2031" s="2123"/>
      <c r="AX2031" s="2123"/>
      <c r="AY2031" s="2123"/>
      <c r="AZ2031" s="2123"/>
      <c r="BA2031" s="2123"/>
      <c r="BB2031" s="2123"/>
      <c r="BC2031" s="2123"/>
      <c r="BD2031" s="2123"/>
    </row>
    <row r="2032" spans="5:56" s="1943" customFormat="1" ht="12" hidden="1" customHeight="1">
      <c r="E2032" s="2139"/>
      <c r="F2032" s="2139" t="s">
        <v>4697</v>
      </c>
      <c r="G2032" s="2139"/>
      <c r="H2032" s="2139"/>
      <c r="I2032" s="2139"/>
      <c r="J2032" s="1979"/>
      <c r="K2032" s="1948"/>
      <c r="L2032" s="1979"/>
      <c r="M2032" s="2141"/>
      <c r="N2032" s="1951"/>
      <c r="O2032" s="1948" t="s">
        <v>4698</v>
      </c>
      <c r="P2032" s="1948"/>
      <c r="Q2032" s="2142" t="s">
        <v>3106</v>
      </c>
      <c r="R2032" s="2143"/>
      <c r="S2032" s="2143"/>
      <c r="T2032" s="2144" t="s">
        <v>3214</v>
      </c>
      <c r="U2032" s="2142" t="s">
        <v>3120</v>
      </c>
      <c r="V2032" s="2143"/>
      <c r="W2032" s="2143"/>
      <c r="X2032" s="2143"/>
      <c r="Y2032" s="2145" t="s">
        <v>4699</v>
      </c>
      <c r="Z2032" s="2145"/>
      <c r="AA2032" s="2145"/>
      <c r="AB2032" s="2146"/>
      <c r="AC2032" s="2142" t="s">
        <v>3139</v>
      </c>
      <c r="AD2032" s="2143"/>
      <c r="AE2032" s="2143"/>
      <c r="AF2032" s="2143"/>
      <c r="AG2032" s="1949">
        <v>47</v>
      </c>
      <c r="AH2032" s="1949"/>
      <c r="AI2032" s="1949"/>
      <c r="AJ2032" s="1950"/>
      <c r="AQ2032" s="2123"/>
      <c r="AR2032" s="2123"/>
      <c r="AS2032" s="2123"/>
      <c r="AT2032" s="2123"/>
      <c r="AU2032" s="2123"/>
      <c r="AV2032" s="2123"/>
      <c r="AW2032" s="2123"/>
      <c r="AX2032" s="2123"/>
      <c r="AY2032" s="2123"/>
      <c r="AZ2032" s="2123"/>
      <c r="BA2032" s="2123"/>
      <c r="BB2032" s="2123"/>
      <c r="BC2032" s="2123"/>
      <c r="BD2032" s="2123"/>
    </row>
    <row r="2033" spans="1:56" s="1943" customFormat="1" ht="12" hidden="1" customHeight="1">
      <c r="E2033" s="2139"/>
      <c r="F2033" s="2139" t="s">
        <v>4700</v>
      </c>
      <c r="G2033" s="2139"/>
      <c r="H2033" s="2139"/>
      <c r="I2033" s="2139"/>
      <c r="J2033" s="1979"/>
      <c r="K2033" s="1948"/>
      <c r="L2033" s="1979"/>
      <c r="M2033" s="2141"/>
      <c r="N2033" s="1951"/>
      <c r="O2033" s="1948" t="s">
        <v>4701</v>
      </c>
      <c r="P2033" s="1948"/>
      <c r="Q2033" s="2142" t="s">
        <v>3106</v>
      </c>
      <c r="R2033" s="2143"/>
      <c r="S2033" s="2143"/>
      <c r="T2033" s="2144" t="s">
        <v>3214</v>
      </c>
      <c r="U2033" s="2142" t="s">
        <v>3120</v>
      </c>
      <c r="V2033" s="2143"/>
      <c r="W2033" s="2143"/>
      <c r="X2033" s="2143"/>
      <c r="Y2033" s="2145" t="s">
        <v>4702</v>
      </c>
      <c r="Z2033" s="2145"/>
      <c r="AA2033" s="2145"/>
      <c r="AB2033" s="2146"/>
      <c r="AC2033" s="2142" t="s">
        <v>3139</v>
      </c>
      <c r="AD2033" s="2143"/>
      <c r="AE2033" s="2143"/>
      <c r="AF2033" s="2143"/>
      <c r="AG2033" s="1949">
        <v>47</v>
      </c>
      <c r="AH2033" s="1949"/>
      <c r="AI2033" s="1949"/>
      <c r="AJ2033" s="1950"/>
      <c r="AQ2033" s="2123"/>
      <c r="AR2033" s="2123"/>
      <c r="AS2033" s="2123"/>
      <c r="AT2033" s="2123"/>
      <c r="AU2033" s="2123"/>
      <c r="AV2033" s="2123"/>
      <c r="AW2033" s="2123"/>
      <c r="AX2033" s="2123"/>
      <c r="AY2033" s="2123"/>
      <c r="AZ2033" s="2123"/>
      <c r="BA2033" s="2123"/>
      <c r="BB2033" s="2123"/>
      <c r="BC2033" s="2123"/>
      <c r="BD2033" s="2123"/>
    </row>
    <row r="2034" spans="1:56" s="1943" customFormat="1" ht="12" hidden="1" customHeight="1">
      <c r="E2034" s="2139"/>
      <c r="F2034" s="2139" t="s">
        <v>4703</v>
      </c>
      <c r="G2034" s="2139"/>
      <c r="H2034" s="2139"/>
      <c r="I2034" s="2139"/>
      <c r="J2034" s="1979"/>
      <c r="K2034" s="1948"/>
      <c r="L2034" s="1979"/>
      <c r="M2034" s="2141"/>
      <c r="N2034" s="1951"/>
      <c r="O2034" s="1948" t="s">
        <v>4704</v>
      </c>
      <c r="P2034" s="1948"/>
      <c r="Q2034" s="2142" t="s">
        <v>3106</v>
      </c>
      <c r="R2034" s="2143"/>
      <c r="S2034" s="2143"/>
      <c r="T2034" s="2144" t="s">
        <v>3107</v>
      </c>
      <c r="U2034" s="2142" t="s">
        <v>3120</v>
      </c>
      <c r="V2034" s="2143"/>
      <c r="W2034" s="2143"/>
      <c r="X2034" s="2143"/>
      <c r="Y2034" s="2145" t="s">
        <v>4705</v>
      </c>
      <c r="Z2034" s="2145"/>
      <c r="AA2034" s="2145"/>
      <c r="AB2034" s="2146"/>
      <c r="AC2034" s="2142" t="s">
        <v>3139</v>
      </c>
      <c r="AD2034" s="2143"/>
      <c r="AE2034" s="2143"/>
      <c r="AF2034" s="2143"/>
      <c r="AG2034" s="1949">
        <v>47</v>
      </c>
      <c r="AH2034" s="1949"/>
      <c r="AI2034" s="1949"/>
      <c r="AJ2034" s="1950"/>
      <c r="AQ2034" s="2123"/>
      <c r="AR2034" s="2123"/>
      <c r="AS2034" s="2123"/>
      <c r="AT2034" s="2123"/>
      <c r="AU2034" s="2123"/>
      <c r="AV2034" s="2123"/>
      <c r="AW2034" s="2123"/>
      <c r="AX2034" s="2123"/>
      <c r="AY2034" s="2123"/>
      <c r="AZ2034" s="2123"/>
      <c r="BA2034" s="2123"/>
      <c r="BB2034" s="2123"/>
      <c r="BC2034" s="2123"/>
      <c r="BD2034" s="2123"/>
    </row>
    <row r="2035" spans="1:56" s="1943" customFormat="1" ht="12" hidden="1" customHeight="1">
      <c r="E2035" s="2139"/>
      <c r="F2035" s="2139" t="s">
        <v>4706</v>
      </c>
      <c r="G2035" s="2139"/>
      <c r="H2035" s="2139"/>
      <c r="I2035" s="2139"/>
      <c r="J2035" s="1979"/>
      <c r="K2035" s="1948"/>
      <c r="L2035" s="1979"/>
      <c r="M2035" s="2141"/>
      <c r="N2035" s="1951"/>
      <c r="O2035" s="1948" t="s">
        <v>4707</v>
      </c>
      <c r="P2035" s="1948"/>
      <c r="Q2035" s="2142" t="s">
        <v>3106</v>
      </c>
      <c r="R2035" s="2143"/>
      <c r="S2035" s="2143"/>
      <c r="T2035" s="2144" t="s">
        <v>3107</v>
      </c>
      <c r="U2035" s="2142" t="s">
        <v>3120</v>
      </c>
      <c r="V2035" s="2143"/>
      <c r="W2035" s="2143"/>
      <c r="X2035" s="2143"/>
      <c r="Y2035" s="2145" t="s">
        <v>4708</v>
      </c>
      <c r="Z2035" s="2145"/>
      <c r="AA2035" s="2145"/>
      <c r="AB2035" s="2146"/>
      <c r="AC2035" s="2142" t="s">
        <v>3139</v>
      </c>
      <c r="AD2035" s="2143"/>
      <c r="AE2035" s="2143"/>
      <c r="AF2035" s="2143"/>
      <c r="AG2035" s="1949">
        <v>47</v>
      </c>
      <c r="AH2035" s="1949"/>
      <c r="AI2035" s="1949"/>
      <c r="AJ2035" s="1950"/>
      <c r="AQ2035" s="2123"/>
      <c r="AR2035" s="2123"/>
      <c r="AS2035" s="2123"/>
      <c r="AT2035" s="2123"/>
      <c r="AU2035" s="2123"/>
      <c r="AV2035" s="2123"/>
      <c r="AW2035" s="2123"/>
      <c r="AX2035" s="2123"/>
      <c r="AY2035" s="2123"/>
      <c r="AZ2035" s="2123"/>
      <c r="BA2035" s="2123"/>
      <c r="BB2035" s="2123"/>
      <c r="BC2035" s="2123"/>
      <c r="BD2035" s="2123"/>
    </row>
    <row r="2036" spans="1:56" s="1943" customFormat="1" ht="12" hidden="1" customHeight="1">
      <c r="E2036" s="2139"/>
      <c r="F2036" s="2139"/>
      <c r="G2036" s="2139"/>
      <c r="H2036" s="2139"/>
      <c r="I2036" s="2139"/>
      <c r="J2036" s="1979"/>
      <c r="K2036" s="1948"/>
      <c r="L2036" s="1979"/>
      <c r="M2036" s="2141"/>
      <c r="N2036" s="1951"/>
      <c r="O2036" s="1948"/>
      <c r="P2036" s="1948"/>
      <c r="Q2036" s="2159"/>
      <c r="R2036" s="2159"/>
      <c r="S2036" s="2159"/>
      <c r="T2036" s="2160"/>
      <c r="U2036" s="2159"/>
      <c r="V2036" s="2159"/>
      <c r="W2036" s="2159"/>
      <c r="X2036" s="2159"/>
      <c r="Y2036" s="2160"/>
      <c r="Z2036" s="2160"/>
      <c r="AA2036" s="2160"/>
      <c r="AB2036" s="2160"/>
      <c r="AC2036" s="2159"/>
      <c r="AD2036" s="2159"/>
      <c r="AE2036" s="2159"/>
      <c r="AF2036" s="2159"/>
      <c r="AG2036" s="2064"/>
      <c r="AH2036" s="2064"/>
      <c r="AI2036" s="2064"/>
      <c r="AJ2036" s="2064"/>
      <c r="AK2036" s="1951"/>
      <c r="AL2036" s="1951"/>
      <c r="AM2036" s="1951"/>
      <c r="AN2036" s="1951"/>
      <c r="AO2036" s="1951"/>
      <c r="AQ2036" s="2123"/>
      <c r="AR2036" s="2123"/>
      <c r="AS2036" s="2123"/>
      <c r="AT2036" s="2123"/>
      <c r="AU2036" s="2123"/>
      <c r="AV2036" s="2123"/>
      <c r="AW2036" s="2123"/>
      <c r="AX2036" s="2123"/>
      <c r="AY2036" s="2123"/>
      <c r="AZ2036" s="2123"/>
      <c r="BA2036" s="2123"/>
      <c r="BB2036" s="2123"/>
      <c r="BC2036" s="2123"/>
      <c r="BD2036" s="2123"/>
    </row>
    <row r="2037" spans="1:56" s="1943" customFormat="1" ht="12" hidden="1" customHeight="1">
      <c r="B2037" s="1945"/>
      <c r="C2037" s="1946"/>
    </row>
    <row r="2038" spans="1:56" s="2161" customFormat="1" ht="12" hidden="1" customHeight="1">
      <c r="C2038" s="2161" t="s">
        <v>3123</v>
      </c>
      <c r="D2038" s="2162"/>
      <c r="F2038" s="2161" t="s">
        <v>3135</v>
      </c>
      <c r="M2038" s="2162"/>
      <c r="AK2038" s="1748"/>
    </row>
    <row r="2039" spans="1:56" s="2161" customFormat="1" ht="12" hidden="1" customHeight="1">
      <c r="E2039" s="2163" t="s">
        <v>3102</v>
      </c>
      <c r="AJ2039" s="2164" t="s">
        <v>3103</v>
      </c>
    </row>
    <row r="2040" spans="1:56" s="2161" customFormat="1" ht="12" hidden="1" customHeight="1">
      <c r="E2040" s="2165">
        <v>31</v>
      </c>
      <c r="F2040" s="2165"/>
      <c r="G2040" s="2165"/>
      <c r="H2040" s="2165"/>
      <c r="I2040" s="2165"/>
      <c r="J2040" s="2165"/>
      <c r="K2040" s="2165"/>
      <c r="L2040" s="2165">
        <v>24</v>
      </c>
      <c r="M2040" s="2165">
        <v>23</v>
      </c>
      <c r="N2040" s="2165"/>
      <c r="O2040" s="2165"/>
      <c r="P2040" s="2165"/>
      <c r="Q2040" s="2165"/>
      <c r="R2040" s="2165"/>
      <c r="S2040" s="2165"/>
      <c r="T2040" s="2166">
        <v>16</v>
      </c>
      <c r="U2040" s="2166">
        <v>15</v>
      </c>
      <c r="V2040" s="2165"/>
      <c r="W2040" s="2165"/>
      <c r="X2040" s="2165"/>
      <c r="Y2040" s="2165"/>
      <c r="Z2040" s="2165"/>
      <c r="AA2040" s="2165"/>
      <c r="AB2040" s="2166">
        <v>8</v>
      </c>
      <c r="AC2040" s="2166">
        <v>7</v>
      </c>
      <c r="AD2040" s="2165"/>
      <c r="AE2040" s="2165"/>
      <c r="AF2040" s="2165"/>
      <c r="AG2040" s="2165"/>
      <c r="AH2040" s="2165"/>
      <c r="AI2040" s="2165"/>
      <c r="AJ2040" s="2166">
        <v>0</v>
      </c>
    </row>
    <row r="2041" spans="1:56" s="2161" customFormat="1" ht="12" hidden="1" customHeight="1">
      <c r="E2041" s="2167" t="s">
        <v>3125</v>
      </c>
      <c r="F2041" s="2168" t="s">
        <v>3125</v>
      </c>
      <c r="G2041" s="2168" t="s">
        <v>3125</v>
      </c>
      <c r="H2041" s="2169" t="s">
        <v>3125</v>
      </c>
      <c r="I2041" s="2167" t="s">
        <v>3124</v>
      </c>
      <c r="J2041" s="2168" t="s">
        <v>3125</v>
      </c>
      <c r="K2041" s="2168" t="s">
        <v>3125</v>
      </c>
      <c r="L2041" s="2169" t="s">
        <v>3194</v>
      </c>
      <c r="M2041" s="2167" t="s">
        <v>3124</v>
      </c>
      <c r="N2041" s="2168" t="s">
        <v>3194</v>
      </c>
      <c r="O2041" s="2168" t="s">
        <v>3125</v>
      </c>
      <c r="P2041" s="2169" t="s">
        <v>3194</v>
      </c>
      <c r="Q2041" s="2167" t="s">
        <v>3125</v>
      </c>
      <c r="R2041" s="2168" t="s">
        <v>3124</v>
      </c>
      <c r="S2041" s="2168" t="s">
        <v>3125</v>
      </c>
      <c r="T2041" s="2169" t="s">
        <v>3125</v>
      </c>
      <c r="U2041" s="2167" t="s">
        <v>3125</v>
      </c>
      <c r="V2041" s="2168" t="s">
        <v>3125</v>
      </c>
      <c r="W2041" s="2168" t="s">
        <v>3125</v>
      </c>
      <c r="X2041" s="2169" t="s">
        <v>3125</v>
      </c>
      <c r="Y2041" s="2167" t="s">
        <v>3194</v>
      </c>
      <c r="Z2041" s="2170" t="s">
        <v>3125</v>
      </c>
      <c r="AA2041" s="2170" t="s">
        <v>3125</v>
      </c>
      <c r="AB2041" s="2171" t="s">
        <v>3105</v>
      </c>
      <c r="AC2041" s="2172" t="s">
        <v>3105</v>
      </c>
      <c r="AD2041" s="2173" t="s">
        <v>3105</v>
      </c>
      <c r="AE2041" s="2174" t="s">
        <v>3105</v>
      </c>
      <c r="AF2041" s="2175" t="s">
        <v>3105</v>
      </c>
      <c r="AG2041" s="2176" t="s">
        <v>3105</v>
      </c>
      <c r="AH2041" s="2173" t="s">
        <v>3105</v>
      </c>
      <c r="AI2041" s="2173" t="s">
        <v>3105</v>
      </c>
      <c r="AJ2041" s="2171" t="s">
        <v>3105</v>
      </c>
    </row>
    <row r="2042" spans="1:56" s="2161" customFormat="1" ht="6" hidden="1" customHeight="1">
      <c r="E2042" s="2177"/>
      <c r="F2042" s="2177"/>
      <c r="G2042" s="2177"/>
      <c r="H2042" s="2177"/>
      <c r="I2042" s="2177"/>
      <c r="J2042" s="2177"/>
      <c r="K2042" s="2177"/>
      <c r="L2042" s="2177"/>
      <c r="M2042" s="2177"/>
      <c r="N2042" s="2177"/>
      <c r="O2042" s="2177"/>
      <c r="P2042" s="2177"/>
      <c r="Q2042" s="2177"/>
      <c r="R2042" s="2177"/>
      <c r="S2042" s="2177"/>
      <c r="T2042" s="2177"/>
      <c r="U2042" s="2177"/>
      <c r="V2042" s="2177"/>
      <c r="W2042" s="2177"/>
      <c r="X2042" s="2177"/>
      <c r="Y2042" s="2177"/>
      <c r="Z2042" s="2177"/>
      <c r="AA2042" s="2177"/>
      <c r="AB2042" s="2177"/>
      <c r="AC2042" s="2177"/>
      <c r="AD2042" s="2177"/>
      <c r="AE2042" s="2177"/>
      <c r="AF2042" s="2177"/>
      <c r="AG2042" s="2177"/>
      <c r="AH2042" s="2177"/>
      <c r="AI2042" s="2177"/>
      <c r="AJ2042" s="2177"/>
      <c r="AK2042" s="2177"/>
      <c r="AL2042" s="2177"/>
    </row>
    <row r="2043" spans="1:56" s="2161" customFormat="1" ht="6" hidden="1" customHeight="1">
      <c r="E2043" s="2177"/>
      <c r="F2043" s="2177"/>
      <c r="G2043" s="2177"/>
      <c r="H2043" s="2177"/>
      <c r="I2043" s="2177"/>
      <c r="J2043" s="2177"/>
      <c r="K2043" s="2177"/>
      <c r="L2043" s="2177"/>
      <c r="M2043" s="2177"/>
      <c r="N2043" s="2177"/>
      <c r="O2043" s="2177"/>
      <c r="P2043" s="2177"/>
      <c r="Q2043" s="2177"/>
      <c r="R2043" s="2177"/>
      <c r="S2043" s="2177"/>
      <c r="T2043" s="2177"/>
      <c r="U2043" s="2177"/>
      <c r="V2043" s="2177"/>
      <c r="W2043" s="2177"/>
      <c r="X2043" s="2177"/>
      <c r="Y2043" s="2177"/>
      <c r="Z2043" s="2177"/>
      <c r="AA2043" s="2177"/>
      <c r="AB2043" s="2177"/>
      <c r="AC2043" s="2177"/>
      <c r="AD2043" s="2177"/>
      <c r="AE2043" s="2177"/>
      <c r="AF2043" s="2177"/>
      <c r="AG2043" s="2177"/>
      <c r="AH2043" s="2177"/>
      <c r="AI2043" s="2177"/>
      <c r="AJ2043" s="2177"/>
      <c r="AK2043" s="2177"/>
      <c r="AL2043" s="2177"/>
    </row>
    <row r="2044" spans="1:56" s="2161" customFormat="1" ht="11.25" hidden="1"/>
    <row r="2045" spans="1:56" s="2161" customFormat="1" ht="11.25" hidden="1"/>
    <row r="2046" spans="1:56" s="1470" customFormat="1" ht="12" hidden="1" customHeight="1">
      <c r="A2046" s="2161"/>
      <c r="B2046" s="2161"/>
      <c r="C2046" s="2161"/>
      <c r="D2046" s="2161"/>
      <c r="E2046" s="2161"/>
      <c r="F2046" s="2178"/>
      <c r="G2046" s="2178"/>
      <c r="H2046" s="2179"/>
      <c r="I2046" s="2178"/>
      <c r="J2046" s="2178"/>
      <c r="K2046" s="2180"/>
      <c r="L2046" s="2180"/>
      <c r="M2046" s="2180"/>
      <c r="N2046" s="2180"/>
      <c r="O2046" s="2180"/>
      <c r="P2046" s="2180"/>
      <c r="Q2046" s="2180"/>
      <c r="R2046" s="2180"/>
      <c r="S2046" s="2180"/>
      <c r="T2046" s="2180"/>
      <c r="U2046" s="2180"/>
      <c r="V2046" s="2180"/>
      <c r="W2046" s="2181"/>
      <c r="X2046" s="2181"/>
      <c r="Y2046" s="2181"/>
      <c r="Z2046" s="2182"/>
      <c r="AA2046" s="2182"/>
      <c r="AB2046" s="2183" t="s">
        <v>3286</v>
      </c>
      <c r="AC2046" s="2183" t="s">
        <v>4628</v>
      </c>
      <c r="AD2046" s="2183" t="s">
        <v>4629</v>
      </c>
      <c r="AE2046" s="2183" t="s">
        <v>4630</v>
      </c>
      <c r="AF2046" s="2183" t="s">
        <v>4631</v>
      </c>
      <c r="AG2046" s="2183" t="s">
        <v>4632</v>
      </c>
      <c r="AH2046" s="2183" t="s">
        <v>4633</v>
      </c>
      <c r="AI2046" s="2183" t="s">
        <v>4634</v>
      </c>
      <c r="AJ2046" s="2183" t="s">
        <v>4635</v>
      </c>
      <c r="AK2046" s="2161"/>
    </row>
    <row r="2047" spans="1:56" s="1470" customFormat="1" ht="12" hidden="1" customHeight="1">
      <c r="A2047" s="2161"/>
      <c r="B2047" s="2161"/>
      <c r="C2047" s="2161"/>
      <c r="D2047" s="2161"/>
      <c r="E2047" s="2161"/>
      <c r="F2047" s="2178"/>
      <c r="G2047" s="2178"/>
      <c r="H2047" s="2178"/>
      <c r="I2047" s="2178"/>
      <c r="J2047" s="2178"/>
      <c r="K2047" s="2180"/>
      <c r="L2047" s="2180"/>
      <c r="M2047" s="2180"/>
      <c r="N2047" s="2180"/>
      <c r="O2047" s="2180"/>
      <c r="P2047" s="2180"/>
      <c r="Q2047" s="2180"/>
      <c r="R2047" s="2180"/>
      <c r="S2047" s="2180"/>
      <c r="T2047" s="2180"/>
      <c r="U2047" s="2180"/>
      <c r="V2047" s="2180"/>
      <c r="W2047" s="2181"/>
      <c r="X2047" s="2181"/>
      <c r="Y2047" s="2181"/>
      <c r="Z2047" s="2182"/>
      <c r="AA2047" s="2182"/>
      <c r="AB2047" s="2183"/>
      <c r="AC2047" s="2183"/>
      <c r="AD2047" s="2183"/>
      <c r="AE2047" s="2183"/>
      <c r="AF2047" s="2183"/>
      <c r="AG2047" s="2183"/>
      <c r="AH2047" s="2183"/>
      <c r="AI2047" s="2183"/>
      <c r="AJ2047" s="2183"/>
      <c r="AK2047" s="2161"/>
    </row>
    <row r="2048" spans="1:56" s="1470" customFormat="1" ht="12" hidden="1" customHeight="1">
      <c r="A2048" s="2161"/>
      <c r="B2048" s="2161"/>
      <c r="C2048" s="2161"/>
      <c r="D2048" s="2161"/>
      <c r="E2048" s="2161"/>
      <c r="F2048" s="2178"/>
      <c r="G2048" s="2178"/>
      <c r="H2048" s="2178"/>
      <c r="I2048" s="2178"/>
      <c r="J2048" s="2178"/>
      <c r="K2048" s="2180"/>
      <c r="L2048" s="2180"/>
      <c r="M2048" s="2180"/>
      <c r="N2048" s="2180"/>
      <c r="O2048" s="2180"/>
      <c r="P2048" s="2180"/>
      <c r="Q2048" s="2180"/>
      <c r="R2048" s="2180"/>
      <c r="S2048" s="2180"/>
      <c r="T2048" s="2180"/>
      <c r="U2048" s="2180"/>
      <c r="V2048" s="2180"/>
      <c r="W2048" s="2181"/>
      <c r="X2048" s="2181"/>
      <c r="Y2048" s="2181"/>
      <c r="Z2048" s="2182"/>
      <c r="AA2048" s="2182"/>
      <c r="AB2048" s="2183"/>
      <c r="AC2048" s="2183"/>
      <c r="AD2048" s="2183"/>
      <c r="AE2048" s="2183"/>
      <c r="AF2048" s="2183"/>
      <c r="AG2048" s="2183"/>
      <c r="AH2048" s="2183"/>
      <c r="AI2048" s="2183"/>
      <c r="AJ2048" s="2183"/>
      <c r="AK2048" s="2161"/>
    </row>
    <row r="2049" spans="1:37" s="1468" customFormat="1" ht="11.25" hidden="1">
      <c r="A2049" s="2161"/>
      <c r="B2049" s="2161"/>
      <c r="C2049" s="2161"/>
      <c r="D2049" s="2161"/>
      <c r="E2049" s="2161"/>
      <c r="F2049" s="2178"/>
      <c r="G2049" s="2178"/>
      <c r="H2049" s="2178"/>
      <c r="I2049" s="2178"/>
      <c r="J2049" s="2178"/>
      <c r="K2049" s="2180"/>
      <c r="L2049" s="2180"/>
      <c r="M2049" s="2180"/>
      <c r="N2049" s="2180"/>
      <c r="O2049" s="2180"/>
      <c r="P2049" s="2180"/>
      <c r="Q2049" s="2180"/>
      <c r="R2049" s="2180"/>
      <c r="S2049" s="2180"/>
      <c r="T2049" s="2180"/>
      <c r="U2049" s="2180"/>
      <c r="V2049" s="2180"/>
      <c r="W2049" s="2181"/>
      <c r="X2049" s="2181"/>
      <c r="Y2049" s="2181"/>
      <c r="Z2049" s="2182"/>
      <c r="AA2049" s="2182"/>
      <c r="AB2049" s="2183"/>
      <c r="AC2049" s="2183"/>
      <c r="AD2049" s="2183"/>
      <c r="AE2049" s="2183"/>
      <c r="AF2049" s="2183"/>
      <c r="AG2049" s="2183"/>
      <c r="AH2049" s="2183"/>
      <c r="AI2049" s="2183"/>
      <c r="AJ2049" s="2183"/>
      <c r="AK2049" s="2161"/>
    </row>
    <row r="2050" spans="1:37" s="1468" customFormat="1" ht="12" hidden="1" customHeight="1">
      <c r="A2050" s="2161"/>
      <c r="B2050" s="2161"/>
      <c r="C2050" s="2161"/>
      <c r="D2050" s="2161"/>
      <c r="E2050" s="2161"/>
      <c r="F2050" s="2184"/>
      <c r="G2050" s="2184"/>
      <c r="H2050" s="2184"/>
      <c r="I2050" s="2178"/>
      <c r="J2050" s="2178"/>
      <c r="K2050" s="2180"/>
      <c r="L2050" s="2180"/>
      <c r="M2050" s="2180"/>
      <c r="N2050" s="2180"/>
      <c r="O2050" s="2180"/>
      <c r="P2050" s="2180"/>
      <c r="Q2050" s="2180"/>
      <c r="R2050" s="2180"/>
      <c r="S2050" s="2180"/>
      <c r="T2050" s="2180"/>
      <c r="U2050" s="2180"/>
      <c r="V2050" s="2180"/>
      <c r="W2050" s="2181"/>
      <c r="X2050" s="2181"/>
      <c r="Y2050" s="2181"/>
      <c r="Z2050" s="2182"/>
      <c r="AA2050" s="2182"/>
      <c r="AB2050" s="2183"/>
      <c r="AC2050" s="2183"/>
      <c r="AD2050" s="2183"/>
      <c r="AE2050" s="2183"/>
      <c r="AF2050" s="2183"/>
      <c r="AG2050" s="2183"/>
      <c r="AH2050" s="2183"/>
      <c r="AI2050" s="2183"/>
      <c r="AJ2050" s="2183"/>
      <c r="AK2050" s="2161"/>
    </row>
    <row r="2051" spans="1:37" s="2161" customFormat="1" hidden="1">
      <c r="G2051" s="1748"/>
      <c r="H2051" s="1748"/>
      <c r="I2051" s="1748"/>
      <c r="J2051" s="1748"/>
      <c r="K2051" s="1748"/>
      <c r="L2051" s="1748"/>
      <c r="M2051" s="1748"/>
      <c r="N2051" s="1748"/>
      <c r="O2051" s="1748"/>
      <c r="P2051" s="1748"/>
      <c r="Q2051" s="2185"/>
      <c r="R2051" s="2185"/>
      <c r="S2051" s="2185"/>
      <c r="T2051" s="1748"/>
      <c r="U2051" s="2185"/>
      <c r="V2051" s="2185"/>
      <c r="W2051" s="2185"/>
      <c r="X2051" s="2185"/>
      <c r="Y2051" s="2185"/>
      <c r="Z2051" s="2185"/>
      <c r="AA2051" s="2185"/>
      <c r="AB2051" s="2185"/>
      <c r="AC2051" s="2185"/>
    </row>
    <row r="2052" spans="1:37" s="2161" customFormat="1" ht="11.25" hidden="1">
      <c r="E2052" s="2078" t="s">
        <v>4636</v>
      </c>
    </row>
    <row r="2053" spans="1:37" s="1722" customFormat="1" ht="12" hidden="1" customHeight="1">
      <c r="AK2053" s="1821"/>
    </row>
    <row r="2054" spans="1:37" s="1722" customFormat="1" ht="12" hidden="1" customHeight="1">
      <c r="AK2054" s="1821"/>
    </row>
    <row r="2055" spans="1:37" ht="12" hidden="1" customHeight="1">
      <c r="A2055" s="1649"/>
      <c r="B2055" s="1649"/>
      <c r="C2055" s="1649"/>
      <c r="D2055" s="1649"/>
      <c r="E2055" s="1649"/>
      <c r="F2055" s="1649"/>
      <c r="G2055" s="1649"/>
      <c r="H2055" s="1649"/>
      <c r="I2055" s="1649"/>
      <c r="J2055" s="1649"/>
      <c r="K2055" s="1649"/>
      <c r="L2055" s="1649"/>
      <c r="M2055" s="1649"/>
      <c r="N2055" s="1649"/>
      <c r="O2055" s="1649"/>
      <c r="P2055" s="1649"/>
      <c r="Q2055" s="1649"/>
      <c r="R2055" s="1649"/>
      <c r="S2055" s="1649"/>
      <c r="T2055" s="1649"/>
      <c r="U2055" s="1649"/>
      <c r="V2055" s="1649"/>
      <c r="W2055" s="1649"/>
      <c r="X2055" s="1649"/>
      <c r="Y2055" s="1649"/>
      <c r="Z2055" s="1649"/>
      <c r="AA2055" s="1649"/>
      <c r="AB2055" s="1649"/>
      <c r="AC2055" s="1649"/>
      <c r="AD2055" s="1649"/>
      <c r="AE2055" s="1649"/>
      <c r="AF2055" s="1649"/>
      <c r="AG2055" s="1649"/>
      <c r="AH2055" s="1649"/>
      <c r="AI2055" s="1649"/>
      <c r="AJ2055" s="1649"/>
      <c r="AK2055" s="1650"/>
    </row>
    <row r="2056" spans="1:37" ht="12" hidden="1" customHeight="1">
      <c r="A2056" s="1649"/>
      <c r="B2056" s="1649"/>
      <c r="C2056" s="1649"/>
      <c r="D2056" s="1649"/>
      <c r="E2056" s="1649"/>
      <c r="F2056" s="1649"/>
      <c r="G2056" s="1649"/>
      <c r="H2056" s="1649"/>
      <c r="I2056" s="1649"/>
      <c r="J2056" s="1649"/>
      <c r="K2056" s="1649"/>
      <c r="L2056" s="1649"/>
      <c r="M2056" s="1649"/>
      <c r="N2056" s="1649"/>
      <c r="O2056" s="1649"/>
      <c r="P2056" s="1649"/>
      <c r="Q2056" s="1649"/>
      <c r="R2056" s="1649"/>
      <c r="S2056" s="1649"/>
      <c r="T2056" s="1649"/>
      <c r="U2056" s="1649"/>
      <c r="V2056" s="1649"/>
      <c r="W2056" s="1649"/>
      <c r="X2056" s="1649"/>
      <c r="Y2056" s="1649"/>
      <c r="Z2056" s="1649"/>
      <c r="AA2056" s="1649"/>
      <c r="AB2056" s="1649"/>
      <c r="AC2056" s="1649"/>
      <c r="AD2056" s="1649"/>
      <c r="AE2056" s="1649"/>
      <c r="AF2056" s="1649"/>
      <c r="AG2056" s="1649"/>
      <c r="AH2056" s="1649"/>
      <c r="AI2056" s="1649"/>
      <c r="AJ2056" s="1649"/>
      <c r="AK2056" s="1650"/>
    </row>
    <row r="2057" spans="1:37" ht="12" customHeight="1">
      <c r="A2057" s="1649"/>
      <c r="B2057" s="1649"/>
      <c r="C2057" s="1649"/>
      <c r="D2057" s="1649"/>
      <c r="E2057" s="1649"/>
      <c r="F2057" s="1649"/>
      <c r="G2057" s="1649"/>
      <c r="H2057" s="1649"/>
      <c r="I2057" s="1649"/>
      <c r="J2057" s="1649"/>
      <c r="K2057" s="1649"/>
      <c r="L2057" s="1649"/>
      <c r="M2057" s="1649"/>
      <c r="N2057" s="1649"/>
      <c r="O2057" s="1649"/>
      <c r="P2057" s="1649"/>
      <c r="Q2057" s="1649"/>
      <c r="R2057" s="1649"/>
      <c r="S2057" s="1649"/>
      <c r="T2057" s="1649"/>
      <c r="U2057" s="1649"/>
      <c r="V2057" s="1649"/>
      <c r="W2057" s="1649"/>
      <c r="X2057" s="1649"/>
      <c r="Y2057" s="1649"/>
      <c r="Z2057" s="1649"/>
      <c r="AA2057" s="1649"/>
      <c r="AB2057" s="1649"/>
      <c r="AC2057" s="1649"/>
      <c r="AD2057" s="1649"/>
      <c r="AE2057" s="1649"/>
      <c r="AF2057" s="1649"/>
      <c r="AG2057" s="1649"/>
      <c r="AH2057" s="1649"/>
      <c r="AI2057" s="1649"/>
      <c r="AJ2057" s="1649"/>
      <c r="AK2057" s="1650"/>
    </row>
  </sheetData>
  <mergeCells count="2243">
    <mergeCell ref="AG2046:AG2050"/>
    <mergeCell ref="AH2046:AH2050"/>
    <mergeCell ref="AI2046:AI2050"/>
    <mergeCell ref="AJ2046:AJ2050"/>
    <mergeCell ref="Q2035:S2035"/>
    <mergeCell ref="U2035:X2035"/>
    <mergeCell ref="Y2035:AB2035"/>
    <mergeCell ref="AC2035:AF2035"/>
    <mergeCell ref="AG2035:AJ2035"/>
    <mergeCell ref="AB2046:AB2050"/>
    <mergeCell ref="AC2046:AC2050"/>
    <mergeCell ref="AD2046:AD2050"/>
    <mergeCell ref="AE2046:AE2050"/>
    <mergeCell ref="AF2046:AF2050"/>
    <mergeCell ref="Q2033:S2033"/>
    <mergeCell ref="U2033:X2033"/>
    <mergeCell ref="Y2033:AB2033"/>
    <mergeCell ref="AC2033:AF2033"/>
    <mergeCell ref="AG2033:AJ2033"/>
    <mergeCell ref="Q2034:S2034"/>
    <mergeCell ref="U2034:X2034"/>
    <mergeCell ref="Y2034:AB2034"/>
    <mergeCell ref="AC2034:AF2034"/>
    <mergeCell ref="AG2034:AJ2034"/>
    <mergeCell ref="Q2031:S2031"/>
    <mergeCell ref="U2031:X2031"/>
    <mergeCell ref="Y2031:AB2031"/>
    <mergeCell ref="AC2031:AF2031"/>
    <mergeCell ref="AG2031:AJ2031"/>
    <mergeCell ref="Q2032:S2032"/>
    <mergeCell ref="U2032:X2032"/>
    <mergeCell ref="Y2032:AB2032"/>
    <mergeCell ref="AC2032:AF2032"/>
    <mergeCell ref="AG2032:AJ2032"/>
    <mergeCell ref="Q2029:S2029"/>
    <mergeCell ref="U2029:X2029"/>
    <mergeCell ref="Y2029:AB2029"/>
    <mergeCell ref="AC2029:AF2029"/>
    <mergeCell ref="AG2029:AJ2029"/>
    <mergeCell ref="Q2030:S2030"/>
    <mergeCell ref="U2030:X2030"/>
    <mergeCell ref="Y2030:AB2030"/>
    <mergeCell ref="AC2030:AF2030"/>
    <mergeCell ref="AG2030:AJ2030"/>
    <mergeCell ref="Q2027:S2027"/>
    <mergeCell ref="U2027:X2027"/>
    <mergeCell ref="Y2027:AB2027"/>
    <mergeCell ref="AC2027:AF2027"/>
    <mergeCell ref="AG2027:AJ2027"/>
    <mergeCell ref="Q2028:S2028"/>
    <mergeCell ref="U2028:X2028"/>
    <mergeCell ref="Y2028:AB2028"/>
    <mergeCell ref="AC2028:AF2028"/>
    <mergeCell ref="AG2028:AJ2028"/>
    <mergeCell ref="Q2025:S2025"/>
    <mergeCell ref="U2025:X2025"/>
    <mergeCell ref="Y2025:AB2025"/>
    <mergeCell ref="AC2025:AF2025"/>
    <mergeCell ref="AG2025:AJ2025"/>
    <mergeCell ref="Q2026:S2026"/>
    <mergeCell ref="U2026:X2026"/>
    <mergeCell ref="Y2026:AB2026"/>
    <mergeCell ref="AC2026:AF2026"/>
    <mergeCell ref="AG2026:AJ2026"/>
    <mergeCell ref="Q2023:S2023"/>
    <mergeCell ref="U2023:X2023"/>
    <mergeCell ref="Y2023:AB2023"/>
    <mergeCell ref="AC2023:AF2023"/>
    <mergeCell ref="AG2023:AJ2023"/>
    <mergeCell ref="Q2024:S2024"/>
    <mergeCell ref="U2024:X2024"/>
    <mergeCell ref="Y2024:AB2024"/>
    <mergeCell ref="AC2024:AF2024"/>
    <mergeCell ref="AG2024:AJ2024"/>
    <mergeCell ref="Q2021:S2021"/>
    <mergeCell ref="U2021:X2021"/>
    <mergeCell ref="Y2021:AB2021"/>
    <mergeCell ref="AC2021:AF2021"/>
    <mergeCell ref="AG2021:AJ2021"/>
    <mergeCell ref="Q2022:S2022"/>
    <mergeCell ref="U2022:X2022"/>
    <mergeCell ref="Y2022:AB2022"/>
    <mergeCell ref="AC2022:AF2022"/>
    <mergeCell ref="AG2022:AJ2022"/>
    <mergeCell ref="Q2019:S2019"/>
    <mergeCell ref="U2019:X2019"/>
    <mergeCell ref="Y2019:AB2019"/>
    <mergeCell ref="AC2019:AF2019"/>
    <mergeCell ref="AG2019:AJ2019"/>
    <mergeCell ref="Q2020:S2020"/>
    <mergeCell ref="U2020:X2020"/>
    <mergeCell ref="Y2020:AB2020"/>
    <mergeCell ref="AC2020:AF2020"/>
    <mergeCell ref="AG2020:AJ2020"/>
    <mergeCell ref="Q2017:S2017"/>
    <mergeCell ref="U2017:X2017"/>
    <mergeCell ref="Y2017:AB2017"/>
    <mergeCell ref="AC2017:AF2017"/>
    <mergeCell ref="AG2017:AJ2017"/>
    <mergeCell ref="Q2018:S2018"/>
    <mergeCell ref="U2018:X2018"/>
    <mergeCell ref="Y2018:AB2018"/>
    <mergeCell ref="AC2018:AF2018"/>
    <mergeCell ref="AG2018:AJ2018"/>
    <mergeCell ref="Q2015:S2015"/>
    <mergeCell ref="U2015:X2015"/>
    <mergeCell ref="Y2015:AB2015"/>
    <mergeCell ref="AC2015:AF2015"/>
    <mergeCell ref="AG2015:AJ2015"/>
    <mergeCell ref="Q2016:S2016"/>
    <mergeCell ref="U2016:X2016"/>
    <mergeCell ref="Y2016:AB2016"/>
    <mergeCell ref="AC2016:AF2016"/>
    <mergeCell ref="AG2016:AJ2016"/>
    <mergeCell ref="Q2013:S2013"/>
    <mergeCell ref="U2013:X2013"/>
    <mergeCell ref="Y2013:AB2013"/>
    <mergeCell ref="AC2013:AF2013"/>
    <mergeCell ref="AG2013:AJ2013"/>
    <mergeCell ref="Q2014:S2014"/>
    <mergeCell ref="U2014:X2014"/>
    <mergeCell ref="Y2014:AB2014"/>
    <mergeCell ref="AC2014:AF2014"/>
    <mergeCell ref="AG2014:AJ2014"/>
    <mergeCell ref="Q2011:S2011"/>
    <mergeCell ref="U2011:X2011"/>
    <mergeCell ref="Y2011:AB2011"/>
    <mergeCell ref="AC2011:AF2011"/>
    <mergeCell ref="AG2011:AJ2011"/>
    <mergeCell ref="Q2012:S2012"/>
    <mergeCell ref="U2012:X2012"/>
    <mergeCell ref="Y2012:AB2012"/>
    <mergeCell ref="AC2012:AF2012"/>
    <mergeCell ref="AG2012:AJ2012"/>
    <mergeCell ref="AH1995:AH1999"/>
    <mergeCell ref="AI1995:AI1999"/>
    <mergeCell ref="AJ1995:AJ1999"/>
    <mergeCell ref="AF2004:AJ2004"/>
    <mergeCell ref="Q2010:T2010"/>
    <mergeCell ref="U2010:AB2010"/>
    <mergeCell ref="AC2010:AJ2010"/>
    <mergeCell ref="AB1995:AB1999"/>
    <mergeCell ref="AC1995:AC1999"/>
    <mergeCell ref="AD1995:AD1999"/>
    <mergeCell ref="AE1995:AE1999"/>
    <mergeCell ref="AF1995:AF1999"/>
    <mergeCell ref="AG1995:AG1999"/>
    <mergeCell ref="Q1983:S1983"/>
    <mergeCell ref="U1983:X1983"/>
    <mergeCell ref="Y1983:AB1983"/>
    <mergeCell ref="AC1983:AF1983"/>
    <mergeCell ref="AG1983:AJ1983"/>
    <mergeCell ref="Q1984:S1984"/>
    <mergeCell ref="U1984:X1984"/>
    <mergeCell ref="Y1984:AB1984"/>
    <mergeCell ref="AC1984:AF1984"/>
    <mergeCell ref="AG1984:AJ1984"/>
    <mergeCell ref="Q1981:S1981"/>
    <mergeCell ref="U1981:X1981"/>
    <mergeCell ref="Y1981:AB1981"/>
    <mergeCell ref="AC1981:AF1981"/>
    <mergeCell ref="AG1981:AJ1981"/>
    <mergeCell ref="Q1982:S1982"/>
    <mergeCell ref="U1982:X1982"/>
    <mergeCell ref="Y1982:AB1982"/>
    <mergeCell ref="AC1982:AF1982"/>
    <mergeCell ref="AG1982:AJ1982"/>
    <mergeCell ref="Q1979:S1979"/>
    <mergeCell ref="U1979:X1979"/>
    <mergeCell ref="Y1979:AB1979"/>
    <mergeCell ref="AC1979:AF1979"/>
    <mergeCell ref="AG1979:AJ1979"/>
    <mergeCell ref="Q1980:S1980"/>
    <mergeCell ref="U1980:X1980"/>
    <mergeCell ref="Y1980:AB1980"/>
    <mergeCell ref="AC1980:AF1980"/>
    <mergeCell ref="AG1980:AJ1980"/>
    <mergeCell ref="Q1977:S1977"/>
    <mergeCell ref="U1977:X1977"/>
    <mergeCell ref="Y1977:AB1977"/>
    <mergeCell ref="AC1977:AF1977"/>
    <mergeCell ref="AG1977:AJ1977"/>
    <mergeCell ref="Q1978:S1978"/>
    <mergeCell ref="U1978:X1978"/>
    <mergeCell ref="Y1978:AB1978"/>
    <mergeCell ref="AC1978:AF1978"/>
    <mergeCell ref="AG1978:AJ1978"/>
    <mergeCell ref="Q1975:S1975"/>
    <mergeCell ref="U1975:X1975"/>
    <mergeCell ref="Y1975:AB1975"/>
    <mergeCell ref="AC1975:AF1975"/>
    <mergeCell ref="AG1975:AJ1975"/>
    <mergeCell ref="Q1976:S1976"/>
    <mergeCell ref="U1976:X1976"/>
    <mergeCell ref="Y1976:AB1976"/>
    <mergeCell ref="AC1976:AF1976"/>
    <mergeCell ref="AG1976:AJ1976"/>
    <mergeCell ref="Q1973:S1973"/>
    <mergeCell ref="U1973:X1973"/>
    <mergeCell ref="Y1973:AB1973"/>
    <mergeCell ref="AC1973:AF1973"/>
    <mergeCell ref="AG1973:AJ1973"/>
    <mergeCell ref="Q1974:S1974"/>
    <mergeCell ref="U1974:X1974"/>
    <mergeCell ref="Y1974:AB1974"/>
    <mergeCell ref="AC1974:AF1974"/>
    <mergeCell ref="AG1974:AJ1974"/>
    <mergeCell ref="AF1965:AJ1965"/>
    <mergeCell ref="Q1971:T1971"/>
    <mergeCell ref="U1971:AB1971"/>
    <mergeCell ref="AC1971:AJ1971"/>
    <mergeCell ref="Q1972:S1972"/>
    <mergeCell ref="U1972:X1972"/>
    <mergeCell ref="Y1972:AB1972"/>
    <mergeCell ref="AC1972:AF1972"/>
    <mergeCell ref="AG1972:AJ1972"/>
    <mergeCell ref="AF1943:AJ1943"/>
    <mergeCell ref="Q1949:T1949"/>
    <mergeCell ref="U1949:AB1949"/>
    <mergeCell ref="AC1949:AJ1949"/>
    <mergeCell ref="Q1950:S1950"/>
    <mergeCell ref="U1950:X1950"/>
    <mergeCell ref="Y1950:AB1950"/>
    <mergeCell ref="AC1950:AF1950"/>
    <mergeCell ref="AG1950:AJ1950"/>
    <mergeCell ref="AB1914:AJ1914"/>
    <mergeCell ref="AF1917:AJ1917"/>
    <mergeCell ref="Q1923:T1923"/>
    <mergeCell ref="U1923:AB1923"/>
    <mergeCell ref="AC1923:AJ1923"/>
    <mergeCell ref="Q1924:S1924"/>
    <mergeCell ref="U1924:X1924"/>
    <mergeCell ref="Y1924:AB1924"/>
    <mergeCell ref="AC1924:AF1924"/>
    <mergeCell ref="AG1924:AJ1924"/>
    <mergeCell ref="AB1893:AJ1893"/>
    <mergeCell ref="AF1897:AJ1897"/>
    <mergeCell ref="Q1903:T1903"/>
    <mergeCell ref="U1903:AB1903"/>
    <mergeCell ref="AC1903:AJ1903"/>
    <mergeCell ref="Q1904:S1904"/>
    <mergeCell ref="U1904:X1904"/>
    <mergeCell ref="Y1904:AB1904"/>
    <mergeCell ref="AC1904:AF1904"/>
    <mergeCell ref="AG1904:AJ1904"/>
    <mergeCell ref="AA1871:AJ1871"/>
    <mergeCell ref="AF1876:AJ1876"/>
    <mergeCell ref="Q1882:T1882"/>
    <mergeCell ref="U1882:AB1882"/>
    <mergeCell ref="AC1882:AJ1882"/>
    <mergeCell ref="Q1883:S1883"/>
    <mergeCell ref="U1883:X1883"/>
    <mergeCell ref="Y1883:AB1883"/>
    <mergeCell ref="AC1883:AF1883"/>
    <mergeCell ref="AG1883:AJ1883"/>
    <mergeCell ref="AF1854:AJ1854"/>
    <mergeCell ref="Q1860:T1860"/>
    <mergeCell ref="U1860:AB1860"/>
    <mergeCell ref="AC1860:AJ1860"/>
    <mergeCell ref="Q1861:S1861"/>
    <mergeCell ref="U1861:X1861"/>
    <mergeCell ref="Y1861:AB1861"/>
    <mergeCell ref="AC1861:AF1861"/>
    <mergeCell ref="AG1861:AJ1861"/>
    <mergeCell ref="AF1832:AJ1832"/>
    <mergeCell ref="Q1838:T1838"/>
    <mergeCell ref="U1838:AB1838"/>
    <mergeCell ref="AC1838:AJ1838"/>
    <mergeCell ref="Q1839:S1839"/>
    <mergeCell ref="U1839:X1839"/>
    <mergeCell ref="Y1839:AB1839"/>
    <mergeCell ref="AC1839:AF1839"/>
    <mergeCell ref="AG1839:AJ1839"/>
    <mergeCell ref="AF1809:AJ1809"/>
    <mergeCell ref="Q1815:T1815"/>
    <mergeCell ref="U1815:AB1815"/>
    <mergeCell ref="AC1815:AJ1815"/>
    <mergeCell ref="Q1816:S1816"/>
    <mergeCell ref="U1816:X1816"/>
    <mergeCell ref="Y1816:AB1816"/>
    <mergeCell ref="AC1816:AF1816"/>
    <mergeCell ref="AG1816:AJ1816"/>
    <mergeCell ref="AF1783:AJ1783"/>
    <mergeCell ref="Q1790:T1790"/>
    <mergeCell ref="U1790:AB1790"/>
    <mergeCell ref="AC1790:AJ1790"/>
    <mergeCell ref="Q1791:S1791"/>
    <mergeCell ref="U1791:X1791"/>
    <mergeCell ref="Y1791:AB1791"/>
    <mergeCell ref="AC1791:AF1791"/>
    <mergeCell ref="AG1791:AJ1791"/>
    <mergeCell ref="M1731:AJ1731"/>
    <mergeCell ref="AF1752:AJ1752"/>
    <mergeCell ref="Q1759:T1759"/>
    <mergeCell ref="U1759:AB1759"/>
    <mergeCell ref="AC1759:AJ1759"/>
    <mergeCell ref="Q1760:S1760"/>
    <mergeCell ref="U1760:X1760"/>
    <mergeCell ref="Y1760:AB1760"/>
    <mergeCell ref="AC1760:AF1760"/>
    <mergeCell ref="AG1760:AJ1760"/>
    <mergeCell ref="AF1712:AJ1712"/>
    <mergeCell ref="Q1719:T1719"/>
    <mergeCell ref="U1719:AB1719"/>
    <mergeCell ref="AC1719:AJ1719"/>
    <mergeCell ref="Q1720:S1720"/>
    <mergeCell ref="U1720:X1720"/>
    <mergeCell ref="Y1720:AB1720"/>
    <mergeCell ref="AC1720:AF1720"/>
    <mergeCell ref="AG1720:AJ1720"/>
    <mergeCell ref="M1665:AJ1665"/>
    <mergeCell ref="AF1680:AJ1680"/>
    <mergeCell ref="Q1687:T1687"/>
    <mergeCell ref="U1687:AB1687"/>
    <mergeCell ref="AC1687:AJ1687"/>
    <mergeCell ref="Q1688:S1688"/>
    <mergeCell ref="U1688:X1688"/>
    <mergeCell ref="Y1688:AB1688"/>
    <mergeCell ref="AC1688:AF1688"/>
    <mergeCell ref="AG1688:AJ1688"/>
    <mergeCell ref="Q1653:T1653"/>
    <mergeCell ref="U1653:AB1653"/>
    <mergeCell ref="AC1653:AJ1653"/>
    <mergeCell ref="Q1654:S1654"/>
    <mergeCell ref="U1654:X1654"/>
    <mergeCell ref="Y1654:AB1654"/>
    <mergeCell ref="AC1654:AF1654"/>
    <mergeCell ref="AG1654:AJ1654"/>
    <mergeCell ref="F1634:G1634"/>
    <mergeCell ref="H1634:R1634"/>
    <mergeCell ref="S1634:W1634"/>
    <mergeCell ref="X1634:AB1634"/>
    <mergeCell ref="AC1634:AG1634"/>
    <mergeCell ref="AF1646:AJ1646"/>
    <mergeCell ref="F1632:G1632"/>
    <mergeCell ref="H1632:R1632"/>
    <mergeCell ref="S1632:W1632"/>
    <mergeCell ref="X1632:AB1632"/>
    <mergeCell ref="AC1632:AG1632"/>
    <mergeCell ref="F1633:G1633"/>
    <mergeCell ref="H1633:R1633"/>
    <mergeCell ref="S1633:W1633"/>
    <mergeCell ref="X1633:AB1633"/>
    <mergeCell ref="AC1633:AG1633"/>
    <mergeCell ref="AE1627:AE1630"/>
    <mergeCell ref="AF1627:AF1630"/>
    <mergeCell ref="AG1627:AG1630"/>
    <mergeCell ref="AH1627:AH1630"/>
    <mergeCell ref="AI1627:AI1630"/>
    <mergeCell ref="AJ1627:AJ1630"/>
    <mergeCell ref="W1627:W1630"/>
    <mergeCell ref="X1627:X1630"/>
    <mergeCell ref="Y1627:Y1630"/>
    <mergeCell ref="Z1627:Z1630"/>
    <mergeCell ref="AA1627:AA1630"/>
    <mergeCell ref="AB1627:AB1630"/>
    <mergeCell ref="AF1609:AJ1609"/>
    <mergeCell ref="Q1616:T1616"/>
    <mergeCell ref="U1616:AB1616"/>
    <mergeCell ref="AC1616:AJ1616"/>
    <mergeCell ref="Q1617:S1617"/>
    <mergeCell ref="U1617:X1617"/>
    <mergeCell ref="Y1617:AB1617"/>
    <mergeCell ref="AC1617:AF1617"/>
    <mergeCell ref="AG1617:AJ1617"/>
    <mergeCell ref="Q1591:S1591"/>
    <mergeCell ref="U1591:X1591"/>
    <mergeCell ref="Y1591:AB1591"/>
    <mergeCell ref="AC1591:AF1591"/>
    <mergeCell ref="AG1591:AJ1591"/>
    <mergeCell ref="M1601:AJ1601"/>
    <mergeCell ref="M1572:AJ1572"/>
    <mergeCell ref="AF1582:AJ1582"/>
    <mergeCell ref="Q1589:T1589"/>
    <mergeCell ref="U1589:AB1589"/>
    <mergeCell ref="AC1589:AJ1589"/>
    <mergeCell ref="Q1590:S1590"/>
    <mergeCell ref="U1590:X1590"/>
    <mergeCell ref="Y1590:AB1590"/>
    <mergeCell ref="AC1590:AF1590"/>
    <mergeCell ref="AG1590:AJ1590"/>
    <mergeCell ref="M1537:AJ1537"/>
    <mergeCell ref="AF1554:AJ1554"/>
    <mergeCell ref="Q1561:T1561"/>
    <mergeCell ref="U1561:AB1561"/>
    <mergeCell ref="AC1561:AJ1561"/>
    <mergeCell ref="Q1562:S1562"/>
    <mergeCell ref="U1562:X1562"/>
    <mergeCell ref="Y1562:AB1562"/>
    <mergeCell ref="AC1562:AF1562"/>
    <mergeCell ref="AG1562:AJ1562"/>
    <mergeCell ref="Q1526:S1526"/>
    <mergeCell ref="U1526:X1526"/>
    <mergeCell ref="Y1526:AB1526"/>
    <mergeCell ref="AC1526:AF1526"/>
    <mergeCell ref="AG1526:AJ1526"/>
    <mergeCell ref="Q1527:S1527"/>
    <mergeCell ref="U1527:X1527"/>
    <mergeCell ref="Y1527:AB1527"/>
    <mergeCell ref="AC1527:AF1527"/>
    <mergeCell ref="AG1527:AJ1527"/>
    <mergeCell ref="AF1517:AJ1517"/>
    <mergeCell ref="Q1524:T1524"/>
    <mergeCell ref="U1524:AB1524"/>
    <mergeCell ref="AC1524:AJ1524"/>
    <mergeCell ref="Q1525:S1525"/>
    <mergeCell ref="U1525:X1525"/>
    <mergeCell ref="Y1525:AB1525"/>
    <mergeCell ref="AC1525:AF1525"/>
    <mergeCell ref="AG1525:AJ1525"/>
    <mergeCell ref="Q1501:S1501"/>
    <mergeCell ref="U1501:X1501"/>
    <mergeCell ref="Y1501:AB1501"/>
    <mergeCell ref="AC1501:AF1501"/>
    <mergeCell ref="AG1501:AJ1501"/>
    <mergeCell ref="M1511:AJ1511"/>
    <mergeCell ref="Q1499:S1499"/>
    <mergeCell ref="U1499:X1499"/>
    <mergeCell ref="Y1499:AB1499"/>
    <mergeCell ref="AC1499:AF1499"/>
    <mergeCell ref="AG1499:AJ1499"/>
    <mergeCell ref="Q1500:S1500"/>
    <mergeCell ref="U1500:X1500"/>
    <mergeCell ref="Y1500:AB1500"/>
    <mergeCell ref="AC1500:AF1500"/>
    <mergeCell ref="AG1500:AJ1500"/>
    <mergeCell ref="AF1490:AJ1490"/>
    <mergeCell ref="Q1497:T1497"/>
    <mergeCell ref="U1497:AB1497"/>
    <mergeCell ref="AC1497:AJ1497"/>
    <mergeCell ref="Q1498:S1498"/>
    <mergeCell ref="U1498:X1498"/>
    <mergeCell ref="Y1498:AB1498"/>
    <mergeCell ref="AC1498:AF1498"/>
    <mergeCell ref="AG1498:AJ1498"/>
    <mergeCell ref="Q1470:S1470"/>
    <mergeCell ref="U1470:X1470"/>
    <mergeCell ref="Y1470:AB1470"/>
    <mergeCell ref="AC1470:AF1470"/>
    <mergeCell ref="AG1470:AJ1470"/>
    <mergeCell ref="M1480:AJ1480"/>
    <mergeCell ref="Q1468:S1468"/>
    <mergeCell ref="U1468:X1468"/>
    <mergeCell ref="Y1468:AB1468"/>
    <mergeCell ref="AC1468:AF1468"/>
    <mergeCell ref="AG1468:AJ1468"/>
    <mergeCell ref="Q1469:S1469"/>
    <mergeCell ref="U1469:X1469"/>
    <mergeCell ref="Y1469:AB1469"/>
    <mergeCell ref="AC1469:AF1469"/>
    <mergeCell ref="AG1469:AJ1469"/>
    <mergeCell ref="M1453:AJ1453"/>
    <mergeCell ref="AF1459:AJ1459"/>
    <mergeCell ref="Q1466:T1466"/>
    <mergeCell ref="U1466:AB1466"/>
    <mergeCell ref="AC1466:AJ1466"/>
    <mergeCell ref="Q1467:S1467"/>
    <mergeCell ref="U1467:X1467"/>
    <mergeCell ref="Y1467:AB1467"/>
    <mergeCell ref="AC1467:AF1467"/>
    <mergeCell ref="AG1467:AJ1467"/>
    <mergeCell ref="AF1435:AJ1435"/>
    <mergeCell ref="Q1442:T1442"/>
    <mergeCell ref="U1442:AB1442"/>
    <mergeCell ref="AC1442:AJ1442"/>
    <mergeCell ref="Q1443:S1443"/>
    <mergeCell ref="U1443:X1443"/>
    <mergeCell ref="Y1443:AB1443"/>
    <mergeCell ref="AC1443:AF1443"/>
    <mergeCell ref="AG1443:AJ1443"/>
    <mergeCell ref="Q1419:S1419"/>
    <mergeCell ref="U1419:X1419"/>
    <mergeCell ref="Y1419:AB1419"/>
    <mergeCell ref="AC1419:AF1419"/>
    <mergeCell ref="AG1419:AJ1419"/>
    <mergeCell ref="M1429:AJ1429"/>
    <mergeCell ref="Q1417:S1417"/>
    <mergeCell ref="U1417:X1417"/>
    <mergeCell ref="Y1417:AB1417"/>
    <mergeCell ref="AC1417:AF1417"/>
    <mergeCell ref="AG1417:AJ1417"/>
    <mergeCell ref="Q1418:S1418"/>
    <mergeCell ref="U1418:X1418"/>
    <mergeCell ref="Y1418:AB1418"/>
    <mergeCell ref="AC1418:AF1418"/>
    <mergeCell ref="AG1418:AJ1418"/>
    <mergeCell ref="Q1415:S1415"/>
    <mergeCell ref="U1415:X1415"/>
    <mergeCell ref="Y1415:AB1415"/>
    <mergeCell ref="AC1415:AF1415"/>
    <mergeCell ref="AG1415:AJ1415"/>
    <mergeCell ref="Q1416:S1416"/>
    <mergeCell ref="U1416:X1416"/>
    <mergeCell ref="Y1416:AB1416"/>
    <mergeCell ref="AC1416:AF1416"/>
    <mergeCell ref="AG1416:AJ1416"/>
    <mergeCell ref="Q1413:S1413"/>
    <mergeCell ref="U1413:X1413"/>
    <mergeCell ref="Y1413:AB1413"/>
    <mergeCell ref="AC1413:AF1413"/>
    <mergeCell ref="AG1413:AJ1413"/>
    <mergeCell ref="Q1414:S1414"/>
    <mergeCell ref="U1414:X1414"/>
    <mergeCell ref="Y1414:AB1414"/>
    <mergeCell ref="AC1414:AF1414"/>
    <mergeCell ref="AG1414:AJ1414"/>
    <mergeCell ref="Q1411:S1411"/>
    <mergeCell ref="U1411:X1411"/>
    <mergeCell ref="Y1411:AB1411"/>
    <mergeCell ref="AC1411:AF1411"/>
    <mergeCell ref="AG1411:AJ1411"/>
    <mergeCell ref="Q1412:S1412"/>
    <mergeCell ref="U1412:X1412"/>
    <mergeCell ref="Y1412:AB1412"/>
    <mergeCell ref="AC1412:AF1412"/>
    <mergeCell ref="AG1412:AJ1412"/>
    <mergeCell ref="Q1409:S1409"/>
    <mergeCell ref="U1409:X1409"/>
    <mergeCell ref="Y1409:AB1409"/>
    <mergeCell ref="AC1409:AF1409"/>
    <mergeCell ref="AG1409:AJ1409"/>
    <mergeCell ref="Q1410:S1410"/>
    <mergeCell ref="U1410:X1410"/>
    <mergeCell ref="Y1410:AB1410"/>
    <mergeCell ref="AC1410:AF1410"/>
    <mergeCell ref="AG1410:AJ1410"/>
    <mergeCell ref="Q1407:S1407"/>
    <mergeCell ref="U1407:X1407"/>
    <mergeCell ref="Y1407:AB1407"/>
    <mergeCell ref="AC1407:AF1407"/>
    <mergeCell ref="AG1407:AJ1407"/>
    <mergeCell ref="Q1408:S1408"/>
    <mergeCell ref="U1408:X1408"/>
    <mergeCell ref="Y1408:AB1408"/>
    <mergeCell ref="AC1408:AF1408"/>
    <mergeCell ref="AG1408:AJ1408"/>
    <mergeCell ref="AF1398:AJ1398"/>
    <mergeCell ref="Q1405:T1405"/>
    <mergeCell ref="U1405:AB1405"/>
    <mergeCell ref="AC1405:AJ1405"/>
    <mergeCell ref="Q1406:S1406"/>
    <mergeCell ref="U1406:X1406"/>
    <mergeCell ref="Y1406:AB1406"/>
    <mergeCell ref="AC1406:AF1406"/>
    <mergeCell ref="AG1406:AJ1406"/>
    <mergeCell ref="Q1383:S1383"/>
    <mergeCell ref="U1383:X1383"/>
    <mergeCell ref="Y1383:AB1383"/>
    <mergeCell ref="AC1383:AF1383"/>
    <mergeCell ref="AG1383:AJ1383"/>
    <mergeCell ref="M1393:AJ1393"/>
    <mergeCell ref="AF1374:AJ1374"/>
    <mergeCell ref="Q1381:T1381"/>
    <mergeCell ref="U1381:AB1381"/>
    <mergeCell ref="AC1381:AJ1381"/>
    <mergeCell ref="Q1382:S1382"/>
    <mergeCell ref="U1382:X1382"/>
    <mergeCell ref="Y1382:AB1382"/>
    <mergeCell ref="AC1382:AF1382"/>
    <mergeCell ref="AG1382:AJ1382"/>
    <mergeCell ref="Q1360:S1360"/>
    <mergeCell ref="U1360:X1360"/>
    <mergeCell ref="Y1360:AB1360"/>
    <mergeCell ref="AC1360:AF1360"/>
    <mergeCell ref="AG1360:AJ1360"/>
    <mergeCell ref="M1370:AJ1370"/>
    <mergeCell ref="AF1351:AJ1351"/>
    <mergeCell ref="Q1358:T1358"/>
    <mergeCell ref="U1358:AB1358"/>
    <mergeCell ref="AC1358:AJ1358"/>
    <mergeCell ref="Q1359:S1359"/>
    <mergeCell ref="U1359:X1359"/>
    <mergeCell ref="Y1359:AB1359"/>
    <mergeCell ref="AC1359:AF1359"/>
    <mergeCell ref="AG1359:AJ1359"/>
    <mergeCell ref="Q1332:S1332"/>
    <mergeCell ref="U1332:X1332"/>
    <mergeCell ref="Y1332:AB1332"/>
    <mergeCell ref="AC1332:AF1332"/>
    <mergeCell ref="AG1332:AJ1332"/>
    <mergeCell ref="AC1342:AJ1342"/>
    <mergeCell ref="AF1323:AJ1323"/>
    <mergeCell ref="Q1330:T1330"/>
    <mergeCell ref="U1330:AB1330"/>
    <mergeCell ref="AC1330:AJ1330"/>
    <mergeCell ref="Q1331:S1331"/>
    <mergeCell ref="U1331:X1331"/>
    <mergeCell ref="Y1331:AB1331"/>
    <mergeCell ref="AC1331:AF1331"/>
    <mergeCell ref="AG1331:AJ1331"/>
    <mergeCell ref="Q1309:S1309"/>
    <mergeCell ref="U1309:X1309"/>
    <mergeCell ref="Y1309:AB1309"/>
    <mergeCell ref="AC1309:AF1309"/>
    <mergeCell ref="AG1309:AJ1309"/>
    <mergeCell ref="M1319:AJ1319"/>
    <mergeCell ref="AF1300:AJ1300"/>
    <mergeCell ref="Q1307:T1307"/>
    <mergeCell ref="U1307:AB1307"/>
    <mergeCell ref="AC1307:AJ1307"/>
    <mergeCell ref="Q1308:S1308"/>
    <mergeCell ref="U1308:X1308"/>
    <mergeCell ref="Y1308:AB1308"/>
    <mergeCell ref="AC1308:AF1308"/>
    <mergeCell ref="AG1308:AJ1308"/>
    <mergeCell ref="Q1287:S1287"/>
    <mergeCell ref="U1287:X1287"/>
    <mergeCell ref="Y1287:AB1287"/>
    <mergeCell ref="AC1287:AF1287"/>
    <mergeCell ref="AG1287:AJ1287"/>
    <mergeCell ref="S1298:AJ1298"/>
    <mergeCell ref="Q1285:S1285"/>
    <mergeCell ref="U1285:X1285"/>
    <mergeCell ref="Y1285:AB1285"/>
    <mergeCell ref="AC1285:AF1285"/>
    <mergeCell ref="AG1285:AJ1285"/>
    <mergeCell ref="Q1286:S1286"/>
    <mergeCell ref="U1286:X1286"/>
    <mergeCell ref="Y1286:AB1286"/>
    <mergeCell ref="AC1286:AF1286"/>
    <mergeCell ref="AG1286:AJ1286"/>
    <mergeCell ref="Q1283:S1283"/>
    <mergeCell ref="U1283:X1283"/>
    <mergeCell ref="Y1283:AB1283"/>
    <mergeCell ref="AC1283:AF1283"/>
    <mergeCell ref="AG1283:AJ1283"/>
    <mergeCell ref="Q1284:S1284"/>
    <mergeCell ref="U1284:X1284"/>
    <mergeCell ref="Y1284:AB1284"/>
    <mergeCell ref="AC1284:AF1284"/>
    <mergeCell ref="AG1284:AJ1284"/>
    <mergeCell ref="Q1281:S1281"/>
    <mergeCell ref="U1281:X1281"/>
    <mergeCell ref="Y1281:AB1281"/>
    <mergeCell ref="AC1281:AF1281"/>
    <mergeCell ref="AG1281:AJ1281"/>
    <mergeCell ref="Q1282:S1282"/>
    <mergeCell ref="U1282:X1282"/>
    <mergeCell ref="Y1282:AB1282"/>
    <mergeCell ref="AC1282:AF1282"/>
    <mergeCell ref="AG1282:AJ1282"/>
    <mergeCell ref="AF1272:AJ1272"/>
    <mergeCell ref="Q1279:T1279"/>
    <mergeCell ref="U1279:AB1279"/>
    <mergeCell ref="AC1279:AJ1279"/>
    <mergeCell ref="Q1280:S1280"/>
    <mergeCell ref="U1280:X1280"/>
    <mergeCell ref="Y1280:AB1280"/>
    <mergeCell ref="AC1280:AF1280"/>
    <mergeCell ref="AG1280:AJ1280"/>
    <mergeCell ref="Q1257:S1257"/>
    <mergeCell ref="U1257:X1257"/>
    <mergeCell ref="Y1257:AB1257"/>
    <mergeCell ref="AC1257:AF1257"/>
    <mergeCell ref="AG1257:AJ1257"/>
    <mergeCell ref="AC1267:AJ1267"/>
    <mergeCell ref="M1242:AJ1242"/>
    <mergeCell ref="AF1248:AJ1248"/>
    <mergeCell ref="Q1255:T1255"/>
    <mergeCell ref="U1255:AB1255"/>
    <mergeCell ref="AC1255:AJ1255"/>
    <mergeCell ref="Q1256:S1256"/>
    <mergeCell ref="U1256:X1256"/>
    <mergeCell ref="Y1256:AB1256"/>
    <mergeCell ref="AC1256:AF1256"/>
    <mergeCell ref="AG1256:AJ1256"/>
    <mergeCell ref="Q1231:S1231"/>
    <mergeCell ref="U1231:X1231"/>
    <mergeCell ref="Y1231:AB1231"/>
    <mergeCell ref="AC1231:AF1231"/>
    <mergeCell ref="AG1231:AJ1231"/>
    <mergeCell ref="Q1232:S1232"/>
    <mergeCell ref="U1232:X1232"/>
    <mergeCell ref="Y1232:AB1232"/>
    <mergeCell ref="AC1232:AF1232"/>
    <mergeCell ref="AG1232:AJ1232"/>
    <mergeCell ref="Q1229:S1229"/>
    <mergeCell ref="U1229:X1229"/>
    <mergeCell ref="Y1229:AB1229"/>
    <mergeCell ref="AC1229:AF1229"/>
    <mergeCell ref="AG1229:AJ1229"/>
    <mergeCell ref="Q1230:S1230"/>
    <mergeCell ref="U1230:X1230"/>
    <mergeCell ref="Y1230:AB1230"/>
    <mergeCell ref="AC1230:AF1230"/>
    <mergeCell ref="AG1230:AJ1230"/>
    <mergeCell ref="Q1227:S1227"/>
    <mergeCell ref="U1227:X1227"/>
    <mergeCell ref="Y1227:AB1227"/>
    <mergeCell ref="AC1227:AF1227"/>
    <mergeCell ref="AG1227:AJ1227"/>
    <mergeCell ref="Q1228:S1228"/>
    <mergeCell ref="U1228:X1228"/>
    <mergeCell ref="Y1228:AB1228"/>
    <mergeCell ref="AC1228:AF1228"/>
    <mergeCell ref="AG1228:AJ1228"/>
    <mergeCell ref="Q1225:S1225"/>
    <mergeCell ref="U1225:X1225"/>
    <mergeCell ref="Y1225:AB1225"/>
    <mergeCell ref="AC1225:AF1225"/>
    <mergeCell ref="AG1225:AJ1225"/>
    <mergeCell ref="Q1226:S1226"/>
    <mergeCell ref="U1226:X1226"/>
    <mergeCell ref="Y1226:AB1226"/>
    <mergeCell ref="AC1226:AF1226"/>
    <mergeCell ref="AG1226:AJ1226"/>
    <mergeCell ref="Q1223:S1223"/>
    <mergeCell ref="U1223:X1223"/>
    <mergeCell ref="Y1223:AB1223"/>
    <mergeCell ref="AC1223:AF1223"/>
    <mergeCell ref="AG1223:AJ1223"/>
    <mergeCell ref="Q1224:S1224"/>
    <mergeCell ref="U1224:X1224"/>
    <mergeCell ref="Y1224:AB1224"/>
    <mergeCell ref="AC1224:AF1224"/>
    <mergeCell ref="AG1224:AJ1224"/>
    <mergeCell ref="M1210:AJ1210"/>
    <mergeCell ref="AF1214:AJ1214"/>
    <mergeCell ref="Q1221:T1221"/>
    <mergeCell ref="U1221:AB1221"/>
    <mergeCell ref="AC1221:AJ1221"/>
    <mergeCell ref="Q1222:S1222"/>
    <mergeCell ref="U1222:X1222"/>
    <mergeCell ref="Y1222:AB1222"/>
    <mergeCell ref="AC1222:AF1222"/>
    <mergeCell ref="AG1222:AJ1222"/>
    <mergeCell ref="Q1199:S1199"/>
    <mergeCell ref="U1199:X1199"/>
    <mergeCell ref="Y1199:AB1199"/>
    <mergeCell ref="AC1199:AF1199"/>
    <mergeCell ref="AG1199:AJ1199"/>
    <mergeCell ref="Q1200:S1200"/>
    <mergeCell ref="U1200:X1200"/>
    <mergeCell ref="Y1200:AB1200"/>
    <mergeCell ref="AC1200:AF1200"/>
    <mergeCell ref="AG1200:AJ1200"/>
    <mergeCell ref="Q1197:S1197"/>
    <mergeCell ref="U1197:X1197"/>
    <mergeCell ref="Y1197:AB1197"/>
    <mergeCell ref="AC1197:AF1197"/>
    <mergeCell ref="AG1197:AJ1197"/>
    <mergeCell ref="Q1198:S1198"/>
    <mergeCell ref="U1198:X1198"/>
    <mergeCell ref="Y1198:AB1198"/>
    <mergeCell ref="AC1198:AF1198"/>
    <mergeCell ref="AG1198:AJ1198"/>
    <mergeCell ref="AF1188:AJ1188"/>
    <mergeCell ref="Q1195:T1195"/>
    <mergeCell ref="U1195:AB1195"/>
    <mergeCell ref="AC1195:AJ1195"/>
    <mergeCell ref="Q1196:S1196"/>
    <mergeCell ref="U1196:X1196"/>
    <mergeCell ref="Y1196:AB1196"/>
    <mergeCell ref="AC1196:AF1196"/>
    <mergeCell ref="AG1196:AJ1196"/>
    <mergeCell ref="Q1168:S1168"/>
    <mergeCell ref="U1168:X1168"/>
    <mergeCell ref="Y1168:AB1168"/>
    <mergeCell ref="AC1168:AF1168"/>
    <mergeCell ref="AG1168:AJ1168"/>
    <mergeCell ref="M1178:AJ1178"/>
    <mergeCell ref="Q1166:S1166"/>
    <mergeCell ref="U1166:X1166"/>
    <mergeCell ref="Y1166:AB1166"/>
    <mergeCell ref="AC1166:AF1166"/>
    <mergeCell ref="AG1166:AJ1166"/>
    <mergeCell ref="Q1167:S1167"/>
    <mergeCell ref="U1167:X1167"/>
    <mergeCell ref="Y1167:AB1167"/>
    <mergeCell ref="AC1167:AF1167"/>
    <mergeCell ref="AG1167:AJ1167"/>
    <mergeCell ref="M1148:AJ1148"/>
    <mergeCell ref="AF1157:AJ1157"/>
    <mergeCell ref="Q1164:T1164"/>
    <mergeCell ref="U1164:AB1164"/>
    <mergeCell ref="AC1164:AJ1164"/>
    <mergeCell ref="Q1165:S1165"/>
    <mergeCell ref="U1165:X1165"/>
    <mergeCell ref="Y1165:AB1165"/>
    <mergeCell ref="AC1165:AF1165"/>
    <mergeCell ref="AG1165:AJ1165"/>
    <mergeCell ref="Q1137:S1137"/>
    <mergeCell ref="U1137:X1137"/>
    <mergeCell ref="Y1137:AB1137"/>
    <mergeCell ref="AC1137:AF1137"/>
    <mergeCell ref="AG1137:AJ1137"/>
    <mergeCell ref="Q1138:S1138"/>
    <mergeCell ref="U1138:X1138"/>
    <mergeCell ref="Y1138:AB1138"/>
    <mergeCell ref="AC1138:AF1138"/>
    <mergeCell ref="AG1138:AJ1138"/>
    <mergeCell ref="E1120:T1120"/>
    <mergeCell ref="V1120:AF1120"/>
    <mergeCell ref="E1121:T1121"/>
    <mergeCell ref="V1121:AF1121"/>
    <mergeCell ref="AF1129:AJ1129"/>
    <mergeCell ref="Q1136:T1136"/>
    <mergeCell ref="U1136:AB1136"/>
    <mergeCell ref="AC1136:AJ1136"/>
    <mergeCell ref="AF1102:AJ1102"/>
    <mergeCell ref="Q1109:T1109"/>
    <mergeCell ref="U1109:AB1109"/>
    <mergeCell ref="AC1109:AJ1109"/>
    <mergeCell ref="Q1110:S1110"/>
    <mergeCell ref="U1110:X1110"/>
    <mergeCell ref="Y1110:AB1110"/>
    <mergeCell ref="AC1110:AF1110"/>
    <mergeCell ref="AG1110:AJ1110"/>
    <mergeCell ref="Q1023:S1023"/>
    <mergeCell ref="U1023:X1023"/>
    <mergeCell ref="Y1023:AB1023"/>
    <mergeCell ref="AC1023:AF1023"/>
    <mergeCell ref="AG1023:AJ1023"/>
    <mergeCell ref="AE1033:AJ1033"/>
    <mergeCell ref="Q1021:S1021"/>
    <mergeCell ref="U1021:X1021"/>
    <mergeCell ref="Y1021:AB1021"/>
    <mergeCell ref="AC1021:AF1021"/>
    <mergeCell ref="AG1021:AJ1021"/>
    <mergeCell ref="Q1022:S1022"/>
    <mergeCell ref="U1022:X1022"/>
    <mergeCell ref="Y1022:AB1022"/>
    <mergeCell ref="AC1022:AF1022"/>
    <mergeCell ref="AG1022:AJ1022"/>
    <mergeCell ref="Q1019:S1019"/>
    <mergeCell ref="U1019:X1019"/>
    <mergeCell ref="Y1019:AB1019"/>
    <mergeCell ref="AC1019:AF1019"/>
    <mergeCell ref="AG1019:AJ1019"/>
    <mergeCell ref="Q1020:S1020"/>
    <mergeCell ref="U1020:X1020"/>
    <mergeCell ref="Y1020:AB1020"/>
    <mergeCell ref="AC1020:AF1020"/>
    <mergeCell ref="AG1020:AJ1020"/>
    <mergeCell ref="Q1017:S1017"/>
    <mergeCell ref="U1017:X1017"/>
    <mergeCell ref="Y1017:AB1017"/>
    <mergeCell ref="AC1017:AF1017"/>
    <mergeCell ref="AG1017:AJ1017"/>
    <mergeCell ref="Q1018:S1018"/>
    <mergeCell ref="U1018:X1018"/>
    <mergeCell ref="Y1018:AB1018"/>
    <mergeCell ref="AC1018:AF1018"/>
    <mergeCell ref="AG1018:AJ1018"/>
    <mergeCell ref="Q1015:S1015"/>
    <mergeCell ref="U1015:X1015"/>
    <mergeCell ref="Y1015:AB1015"/>
    <mergeCell ref="AC1015:AF1015"/>
    <mergeCell ref="AG1015:AJ1015"/>
    <mergeCell ref="Q1016:S1016"/>
    <mergeCell ref="U1016:X1016"/>
    <mergeCell ref="Y1016:AB1016"/>
    <mergeCell ref="AC1016:AF1016"/>
    <mergeCell ref="AG1016:AJ1016"/>
    <mergeCell ref="Q1013:S1013"/>
    <mergeCell ref="U1013:X1013"/>
    <mergeCell ref="Y1013:AB1013"/>
    <mergeCell ref="AC1013:AF1013"/>
    <mergeCell ref="AG1013:AJ1013"/>
    <mergeCell ref="Q1014:S1014"/>
    <mergeCell ref="U1014:X1014"/>
    <mergeCell ref="Y1014:AB1014"/>
    <mergeCell ref="AC1014:AF1014"/>
    <mergeCell ref="AG1014:AJ1014"/>
    <mergeCell ref="Q1011:S1011"/>
    <mergeCell ref="U1011:X1011"/>
    <mergeCell ref="Y1011:AB1011"/>
    <mergeCell ref="AC1011:AF1011"/>
    <mergeCell ref="AG1011:AJ1011"/>
    <mergeCell ref="Q1012:S1012"/>
    <mergeCell ref="U1012:X1012"/>
    <mergeCell ref="Y1012:AB1012"/>
    <mergeCell ref="AC1012:AF1012"/>
    <mergeCell ref="AG1012:AJ1012"/>
    <mergeCell ref="Q1009:S1009"/>
    <mergeCell ref="U1009:X1009"/>
    <mergeCell ref="Y1009:AB1009"/>
    <mergeCell ref="AC1009:AF1009"/>
    <mergeCell ref="AG1009:AJ1009"/>
    <mergeCell ref="Q1010:S1010"/>
    <mergeCell ref="U1010:X1010"/>
    <mergeCell ref="Y1010:AB1010"/>
    <mergeCell ref="AC1010:AF1010"/>
    <mergeCell ref="AG1010:AJ1010"/>
    <mergeCell ref="Q1007:S1007"/>
    <mergeCell ref="U1007:X1007"/>
    <mergeCell ref="Y1007:AB1007"/>
    <mergeCell ref="AC1007:AF1007"/>
    <mergeCell ref="AG1007:AJ1007"/>
    <mergeCell ref="Q1008:S1008"/>
    <mergeCell ref="U1008:X1008"/>
    <mergeCell ref="Y1008:AB1008"/>
    <mergeCell ref="AC1008:AF1008"/>
    <mergeCell ref="AG1008:AJ1008"/>
    <mergeCell ref="Q1005:S1005"/>
    <mergeCell ref="U1005:X1005"/>
    <mergeCell ref="Y1005:AB1005"/>
    <mergeCell ref="AC1005:AF1005"/>
    <mergeCell ref="AG1005:AJ1005"/>
    <mergeCell ref="Q1006:S1006"/>
    <mergeCell ref="U1006:X1006"/>
    <mergeCell ref="Y1006:AB1006"/>
    <mergeCell ref="AC1006:AF1006"/>
    <mergeCell ref="AG1006:AJ1006"/>
    <mergeCell ref="Q1003:S1003"/>
    <mergeCell ref="U1003:X1003"/>
    <mergeCell ref="Y1003:AB1003"/>
    <mergeCell ref="AC1003:AF1003"/>
    <mergeCell ref="AG1003:AJ1003"/>
    <mergeCell ref="Q1004:S1004"/>
    <mergeCell ref="U1004:X1004"/>
    <mergeCell ref="Y1004:AB1004"/>
    <mergeCell ref="AC1004:AF1004"/>
    <mergeCell ref="AG1004:AJ1004"/>
    <mergeCell ref="Q1001:S1001"/>
    <mergeCell ref="U1001:X1001"/>
    <mergeCell ref="Y1001:AB1001"/>
    <mergeCell ref="AC1001:AF1001"/>
    <mergeCell ref="AG1001:AJ1001"/>
    <mergeCell ref="Q1002:S1002"/>
    <mergeCell ref="U1002:X1002"/>
    <mergeCell ref="Y1002:AB1002"/>
    <mergeCell ref="AC1002:AF1002"/>
    <mergeCell ref="AG1002:AJ1002"/>
    <mergeCell ref="AF992:AJ992"/>
    <mergeCell ref="Q999:T999"/>
    <mergeCell ref="U999:AB999"/>
    <mergeCell ref="AC999:AJ999"/>
    <mergeCell ref="Q1000:S1000"/>
    <mergeCell ref="U1000:X1000"/>
    <mergeCell ref="Y1000:AB1000"/>
    <mergeCell ref="AC1000:AF1000"/>
    <mergeCell ref="AG1000:AJ1000"/>
    <mergeCell ref="Q915:S915"/>
    <mergeCell ref="U915:X915"/>
    <mergeCell ref="Y915:AB915"/>
    <mergeCell ref="AC915:AF915"/>
    <mergeCell ref="AG915:AJ915"/>
    <mergeCell ref="AE923:AJ923"/>
    <mergeCell ref="Q913:S913"/>
    <mergeCell ref="U913:X913"/>
    <mergeCell ref="Y913:AB913"/>
    <mergeCell ref="AC913:AF913"/>
    <mergeCell ref="AG913:AJ913"/>
    <mergeCell ref="Q914:S914"/>
    <mergeCell ref="U914:X914"/>
    <mergeCell ref="Y914:AB914"/>
    <mergeCell ref="AC914:AF914"/>
    <mergeCell ref="AG914:AJ914"/>
    <mergeCell ref="Q911:S911"/>
    <mergeCell ref="U911:X911"/>
    <mergeCell ref="Y911:AB911"/>
    <mergeCell ref="AC911:AF911"/>
    <mergeCell ref="AG911:AJ911"/>
    <mergeCell ref="Q912:S912"/>
    <mergeCell ref="U912:X912"/>
    <mergeCell ref="Y912:AB912"/>
    <mergeCell ref="AC912:AF912"/>
    <mergeCell ref="AG912:AJ912"/>
    <mergeCell ref="Q909:S909"/>
    <mergeCell ref="U909:X909"/>
    <mergeCell ref="Y909:AB909"/>
    <mergeCell ref="AC909:AF909"/>
    <mergeCell ref="AG909:AJ909"/>
    <mergeCell ref="Q910:S910"/>
    <mergeCell ref="U910:X910"/>
    <mergeCell ref="Y910:AB910"/>
    <mergeCell ref="AC910:AF910"/>
    <mergeCell ref="AG910:AJ910"/>
    <mergeCell ref="Q907:S907"/>
    <mergeCell ref="U907:X907"/>
    <mergeCell ref="Y907:AB907"/>
    <mergeCell ref="AC907:AF907"/>
    <mergeCell ref="AG907:AJ907"/>
    <mergeCell ref="Q908:S908"/>
    <mergeCell ref="U908:X908"/>
    <mergeCell ref="Y908:AB908"/>
    <mergeCell ref="AC908:AF908"/>
    <mergeCell ref="AG908:AJ908"/>
    <mergeCell ref="Q905:S905"/>
    <mergeCell ref="U905:X905"/>
    <mergeCell ref="Y905:AB905"/>
    <mergeCell ref="AC905:AF905"/>
    <mergeCell ref="AG905:AJ905"/>
    <mergeCell ref="Q906:S906"/>
    <mergeCell ref="U906:X906"/>
    <mergeCell ref="Y906:AB906"/>
    <mergeCell ref="AC906:AF906"/>
    <mergeCell ref="AG906:AJ906"/>
    <mergeCell ref="Q903:S903"/>
    <mergeCell ref="U903:X903"/>
    <mergeCell ref="Y903:AB903"/>
    <mergeCell ref="AC903:AF903"/>
    <mergeCell ref="AG903:AJ903"/>
    <mergeCell ref="Q904:S904"/>
    <mergeCell ref="U904:X904"/>
    <mergeCell ref="Y904:AB904"/>
    <mergeCell ref="AC904:AF904"/>
    <mergeCell ref="AG904:AJ904"/>
    <mergeCell ref="Q901:S901"/>
    <mergeCell ref="U901:X901"/>
    <mergeCell ref="Y901:AB901"/>
    <mergeCell ref="AC901:AF901"/>
    <mergeCell ref="AG901:AJ901"/>
    <mergeCell ref="Q902:S902"/>
    <mergeCell ref="U902:X902"/>
    <mergeCell ref="Y902:AB902"/>
    <mergeCell ref="AC902:AF902"/>
    <mergeCell ref="AG902:AJ902"/>
    <mergeCell ref="Q899:S899"/>
    <mergeCell ref="U899:X899"/>
    <mergeCell ref="Y899:AB899"/>
    <mergeCell ref="AC899:AF899"/>
    <mergeCell ref="AG899:AJ899"/>
    <mergeCell ref="Q900:S900"/>
    <mergeCell ref="U900:X900"/>
    <mergeCell ref="Y900:AB900"/>
    <mergeCell ref="AC900:AF900"/>
    <mergeCell ref="AG900:AJ900"/>
    <mergeCell ref="Q897:S897"/>
    <mergeCell ref="U897:X897"/>
    <mergeCell ref="Y897:AB897"/>
    <mergeCell ref="AC897:AF897"/>
    <mergeCell ref="AG897:AJ897"/>
    <mergeCell ref="Q898:S898"/>
    <mergeCell ref="U898:X898"/>
    <mergeCell ref="Y898:AB898"/>
    <mergeCell ref="AC898:AF898"/>
    <mergeCell ref="AG898:AJ898"/>
    <mergeCell ref="Q895:S895"/>
    <mergeCell ref="U895:X895"/>
    <mergeCell ref="Y895:AB895"/>
    <mergeCell ref="AC895:AF895"/>
    <mergeCell ref="AG895:AJ895"/>
    <mergeCell ref="Q896:S896"/>
    <mergeCell ref="U896:X896"/>
    <mergeCell ref="Y896:AB896"/>
    <mergeCell ref="AC896:AF896"/>
    <mergeCell ref="AG896:AJ896"/>
    <mergeCell ref="Q893:S893"/>
    <mergeCell ref="U893:X893"/>
    <mergeCell ref="Y893:AB893"/>
    <mergeCell ref="AC893:AF893"/>
    <mergeCell ref="AG893:AJ893"/>
    <mergeCell ref="Q894:S894"/>
    <mergeCell ref="U894:X894"/>
    <mergeCell ref="Y894:AB894"/>
    <mergeCell ref="AC894:AF894"/>
    <mergeCell ref="AG894:AJ894"/>
    <mergeCell ref="AF884:AJ884"/>
    <mergeCell ref="Q891:T891"/>
    <mergeCell ref="U891:AB891"/>
    <mergeCell ref="AC891:AJ891"/>
    <mergeCell ref="Q892:S892"/>
    <mergeCell ref="U892:X892"/>
    <mergeCell ref="Y892:AB892"/>
    <mergeCell ref="AC892:AF892"/>
    <mergeCell ref="AG892:AJ892"/>
    <mergeCell ref="Q868:S868"/>
    <mergeCell ref="U868:X868"/>
    <mergeCell ref="Y868:AB868"/>
    <mergeCell ref="AC868:AF868"/>
    <mergeCell ref="AG868:AJ868"/>
    <mergeCell ref="AC878:AJ878"/>
    <mergeCell ref="Q866:S866"/>
    <mergeCell ref="U866:X866"/>
    <mergeCell ref="Y866:AB866"/>
    <mergeCell ref="AC866:AF866"/>
    <mergeCell ref="AG866:AJ866"/>
    <mergeCell ref="Q867:S867"/>
    <mergeCell ref="U867:X867"/>
    <mergeCell ref="Y867:AB867"/>
    <mergeCell ref="AC867:AF867"/>
    <mergeCell ref="AG867:AJ867"/>
    <mergeCell ref="Q864:S864"/>
    <mergeCell ref="U864:X864"/>
    <mergeCell ref="Y864:AB864"/>
    <mergeCell ref="AC864:AF864"/>
    <mergeCell ref="AG864:AJ864"/>
    <mergeCell ref="Q865:S865"/>
    <mergeCell ref="U865:X865"/>
    <mergeCell ref="Y865:AB865"/>
    <mergeCell ref="AC865:AF865"/>
    <mergeCell ref="AG865:AJ865"/>
    <mergeCell ref="Q862:T862"/>
    <mergeCell ref="U862:AB862"/>
    <mergeCell ref="AC862:AJ862"/>
    <mergeCell ref="Q863:S863"/>
    <mergeCell ref="U863:X863"/>
    <mergeCell ref="Y863:AB863"/>
    <mergeCell ref="AC863:AF863"/>
    <mergeCell ref="AG863:AJ863"/>
    <mergeCell ref="AF847:AJ847"/>
    <mergeCell ref="Q854:T854"/>
    <mergeCell ref="U854:AB854"/>
    <mergeCell ref="AC854:AJ854"/>
    <mergeCell ref="Q855:S855"/>
    <mergeCell ref="U855:X855"/>
    <mergeCell ref="Y855:AB855"/>
    <mergeCell ref="AC855:AF855"/>
    <mergeCell ref="AG855:AJ855"/>
    <mergeCell ref="Q831:S831"/>
    <mergeCell ref="U831:X831"/>
    <mergeCell ref="Y831:AB831"/>
    <mergeCell ref="AC831:AF831"/>
    <mergeCell ref="AG831:AJ831"/>
    <mergeCell ref="AC841:AJ841"/>
    <mergeCell ref="Q829:S829"/>
    <mergeCell ref="U829:X829"/>
    <mergeCell ref="Y829:AB829"/>
    <mergeCell ref="AC829:AF829"/>
    <mergeCell ref="AG829:AJ829"/>
    <mergeCell ref="Q830:S830"/>
    <mergeCell ref="U830:X830"/>
    <mergeCell ref="Y830:AB830"/>
    <mergeCell ref="AC830:AF830"/>
    <mergeCell ref="AG830:AJ830"/>
    <mergeCell ref="Q827:S827"/>
    <mergeCell ref="U827:X827"/>
    <mergeCell ref="Y827:AB827"/>
    <mergeCell ref="AC827:AF827"/>
    <mergeCell ref="AG827:AJ827"/>
    <mergeCell ref="Q828:S828"/>
    <mergeCell ref="U828:X828"/>
    <mergeCell ref="Y828:AB828"/>
    <mergeCell ref="AC828:AF828"/>
    <mergeCell ref="AG828:AJ828"/>
    <mergeCell ref="Q825:T825"/>
    <mergeCell ref="U825:AB825"/>
    <mergeCell ref="AC825:AJ825"/>
    <mergeCell ref="Q826:S826"/>
    <mergeCell ref="U826:X826"/>
    <mergeCell ref="Y826:AB826"/>
    <mergeCell ref="AC826:AF826"/>
    <mergeCell ref="AG826:AJ826"/>
    <mergeCell ref="M804:AJ804"/>
    <mergeCell ref="AF810:AJ810"/>
    <mergeCell ref="Q817:T817"/>
    <mergeCell ref="U817:AB817"/>
    <mergeCell ref="AC817:AJ817"/>
    <mergeCell ref="Q818:S818"/>
    <mergeCell ref="U818:X818"/>
    <mergeCell ref="Y818:AB818"/>
    <mergeCell ref="AC818:AF818"/>
    <mergeCell ref="AG818:AJ818"/>
    <mergeCell ref="Q793:S793"/>
    <mergeCell ref="U793:X793"/>
    <mergeCell ref="Y793:AB793"/>
    <mergeCell ref="AC793:AF793"/>
    <mergeCell ref="AG793:AJ793"/>
    <mergeCell ref="Q794:S794"/>
    <mergeCell ref="U794:X794"/>
    <mergeCell ref="Y794:AB794"/>
    <mergeCell ref="AC794:AF794"/>
    <mergeCell ref="AG794:AJ794"/>
    <mergeCell ref="Q791:T791"/>
    <mergeCell ref="U791:AB791"/>
    <mergeCell ref="AC791:AJ791"/>
    <mergeCell ref="Q792:S792"/>
    <mergeCell ref="U792:X792"/>
    <mergeCell ref="Y792:AB792"/>
    <mergeCell ref="AC792:AF792"/>
    <mergeCell ref="AG792:AJ792"/>
    <mergeCell ref="M768:AJ768"/>
    <mergeCell ref="AF776:AJ776"/>
    <mergeCell ref="Q783:T783"/>
    <mergeCell ref="U783:AB783"/>
    <mergeCell ref="AC783:AJ783"/>
    <mergeCell ref="Q784:S784"/>
    <mergeCell ref="U784:X784"/>
    <mergeCell ref="Y784:AB784"/>
    <mergeCell ref="AC784:AF784"/>
    <mergeCell ref="AG784:AJ784"/>
    <mergeCell ref="Q757:S757"/>
    <mergeCell ref="U757:X757"/>
    <mergeCell ref="Y757:AB757"/>
    <mergeCell ref="AC757:AF757"/>
    <mergeCell ref="AG757:AJ757"/>
    <mergeCell ref="Q758:S758"/>
    <mergeCell ref="U758:X758"/>
    <mergeCell ref="Y758:AB758"/>
    <mergeCell ref="AC758:AF758"/>
    <mergeCell ref="AG758:AJ758"/>
    <mergeCell ref="Q755:S755"/>
    <mergeCell ref="U755:X755"/>
    <mergeCell ref="Y755:AB755"/>
    <mergeCell ref="AC755:AF755"/>
    <mergeCell ref="AG755:AJ755"/>
    <mergeCell ref="Q756:S756"/>
    <mergeCell ref="U756:X756"/>
    <mergeCell ref="Y756:AB756"/>
    <mergeCell ref="AC756:AF756"/>
    <mergeCell ref="AG756:AJ756"/>
    <mergeCell ref="Q753:S753"/>
    <mergeCell ref="U753:X753"/>
    <mergeCell ref="Y753:AB753"/>
    <mergeCell ref="AC753:AF753"/>
    <mergeCell ref="AG753:AJ753"/>
    <mergeCell ref="Q754:S754"/>
    <mergeCell ref="U754:X754"/>
    <mergeCell ref="Y754:AB754"/>
    <mergeCell ref="AC754:AF754"/>
    <mergeCell ref="AG754:AJ754"/>
    <mergeCell ref="Q751:T751"/>
    <mergeCell ref="U751:AB751"/>
    <mergeCell ref="AC751:AJ751"/>
    <mergeCell ref="Q752:S752"/>
    <mergeCell ref="U752:X752"/>
    <mergeCell ref="Y752:AB752"/>
    <mergeCell ref="AC752:AF752"/>
    <mergeCell ref="AG752:AJ752"/>
    <mergeCell ref="AJ731:AJ734"/>
    <mergeCell ref="AF736:AJ736"/>
    <mergeCell ref="Q743:T743"/>
    <mergeCell ref="U743:AB743"/>
    <mergeCell ref="AC743:AJ743"/>
    <mergeCell ref="Q744:S744"/>
    <mergeCell ref="U744:X744"/>
    <mergeCell ref="Y744:AB744"/>
    <mergeCell ref="AC744:AF744"/>
    <mergeCell ref="AG744:AJ744"/>
    <mergeCell ref="Q720:S720"/>
    <mergeCell ref="U720:X720"/>
    <mergeCell ref="Y720:AB720"/>
    <mergeCell ref="AC720:AF720"/>
    <mergeCell ref="AG720:AJ720"/>
    <mergeCell ref="AE731:AE734"/>
    <mergeCell ref="AF731:AF734"/>
    <mergeCell ref="AG731:AG734"/>
    <mergeCell ref="AH731:AH734"/>
    <mergeCell ref="AI731:AI734"/>
    <mergeCell ref="Q718:S718"/>
    <mergeCell ref="U718:X718"/>
    <mergeCell ref="Y718:AB718"/>
    <mergeCell ref="AC718:AF718"/>
    <mergeCell ref="AG718:AJ718"/>
    <mergeCell ref="Q719:S719"/>
    <mergeCell ref="U719:X719"/>
    <mergeCell ref="Y719:AB719"/>
    <mergeCell ref="AC719:AF719"/>
    <mergeCell ref="AG719:AJ719"/>
    <mergeCell ref="Q716:S716"/>
    <mergeCell ref="U716:X716"/>
    <mergeCell ref="Y716:AB716"/>
    <mergeCell ref="AC716:AF716"/>
    <mergeCell ref="AG716:AJ716"/>
    <mergeCell ref="Q717:S717"/>
    <mergeCell ref="U717:X717"/>
    <mergeCell ref="Y717:AB717"/>
    <mergeCell ref="AC717:AF717"/>
    <mergeCell ref="AG717:AJ717"/>
    <mergeCell ref="AF707:AJ707"/>
    <mergeCell ref="Q714:T714"/>
    <mergeCell ref="U714:AB714"/>
    <mergeCell ref="AC714:AJ714"/>
    <mergeCell ref="Q715:S715"/>
    <mergeCell ref="U715:X715"/>
    <mergeCell ref="Y715:AB715"/>
    <mergeCell ref="AC715:AF715"/>
    <mergeCell ref="AG715:AJ715"/>
    <mergeCell ref="AE702:AE705"/>
    <mergeCell ref="AF702:AF705"/>
    <mergeCell ref="AG702:AG705"/>
    <mergeCell ref="AH702:AH705"/>
    <mergeCell ref="AI702:AI705"/>
    <mergeCell ref="AJ702:AJ705"/>
    <mergeCell ref="M681:AJ681"/>
    <mergeCell ref="AF684:AJ684"/>
    <mergeCell ref="Q691:T691"/>
    <mergeCell ref="U691:AB691"/>
    <mergeCell ref="AC691:AJ691"/>
    <mergeCell ref="Q692:S692"/>
    <mergeCell ref="U692:X692"/>
    <mergeCell ref="Y692:AB692"/>
    <mergeCell ref="AC692:AF692"/>
    <mergeCell ref="AG692:AJ692"/>
    <mergeCell ref="AF666:AJ666"/>
    <mergeCell ref="Q673:T673"/>
    <mergeCell ref="U673:AB673"/>
    <mergeCell ref="AC673:AJ673"/>
    <mergeCell ref="Q674:S674"/>
    <mergeCell ref="U674:X674"/>
    <mergeCell ref="Y674:AB674"/>
    <mergeCell ref="AC674:AF674"/>
    <mergeCell ref="AG674:AJ674"/>
    <mergeCell ref="AF643:AJ643"/>
    <mergeCell ref="Q650:T650"/>
    <mergeCell ref="U650:AB650"/>
    <mergeCell ref="AC650:AJ650"/>
    <mergeCell ref="Q651:S651"/>
    <mergeCell ref="U651:X651"/>
    <mergeCell ref="Y651:AB651"/>
    <mergeCell ref="AC651:AF651"/>
    <mergeCell ref="AG651:AJ651"/>
    <mergeCell ref="AF620:AJ620"/>
    <mergeCell ref="Q627:T627"/>
    <mergeCell ref="U627:AB627"/>
    <mergeCell ref="AC627:AJ627"/>
    <mergeCell ref="Q628:S628"/>
    <mergeCell ref="U628:X628"/>
    <mergeCell ref="Y628:AB628"/>
    <mergeCell ref="AC628:AF628"/>
    <mergeCell ref="AG628:AJ628"/>
    <mergeCell ref="Q596:S596"/>
    <mergeCell ref="U596:X596"/>
    <mergeCell ref="Y596:AB596"/>
    <mergeCell ref="AC596:AF596"/>
    <mergeCell ref="AG596:AJ596"/>
    <mergeCell ref="M605:AJ605"/>
    <mergeCell ref="Q594:S594"/>
    <mergeCell ref="U594:X594"/>
    <mergeCell ref="Y594:AB594"/>
    <mergeCell ref="AC594:AF594"/>
    <mergeCell ref="AG594:AJ594"/>
    <mergeCell ref="Q595:S595"/>
    <mergeCell ref="U595:X595"/>
    <mergeCell ref="Y595:AB595"/>
    <mergeCell ref="AC595:AF595"/>
    <mergeCell ref="AG595:AJ595"/>
    <mergeCell ref="AF584:AJ584"/>
    <mergeCell ref="AF585:AJ585"/>
    <mergeCell ref="Q592:T592"/>
    <mergeCell ref="U592:AB592"/>
    <mergeCell ref="AC592:AJ592"/>
    <mergeCell ref="Q593:S593"/>
    <mergeCell ref="U593:X593"/>
    <mergeCell ref="Y593:AB593"/>
    <mergeCell ref="AC593:AF593"/>
    <mergeCell ref="AG593:AJ593"/>
    <mergeCell ref="Q571:S571"/>
    <mergeCell ref="U571:X571"/>
    <mergeCell ref="AC571:AF571"/>
    <mergeCell ref="AG571:AJ571"/>
    <mergeCell ref="AF582:AJ582"/>
    <mergeCell ref="AF583:AJ583"/>
    <mergeCell ref="Q569:S569"/>
    <mergeCell ref="U569:X569"/>
    <mergeCell ref="AC569:AF569"/>
    <mergeCell ref="AG569:AJ569"/>
    <mergeCell ref="Q570:S570"/>
    <mergeCell ref="U570:X570"/>
    <mergeCell ref="AC570:AF570"/>
    <mergeCell ref="AG570:AJ570"/>
    <mergeCell ref="Q567:S567"/>
    <mergeCell ref="U567:X567"/>
    <mergeCell ref="AC567:AF567"/>
    <mergeCell ref="AG567:AJ567"/>
    <mergeCell ref="Q568:S568"/>
    <mergeCell ref="U568:X568"/>
    <mergeCell ref="AC568:AF568"/>
    <mergeCell ref="AG568:AJ568"/>
    <mergeCell ref="Q565:S565"/>
    <mergeCell ref="U565:X565"/>
    <mergeCell ref="AC565:AF565"/>
    <mergeCell ref="AG565:AJ565"/>
    <mergeCell ref="Q566:S566"/>
    <mergeCell ref="U566:X566"/>
    <mergeCell ref="AC566:AF566"/>
    <mergeCell ref="AG566:AJ566"/>
    <mergeCell ref="Q563:S563"/>
    <mergeCell ref="U563:X563"/>
    <mergeCell ref="AC563:AF563"/>
    <mergeCell ref="AG563:AJ563"/>
    <mergeCell ref="Q564:S564"/>
    <mergeCell ref="U564:X564"/>
    <mergeCell ref="AC564:AF564"/>
    <mergeCell ref="AG564:AJ564"/>
    <mergeCell ref="Q561:S561"/>
    <mergeCell ref="U561:X561"/>
    <mergeCell ref="AC561:AF561"/>
    <mergeCell ref="AG561:AJ561"/>
    <mergeCell ref="Q562:S562"/>
    <mergeCell ref="U562:X562"/>
    <mergeCell ref="AC562:AF562"/>
    <mergeCell ref="AG562:AJ562"/>
    <mergeCell ref="Q559:S559"/>
    <mergeCell ref="U559:X559"/>
    <mergeCell ref="AC559:AF559"/>
    <mergeCell ref="AG559:AJ559"/>
    <mergeCell ref="Q560:S560"/>
    <mergeCell ref="U560:X560"/>
    <mergeCell ref="AC560:AF560"/>
    <mergeCell ref="AG560:AJ560"/>
    <mergeCell ref="Q557:S557"/>
    <mergeCell ref="U557:X557"/>
    <mergeCell ref="Y557:AB557"/>
    <mergeCell ref="AC557:AF557"/>
    <mergeCell ref="AG557:AJ557"/>
    <mergeCell ref="Q558:S558"/>
    <mergeCell ref="U558:X558"/>
    <mergeCell ref="AC558:AF558"/>
    <mergeCell ref="AG558:AJ558"/>
    <mergeCell ref="AF548:AJ548"/>
    <mergeCell ref="Q555:T555"/>
    <mergeCell ref="U555:AB555"/>
    <mergeCell ref="AC555:AJ555"/>
    <mergeCell ref="Q556:S556"/>
    <mergeCell ref="U556:X556"/>
    <mergeCell ref="Y556:AB556"/>
    <mergeCell ref="AC556:AF556"/>
    <mergeCell ref="AG556:AJ556"/>
    <mergeCell ref="Q534:S534"/>
    <mergeCell ref="U534:X534"/>
    <mergeCell ref="Y534:AB534"/>
    <mergeCell ref="AC534:AF534"/>
    <mergeCell ref="AG534:AJ534"/>
    <mergeCell ref="Q535:S535"/>
    <mergeCell ref="U535:X535"/>
    <mergeCell ref="Y535:AB535"/>
    <mergeCell ref="AC535:AF535"/>
    <mergeCell ref="AG535:AJ535"/>
    <mergeCell ref="Q532:S532"/>
    <mergeCell ref="U532:X532"/>
    <mergeCell ref="Y532:AB532"/>
    <mergeCell ref="AC532:AF532"/>
    <mergeCell ref="AG532:AJ532"/>
    <mergeCell ref="Q533:S533"/>
    <mergeCell ref="U533:X533"/>
    <mergeCell ref="Y533:AB533"/>
    <mergeCell ref="AC533:AF533"/>
    <mergeCell ref="AG533:AJ533"/>
    <mergeCell ref="Q530:S530"/>
    <mergeCell ref="U530:X530"/>
    <mergeCell ref="Y530:AB530"/>
    <mergeCell ref="AC530:AF530"/>
    <mergeCell ref="AG530:AJ530"/>
    <mergeCell ref="Q531:S531"/>
    <mergeCell ref="U531:X531"/>
    <mergeCell ref="Y531:AB531"/>
    <mergeCell ref="AC531:AF531"/>
    <mergeCell ref="AG531:AJ531"/>
    <mergeCell ref="Q528:S528"/>
    <mergeCell ref="U528:X528"/>
    <mergeCell ref="Y528:AB528"/>
    <mergeCell ref="AC528:AF528"/>
    <mergeCell ref="AG528:AJ528"/>
    <mergeCell ref="Q529:S529"/>
    <mergeCell ref="U529:X529"/>
    <mergeCell ref="Y529:AB529"/>
    <mergeCell ref="AC529:AF529"/>
    <mergeCell ref="AG529:AJ529"/>
    <mergeCell ref="Q526:S526"/>
    <mergeCell ref="U526:X526"/>
    <mergeCell ref="Y526:AB526"/>
    <mergeCell ref="AC526:AF526"/>
    <mergeCell ref="AG526:AJ526"/>
    <mergeCell ref="Q527:S527"/>
    <mergeCell ref="U527:X527"/>
    <mergeCell ref="Y527:AB527"/>
    <mergeCell ref="AC527:AF527"/>
    <mergeCell ref="AG527:AJ527"/>
    <mergeCell ref="Q524:S524"/>
    <mergeCell ref="U524:X524"/>
    <mergeCell ref="Y524:AB524"/>
    <mergeCell ref="AC524:AF524"/>
    <mergeCell ref="AG524:AJ524"/>
    <mergeCell ref="Q525:S525"/>
    <mergeCell ref="U525:X525"/>
    <mergeCell ref="Y525:AB525"/>
    <mergeCell ref="AC525:AF525"/>
    <mergeCell ref="AG525:AJ525"/>
    <mergeCell ref="Q522:S522"/>
    <mergeCell ref="U522:X522"/>
    <mergeCell ref="Y522:AB522"/>
    <mergeCell ref="AC522:AF522"/>
    <mergeCell ref="AG522:AJ522"/>
    <mergeCell ref="Q523:S523"/>
    <mergeCell ref="U523:X523"/>
    <mergeCell ref="Y523:AB523"/>
    <mergeCell ref="AC523:AF523"/>
    <mergeCell ref="AG523:AJ523"/>
    <mergeCell ref="Q520:S520"/>
    <mergeCell ref="U520:X520"/>
    <mergeCell ref="Y520:AB520"/>
    <mergeCell ref="AC520:AF520"/>
    <mergeCell ref="AG520:AJ520"/>
    <mergeCell ref="Q521:S521"/>
    <mergeCell ref="U521:X521"/>
    <mergeCell ref="Y521:AB521"/>
    <mergeCell ref="AC521:AF521"/>
    <mergeCell ref="AG521:AJ521"/>
    <mergeCell ref="Q518:S518"/>
    <mergeCell ref="U518:X518"/>
    <mergeCell ref="Y518:AB518"/>
    <mergeCell ref="AC518:AF518"/>
    <mergeCell ref="AG518:AJ518"/>
    <mergeCell ref="Q519:S519"/>
    <mergeCell ref="U519:X519"/>
    <mergeCell ref="Y519:AB519"/>
    <mergeCell ref="AC519:AF519"/>
    <mergeCell ref="AG519:AJ519"/>
    <mergeCell ref="AF508:AJ508"/>
    <mergeCell ref="AF509:AJ509"/>
    <mergeCell ref="AF510:AJ510"/>
    <mergeCell ref="Q517:T517"/>
    <mergeCell ref="U517:AB517"/>
    <mergeCell ref="AC517:AJ517"/>
    <mergeCell ref="AF482:AJ482"/>
    <mergeCell ref="Q489:T489"/>
    <mergeCell ref="U489:AB489"/>
    <mergeCell ref="AC489:AJ489"/>
    <mergeCell ref="Q490:S490"/>
    <mergeCell ref="U490:X490"/>
    <mergeCell ref="Y490:AB490"/>
    <mergeCell ref="AC490:AF490"/>
    <mergeCell ref="AG490:AJ490"/>
    <mergeCell ref="AF454:AJ454"/>
    <mergeCell ref="Q461:T461"/>
    <mergeCell ref="U461:AB461"/>
    <mergeCell ref="AC461:AJ461"/>
    <mergeCell ref="Q462:S462"/>
    <mergeCell ref="U462:X462"/>
    <mergeCell ref="Y462:AB462"/>
    <mergeCell ref="AC462:AF462"/>
    <mergeCell ref="AG462:AJ462"/>
    <mergeCell ref="Q434:T434"/>
    <mergeCell ref="U434:AB434"/>
    <mergeCell ref="AC434:AJ434"/>
    <mergeCell ref="Q435:S435"/>
    <mergeCell ref="U435:X435"/>
    <mergeCell ref="Y435:AB435"/>
    <mergeCell ref="AC435:AF435"/>
    <mergeCell ref="AG435:AJ435"/>
    <mergeCell ref="Q405:S405"/>
    <mergeCell ref="U405:X405"/>
    <mergeCell ref="Y405:AB405"/>
    <mergeCell ref="AC405:AF405"/>
    <mergeCell ref="AG405:AJ405"/>
    <mergeCell ref="AF427:AJ427"/>
    <mergeCell ref="Q403:S403"/>
    <mergeCell ref="U403:X403"/>
    <mergeCell ref="Y403:AB403"/>
    <mergeCell ref="AC403:AF403"/>
    <mergeCell ref="AG403:AJ403"/>
    <mergeCell ref="Q404:S404"/>
    <mergeCell ref="U404:X404"/>
    <mergeCell ref="Y404:AB404"/>
    <mergeCell ref="AC404:AF404"/>
    <mergeCell ref="AG404:AJ404"/>
    <mergeCell ref="AF394:AJ394"/>
    <mergeCell ref="Q401:T401"/>
    <mergeCell ref="U401:AB401"/>
    <mergeCell ref="AC401:AJ401"/>
    <mergeCell ref="Q402:S402"/>
    <mergeCell ref="U402:X402"/>
    <mergeCell ref="Y402:AB402"/>
    <mergeCell ref="AC402:AF402"/>
    <mergeCell ref="AG402:AJ402"/>
    <mergeCell ref="AF356:AJ356"/>
    <mergeCell ref="Q363:T363"/>
    <mergeCell ref="U363:AB363"/>
    <mergeCell ref="AC363:AJ363"/>
    <mergeCell ref="Q364:S364"/>
    <mergeCell ref="U364:X364"/>
    <mergeCell ref="Y364:AB364"/>
    <mergeCell ref="AC364:AF364"/>
    <mergeCell ref="AG364:AJ364"/>
    <mergeCell ref="AF331:AJ331"/>
    <mergeCell ref="Q338:T338"/>
    <mergeCell ref="U338:AB338"/>
    <mergeCell ref="AC338:AJ338"/>
    <mergeCell ref="Q339:S339"/>
    <mergeCell ref="U339:X339"/>
    <mergeCell ref="Y339:AB339"/>
    <mergeCell ref="AC339:AF339"/>
    <mergeCell ref="AG339:AJ339"/>
    <mergeCell ref="Q316:T316"/>
    <mergeCell ref="U316:AB316"/>
    <mergeCell ref="AC316:AJ316"/>
    <mergeCell ref="Q317:S317"/>
    <mergeCell ref="U317:X317"/>
    <mergeCell ref="Y317:AB317"/>
    <mergeCell ref="AC317:AF317"/>
    <mergeCell ref="AG317:AJ317"/>
    <mergeCell ref="Q297:S297"/>
    <mergeCell ref="U297:X297"/>
    <mergeCell ref="Y297:AB297"/>
    <mergeCell ref="AC297:AF297"/>
    <mergeCell ref="AG297:AJ297"/>
    <mergeCell ref="AF309:AJ309"/>
    <mergeCell ref="AF288:AJ288"/>
    <mergeCell ref="Q295:T295"/>
    <mergeCell ref="U295:AB295"/>
    <mergeCell ref="AC295:AJ295"/>
    <mergeCell ref="Q296:S296"/>
    <mergeCell ref="U296:X296"/>
    <mergeCell ref="Y296:AB296"/>
    <mergeCell ref="AC296:AF296"/>
    <mergeCell ref="AG296:AJ296"/>
    <mergeCell ref="Q274:S274"/>
    <mergeCell ref="U274:X274"/>
    <mergeCell ref="Y274:AB274"/>
    <mergeCell ref="AC274:AF274"/>
    <mergeCell ref="AG274:AJ274"/>
    <mergeCell ref="AF287:AJ287"/>
    <mergeCell ref="Q272:S272"/>
    <mergeCell ref="U272:X272"/>
    <mergeCell ref="Y272:AB272"/>
    <mergeCell ref="AC272:AF272"/>
    <mergeCell ref="AG272:AJ272"/>
    <mergeCell ref="Q273:S273"/>
    <mergeCell ref="U273:X273"/>
    <mergeCell ref="Y273:AB273"/>
    <mergeCell ref="AC273:AF273"/>
    <mergeCell ref="AG273:AJ273"/>
    <mergeCell ref="Q270:S270"/>
    <mergeCell ref="U270:X270"/>
    <mergeCell ref="Y270:AB270"/>
    <mergeCell ref="AC270:AF270"/>
    <mergeCell ref="AG270:AJ270"/>
    <mergeCell ref="Q271:S271"/>
    <mergeCell ref="U271:X271"/>
    <mergeCell ref="Y271:AB271"/>
    <mergeCell ref="AC271:AF271"/>
    <mergeCell ref="AG271:AJ271"/>
    <mergeCell ref="AF259:AJ259"/>
    <mergeCell ref="AF260:AJ260"/>
    <mergeCell ref="Q268:T268"/>
    <mergeCell ref="U268:AB268"/>
    <mergeCell ref="AC268:AJ268"/>
    <mergeCell ref="Q269:S269"/>
    <mergeCell ref="U269:X269"/>
    <mergeCell ref="Y269:AB269"/>
    <mergeCell ref="AC269:AF269"/>
    <mergeCell ref="AG269:AJ269"/>
    <mergeCell ref="Q247:S247"/>
    <mergeCell ref="U247:X247"/>
    <mergeCell ref="Y247:AB247"/>
    <mergeCell ref="AC247:AF247"/>
    <mergeCell ref="AG247:AJ247"/>
    <mergeCell ref="Q248:S248"/>
    <mergeCell ref="U248:X248"/>
    <mergeCell ref="Y248:AB248"/>
    <mergeCell ref="AC248:AF248"/>
    <mergeCell ref="AG248:AJ248"/>
    <mergeCell ref="Q245:S245"/>
    <mergeCell ref="U245:X245"/>
    <mergeCell ref="Y245:AB245"/>
    <mergeCell ref="AC245:AF245"/>
    <mergeCell ref="AG245:AJ245"/>
    <mergeCell ref="Q246:S246"/>
    <mergeCell ref="U246:X246"/>
    <mergeCell ref="Y246:AB246"/>
    <mergeCell ref="AC246:AF246"/>
    <mergeCell ref="AG246:AJ246"/>
    <mergeCell ref="Q243:S243"/>
    <mergeCell ref="U243:X243"/>
    <mergeCell ref="Y243:AB243"/>
    <mergeCell ref="AC243:AF243"/>
    <mergeCell ref="AG243:AJ243"/>
    <mergeCell ref="Q244:S244"/>
    <mergeCell ref="U244:X244"/>
    <mergeCell ref="Y244:AB244"/>
    <mergeCell ref="AC244:AF244"/>
    <mergeCell ref="AG244:AJ244"/>
    <mergeCell ref="Q241:S241"/>
    <mergeCell ref="U241:X241"/>
    <mergeCell ref="Y241:AB241"/>
    <mergeCell ref="AC241:AF241"/>
    <mergeCell ref="AG241:AJ241"/>
    <mergeCell ref="Q242:S242"/>
    <mergeCell ref="U242:X242"/>
    <mergeCell ref="Y242:AB242"/>
    <mergeCell ref="AC242:AF242"/>
    <mergeCell ref="AG242:AJ242"/>
    <mergeCell ref="Q239:S239"/>
    <mergeCell ref="U239:X239"/>
    <mergeCell ref="Y239:AB239"/>
    <mergeCell ref="AC239:AF239"/>
    <mergeCell ref="AG239:AJ239"/>
    <mergeCell ref="Q240:S240"/>
    <mergeCell ref="U240:X240"/>
    <mergeCell ref="Y240:AB240"/>
    <mergeCell ref="AC240:AF240"/>
    <mergeCell ref="AG240:AJ240"/>
    <mergeCell ref="Q237:S237"/>
    <mergeCell ref="U237:X237"/>
    <mergeCell ref="Y237:AB237"/>
    <mergeCell ref="AC237:AF237"/>
    <mergeCell ref="AG237:AJ237"/>
    <mergeCell ref="Q238:S238"/>
    <mergeCell ref="U238:X238"/>
    <mergeCell ref="Y238:AB238"/>
    <mergeCell ref="AC238:AF238"/>
    <mergeCell ref="AG238:AJ238"/>
    <mergeCell ref="Q235:S235"/>
    <mergeCell ref="U235:X235"/>
    <mergeCell ref="Y235:AB235"/>
    <mergeCell ref="AC235:AF235"/>
    <mergeCell ref="AG235:AJ235"/>
    <mergeCell ref="Q236:S236"/>
    <mergeCell ref="U236:X236"/>
    <mergeCell ref="Y236:AB236"/>
    <mergeCell ref="AC236:AF236"/>
    <mergeCell ref="AG236:AJ236"/>
    <mergeCell ref="Q233:S233"/>
    <mergeCell ref="U233:X233"/>
    <mergeCell ref="Y233:AB233"/>
    <mergeCell ref="AC233:AF233"/>
    <mergeCell ref="AG233:AJ233"/>
    <mergeCell ref="Q234:S234"/>
    <mergeCell ref="U234:X234"/>
    <mergeCell ref="Y234:AB234"/>
    <mergeCell ref="AC234:AF234"/>
    <mergeCell ref="AG234:AJ234"/>
    <mergeCell ref="Q231:S231"/>
    <mergeCell ref="U231:X231"/>
    <mergeCell ref="AC231:AF231"/>
    <mergeCell ref="Q232:S232"/>
    <mergeCell ref="U232:X232"/>
    <mergeCell ref="AC232:AF232"/>
    <mergeCell ref="Q229:S229"/>
    <mergeCell ref="U229:X229"/>
    <mergeCell ref="AC229:AF229"/>
    <mergeCell ref="Q230:S230"/>
    <mergeCell ref="U230:X230"/>
    <mergeCell ref="AC230:AF230"/>
    <mergeCell ref="Q227:S227"/>
    <mergeCell ref="U227:X227"/>
    <mergeCell ref="AC227:AF227"/>
    <mergeCell ref="Q228:S228"/>
    <mergeCell ref="U228:X228"/>
    <mergeCell ref="AC228:AF228"/>
    <mergeCell ref="Q225:S225"/>
    <mergeCell ref="U225:X225"/>
    <mergeCell ref="AC225:AF225"/>
    <mergeCell ref="Q226:S226"/>
    <mergeCell ref="U226:X226"/>
    <mergeCell ref="AC226:AF226"/>
    <mergeCell ref="Q223:S223"/>
    <mergeCell ref="U223:X223"/>
    <mergeCell ref="AC223:AF223"/>
    <mergeCell ref="Q224:S224"/>
    <mergeCell ref="U224:X224"/>
    <mergeCell ref="AC224:AF224"/>
    <mergeCell ref="Q221:S221"/>
    <mergeCell ref="U221:X221"/>
    <mergeCell ref="AC221:AF221"/>
    <mergeCell ref="Q222:S222"/>
    <mergeCell ref="U222:X222"/>
    <mergeCell ref="AC222:AF222"/>
    <mergeCell ref="Q219:S219"/>
    <mergeCell ref="U219:X219"/>
    <mergeCell ref="AC219:AF219"/>
    <mergeCell ref="Q220:S220"/>
    <mergeCell ref="U220:X220"/>
    <mergeCell ref="AC220:AF220"/>
    <mergeCell ref="Q217:S217"/>
    <mergeCell ref="U217:X217"/>
    <mergeCell ref="AC217:AF217"/>
    <mergeCell ref="Q218:S218"/>
    <mergeCell ref="U218:X218"/>
    <mergeCell ref="AC218:AF218"/>
    <mergeCell ref="Q215:S215"/>
    <mergeCell ref="U215:X215"/>
    <mergeCell ref="Y215:AB215"/>
    <mergeCell ref="AC215:AF215"/>
    <mergeCell ref="AG215:AJ215"/>
    <mergeCell ref="Q216:S216"/>
    <mergeCell ref="U216:X216"/>
    <mergeCell ref="Y216:AB216"/>
    <mergeCell ref="AC216:AF216"/>
    <mergeCell ref="AG216:AJ216"/>
    <mergeCell ref="Q213:S213"/>
    <mergeCell ref="U213:X213"/>
    <mergeCell ref="Y213:AB213"/>
    <mergeCell ref="AC213:AF213"/>
    <mergeCell ref="AG213:AJ213"/>
    <mergeCell ref="Q214:S214"/>
    <mergeCell ref="U214:X214"/>
    <mergeCell ref="Y214:AB214"/>
    <mergeCell ref="AC214:AF214"/>
    <mergeCell ref="AG214:AJ214"/>
    <mergeCell ref="Q211:S211"/>
    <mergeCell ref="U211:X211"/>
    <mergeCell ref="Y211:AB211"/>
    <mergeCell ref="AC211:AF211"/>
    <mergeCell ref="AG211:AJ211"/>
    <mergeCell ref="Q212:S212"/>
    <mergeCell ref="U212:X212"/>
    <mergeCell ref="Y212:AB212"/>
    <mergeCell ref="AC212:AF212"/>
    <mergeCell ref="AG212:AJ212"/>
    <mergeCell ref="Q209:S209"/>
    <mergeCell ref="U209:X209"/>
    <mergeCell ref="Y209:AB209"/>
    <mergeCell ref="AC209:AF209"/>
    <mergeCell ref="AG209:AJ209"/>
    <mergeCell ref="Q210:S210"/>
    <mergeCell ref="U210:X210"/>
    <mergeCell ref="Y210:AB210"/>
    <mergeCell ref="AC210:AF210"/>
    <mergeCell ref="AG210:AJ210"/>
    <mergeCell ref="Q207:S207"/>
    <mergeCell ref="U207:X207"/>
    <mergeCell ref="Y207:AB207"/>
    <mergeCell ref="AC207:AF207"/>
    <mergeCell ref="AG207:AJ207"/>
    <mergeCell ref="Q208:S208"/>
    <mergeCell ref="U208:X208"/>
    <mergeCell ref="Y208:AB208"/>
    <mergeCell ref="AC208:AF208"/>
    <mergeCell ref="AG208:AJ208"/>
    <mergeCell ref="Q205:S205"/>
    <mergeCell ref="U205:X205"/>
    <mergeCell ref="Y205:AB205"/>
    <mergeCell ref="AC205:AF205"/>
    <mergeCell ref="AG205:AJ205"/>
    <mergeCell ref="Q206:S206"/>
    <mergeCell ref="U206:X206"/>
    <mergeCell ref="Y206:AB206"/>
    <mergeCell ref="AC206:AF206"/>
    <mergeCell ref="AG206:AJ206"/>
    <mergeCell ref="Q203:S203"/>
    <mergeCell ref="U203:X203"/>
    <mergeCell ref="Y203:AB203"/>
    <mergeCell ref="AC203:AF203"/>
    <mergeCell ref="AG203:AJ203"/>
    <mergeCell ref="Q204:S204"/>
    <mergeCell ref="U204:X204"/>
    <mergeCell ref="Y204:AB204"/>
    <mergeCell ref="AC204:AF204"/>
    <mergeCell ref="AG204:AJ204"/>
    <mergeCell ref="Q201:S201"/>
    <mergeCell ref="U201:X201"/>
    <mergeCell ref="Y201:AB201"/>
    <mergeCell ref="AC201:AF201"/>
    <mergeCell ref="AG201:AJ201"/>
    <mergeCell ref="Q202:S202"/>
    <mergeCell ref="U202:X202"/>
    <mergeCell ref="Y202:AB202"/>
    <mergeCell ref="AC202:AF202"/>
    <mergeCell ref="AG202:AJ202"/>
    <mergeCell ref="E189:G189"/>
    <mergeCell ref="I189:L189"/>
    <mergeCell ref="M189:U189"/>
    <mergeCell ref="AF193:AJ193"/>
    <mergeCell ref="Q200:T200"/>
    <mergeCell ref="U200:AB200"/>
    <mergeCell ref="AC200:AJ200"/>
    <mergeCell ref="I186:L186"/>
    <mergeCell ref="M186:U186"/>
    <mergeCell ref="I187:L187"/>
    <mergeCell ref="M187:U187"/>
    <mergeCell ref="E188:G188"/>
    <mergeCell ref="I188:L188"/>
    <mergeCell ref="M188:U188"/>
    <mergeCell ref="I183:L183"/>
    <mergeCell ref="M183:U183"/>
    <mergeCell ref="I184:L184"/>
    <mergeCell ref="M184:U184"/>
    <mergeCell ref="I185:L185"/>
    <mergeCell ref="M185:U185"/>
    <mergeCell ref="I180:L180"/>
    <mergeCell ref="M180:U180"/>
    <mergeCell ref="I181:L181"/>
    <mergeCell ref="M181:U181"/>
    <mergeCell ref="I182:L182"/>
    <mergeCell ref="M182:U182"/>
    <mergeCell ref="I177:L177"/>
    <mergeCell ref="M177:U177"/>
    <mergeCell ref="I178:L178"/>
    <mergeCell ref="M178:U178"/>
    <mergeCell ref="I179:L179"/>
    <mergeCell ref="M179:U179"/>
    <mergeCell ref="I174:L174"/>
    <mergeCell ref="M174:U174"/>
    <mergeCell ref="I175:L175"/>
    <mergeCell ref="M175:U175"/>
    <mergeCell ref="I176:L176"/>
    <mergeCell ref="M176:U176"/>
    <mergeCell ref="I171:L171"/>
    <mergeCell ref="M171:U171"/>
    <mergeCell ref="I172:L172"/>
    <mergeCell ref="M172:U172"/>
    <mergeCell ref="I173:L173"/>
    <mergeCell ref="M173:U173"/>
    <mergeCell ref="E168:G168"/>
    <mergeCell ref="I168:L168"/>
    <mergeCell ref="M168:U168"/>
    <mergeCell ref="I169:L169"/>
    <mergeCell ref="M169:U169"/>
    <mergeCell ref="I170:L170"/>
    <mergeCell ref="M170:U170"/>
    <mergeCell ref="E166:G166"/>
    <mergeCell ref="I166:L166"/>
    <mergeCell ref="M166:U166"/>
    <mergeCell ref="E167:G167"/>
    <mergeCell ref="I167:L167"/>
    <mergeCell ref="M167:U167"/>
    <mergeCell ref="E164:G164"/>
    <mergeCell ref="I164:L164"/>
    <mergeCell ref="M164:U164"/>
    <mergeCell ref="E165:G165"/>
    <mergeCell ref="I165:L165"/>
    <mergeCell ref="M165:U165"/>
    <mergeCell ref="E162:G162"/>
    <mergeCell ref="I162:L162"/>
    <mergeCell ref="M162:U162"/>
    <mergeCell ref="E163:G163"/>
    <mergeCell ref="I163:L163"/>
    <mergeCell ref="M163:U163"/>
    <mergeCell ref="E160:G160"/>
    <mergeCell ref="I160:L160"/>
    <mergeCell ref="M160:U160"/>
    <mergeCell ref="E161:G161"/>
    <mergeCell ref="I161:L161"/>
    <mergeCell ref="M161:U161"/>
    <mergeCell ref="E158:G158"/>
    <mergeCell ref="I158:L158"/>
    <mergeCell ref="M158:U158"/>
    <mergeCell ref="E159:G159"/>
    <mergeCell ref="I159:L159"/>
    <mergeCell ref="M159:U159"/>
    <mergeCell ref="E156:G156"/>
    <mergeCell ref="I156:L156"/>
    <mergeCell ref="M156:U156"/>
    <mergeCell ref="E157:G157"/>
    <mergeCell ref="I157:L157"/>
    <mergeCell ref="M157:U157"/>
    <mergeCell ref="E154:G154"/>
    <mergeCell ref="I154:L154"/>
    <mergeCell ref="M154:U154"/>
    <mergeCell ref="E155:G155"/>
    <mergeCell ref="I155:L155"/>
    <mergeCell ref="M155:U155"/>
    <mergeCell ref="E152:G152"/>
    <mergeCell ref="I152:L152"/>
    <mergeCell ref="M152:U152"/>
    <mergeCell ref="E153:G153"/>
    <mergeCell ref="I153:L153"/>
    <mergeCell ref="M153:U153"/>
    <mergeCell ref="E150:G150"/>
    <mergeCell ref="I150:L150"/>
    <mergeCell ref="M150:U150"/>
    <mergeCell ref="E151:G151"/>
    <mergeCell ref="I151:L151"/>
    <mergeCell ref="M151:U151"/>
    <mergeCell ref="E148:G148"/>
    <mergeCell ref="I148:L148"/>
    <mergeCell ref="M148:U148"/>
    <mergeCell ref="E149:G149"/>
    <mergeCell ref="I149:L149"/>
    <mergeCell ref="M149:U149"/>
    <mergeCell ref="Q132:S132"/>
    <mergeCell ref="U132:X132"/>
    <mergeCell ref="Y132:AB132"/>
    <mergeCell ref="AC132:AF132"/>
    <mergeCell ref="AG132:AJ132"/>
    <mergeCell ref="I147:L147"/>
    <mergeCell ref="M147:U147"/>
    <mergeCell ref="AF122:AJ122"/>
    <mergeCell ref="AF123:AJ123"/>
    <mergeCell ref="Q130:T130"/>
    <mergeCell ref="U130:AB130"/>
    <mergeCell ref="AC130:AJ130"/>
    <mergeCell ref="Q131:S131"/>
    <mergeCell ref="U131:X131"/>
    <mergeCell ref="Y131:AB131"/>
    <mergeCell ref="AC131:AF131"/>
    <mergeCell ref="AG131:AJ131"/>
    <mergeCell ref="AG109:AJ109"/>
    <mergeCell ref="E110:G110"/>
    <mergeCell ref="Q110:S110"/>
    <mergeCell ref="U110:X110"/>
    <mergeCell ref="Y110:AB110"/>
    <mergeCell ref="AC110:AF110"/>
    <mergeCell ref="AG110:AJ110"/>
    <mergeCell ref="Q108:S108"/>
    <mergeCell ref="U108:X108"/>
    <mergeCell ref="Y108:AB108"/>
    <mergeCell ref="AC108:AF108"/>
    <mergeCell ref="AG108:AJ108"/>
    <mergeCell ref="E109:G109"/>
    <mergeCell ref="Q109:S109"/>
    <mergeCell ref="U109:X109"/>
    <mergeCell ref="Y109:AB109"/>
    <mergeCell ref="AC109:AF109"/>
    <mergeCell ref="Q106:S106"/>
    <mergeCell ref="U106:X106"/>
    <mergeCell ref="Y106:AB106"/>
    <mergeCell ref="AC106:AF106"/>
    <mergeCell ref="AG106:AJ106"/>
    <mergeCell ref="Q107:S107"/>
    <mergeCell ref="U107:X107"/>
    <mergeCell ref="Y107:AB107"/>
    <mergeCell ref="AC107:AF107"/>
    <mergeCell ref="AG107:AJ107"/>
    <mergeCell ref="Q104:S104"/>
    <mergeCell ref="U104:X104"/>
    <mergeCell ref="Y104:AB104"/>
    <mergeCell ref="AC104:AF104"/>
    <mergeCell ref="AG104:AJ104"/>
    <mergeCell ref="Q105:S105"/>
    <mergeCell ref="U105:X105"/>
    <mergeCell ref="Y105:AB105"/>
    <mergeCell ref="AC105:AF105"/>
    <mergeCell ref="AG105:AJ105"/>
    <mergeCell ref="Q102:S102"/>
    <mergeCell ref="U102:X102"/>
    <mergeCell ref="Y102:AB102"/>
    <mergeCell ref="AC102:AF102"/>
    <mergeCell ref="AG102:AJ102"/>
    <mergeCell ref="Q103:S103"/>
    <mergeCell ref="U103:X103"/>
    <mergeCell ref="Y103:AB103"/>
    <mergeCell ref="AC103:AF103"/>
    <mergeCell ref="AG103:AJ103"/>
    <mergeCell ref="Q100:S100"/>
    <mergeCell ref="U100:X100"/>
    <mergeCell ref="Y100:AB100"/>
    <mergeCell ref="AC100:AF100"/>
    <mergeCell ref="AG100:AJ100"/>
    <mergeCell ref="Q101:S101"/>
    <mergeCell ref="U101:X101"/>
    <mergeCell ref="Y101:AB101"/>
    <mergeCell ref="AC101:AF101"/>
    <mergeCell ref="AG101:AJ101"/>
    <mergeCell ref="Q98:S98"/>
    <mergeCell ref="U98:X98"/>
    <mergeCell ref="Y98:AB98"/>
    <mergeCell ref="AC98:AF98"/>
    <mergeCell ref="AG98:AJ98"/>
    <mergeCell ref="Q99:S99"/>
    <mergeCell ref="U99:X99"/>
    <mergeCell ref="Y99:AB99"/>
    <mergeCell ref="AC99:AF99"/>
    <mergeCell ref="AG99:AJ99"/>
    <mergeCell ref="Q96:S96"/>
    <mergeCell ref="U96:X96"/>
    <mergeCell ref="Y96:AB96"/>
    <mergeCell ref="AC96:AF96"/>
    <mergeCell ref="AG96:AJ96"/>
    <mergeCell ref="Q97:S97"/>
    <mergeCell ref="U97:X97"/>
    <mergeCell ref="Y97:AB97"/>
    <mergeCell ref="AC97:AF97"/>
    <mergeCell ref="AG97:AJ97"/>
    <mergeCell ref="Q94:S94"/>
    <mergeCell ref="U94:X94"/>
    <mergeCell ref="Y94:AB94"/>
    <mergeCell ref="AC94:AF94"/>
    <mergeCell ref="AG94:AJ94"/>
    <mergeCell ref="Q95:S95"/>
    <mergeCell ref="U95:X95"/>
    <mergeCell ref="Y95:AB95"/>
    <mergeCell ref="AC95:AF95"/>
    <mergeCell ref="AG95:AJ95"/>
    <mergeCell ref="Q92:S92"/>
    <mergeCell ref="U92:X92"/>
    <mergeCell ref="Y92:AB92"/>
    <mergeCell ref="AC92:AF92"/>
    <mergeCell ref="AG92:AJ92"/>
    <mergeCell ref="Q93:S93"/>
    <mergeCell ref="U93:X93"/>
    <mergeCell ref="Y93:AB93"/>
    <mergeCell ref="AC93:AF93"/>
    <mergeCell ref="AG93:AJ93"/>
    <mergeCell ref="Q90:S90"/>
    <mergeCell ref="U90:X90"/>
    <mergeCell ref="Y90:AB90"/>
    <mergeCell ref="AC90:AF90"/>
    <mergeCell ref="AG90:AJ90"/>
    <mergeCell ref="Q91:S91"/>
    <mergeCell ref="U91:X91"/>
    <mergeCell ref="Y91:AB91"/>
    <mergeCell ref="AC91:AF91"/>
    <mergeCell ref="AG91:AJ91"/>
    <mergeCell ref="E89:G89"/>
    <mergeCell ref="Q89:S89"/>
    <mergeCell ref="U89:X89"/>
    <mergeCell ref="Y89:AB89"/>
    <mergeCell ref="AC89:AF89"/>
    <mergeCell ref="AG89:AJ89"/>
    <mergeCell ref="E88:G88"/>
    <mergeCell ref="Q88:S88"/>
    <mergeCell ref="U88:X88"/>
    <mergeCell ref="Y88:AB88"/>
    <mergeCell ref="AC88:AF88"/>
    <mergeCell ref="AG88:AJ88"/>
    <mergeCell ref="E87:G87"/>
    <mergeCell ref="Q87:S87"/>
    <mergeCell ref="U87:X87"/>
    <mergeCell ref="Y87:AB87"/>
    <mergeCell ref="AC87:AF87"/>
    <mergeCell ref="AG87:AJ87"/>
    <mergeCell ref="E86:G86"/>
    <mergeCell ref="Q86:S86"/>
    <mergeCell ref="U86:X86"/>
    <mergeCell ref="Y86:AB86"/>
    <mergeCell ref="AC86:AF86"/>
    <mergeCell ref="AG86:AJ86"/>
    <mergeCell ref="E85:G85"/>
    <mergeCell ref="Q85:S85"/>
    <mergeCell ref="U85:X85"/>
    <mergeCell ref="Y85:AB85"/>
    <mergeCell ref="AC85:AF85"/>
    <mergeCell ref="AG85:AJ85"/>
    <mergeCell ref="E84:G84"/>
    <mergeCell ref="Q84:S84"/>
    <mergeCell ref="U84:X84"/>
    <mergeCell ref="Y84:AB84"/>
    <mergeCell ref="AC84:AF84"/>
    <mergeCell ref="AG84:AJ84"/>
    <mergeCell ref="E83:G83"/>
    <mergeCell ref="Q83:S83"/>
    <mergeCell ref="U83:X83"/>
    <mergeCell ref="Y83:AB83"/>
    <mergeCell ref="AC83:AF83"/>
    <mergeCell ref="AG83:AJ83"/>
    <mergeCell ref="E82:G82"/>
    <mergeCell ref="Q82:S82"/>
    <mergeCell ref="U82:X82"/>
    <mergeCell ref="Y82:AB82"/>
    <mergeCell ref="AC82:AF82"/>
    <mergeCell ref="AG82:AJ82"/>
    <mergeCell ref="E81:G81"/>
    <mergeCell ref="Q81:S81"/>
    <mergeCell ref="U81:X81"/>
    <mergeCell ref="Y81:AB81"/>
    <mergeCell ref="AC81:AF81"/>
    <mergeCell ref="AG81:AJ81"/>
    <mergeCell ref="E80:G80"/>
    <mergeCell ref="Q80:S80"/>
    <mergeCell ref="U80:X80"/>
    <mergeCell ref="Y80:AB80"/>
    <mergeCell ref="AC80:AF80"/>
    <mergeCell ref="AG80:AJ80"/>
    <mergeCell ref="E79:G79"/>
    <mergeCell ref="Q79:S79"/>
    <mergeCell ref="U79:X79"/>
    <mergeCell ref="Y79:AB79"/>
    <mergeCell ref="AC79:AF79"/>
    <mergeCell ref="AG79:AJ79"/>
    <mergeCell ref="E78:G78"/>
    <mergeCell ref="Q78:S78"/>
    <mergeCell ref="U78:X78"/>
    <mergeCell ref="Y78:AB78"/>
    <mergeCell ref="AC78:AF78"/>
    <mergeCell ref="AG78:AJ78"/>
    <mergeCell ref="E77:G77"/>
    <mergeCell ref="Q77:S77"/>
    <mergeCell ref="U77:X77"/>
    <mergeCell ref="Y77:AB77"/>
    <mergeCell ref="AC77:AF77"/>
    <mergeCell ref="AG77:AJ77"/>
    <mergeCell ref="E76:G76"/>
    <mergeCell ref="Q76:S76"/>
    <mergeCell ref="U76:X76"/>
    <mergeCell ref="Y76:AB76"/>
    <mergeCell ref="AC76:AF76"/>
    <mergeCell ref="AG76:AJ76"/>
    <mergeCell ref="E75:G75"/>
    <mergeCell ref="Q75:S75"/>
    <mergeCell ref="U75:X75"/>
    <mergeCell ref="Y75:AB75"/>
    <mergeCell ref="AC75:AF75"/>
    <mergeCell ref="AG75:AJ75"/>
    <mergeCell ref="E74:G74"/>
    <mergeCell ref="Q74:S74"/>
    <mergeCell ref="U74:X74"/>
    <mergeCell ref="Y74:AB74"/>
    <mergeCell ref="AC74:AF74"/>
    <mergeCell ref="AG74:AJ74"/>
    <mergeCell ref="E73:G73"/>
    <mergeCell ref="Q73:S73"/>
    <mergeCell ref="U73:X73"/>
    <mergeCell ref="Y73:AB73"/>
    <mergeCell ref="AC73:AF73"/>
    <mergeCell ref="AG73:AJ73"/>
    <mergeCell ref="E72:G72"/>
    <mergeCell ref="Q72:S72"/>
    <mergeCell ref="U72:X72"/>
    <mergeCell ref="Y72:AB72"/>
    <mergeCell ref="AC72:AF72"/>
    <mergeCell ref="AG72:AJ72"/>
    <mergeCell ref="E71:G71"/>
    <mergeCell ref="Q71:S71"/>
    <mergeCell ref="U71:X71"/>
    <mergeCell ref="Y71:AB71"/>
    <mergeCell ref="AC71:AF71"/>
    <mergeCell ref="AG71:AJ71"/>
    <mergeCell ref="E70:G70"/>
    <mergeCell ref="Q70:S70"/>
    <mergeCell ref="U70:X70"/>
    <mergeCell ref="Y70:AB70"/>
    <mergeCell ref="AC70:AF70"/>
    <mergeCell ref="AG70:AJ70"/>
    <mergeCell ref="AF61:AJ61"/>
    <mergeCell ref="Q68:T68"/>
    <mergeCell ref="U68:AB68"/>
    <mergeCell ref="AC68:AJ68"/>
    <mergeCell ref="E69:G69"/>
    <mergeCell ref="Q69:S69"/>
    <mergeCell ref="U69:X69"/>
    <mergeCell ref="Y69:AB69"/>
    <mergeCell ref="AC69:AF69"/>
    <mergeCell ref="AG69:AJ69"/>
    <mergeCell ref="Q46:T46"/>
    <mergeCell ref="U46:AB46"/>
    <mergeCell ref="AC46:AJ46"/>
    <mergeCell ref="Q47:S47"/>
    <mergeCell ref="U47:X47"/>
    <mergeCell ref="Y47:AB47"/>
    <mergeCell ref="AC47:AF47"/>
    <mergeCell ref="AG47:AJ47"/>
    <mergeCell ref="Q29:S29"/>
    <mergeCell ref="U29:X29"/>
    <mergeCell ref="Y29:AB29"/>
    <mergeCell ref="AC29:AF29"/>
    <mergeCell ref="AG29:AJ29"/>
    <mergeCell ref="AF39:AJ39"/>
    <mergeCell ref="AF20:AJ20"/>
    <mergeCell ref="Q27:T27"/>
    <mergeCell ref="U27:AB27"/>
    <mergeCell ref="AC27:AJ27"/>
    <mergeCell ref="Q28:S28"/>
    <mergeCell ref="U28:X28"/>
    <mergeCell ref="Y28:AB28"/>
    <mergeCell ref="AC28:AF28"/>
    <mergeCell ref="AG28:AJ28"/>
    <mergeCell ref="Q16:S16"/>
    <mergeCell ref="U16:X16"/>
    <mergeCell ref="Y16:AB16"/>
    <mergeCell ref="AC16:AF16"/>
    <mergeCell ref="AG16:AJ16"/>
    <mergeCell ref="AF19:AJ19"/>
    <mergeCell ref="H8:K8"/>
    <mergeCell ref="L8:P8"/>
    <mergeCell ref="Q14:T14"/>
    <mergeCell ref="U14:AB14"/>
    <mergeCell ref="AC14:AJ14"/>
    <mergeCell ref="Q15:S15"/>
    <mergeCell ref="U15:X15"/>
    <mergeCell ref="Y15:AB15"/>
    <mergeCell ref="AC15:AF15"/>
    <mergeCell ref="AG15:AJ15"/>
    <mergeCell ref="AA2:AD2"/>
    <mergeCell ref="AE2:AJ2"/>
    <mergeCell ref="H6:K6"/>
    <mergeCell ref="L6:P6"/>
    <mergeCell ref="H7:K7"/>
    <mergeCell ref="L7:P7"/>
  </mergeCells>
  <phoneticPr fontId="3" type="noConversion"/>
  <pageMargins left="0.78740157480314965" right="0.59055118110236227" top="0.78740157480314965" bottom="0.78740157480314965" header="0.51181102362204722" footer="0.51181102362204722"/>
  <pageSetup paperSize="9" orientation="portrait" r:id="rId1"/>
  <headerFooter alignWithMargins="0">
    <oddHeader>&amp;L&amp;"Times New Roman,太字 斜体"Sirius  Register Format</oddHeader>
    <oddFooter>&amp;L&amp;"Times New Roman,斜体"Version 1.0&amp;C- &amp;P -&amp;R&amp;"Times New Roman,斜体"&amp;D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BD1081"/>
  <sheetViews>
    <sheetView topLeftCell="A3" zoomScaleNormal="100" workbookViewId="0">
      <selection activeCell="X28" sqref="X28"/>
    </sheetView>
  </sheetViews>
  <sheetFormatPr defaultColWidth="2.375" defaultRowHeight="11.25"/>
  <cols>
    <col min="1" max="1" width="2.375" style="1903"/>
    <col min="2" max="2" width="2" style="1903" customWidth="1"/>
    <col min="3" max="4" width="2.375" style="1903"/>
    <col min="5" max="5" width="2.375" style="1903" customWidth="1"/>
    <col min="6" max="6" width="2.5" style="1903" customWidth="1"/>
    <col min="7" max="8" width="2.375" style="1903"/>
    <col min="9" max="9" width="2.5" style="1903" customWidth="1"/>
    <col min="10" max="11" width="2.375" style="1903"/>
    <col min="12" max="13" width="2.375" style="1903" customWidth="1"/>
    <col min="14" max="19" width="2.375" style="1903"/>
    <col min="20" max="22" width="2.375" style="1903" customWidth="1"/>
    <col min="23" max="32" width="2.375" style="1903"/>
    <col min="33" max="33" width="2.375" style="1903" customWidth="1"/>
    <col min="34" max="38" width="2.375" style="1903"/>
    <col min="39" max="39" width="3" style="1903" customWidth="1"/>
    <col min="40" max="16384" width="2.375" style="1903"/>
  </cols>
  <sheetData>
    <row r="2" spans="1:37" s="2193" customFormat="1" ht="12" customHeight="1">
      <c r="A2" s="1594" t="s">
        <v>4709</v>
      </c>
      <c r="B2" s="2191" t="s">
        <v>4710</v>
      </c>
      <c r="C2" s="1596" t="s">
        <v>4711</v>
      </c>
      <c r="D2" s="2192" t="s">
        <v>4712</v>
      </c>
      <c r="R2" s="2194"/>
      <c r="S2" s="2194"/>
      <c r="T2" s="2194"/>
      <c r="U2" s="2194"/>
      <c r="V2" s="2194"/>
      <c r="W2" s="2194"/>
      <c r="X2" s="2194"/>
      <c r="Y2" s="2194"/>
      <c r="Z2" s="2194"/>
      <c r="AA2" s="2195" t="s">
        <v>4713</v>
      </c>
      <c r="AB2" s="2195"/>
      <c r="AC2" s="2195"/>
      <c r="AD2" s="2195"/>
      <c r="AE2" s="1600" t="s">
        <v>4714</v>
      </c>
      <c r="AF2" s="1601"/>
      <c r="AG2" s="1601"/>
      <c r="AH2" s="1601"/>
      <c r="AI2" s="1601"/>
      <c r="AJ2" s="1601"/>
    </row>
    <row r="3" spans="1:37" s="2193" customFormat="1" ht="12" customHeight="1">
      <c r="B3" s="1317"/>
      <c r="C3" s="2196"/>
    </row>
    <row r="4" spans="1:37" s="2193" customFormat="1" ht="12" customHeight="1">
      <c r="B4" s="1317"/>
      <c r="C4" s="2196"/>
      <c r="D4" s="1311" t="s">
        <v>3094</v>
      </c>
      <c r="AJ4" s="2197" t="s">
        <v>4715</v>
      </c>
    </row>
    <row r="5" spans="1:37" s="2193" customFormat="1" ht="12" customHeight="1">
      <c r="B5" s="1317"/>
      <c r="C5" s="2196"/>
    </row>
    <row r="6" spans="1:37" s="2193" customFormat="1" ht="12" customHeight="1">
      <c r="B6" s="1317"/>
      <c r="C6" s="2196"/>
      <c r="D6" s="2196"/>
      <c r="H6" s="2198" t="s">
        <v>4716</v>
      </c>
      <c r="I6" s="2199"/>
      <c r="J6" s="2199"/>
      <c r="K6" s="2200"/>
      <c r="L6" s="2201">
        <v>3</v>
      </c>
      <c r="M6" s="2202"/>
      <c r="N6" s="2202"/>
      <c r="O6" s="2202"/>
      <c r="P6" s="2203"/>
      <c r="Q6" s="2194"/>
    </row>
    <row r="7" spans="1:37" s="2193" customFormat="1" ht="12" customHeight="1">
      <c r="B7" s="1317"/>
      <c r="C7" s="2196"/>
      <c r="D7" s="2196"/>
      <c r="H7" s="2198" t="s">
        <v>4717</v>
      </c>
      <c r="I7" s="2199"/>
      <c r="J7" s="2199"/>
      <c r="K7" s="2200"/>
      <c r="L7" s="2204" t="s">
        <v>4718</v>
      </c>
      <c r="M7" s="2205"/>
      <c r="N7" s="2205"/>
      <c r="O7" s="2205"/>
      <c r="P7" s="2206"/>
    </row>
    <row r="8" spans="1:37" s="2193" customFormat="1" ht="12" customHeight="1">
      <c r="B8" s="1317"/>
      <c r="C8" s="2196"/>
      <c r="D8" s="2196"/>
      <c r="H8" s="2198" t="s">
        <v>4719</v>
      </c>
      <c r="I8" s="2199"/>
      <c r="J8" s="2199"/>
      <c r="K8" s="2200"/>
      <c r="L8" s="2204" t="s">
        <v>4720</v>
      </c>
      <c r="M8" s="2205"/>
      <c r="N8" s="2205"/>
      <c r="O8" s="2205"/>
      <c r="P8" s="2206"/>
    </row>
    <row r="9" spans="1:37" s="2207" customFormat="1" ht="12" hidden="1" customHeight="1">
      <c r="B9" s="1317"/>
      <c r="C9" s="2208"/>
      <c r="D9" s="2208"/>
      <c r="H9" s="2209"/>
      <c r="I9" s="2209"/>
      <c r="J9" s="2209"/>
      <c r="K9" s="2209"/>
      <c r="L9" s="2210"/>
      <c r="M9" s="2210"/>
      <c r="N9" s="2210"/>
      <c r="O9" s="2210"/>
      <c r="P9" s="2210"/>
    </row>
    <row r="10" spans="1:37" s="2129" customFormat="1" ht="12" hidden="1" customHeight="1">
      <c r="C10" s="2129" t="s">
        <v>3101</v>
      </c>
      <c r="D10" s="1884"/>
    </row>
    <row r="11" spans="1:37" s="2129" customFormat="1" ht="12" hidden="1" customHeight="1">
      <c r="E11" s="1885" t="s">
        <v>3192</v>
      </c>
      <c r="AJ11" s="1886" t="s">
        <v>4721</v>
      </c>
    </row>
    <row r="12" spans="1:37" s="2129" customFormat="1" ht="12" hidden="1" customHeight="1">
      <c r="E12" s="1887">
        <v>31</v>
      </c>
      <c r="F12" s="1887"/>
      <c r="G12" s="1887"/>
      <c r="H12" s="1887"/>
      <c r="I12" s="1887"/>
      <c r="J12" s="1887"/>
      <c r="K12" s="1887"/>
      <c r="L12" s="1887">
        <v>24</v>
      </c>
      <c r="M12" s="1887">
        <v>23</v>
      </c>
      <c r="N12" s="1887"/>
      <c r="O12" s="1887"/>
      <c r="P12" s="1887"/>
      <c r="Q12" s="1887"/>
      <c r="R12" s="1887"/>
      <c r="S12" s="1887"/>
      <c r="T12" s="1888">
        <v>16</v>
      </c>
      <c r="U12" s="1888">
        <v>15</v>
      </c>
      <c r="V12" s="1887"/>
      <c r="W12" s="1887"/>
      <c r="X12" s="1887"/>
      <c r="Y12" s="1887"/>
      <c r="Z12" s="1887"/>
      <c r="AA12" s="1887"/>
      <c r="AB12" s="1888">
        <v>8</v>
      </c>
      <c r="AC12" s="1888">
        <v>7</v>
      </c>
      <c r="AD12" s="1887"/>
      <c r="AE12" s="1887"/>
      <c r="AF12" s="1887"/>
      <c r="AG12" s="1887"/>
      <c r="AH12" s="1887"/>
      <c r="AI12" s="1887"/>
      <c r="AJ12" s="1888">
        <v>0</v>
      </c>
    </row>
    <row r="13" spans="1:37" s="1853" customFormat="1" ht="12" hidden="1" customHeight="1">
      <c r="E13" s="2211">
        <v>1</v>
      </c>
      <c r="F13" s="1862">
        <v>0</v>
      </c>
      <c r="G13" s="1862">
        <v>1</v>
      </c>
      <c r="H13" s="1863">
        <v>0</v>
      </c>
      <c r="I13" s="2211">
        <v>0</v>
      </c>
      <c r="J13" s="1862">
        <v>0</v>
      </c>
      <c r="K13" s="1862">
        <v>0</v>
      </c>
      <c r="L13" s="1863">
        <v>0</v>
      </c>
      <c r="M13" s="2212">
        <v>0</v>
      </c>
      <c r="N13" s="1862">
        <v>0</v>
      </c>
      <c r="O13" s="1862">
        <v>0</v>
      </c>
      <c r="P13" s="1863">
        <v>0</v>
      </c>
      <c r="Q13" s="1859" t="str">
        <f>MID(Q15,1,1)</f>
        <v>0</v>
      </c>
      <c r="R13" s="1860" t="str">
        <f>MID(Q15,2,1)</f>
        <v>0</v>
      </c>
      <c r="S13" s="1865" t="str">
        <f>MID(Q15,3,1)</f>
        <v>1</v>
      </c>
      <c r="T13" s="1866" t="str">
        <f>MID(Q15,4,1)</f>
        <v>0</v>
      </c>
      <c r="U13" s="1894" t="s">
        <v>1796</v>
      </c>
      <c r="V13" s="1892" t="s">
        <v>1796</v>
      </c>
      <c r="W13" s="1892" t="s">
        <v>1796</v>
      </c>
      <c r="X13" s="2213" t="s">
        <v>1796</v>
      </c>
      <c r="Y13" s="1894" t="s">
        <v>3105</v>
      </c>
      <c r="Z13" s="1892" t="s">
        <v>4722</v>
      </c>
      <c r="AA13" s="1892" t="s">
        <v>3105</v>
      </c>
      <c r="AB13" s="2213" t="s">
        <v>3251</v>
      </c>
      <c r="AC13" s="2214">
        <v>0</v>
      </c>
      <c r="AD13" s="2215">
        <v>0</v>
      </c>
      <c r="AE13" s="2215" t="s">
        <v>4723</v>
      </c>
      <c r="AF13" s="2216" t="s">
        <v>3105</v>
      </c>
      <c r="AG13" s="2214" t="s">
        <v>3105</v>
      </c>
      <c r="AH13" s="2215" t="s">
        <v>4722</v>
      </c>
      <c r="AI13" s="2215" t="s">
        <v>4723</v>
      </c>
      <c r="AJ13" s="2216" t="s">
        <v>3105</v>
      </c>
      <c r="AK13" s="2217"/>
    </row>
    <row r="14" spans="1:37" s="1853" customFormat="1" ht="12" hidden="1" customHeight="1">
      <c r="AI14" s="1873"/>
      <c r="AJ14" s="1873"/>
    </row>
    <row r="15" spans="1:37" s="1853" customFormat="1" ht="12" hidden="1" customHeight="1">
      <c r="E15" s="1872"/>
      <c r="F15" s="1872"/>
      <c r="G15" s="1872"/>
      <c r="H15" s="1872"/>
      <c r="I15" s="1872"/>
      <c r="J15" s="1873"/>
      <c r="K15" s="1873"/>
      <c r="L15" s="1873"/>
      <c r="M15" s="1873"/>
      <c r="N15" s="1873"/>
      <c r="O15" s="1873"/>
      <c r="P15" s="1873"/>
      <c r="Q15" s="1874" t="str">
        <f>HEX2BIN(T16,4)</f>
        <v>0010</v>
      </c>
      <c r="R15" s="1874"/>
      <c r="S15" s="1874"/>
      <c r="T15" s="1874"/>
      <c r="U15" s="1874" t="e">
        <f>HEX2BIN(Y16,8)</f>
        <v>#NUM!</v>
      </c>
      <c r="V15" s="1874"/>
      <c r="W15" s="1874"/>
      <c r="X15" s="1874"/>
      <c r="Y15" s="1874"/>
      <c r="Z15" s="1874"/>
      <c r="AA15" s="1874"/>
      <c r="AB15" s="1874"/>
      <c r="AC15" s="1874" t="e">
        <f>HEX2BIN(AG16,8)</f>
        <v>#NUM!</v>
      </c>
      <c r="AD15" s="1874"/>
      <c r="AE15" s="1874"/>
      <c r="AF15" s="1874"/>
      <c r="AG15" s="1874"/>
      <c r="AH15" s="1874"/>
      <c r="AI15" s="1874"/>
      <c r="AJ15" s="1874"/>
    </row>
    <row r="16" spans="1:37" s="1853" customFormat="1" ht="12" hidden="1" customHeight="1">
      <c r="E16" s="1872"/>
      <c r="F16" s="1872"/>
      <c r="G16" s="1872"/>
      <c r="H16" s="1872"/>
      <c r="I16" s="1872"/>
      <c r="J16" s="1873"/>
      <c r="K16" s="1875"/>
      <c r="L16" s="1873"/>
      <c r="M16" s="2218" t="s">
        <v>3379</v>
      </c>
      <c r="N16" s="1877"/>
      <c r="O16" s="1877"/>
      <c r="P16" s="1877"/>
      <c r="Q16" s="1750" t="s">
        <v>3106</v>
      </c>
      <c r="R16" s="1751"/>
      <c r="S16" s="1751"/>
      <c r="T16" s="1752" t="s">
        <v>4724</v>
      </c>
      <c r="U16" s="1750" t="s">
        <v>4725</v>
      </c>
      <c r="V16" s="1751"/>
      <c r="W16" s="1751"/>
      <c r="X16" s="1751"/>
      <c r="Y16" s="1753" t="s">
        <v>4726</v>
      </c>
      <c r="Z16" s="1753"/>
      <c r="AA16" s="1753"/>
      <c r="AB16" s="1754"/>
      <c r="AC16" s="1750" t="s">
        <v>4727</v>
      </c>
      <c r="AD16" s="1751"/>
      <c r="AE16" s="1751"/>
      <c r="AF16" s="1751"/>
      <c r="AG16" s="1753" t="s">
        <v>4728</v>
      </c>
      <c r="AH16" s="1753"/>
      <c r="AI16" s="1753"/>
      <c r="AJ16" s="1754"/>
    </row>
    <row r="17" spans="2:56" s="2219" customFormat="1" ht="12" hidden="1" customHeight="1">
      <c r="E17" s="2220"/>
      <c r="F17" s="2220"/>
      <c r="G17" s="2220"/>
      <c r="H17" s="2220"/>
      <c r="I17" s="2220"/>
      <c r="J17" s="2221"/>
      <c r="K17" s="2221"/>
      <c r="L17" s="2221"/>
      <c r="M17" s="2222"/>
      <c r="N17" s="2222"/>
      <c r="O17" s="2222"/>
      <c r="P17" s="2222"/>
      <c r="Q17" s="2223"/>
      <c r="R17" s="2224"/>
      <c r="S17" s="2224"/>
      <c r="T17" s="2224"/>
      <c r="U17" s="2221"/>
      <c r="Y17" s="2222"/>
      <c r="Z17" s="2222"/>
      <c r="AA17" s="2222"/>
      <c r="AB17" s="2223"/>
      <c r="AC17" s="2222"/>
      <c r="AD17" s="2222"/>
      <c r="AE17" s="2222"/>
      <c r="AF17" s="2222"/>
      <c r="AG17" s="2225"/>
      <c r="AH17" s="2225"/>
      <c r="AI17" s="2225"/>
      <c r="AJ17" s="2225"/>
    </row>
    <row r="18" spans="2:56" s="2228" customFormat="1" ht="12" hidden="1" customHeight="1">
      <c r="B18" s="2226" t="str">
        <f t="shared" ref="B18:B23" si="0">$B$2</f>
        <v>15</v>
      </c>
      <c r="C18" s="2227" t="s">
        <v>4729</v>
      </c>
      <c r="E18" s="2229" t="s">
        <v>4730</v>
      </c>
      <c r="R18" s="2230"/>
      <c r="S18" s="2230"/>
      <c r="T18" s="2230"/>
      <c r="U18" s="2230"/>
      <c r="V18" s="2230"/>
      <c r="W18" s="2230"/>
      <c r="X18" s="1896"/>
      <c r="Y18" s="1896"/>
      <c r="Z18" s="1896"/>
      <c r="AA18" s="1896"/>
      <c r="AB18" s="1896"/>
      <c r="AC18" s="1896"/>
      <c r="AD18" s="1896"/>
      <c r="AF18" s="2231" t="s">
        <v>4731</v>
      </c>
      <c r="AG18" s="2231"/>
      <c r="AH18" s="2231"/>
      <c r="AI18" s="2231"/>
      <c r="AJ18" s="2231"/>
      <c r="AP18" s="1570"/>
    </row>
    <row r="19" spans="2:56" s="2228" customFormat="1" ht="12" hidden="1" customHeight="1">
      <c r="B19" s="2226" t="str">
        <f t="shared" si="0"/>
        <v>15</v>
      </c>
      <c r="C19" s="2227" t="s">
        <v>4732</v>
      </c>
      <c r="E19" s="2229" t="s">
        <v>4733</v>
      </c>
      <c r="R19" s="2230"/>
      <c r="S19" s="2230"/>
      <c r="T19" s="2230"/>
      <c r="U19" s="2230"/>
      <c r="V19" s="2230"/>
      <c r="W19" s="2230"/>
      <c r="X19" s="1896"/>
      <c r="Y19" s="1896"/>
      <c r="Z19" s="1896"/>
      <c r="AA19" s="1896"/>
      <c r="AB19" s="1896"/>
      <c r="AC19" s="1896"/>
      <c r="AD19" s="1896"/>
      <c r="AF19" s="2231" t="s">
        <v>4734</v>
      </c>
      <c r="AG19" s="2231"/>
      <c r="AH19" s="2231"/>
      <c r="AI19" s="2231"/>
      <c r="AJ19" s="2231"/>
      <c r="AP19" s="1570"/>
    </row>
    <row r="20" spans="2:56" s="2228" customFormat="1" ht="12" hidden="1" customHeight="1">
      <c r="B20" s="2226" t="str">
        <f t="shared" si="0"/>
        <v>15</v>
      </c>
      <c r="C20" s="2227" t="s">
        <v>4735</v>
      </c>
      <c r="E20" s="2229" t="s">
        <v>4736</v>
      </c>
      <c r="R20" s="2230"/>
      <c r="S20" s="2230"/>
      <c r="T20" s="2230"/>
      <c r="U20" s="2230"/>
      <c r="V20" s="2230"/>
      <c r="W20" s="2230"/>
      <c r="X20" s="1896"/>
      <c r="Y20" s="1896"/>
      <c r="Z20" s="1896"/>
      <c r="AA20" s="1896"/>
      <c r="AB20" s="1896"/>
      <c r="AC20" s="1896"/>
      <c r="AD20" s="1896"/>
      <c r="AF20" s="2231" t="s">
        <v>4731</v>
      </c>
      <c r="AG20" s="2231"/>
      <c r="AH20" s="2231"/>
      <c r="AI20" s="2231"/>
      <c r="AJ20" s="2231"/>
      <c r="AP20" s="1579"/>
    </row>
    <row r="21" spans="2:56" s="2228" customFormat="1" ht="12" hidden="1" customHeight="1">
      <c r="B21" s="2226" t="str">
        <f t="shared" si="0"/>
        <v>15</v>
      </c>
      <c r="C21" s="2227" t="s">
        <v>4737</v>
      </c>
      <c r="E21" s="2229" t="s">
        <v>4738</v>
      </c>
      <c r="R21" s="2230"/>
      <c r="S21" s="2230"/>
      <c r="T21" s="2230"/>
      <c r="U21" s="2230"/>
      <c r="V21" s="2230"/>
      <c r="W21" s="2230"/>
      <c r="X21" s="1896"/>
      <c r="Y21" s="1896"/>
      <c r="Z21" s="1896"/>
      <c r="AA21" s="1896"/>
      <c r="AB21" s="1896"/>
      <c r="AC21" s="1896"/>
      <c r="AD21" s="1896"/>
      <c r="AF21" s="2232" t="s">
        <v>4739</v>
      </c>
      <c r="AG21" s="2232"/>
      <c r="AH21" s="2232"/>
      <c r="AI21" s="2232"/>
      <c r="AJ21" s="2232"/>
      <c r="AP21" s="1570"/>
    </row>
    <row r="22" spans="2:56" s="2228" customFormat="1" ht="12" hidden="1" customHeight="1">
      <c r="B22" s="2226" t="str">
        <f t="shared" si="0"/>
        <v>15</v>
      </c>
      <c r="C22" s="2227" t="s">
        <v>4740</v>
      </c>
      <c r="E22" s="2233" t="s">
        <v>4741</v>
      </c>
      <c r="R22" s="2230"/>
      <c r="S22" s="2230"/>
      <c r="T22" s="2230"/>
      <c r="U22" s="2230"/>
      <c r="V22" s="2230"/>
      <c r="W22" s="2230"/>
      <c r="X22" s="1896"/>
      <c r="Y22" s="1896"/>
      <c r="Z22" s="1896"/>
      <c r="AA22" s="1896"/>
      <c r="AB22" s="1896"/>
      <c r="AC22" s="1896"/>
      <c r="AD22" s="1896"/>
      <c r="AF22" s="2232" t="s">
        <v>4731</v>
      </c>
      <c r="AG22" s="2232"/>
      <c r="AH22" s="2232"/>
      <c r="AI22" s="2232"/>
      <c r="AJ22" s="2232"/>
      <c r="AP22" s="1570"/>
    </row>
    <row r="23" spans="2:56" s="2228" customFormat="1" ht="12" hidden="1" customHeight="1">
      <c r="B23" s="2226" t="str">
        <f t="shared" si="0"/>
        <v>15</v>
      </c>
      <c r="C23" s="2227" t="s">
        <v>4742</v>
      </c>
      <c r="E23" s="2233" t="s">
        <v>4743</v>
      </c>
      <c r="R23" s="2230"/>
      <c r="S23" s="2230"/>
      <c r="T23" s="2230"/>
      <c r="U23" s="2230"/>
      <c r="V23" s="2230"/>
      <c r="W23" s="2230"/>
      <c r="X23" s="1896"/>
      <c r="Y23" s="1896"/>
      <c r="Z23" s="1896"/>
      <c r="AA23" s="1896"/>
      <c r="AB23" s="1896"/>
      <c r="AC23" s="1896"/>
      <c r="AD23" s="1896"/>
      <c r="AF23" s="2232" t="s">
        <v>3184</v>
      </c>
      <c r="AG23" s="2232"/>
      <c r="AH23" s="2232"/>
      <c r="AI23" s="2232"/>
      <c r="AJ23" s="2232"/>
      <c r="AP23" s="1570"/>
    </row>
    <row r="24" spans="2:56" s="2228" customFormat="1" ht="12" hidden="1" customHeight="1">
      <c r="B24" s="2234" t="str">
        <f>$B$2</f>
        <v>15</v>
      </c>
      <c r="C24" s="2235" t="s">
        <v>4744</v>
      </c>
      <c r="E24" s="2236" t="s">
        <v>4745</v>
      </c>
      <c r="R24" s="2230"/>
      <c r="S24" s="2230"/>
      <c r="T24" s="2230"/>
      <c r="U24" s="2230"/>
      <c r="V24" s="2230"/>
      <c r="W24" s="2230"/>
      <c r="X24" s="1896"/>
      <c r="Y24" s="1896"/>
      <c r="Z24" s="1896"/>
      <c r="AA24" s="1896"/>
      <c r="AB24" s="1896"/>
      <c r="AC24" s="1896"/>
      <c r="AD24" s="1896"/>
      <c r="AF24" s="2237" t="s">
        <v>4731</v>
      </c>
      <c r="AG24" s="2237"/>
      <c r="AH24" s="2237"/>
      <c r="AI24" s="2237"/>
      <c r="AJ24" s="2237"/>
    </row>
    <row r="25" spans="2:56" s="2228" customFormat="1" ht="12" hidden="1" customHeight="1">
      <c r="B25" s="2234" t="str">
        <f>$B$2</f>
        <v>15</v>
      </c>
      <c r="C25" s="2235" t="s">
        <v>4746</v>
      </c>
      <c r="E25" s="2236" t="s">
        <v>4747</v>
      </c>
      <c r="R25" s="2230"/>
      <c r="S25" s="2230"/>
      <c r="T25" s="2230"/>
      <c r="U25" s="2230"/>
      <c r="V25" s="2230"/>
      <c r="W25" s="2230"/>
      <c r="X25" s="1896"/>
      <c r="Y25" s="1896"/>
      <c r="Z25" s="1896"/>
      <c r="AA25" s="1896"/>
      <c r="AB25" s="1896"/>
      <c r="AC25" s="1896"/>
      <c r="AD25" s="1896"/>
      <c r="AF25" s="2237" t="s">
        <v>3184</v>
      </c>
      <c r="AG25" s="2237"/>
      <c r="AH25" s="2237"/>
      <c r="AI25" s="2237"/>
      <c r="AJ25" s="2237"/>
    </row>
    <row r="26" spans="2:56" s="2228" customFormat="1" ht="12" hidden="1" customHeight="1">
      <c r="B26" s="2234" t="str">
        <f>$B$2</f>
        <v>15</v>
      </c>
      <c r="C26" s="2235" t="s">
        <v>4748</v>
      </c>
      <c r="E26" s="2238" t="s">
        <v>4749</v>
      </c>
      <c r="R26" s="2230"/>
      <c r="S26" s="2230"/>
      <c r="T26" s="2230"/>
      <c r="U26" s="2230"/>
      <c r="V26" s="2230"/>
      <c r="W26" s="2230"/>
      <c r="X26" s="1896"/>
      <c r="Y26" s="1896"/>
      <c r="Z26" s="1896"/>
      <c r="AA26" s="1896"/>
      <c r="AB26" s="1896"/>
      <c r="AC26" s="1896"/>
      <c r="AD26" s="1896"/>
      <c r="AF26" s="2237" t="s">
        <v>4739</v>
      </c>
      <c r="AG26" s="2237"/>
      <c r="AH26" s="2237"/>
      <c r="AI26" s="2237"/>
      <c r="AJ26" s="2237"/>
    </row>
    <row r="27" spans="2:56" s="2219" customFormat="1" ht="12" hidden="1" customHeight="1">
      <c r="E27" s="2239" t="s">
        <v>3222</v>
      </c>
      <c r="F27" s="2220"/>
      <c r="G27" s="2220"/>
      <c r="H27" s="2220"/>
      <c r="I27" s="2220"/>
      <c r="J27" s="2221"/>
      <c r="K27" s="2221"/>
      <c r="L27" s="2221"/>
      <c r="M27" s="2222"/>
      <c r="N27" s="2222"/>
      <c r="O27" s="2222"/>
      <c r="P27" s="2222"/>
      <c r="Q27" s="2223"/>
      <c r="R27" s="2224"/>
      <c r="S27" s="2224"/>
      <c r="T27" s="2224"/>
      <c r="U27" s="2221"/>
      <c r="Y27" s="2222"/>
      <c r="Z27" s="2222"/>
      <c r="AA27" s="2222"/>
      <c r="AB27" s="2223"/>
      <c r="AC27" s="2222"/>
      <c r="AD27" s="2222"/>
      <c r="AE27" s="2222"/>
      <c r="AF27" s="2222"/>
      <c r="AG27" s="2225"/>
      <c r="AH27" s="2225"/>
      <c r="AI27" s="2225"/>
      <c r="AJ27" s="2225"/>
    </row>
    <row r="28" spans="2:56" s="2219" customFormat="1" ht="12" hidden="1" customHeight="1">
      <c r="E28" s="2239"/>
      <c r="F28" s="2220"/>
      <c r="G28" s="2220"/>
      <c r="H28" s="2220"/>
      <c r="I28" s="2220"/>
      <c r="J28" s="2221"/>
      <c r="K28" s="2221"/>
      <c r="L28" s="2221"/>
      <c r="M28" s="2222"/>
      <c r="N28" s="2222"/>
      <c r="O28" s="2222"/>
      <c r="P28" s="2222"/>
      <c r="Q28" s="2223"/>
      <c r="R28" s="2224"/>
      <c r="S28" s="2224"/>
      <c r="T28" s="2224"/>
      <c r="U28" s="2221"/>
      <c r="Y28" s="2222"/>
      <c r="Z28" s="2222"/>
      <c r="AA28" s="2222"/>
      <c r="AB28" s="2223"/>
      <c r="AC28" s="2222"/>
      <c r="AD28" s="2222"/>
      <c r="AE28" s="2222"/>
      <c r="AF28" s="2222"/>
      <c r="AG28" s="2225"/>
      <c r="AH28" s="2225"/>
      <c r="AI28" s="2225"/>
      <c r="AJ28" s="2225"/>
    </row>
    <row r="29" spans="2:56" s="2129" customFormat="1" ht="12" hidden="1" customHeight="1">
      <c r="C29" s="2129" t="s">
        <v>4750</v>
      </c>
      <c r="D29" s="1884"/>
      <c r="G29" s="2129" t="s">
        <v>4751</v>
      </c>
    </row>
    <row r="30" spans="2:56" s="1853" customFormat="1" ht="12" hidden="1" customHeight="1">
      <c r="E30" s="1855" t="s">
        <v>4752</v>
      </c>
      <c r="AJ30" s="1856" t="s">
        <v>4753</v>
      </c>
    </row>
    <row r="31" spans="2:56" s="1853" customFormat="1" ht="12" hidden="1" customHeight="1">
      <c r="E31" s="1857">
        <v>31</v>
      </c>
      <c r="F31" s="1857"/>
      <c r="G31" s="1857"/>
      <c r="H31" s="1857"/>
      <c r="I31" s="1857"/>
      <c r="J31" s="1857"/>
      <c r="K31" s="1857"/>
      <c r="L31" s="1857">
        <v>24</v>
      </c>
      <c r="M31" s="1857">
        <v>23</v>
      </c>
      <c r="N31" s="1857"/>
      <c r="O31" s="1857"/>
      <c r="P31" s="1857"/>
      <c r="Q31" s="1857"/>
      <c r="R31" s="1857"/>
      <c r="S31" s="1857"/>
      <c r="T31" s="1858">
        <v>16</v>
      </c>
      <c r="U31" s="1858">
        <v>15</v>
      </c>
      <c r="V31" s="1857"/>
      <c r="W31" s="1857"/>
      <c r="X31" s="1857"/>
      <c r="Y31" s="1857"/>
      <c r="Z31" s="1857"/>
      <c r="AA31" s="1857"/>
      <c r="AB31" s="1858">
        <v>8</v>
      </c>
      <c r="AC31" s="1858">
        <v>7</v>
      </c>
      <c r="AD31" s="1857"/>
      <c r="AE31" s="1857"/>
      <c r="AF31" s="1857"/>
      <c r="AG31" s="1857"/>
      <c r="AH31" s="1857"/>
      <c r="AI31" s="1857"/>
      <c r="AJ31" s="1858">
        <v>0</v>
      </c>
      <c r="AQ31" s="1896"/>
      <c r="AR31" s="1896"/>
      <c r="AS31" s="1896"/>
      <c r="AT31" s="1896"/>
      <c r="AU31" s="1896"/>
      <c r="AV31" s="1896"/>
      <c r="AW31" s="1896"/>
      <c r="AX31" s="1896"/>
      <c r="AY31" s="1896"/>
      <c r="AZ31" s="1896"/>
      <c r="BA31" s="1896"/>
      <c r="BB31" s="1896"/>
      <c r="BC31" s="1896"/>
      <c r="BD31" s="1896"/>
    </row>
    <row r="32" spans="2:56" s="1853" customFormat="1" ht="12" hidden="1" customHeight="1">
      <c r="E32" s="1859">
        <v>1</v>
      </c>
      <c r="F32" s="1860">
        <v>0</v>
      </c>
      <c r="G32" s="1860">
        <v>1</v>
      </c>
      <c r="H32" s="1861" t="s">
        <v>4722</v>
      </c>
      <c r="I32" s="1859">
        <v>0</v>
      </c>
      <c r="J32" s="1862">
        <v>0</v>
      </c>
      <c r="K32" s="1862">
        <v>0</v>
      </c>
      <c r="L32" s="1863">
        <v>0</v>
      </c>
      <c r="M32" s="2240">
        <v>0</v>
      </c>
      <c r="N32" s="1862">
        <v>0</v>
      </c>
      <c r="O32" s="1862">
        <v>0</v>
      </c>
      <c r="P32" s="1863">
        <v>0</v>
      </c>
      <c r="Q32" s="1859" t="str">
        <f>MID(Q34,1,1)</f>
        <v>0</v>
      </c>
      <c r="R32" s="1860" t="str">
        <f>MID(Q34,2,1)</f>
        <v>0</v>
      </c>
      <c r="S32" s="1865" t="str">
        <f>MID(Q34,3,1)</f>
        <v>1</v>
      </c>
      <c r="T32" s="1866" t="str">
        <f>MID(Q34,4,1)</f>
        <v>0</v>
      </c>
      <c r="U32" s="1859">
        <v>0</v>
      </c>
      <c r="V32" s="1860">
        <v>0</v>
      </c>
      <c r="W32" s="1860" t="s">
        <v>1796</v>
      </c>
      <c r="X32" s="1861" t="s">
        <v>4754</v>
      </c>
      <c r="Y32" s="1859" t="s">
        <v>4754</v>
      </c>
      <c r="Z32" s="1860" t="s">
        <v>1796</v>
      </c>
      <c r="AA32" s="1860" t="s">
        <v>1796</v>
      </c>
      <c r="AB32" s="1861" t="s">
        <v>3105</v>
      </c>
      <c r="AC32" s="1867" t="str">
        <f>MID(AC34,1,1)</f>
        <v>0</v>
      </c>
      <c r="AD32" s="1865" t="str">
        <f>MID(AC34,2,1)</f>
        <v>0</v>
      </c>
      <c r="AE32" s="1865" t="str">
        <f>MID(AC34,3,1)</f>
        <v>0</v>
      </c>
      <c r="AF32" s="1868" t="str">
        <f>MID(AC34,4,1)</f>
        <v>0</v>
      </c>
      <c r="AG32" s="1865" t="s">
        <v>1796</v>
      </c>
      <c r="AH32" s="1865" t="s">
        <v>1796</v>
      </c>
      <c r="AI32" s="1865" t="s">
        <v>1796</v>
      </c>
      <c r="AJ32" s="1868" t="s">
        <v>1796</v>
      </c>
      <c r="AQ32" s="1896"/>
      <c r="AR32" s="1896"/>
      <c r="AS32" s="1896"/>
      <c r="AT32" s="1896"/>
      <c r="AU32" s="1896"/>
      <c r="AV32" s="1896"/>
      <c r="AW32" s="1896"/>
      <c r="AX32" s="1896"/>
      <c r="AY32" s="1896"/>
      <c r="AZ32" s="1896"/>
      <c r="BA32" s="1896"/>
      <c r="BB32" s="1896"/>
      <c r="BC32" s="1896"/>
      <c r="BD32" s="1896"/>
    </row>
    <row r="33" spans="3:56" s="1853" customFormat="1" ht="12" hidden="1" customHeight="1">
      <c r="AI33" s="1873"/>
      <c r="AJ33" s="1873"/>
      <c r="AQ33" s="1896"/>
      <c r="AR33" s="1896"/>
      <c r="AS33" s="1896"/>
      <c r="AT33" s="1896"/>
      <c r="AU33" s="1896"/>
      <c r="AV33" s="1896"/>
      <c r="AW33" s="1896"/>
      <c r="AX33" s="1896"/>
      <c r="AY33" s="1896"/>
      <c r="AZ33" s="1896"/>
      <c r="BA33" s="1896"/>
      <c r="BB33" s="1896"/>
      <c r="BC33" s="1896"/>
      <c r="BD33" s="1896"/>
    </row>
    <row r="34" spans="3:56" s="1853" customFormat="1" ht="12" hidden="1" customHeight="1">
      <c r="E34" s="1872"/>
      <c r="F34" s="1872"/>
      <c r="G34" s="1872"/>
      <c r="H34" s="1872"/>
      <c r="I34" s="1872"/>
      <c r="J34" s="1873"/>
      <c r="K34" s="1873"/>
      <c r="L34" s="1873"/>
      <c r="M34" s="1873"/>
      <c r="N34" s="1873"/>
      <c r="O34" s="1873"/>
      <c r="P34" s="1873"/>
      <c r="Q34" s="1874" t="str">
        <f>HEX2BIN(T35,4)</f>
        <v>0010</v>
      </c>
      <c r="R34" s="1874"/>
      <c r="S34" s="1874"/>
      <c r="T34" s="1874"/>
      <c r="U34" s="1874" t="str">
        <f>HEX2BIN(Y35,8)</f>
        <v>00000000</v>
      </c>
      <c r="V34" s="1874"/>
      <c r="W34" s="1874"/>
      <c r="X34" s="1874"/>
      <c r="Y34" s="1874"/>
      <c r="Z34" s="1874"/>
      <c r="AA34" s="1874"/>
      <c r="AB34" s="1874"/>
      <c r="AC34" s="1874" t="str">
        <f>HEX2BIN(AG35,8)</f>
        <v>00000001</v>
      </c>
      <c r="AD34" s="1874"/>
      <c r="AE34" s="1874"/>
      <c r="AF34" s="1874"/>
      <c r="AG34" s="1874"/>
      <c r="AH34" s="1874"/>
      <c r="AI34" s="1874"/>
      <c r="AJ34" s="1874"/>
      <c r="AQ34" s="1896"/>
      <c r="AR34" s="1896"/>
      <c r="AS34" s="1896"/>
      <c r="AT34" s="1896"/>
      <c r="AU34" s="1896"/>
      <c r="AV34" s="1896"/>
      <c r="AW34" s="1896"/>
      <c r="AX34" s="1896"/>
      <c r="AY34" s="1896"/>
      <c r="AZ34" s="1896"/>
      <c r="BA34" s="1896"/>
      <c r="BB34" s="1896"/>
      <c r="BC34" s="1896"/>
      <c r="BD34" s="1896"/>
    </row>
    <row r="35" spans="3:56" s="1853" customFormat="1" ht="12" hidden="1" customHeight="1">
      <c r="E35" s="1872"/>
      <c r="F35" s="2241"/>
      <c r="G35" s="2241"/>
      <c r="H35" s="1872"/>
      <c r="I35" s="1872"/>
      <c r="J35" s="1873"/>
      <c r="K35" s="1875"/>
      <c r="L35" s="1873"/>
      <c r="M35" s="1876"/>
      <c r="N35" s="1877"/>
      <c r="O35" s="1875" t="s">
        <v>4755</v>
      </c>
      <c r="P35" s="1877"/>
      <c r="Q35" s="1750" t="s">
        <v>3106</v>
      </c>
      <c r="R35" s="1751"/>
      <c r="S35" s="1751"/>
      <c r="T35" s="1752" t="s">
        <v>4756</v>
      </c>
      <c r="U35" s="1750" t="s">
        <v>4757</v>
      </c>
      <c r="V35" s="1751"/>
      <c r="W35" s="1751"/>
      <c r="X35" s="1751"/>
      <c r="Y35" s="1753" t="s">
        <v>3138</v>
      </c>
      <c r="Z35" s="1753"/>
      <c r="AA35" s="1753"/>
      <c r="AB35" s="1754"/>
      <c r="AC35" s="1750" t="s">
        <v>3139</v>
      </c>
      <c r="AD35" s="1751"/>
      <c r="AE35" s="1751"/>
      <c r="AF35" s="1751"/>
      <c r="AG35" s="1753" t="s">
        <v>3401</v>
      </c>
      <c r="AH35" s="1753"/>
      <c r="AI35" s="1753"/>
      <c r="AJ35" s="1754"/>
      <c r="AQ35" s="1896"/>
      <c r="AR35" s="1896"/>
      <c r="AS35" s="1896"/>
      <c r="AT35" s="1896"/>
      <c r="AU35" s="1896"/>
      <c r="AV35" s="1896"/>
      <c r="AW35" s="1896"/>
      <c r="AX35" s="1896"/>
      <c r="AY35" s="1896"/>
      <c r="AZ35" s="1896"/>
      <c r="BA35" s="1896"/>
      <c r="BB35" s="1896"/>
      <c r="BC35" s="1896"/>
      <c r="BD35" s="1896"/>
    </row>
    <row r="36" spans="3:56" s="1853" customFormat="1" ht="12" hidden="1" customHeight="1">
      <c r="E36" s="1872"/>
      <c r="F36" s="2241"/>
      <c r="G36" s="2241"/>
      <c r="H36" s="1872"/>
      <c r="I36" s="1872"/>
      <c r="J36" s="1873"/>
      <c r="K36" s="1875"/>
      <c r="L36" s="1873"/>
      <c r="M36" s="1876"/>
      <c r="N36" s="1877"/>
      <c r="O36" s="1875" t="s">
        <v>4758</v>
      </c>
      <c r="P36" s="1877"/>
      <c r="Q36" s="1750" t="s">
        <v>3106</v>
      </c>
      <c r="R36" s="1751"/>
      <c r="S36" s="1751"/>
      <c r="T36" s="1752" t="s">
        <v>4756</v>
      </c>
      <c r="U36" s="1750" t="s">
        <v>3120</v>
      </c>
      <c r="V36" s="1751"/>
      <c r="W36" s="1751"/>
      <c r="X36" s="1751"/>
      <c r="Y36" s="1753" t="s">
        <v>3401</v>
      </c>
      <c r="Z36" s="1753"/>
      <c r="AA36" s="1753"/>
      <c r="AB36" s="1754"/>
      <c r="AC36" s="1750" t="s">
        <v>3139</v>
      </c>
      <c r="AD36" s="1751"/>
      <c r="AE36" s="1751"/>
      <c r="AF36" s="1751"/>
      <c r="AG36" s="1753" t="s">
        <v>3401</v>
      </c>
      <c r="AH36" s="1753"/>
      <c r="AI36" s="1753"/>
      <c r="AJ36" s="1754"/>
      <c r="AQ36" s="1896"/>
      <c r="AR36" s="1896"/>
      <c r="AS36" s="1896"/>
      <c r="AT36" s="1896"/>
      <c r="AU36" s="1896"/>
      <c r="AV36" s="1896"/>
      <c r="AW36" s="1896"/>
      <c r="AX36" s="1896"/>
      <c r="AY36" s="1896"/>
      <c r="AZ36" s="1896"/>
      <c r="BA36" s="1896"/>
      <c r="BB36" s="1896"/>
      <c r="BC36" s="1896"/>
      <c r="BD36" s="1896"/>
    </row>
    <row r="37" spans="3:56" s="1853" customFormat="1" ht="12" hidden="1" customHeight="1">
      <c r="D37" s="1856"/>
      <c r="E37" s="1872"/>
      <c r="F37" s="2241"/>
      <c r="G37" s="2241"/>
      <c r="H37" s="1872"/>
      <c r="I37" s="1872"/>
      <c r="J37" s="1873"/>
      <c r="K37" s="1875"/>
      <c r="L37" s="1873"/>
      <c r="M37" s="1876"/>
      <c r="N37" s="1877"/>
      <c r="O37" s="1875" t="s">
        <v>4759</v>
      </c>
      <c r="P37" s="1877"/>
      <c r="Q37" s="1750" t="s">
        <v>3106</v>
      </c>
      <c r="R37" s="1751"/>
      <c r="S37" s="1751"/>
      <c r="T37" s="1752" t="s">
        <v>4756</v>
      </c>
      <c r="U37" s="1750" t="s">
        <v>3120</v>
      </c>
      <c r="V37" s="1751"/>
      <c r="W37" s="1751"/>
      <c r="X37" s="1751"/>
      <c r="Y37" s="1753" t="s">
        <v>3582</v>
      </c>
      <c r="Z37" s="1753"/>
      <c r="AA37" s="1753"/>
      <c r="AB37" s="1754"/>
      <c r="AC37" s="1750" t="s">
        <v>3139</v>
      </c>
      <c r="AD37" s="1751"/>
      <c r="AE37" s="1751"/>
      <c r="AF37" s="1751"/>
      <c r="AG37" s="1753" t="s">
        <v>3401</v>
      </c>
      <c r="AH37" s="1753"/>
      <c r="AI37" s="1753"/>
      <c r="AJ37" s="1754"/>
      <c r="AQ37" s="1896"/>
      <c r="AR37" s="1896"/>
      <c r="AS37" s="1896"/>
      <c r="AT37" s="1896"/>
      <c r="AU37" s="1896"/>
      <c r="AV37" s="1896"/>
      <c r="AW37" s="1896"/>
      <c r="AX37" s="1896"/>
      <c r="AY37" s="1896"/>
      <c r="AZ37" s="1896"/>
      <c r="BA37" s="1896"/>
      <c r="BB37" s="1896"/>
      <c r="BC37" s="1896"/>
      <c r="BD37" s="1896"/>
    </row>
    <row r="38" spans="3:56" s="1853" customFormat="1" ht="12" hidden="1" customHeight="1">
      <c r="D38" s="1856"/>
      <c r="E38" s="1872"/>
      <c r="F38" s="2241"/>
      <c r="G38" s="2241"/>
      <c r="H38" s="1872"/>
      <c r="I38" s="1872"/>
      <c r="J38" s="1873"/>
      <c r="K38" s="1875"/>
      <c r="L38" s="1873"/>
      <c r="M38" s="1876"/>
      <c r="N38" s="1877"/>
      <c r="O38" s="1875" t="s">
        <v>4760</v>
      </c>
      <c r="P38" s="1877"/>
      <c r="Q38" s="1750" t="s">
        <v>3106</v>
      </c>
      <c r="R38" s="1751"/>
      <c r="S38" s="1751"/>
      <c r="T38" s="1752" t="s">
        <v>4761</v>
      </c>
      <c r="U38" s="1750" t="s">
        <v>3120</v>
      </c>
      <c r="V38" s="1751"/>
      <c r="W38" s="1751"/>
      <c r="X38" s="1751"/>
      <c r="Y38" s="1753" t="s">
        <v>4570</v>
      </c>
      <c r="Z38" s="1753"/>
      <c r="AA38" s="1753"/>
      <c r="AB38" s="1754"/>
      <c r="AC38" s="1750" t="s">
        <v>3139</v>
      </c>
      <c r="AD38" s="1751"/>
      <c r="AE38" s="1751"/>
      <c r="AF38" s="1751"/>
      <c r="AG38" s="1753" t="s">
        <v>3401</v>
      </c>
      <c r="AH38" s="1753"/>
      <c r="AI38" s="1753"/>
      <c r="AJ38" s="1754"/>
      <c r="AQ38" s="1896"/>
      <c r="AR38" s="1896"/>
      <c r="AS38" s="1896"/>
      <c r="AT38" s="1896"/>
      <c r="AU38" s="1896"/>
      <c r="AV38" s="1896"/>
      <c r="AW38" s="1896"/>
      <c r="AX38" s="1896"/>
      <c r="AY38" s="1896"/>
      <c r="AZ38" s="1896"/>
      <c r="BA38" s="1896"/>
      <c r="BB38" s="1896"/>
      <c r="BC38" s="1896"/>
      <c r="BD38" s="1896"/>
    </row>
    <row r="39" spans="3:56" s="1853" customFormat="1" ht="12" hidden="1" customHeight="1">
      <c r="D39" s="1856"/>
      <c r="E39" s="1872"/>
      <c r="F39" s="2241"/>
      <c r="G39" s="2241"/>
      <c r="H39" s="1872"/>
      <c r="I39" s="1872"/>
      <c r="J39" s="1873"/>
      <c r="K39" s="1875"/>
      <c r="L39" s="1873"/>
      <c r="M39" s="1876"/>
      <c r="N39" s="1877"/>
      <c r="O39" s="2242" t="s">
        <v>4762</v>
      </c>
      <c r="P39" s="1877"/>
      <c r="Q39" s="1750" t="s">
        <v>3106</v>
      </c>
      <c r="R39" s="1751"/>
      <c r="S39" s="1751"/>
      <c r="T39" s="1752" t="s">
        <v>4761</v>
      </c>
      <c r="U39" s="1750" t="s">
        <v>3120</v>
      </c>
      <c r="V39" s="1751"/>
      <c r="W39" s="1751"/>
      <c r="X39" s="1751"/>
      <c r="Y39" s="1753" t="s">
        <v>3808</v>
      </c>
      <c r="Z39" s="1753"/>
      <c r="AA39" s="1753"/>
      <c r="AB39" s="1754"/>
      <c r="AC39" s="1750" t="s">
        <v>3139</v>
      </c>
      <c r="AD39" s="1751"/>
      <c r="AE39" s="1751"/>
      <c r="AF39" s="1751"/>
      <c r="AG39" s="1753" t="s">
        <v>3401</v>
      </c>
      <c r="AH39" s="1753"/>
      <c r="AI39" s="1753"/>
      <c r="AJ39" s="1754"/>
      <c r="AQ39" s="1896"/>
      <c r="AR39" s="1896"/>
      <c r="AS39" s="1896"/>
      <c r="AT39" s="1896"/>
      <c r="AU39" s="1896"/>
      <c r="AV39" s="1896"/>
      <c r="AW39" s="1896"/>
      <c r="AX39" s="1896"/>
      <c r="AY39" s="1896"/>
      <c r="AZ39" s="1896"/>
      <c r="BA39" s="1896"/>
      <c r="BB39" s="1896"/>
      <c r="BC39" s="1896"/>
      <c r="BD39" s="1896"/>
    </row>
    <row r="40" spans="3:56" s="1853" customFormat="1" ht="12" hidden="1" customHeight="1">
      <c r="D40" s="1856"/>
      <c r="E40" s="1872"/>
      <c r="F40" s="2241"/>
      <c r="G40" s="2241"/>
      <c r="H40" s="1872"/>
      <c r="I40" s="1872"/>
      <c r="J40" s="1873"/>
      <c r="K40" s="1875"/>
      <c r="L40" s="1873"/>
      <c r="M40" s="1876"/>
      <c r="N40" s="1877"/>
      <c r="O40" s="2242" t="s">
        <v>4763</v>
      </c>
      <c r="P40" s="1877"/>
      <c r="Q40" s="1750" t="s">
        <v>3106</v>
      </c>
      <c r="R40" s="1751"/>
      <c r="S40" s="1751"/>
      <c r="T40" s="1752" t="s">
        <v>4761</v>
      </c>
      <c r="U40" s="1750" t="s">
        <v>3120</v>
      </c>
      <c r="V40" s="1751"/>
      <c r="W40" s="1751"/>
      <c r="X40" s="1751"/>
      <c r="Y40" s="1753" t="s">
        <v>4764</v>
      </c>
      <c r="Z40" s="1753"/>
      <c r="AA40" s="1753"/>
      <c r="AB40" s="1754"/>
      <c r="AC40" s="1750" t="s">
        <v>3139</v>
      </c>
      <c r="AD40" s="1751"/>
      <c r="AE40" s="1751"/>
      <c r="AF40" s="1751"/>
      <c r="AG40" s="1753" t="s">
        <v>3401</v>
      </c>
      <c r="AH40" s="1753"/>
      <c r="AI40" s="1753"/>
      <c r="AJ40" s="1754"/>
      <c r="AQ40" s="1896"/>
      <c r="AR40" s="1896"/>
      <c r="AS40" s="1896"/>
      <c r="AT40" s="1896"/>
      <c r="AU40" s="1896"/>
      <c r="AV40" s="1896"/>
      <c r="AW40" s="1896"/>
      <c r="AX40" s="1896"/>
      <c r="AY40" s="1896"/>
      <c r="AZ40" s="1896"/>
      <c r="BA40" s="1896"/>
      <c r="BB40" s="1896"/>
      <c r="BC40" s="1896"/>
      <c r="BD40" s="1896"/>
    </row>
    <row r="41" spans="3:56" s="1853" customFormat="1" ht="12" hidden="1" customHeight="1">
      <c r="D41" s="1856"/>
      <c r="E41" s="1872"/>
      <c r="F41" s="2241"/>
      <c r="G41" s="2241"/>
      <c r="H41" s="1872"/>
      <c r="I41" s="1872"/>
      <c r="J41" s="1873"/>
      <c r="K41" s="1875"/>
      <c r="L41" s="1873"/>
      <c r="M41" s="1876"/>
      <c r="N41" s="1877"/>
      <c r="O41" s="1875" t="s">
        <v>4765</v>
      </c>
      <c r="P41" s="1877"/>
      <c r="Q41" s="1750" t="s">
        <v>3106</v>
      </c>
      <c r="R41" s="1751"/>
      <c r="S41" s="1751"/>
      <c r="T41" s="1752" t="s">
        <v>4761</v>
      </c>
      <c r="U41" s="1750" t="s">
        <v>3120</v>
      </c>
      <c r="V41" s="1751"/>
      <c r="W41" s="1751"/>
      <c r="X41" s="1751"/>
      <c r="Y41" s="1753" t="s">
        <v>4368</v>
      </c>
      <c r="Z41" s="1753"/>
      <c r="AA41" s="1753"/>
      <c r="AB41" s="1754"/>
      <c r="AC41" s="1750" t="s">
        <v>3139</v>
      </c>
      <c r="AD41" s="1751"/>
      <c r="AE41" s="1751"/>
      <c r="AF41" s="1751"/>
      <c r="AG41" s="1753" t="s">
        <v>3401</v>
      </c>
      <c r="AH41" s="1753"/>
      <c r="AI41" s="1753"/>
      <c r="AJ41" s="1754"/>
      <c r="AQ41" s="1896"/>
      <c r="AR41" s="1896"/>
      <c r="AS41" s="1896"/>
      <c r="AT41" s="1896"/>
      <c r="AU41" s="1896"/>
      <c r="AV41" s="1896"/>
      <c r="AW41" s="1896"/>
      <c r="AX41" s="1896"/>
      <c r="AY41" s="1896"/>
      <c r="AZ41" s="1896"/>
      <c r="BA41" s="1896"/>
      <c r="BB41" s="1896"/>
      <c r="BC41" s="1896"/>
      <c r="BD41" s="1896"/>
    </row>
    <row r="42" spans="3:56" s="1853" customFormat="1" ht="12" hidden="1" customHeight="1">
      <c r="D42" s="1856"/>
      <c r="E42" s="1872"/>
      <c r="F42" s="2241"/>
      <c r="G42" s="2241"/>
      <c r="H42" s="1872"/>
      <c r="I42" s="1872"/>
      <c r="J42" s="1873"/>
      <c r="K42" s="1875"/>
      <c r="L42" s="1873"/>
      <c r="M42" s="1876"/>
      <c r="N42" s="1877"/>
      <c r="O42" s="1875" t="s">
        <v>4766</v>
      </c>
      <c r="P42" s="1877"/>
      <c r="Q42" s="1750" t="s">
        <v>3106</v>
      </c>
      <c r="R42" s="1751"/>
      <c r="S42" s="1751"/>
      <c r="T42" s="1752" t="s">
        <v>4761</v>
      </c>
      <c r="U42" s="1750" t="s">
        <v>3120</v>
      </c>
      <c r="V42" s="1751"/>
      <c r="W42" s="1751"/>
      <c r="X42" s="1751"/>
      <c r="Y42" s="1753" t="s">
        <v>4370</v>
      </c>
      <c r="Z42" s="1753"/>
      <c r="AA42" s="1753"/>
      <c r="AB42" s="1754"/>
      <c r="AC42" s="1750" t="s">
        <v>3139</v>
      </c>
      <c r="AD42" s="1751"/>
      <c r="AE42" s="1751"/>
      <c r="AF42" s="1751"/>
      <c r="AG42" s="1753" t="s">
        <v>3401</v>
      </c>
      <c r="AH42" s="1753"/>
      <c r="AI42" s="1753"/>
      <c r="AJ42" s="1754"/>
      <c r="AQ42" s="1896"/>
      <c r="AR42" s="1896"/>
      <c r="AS42" s="1896"/>
      <c r="AT42" s="1896"/>
      <c r="AU42" s="1896"/>
      <c r="AV42" s="1896"/>
      <c r="AW42" s="1896"/>
      <c r="AX42" s="1896"/>
      <c r="AY42" s="1896"/>
      <c r="AZ42" s="1896"/>
      <c r="BA42" s="1896"/>
      <c r="BB42" s="1896"/>
      <c r="BC42" s="1896"/>
      <c r="BD42" s="1896"/>
    </row>
    <row r="43" spans="3:56" s="1853" customFormat="1" ht="12" hidden="1" customHeight="1">
      <c r="D43" s="1856"/>
      <c r="E43" s="1872"/>
      <c r="F43" s="2241"/>
      <c r="G43" s="2241"/>
      <c r="H43" s="1872"/>
      <c r="I43" s="1872"/>
      <c r="J43" s="1873"/>
      <c r="K43" s="1875"/>
      <c r="L43" s="1873"/>
      <c r="M43" s="1876"/>
      <c r="N43" s="1877"/>
      <c r="O43" s="2242" t="s">
        <v>4767</v>
      </c>
      <c r="P43" s="1877"/>
      <c r="Q43" s="1750" t="s">
        <v>3106</v>
      </c>
      <c r="R43" s="1751"/>
      <c r="S43" s="1751"/>
      <c r="T43" s="1752" t="s">
        <v>4761</v>
      </c>
      <c r="U43" s="1750" t="s">
        <v>3120</v>
      </c>
      <c r="V43" s="1751"/>
      <c r="W43" s="1751"/>
      <c r="X43" s="1751"/>
      <c r="Y43" s="1753" t="s">
        <v>4000</v>
      </c>
      <c r="Z43" s="1753"/>
      <c r="AA43" s="1753"/>
      <c r="AB43" s="1754"/>
      <c r="AC43" s="1750" t="s">
        <v>3139</v>
      </c>
      <c r="AD43" s="1751"/>
      <c r="AE43" s="1751"/>
      <c r="AF43" s="1751"/>
      <c r="AG43" s="1753" t="s">
        <v>3401</v>
      </c>
      <c r="AH43" s="1753"/>
      <c r="AI43" s="1753"/>
      <c r="AJ43" s="1754"/>
      <c r="AQ43" s="1896"/>
      <c r="AR43" s="1896"/>
      <c r="AS43" s="1896"/>
      <c r="AT43" s="1896"/>
      <c r="AU43" s="1896"/>
      <c r="AV43" s="1896"/>
      <c r="AW43" s="1896"/>
      <c r="AX43" s="1896"/>
      <c r="AY43" s="1896"/>
      <c r="AZ43" s="1896"/>
      <c r="BA43" s="1896"/>
      <c r="BB43" s="1896"/>
      <c r="BC43" s="1896"/>
      <c r="BD43" s="1896"/>
    </row>
    <row r="44" spans="3:56" s="1853" customFormat="1" ht="12" hidden="1" customHeight="1">
      <c r="E44" s="1872"/>
      <c r="F44" s="1878"/>
      <c r="G44" s="1878"/>
      <c r="H44" s="1878"/>
      <c r="I44" s="1876"/>
      <c r="J44" s="1879"/>
      <c r="K44" s="1876"/>
      <c r="L44" s="1876"/>
      <c r="M44" s="1877"/>
      <c r="N44" s="1879"/>
      <c r="O44" s="1877"/>
      <c r="P44" s="1879"/>
      <c r="Q44" s="1879"/>
      <c r="R44" s="1879"/>
      <c r="S44" s="1880"/>
      <c r="T44" s="1879"/>
      <c r="U44" s="1879"/>
      <c r="V44" s="1879"/>
      <c r="W44" s="1879"/>
      <c r="X44" s="1880"/>
      <c r="Y44" s="1880"/>
      <c r="Z44" s="1880"/>
      <c r="AA44" s="1880"/>
      <c r="AB44" s="1879"/>
      <c r="AC44" s="1879"/>
      <c r="AD44" s="1879"/>
      <c r="AE44" s="1879"/>
      <c r="AF44" s="1880"/>
      <c r="AG44" s="1880"/>
      <c r="AH44" s="1880"/>
      <c r="AI44" s="1880"/>
      <c r="AJ44" s="1877"/>
      <c r="AK44" s="1877"/>
      <c r="AP44" s="1896"/>
      <c r="AQ44" s="1896"/>
      <c r="AR44" s="1896"/>
      <c r="AS44" s="1896"/>
      <c r="AT44" s="1896"/>
      <c r="AU44" s="1896"/>
      <c r="AV44" s="1896"/>
      <c r="AW44" s="1896"/>
      <c r="AX44" s="1896"/>
      <c r="AY44" s="1896"/>
      <c r="AZ44" s="1896"/>
      <c r="BA44" s="1896"/>
      <c r="BB44" s="1896"/>
      <c r="BC44" s="1896"/>
    </row>
    <row r="45" spans="3:56" s="1853" customFormat="1" ht="12" hidden="1" customHeight="1">
      <c r="C45" s="1853" t="s">
        <v>3141</v>
      </c>
      <c r="D45" s="1854"/>
      <c r="G45" s="2129" t="s">
        <v>4768</v>
      </c>
      <c r="M45" s="1877"/>
      <c r="N45" s="1877"/>
      <c r="O45" s="1877"/>
      <c r="P45" s="1877"/>
      <c r="Q45" s="1877"/>
      <c r="R45" s="1877"/>
      <c r="S45" s="1877"/>
      <c r="T45" s="1877"/>
      <c r="U45" s="1877"/>
      <c r="V45" s="1877"/>
      <c r="W45" s="1877"/>
      <c r="X45" s="1877"/>
      <c r="AC45" s="1877"/>
      <c r="AD45" s="1877"/>
      <c r="AE45" s="1877"/>
      <c r="AF45" s="1877"/>
      <c r="AG45" s="1877"/>
      <c r="AH45" s="1877"/>
      <c r="AI45" s="1877"/>
      <c r="AJ45" s="1877"/>
      <c r="AK45" s="1856"/>
      <c r="AL45" s="1877"/>
    </row>
    <row r="46" spans="3:56" s="1853" customFormat="1" ht="12" hidden="1" customHeight="1">
      <c r="E46" s="1855" t="s">
        <v>3102</v>
      </c>
      <c r="AJ46" s="1856" t="s">
        <v>3103</v>
      </c>
    </row>
    <row r="47" spans="3:56" s="1853" customFormat="1" ht="12" hidden="1" customHeight="1">
      <c r="E47" s="1857">
        <v>31</v>
      </c>
      <c r="F47" s="1857"/>
      <c r="G47" s="1857"/>
      <c r="H47" s="1857"/>
      <c r="I47" s="1857"/>
      <c r="J47" s="1857"/>
      <c r="K47" s="1857"/>
      <c r="L47" s="1857">
        <v>24</v>
      </c>
      <c r="M47" s="1857">
        <v>23</v>
      </c>
      <c r="N47" s="1857"/>
      <c r="O47" s="1857"/>
      <c r="P47" s="1857"/>
      <c r="Q47" s="1857"/>
      <c r="R47" s="1857"/>
      <c r="S47" s="1857"/>
      <c r="T47" s="1858">
        <v>16</v>
      </c>
      <c r="U47" s="1858">
        <v>15</v>
      </c>
      <c r="V47" s="1857"/>
      <c r="W47" s="1857"/>
      <c r="X47" s="1857"/>
      <c r="Y47" s="1857"/>
      <c r="Z47" s="1857"/>
      <c r="AA47" s="1857"/>
      <c r="AB47" s="1858">
        <v>8</v>
      </c>
      <c r="AC47" s="1858">
        <v>7</v>
      </c>
      <c r="AD47" s="1857"/>
      <c r="AE47" s="1857"/>
      <c r="AF47" s="1857"/>
      <c r="AG47" s="1857"/>
      <c r="AH47" s="1857"/>
      <c r="AI47" s="1857"/>
      <c r="AJ47" s="1858">
        <v>0</v>
      </c>
    </row>
    <row r="48" spans="3:56" s="1853" customFormat="1" ht="12" hidden="1" customHeight="1">
      <c r="E48" s="2211" t="s">
        <v>3125</v>
      </c>
      <c r="F48" s="1862" t="s">
        <v>3125</v>
      </c>
      <c r="G48" s="1862" t="s">
        <v>3125</v>
      </c>
      <c r="H48" s="2243" t="s">
        <v>3125</v>
      </c>
      <c r="I48" s="2211" t="s">
        <v>3125</v>
      </c>
      <c r="J48" s="1862" t="s">
        <v>3125</v>
      </c>
      <c r="K48" s="1862" t="s">
        <v>3125</v>
      </c>
      <c r="L48" s="2243" t="s">
        <v>3125</v>
      </c>
      <c r="M48" s="2211" t="s">
        <v>3125</v>
      </c>
      <c r="N48" s="1862" t="s">
        <v>3125</v>
      </c>
      <c r="O48" s="1862" t="s">
        <v>3125</v>
      </c>
      <c r="P48" s="2243" t="s">
        <v>3125</v>
      </c>
      <c r="Q48" s="2211" t="s">
        <v>3125</v>
      </c>
      <c r="R48" s="1862" t="s">
        <v>3125</v>
      </c>
      <c r="S48" s="1862" t="s">
        <v>3125</v>
      </c>
      <c r="T48" s="2243" t="s">
        <v>3125</v>
      </c>
      <c r="U48" s="2211" t="s">
        <v>3125</v>
      </c>
      <c r="V48" s="1862" t="s">
        <v>3125</v>
      </c>
      <c r="W48" s="1862" t="s">
        <v>3125</v>
      </c>
      <c r="X48" s="2243" t="s">
        <v>3125</v>
      </c>
      <c r="Y48" s="2211" t="s">
        <v>3125</v>
      </c>
      <c r="Z48" s="1862" t="s">
        <v>3125</v>
      </c>
      <c r="AA48" s="1862" t="s">
        <v>3125</v>
      </c>
      <c r="AB48" s="2243" t="s">
        <v>3125</v>
      </c>
      <c r="AC48" s="1859" t="s">
        <v>3105</v>
      </c>
      <c r="AD48" s="1860" t="s">
        <v>3105</v>
      </c>
      <c r="AE48" s="1860" t="s">
        <v>3105</v>
      </c>
      <c r="AF48" s="2244" t="s">
        <v>3105</v>
      </c>
      <c r="AG48" s="1859" t="s">
        <v>3105</v>
      </c>
      <c r="AH48" s="1860" t="s">
        <v>3105</v>
      </c>
      <c r="AI48" s="1860" t="s">
        <v>3105</v>
      </c>
      <c r="AJ48" s="2244" t="s">
        <v>3105</v>
      </c>
    </row>
    <row r="49" spans="2:55" s="1853" customFormat="1" ht="6" hidden="1" customHeight="1">
      <c r="E49" s="1869"/>
      <c r="F49" s="1869"/>
      <c r="G49" s="1869"/>
      <c r="H49" s="1869"/>
      <c r="I49" s="1869"/>
      <c r="J49" s="1869"/>
      <c r="K49" s="1869"/>
      <c r="L49" s="1869"/>
      <c r="M49" s="1869"/>
      <c r="N49" s="1869"/>
      <c r="O49" s="1869"/>
      <c r="P49" s="1869"/>
      <c r="Q49" s="1869"/>
      <c r="R49" s="1869"/>
      <c r="S49" s="1869"/>
      <c r="T49" s="1869"/>
      <c r="U49" s="1869"/>
      <c r="V49" s="1869"/>
      <c r="W49" s="1869"/>
      <c r="X49" s="1869"/>
      <c r="Y49" s="1869"/>
      <c r="Z49" s="1869"/>
      <c r="AA49" s="1869"/>
      <c r="AB49" s="1869"/>
      <c r="AC49" s="1869"/>
      <c r="AD49" s="1869"/>
      <c r="AE49" s="1869"/>
      <c r="AF49" s="1869"/>
      <c r="AG49" s="1869"/>
      <c r="AH49" s="1869"/>
      <c r="AI49" s="1869"/>
      <c r="AJ49" s="1869"/>
    </row>
    <row r="50" spans="2:55" s="1853" customFormat="1" ht="6" hidden="1" customHeight="1">
      <c r="E50" s="1869"/>
      <c r="F50" s="1869"/>
      <c r="G50" s="1869"/>
      <c r="H50" s="1869"/>
      <c r="I50" s="1869"/>
      <c r="J50" s="1869"/>
      <c r="K50" s="1869"/>
      <c r="L50" s="1869"/>
      <c r="M50" s="1869"/>
      <c r="N50" s="1869"/>
      <c r="O50" s="1869"/>
      <c r="P50" s="1869"/>
      <c r="Q50" s="1869"/>
      <c r="R50" s="1869"/>
      <c r="S50" s="1869"/>
      <c r="T50" s="1869"/>
      <c r="U50" s="1869"/>
      <c r="V50" s="1869"/>
      <c r="W50" s="1869"/>
      <c r="X50" s="1869"/>
      <c r="Y50" s="1869"/>
      <c r="Z50" s="1869"/>
      <c r="AA50" s="1869"/>
      <c r="AB50" s="1869"/>
      <c r="AC50" s="1869"/>
      <c r="AD50" s="1869"/>
      <c r="AE50" s="1869"/>
      <c r="AF50" s="1869"/>
      <c r="AG50" s="1869"/>
      <c r="AH50" s="1869"/>
      <c r="AI50" s="1869"/>
      <c r="AJ50" s="1869"/>
    </row>
    <row r="51" spans="2:55" s="1853" customFormat="1" ht="6" hidden="1" customHeight="1">
      <c r="E51" s="1869"/>
      <c r="F51" s="1869"/>
      <c r="G51" s="1869"/>
      <c r="H51" s="1869"/>
      <c r="I51" s="1869"/>
      <c r="J51" s="1869"/>
      <c r="K51" s="1869"/>
      <c r="L51" s="1869"/>
      <c r="M51" s="1869"/>
      <c r="N51" s="1869"/>
      <c r="O51" s="1869"/>
      <c r="P51" s="1869"/>
      <c r="Q51" s="1869"/>
      <c r="R51" s="1869"/>
      <c r="S51" s="1869"/>
      <c r="T51" s="1869"/>
      <c r="U51" s="1869"/>
      <c r="V51" s="1869"/>
      <c r="W51" s="1869"/>
      <c r="X51" s="1869"/>
      <c r="Y51" s="1869"/>
      <c r="Z51" s="1869"/>
      <c r="AA51" s="1869"/>
      <c r="AB51" s="1869"/>
      <c r="AC51" s="1869"/>
      <c r="AD51" s="1869"/>
      <c r="AE51" s="1869"/>
      <c r="AF51" s="1869"/>
      <c r="AG51" s="1869"/>
      <c r="AH51" s="1869"/>
      <c r="AI51" s="1869"/>
      <c r="AJ51" s="1869"/>
    </row>
    <row r="52" spans="2:55" s="1853" customFormat="1" ht="11.25" hidden="1" customHeight="1">
      <c r="F52" s="1873"/>
      <c r="G52" s="1873"/>
      <c r="H52" s="1873"/>
      <c r="I52" s="1873"/>
      <c r="J52" s="1873"/>
      <c r="K52" s="1873"/>
      <c r="L52" s="1873"/>
      <c r="M52" s="1873"/>
      <c r="N52" s="1873"/>
      <c r="O52" s="1873"/>
      <c r="P52" s="1873"/>
      <c r="Q52" s="1873"/>
      <c r="R52" s="1873"/>
      <c r="S52" s="1873"/>
      <c r="T52" s="1873"/>
      <c r="U52" s="1873"/>
      <c r="V52" s="1873"/>
      <c r="W52" s="1873"/>
      <c r="X52" s="1873"/>
      <c r="Z52" s="1869"/>
      <c r="AA52" s="1869"/>
      <c r="AB52" s="1869"/>
      <c r="AC52" s="1869"/>
      <c r="AD52" s="2245" t="s">
        <v>4193</v>
      </c>
      <c r="AE52" s="2245"/>
      <c r="AF52" s="2245"/>
      <c r="AG52" s="2245"/>
      <c r="AH52" s="2245"/>
      <c r="AI52" s="2245"/>
      <c r="AJ52" s="2245"/>
    </row>
    <row r="53" spans="2:55" s="1853" customFormat="1" ht="12" hidden="1" customHeight="1">
      <c r="E53" s="1872" t="s">
        <v>4769</v>
      </c>
      <c r="F53" s="1878"/>
      <c r="G53" s="1878"/>
      <c r="H53" s="1878"/>
      <c r="I53" s="1876"/>
      <c r="J53" s="1879"/>
      <c r="K53" s="1876"/>
      <c r="L53" s="1876"/>
      <c r="M53" s="1877"/>
      <c r="N53" s="1879"/>
      <c r="O53" s="1877"/>
      <c r="P53" s="1879"/>
      <c r="Q53" s="1879"/>
      <c r="R53" s="1879"/>
      <c r="S53" s="1880"/>
      <c r="T53" s="1879"/>
      <c r="U53" s="1879"/>
      <c r="V53" s="1879"/>
      <c r="W53" s="1879"/>
      <c r="X53" s="1880"/>
      <c r="Y53" s="1880"/>
      <c r="Z53" s="1880"/>
      <c r="AA53" s="1880"/>
      <c r="AB53" s="1879"/>
      <c r="AC53" s="1879"/>
      <c r="AD53" s="1879"/>
      <c r="AE53" s="1879"/>
      <c r="AF53" s="1880"/>
      <c r="AG53" s="1880"/>
      <c r="AH53" s="1880"/>
      <c r="AI53" s="1880"/>
      <c r="AJ53" s="1877"/>
      <c r="AK53" s="1877"/>
      <c r="AP53" s="1896"/>
      <c r="AQ53" s="1896"/>
      <c r="AR53" s="1896"/>
      <c r="AS53" s="1896"/>
      <c r="AT53" s="1896"/>
      <c r="AU53" s="1896"/>
      <c r="AV53" s="1896"/>
      <c r="AW53" s="1896"/>
      <c r="AX53" s="1896"/>
      <c r="AY53" s="1896"/>
      <c r="AZ53" s="1896"/>
      <c r="BA53" s="1896"/>
      <c r="BB53" s="1896"/>
      <c r="BC53" s="1896"/>
    </row>
    <row r="54" spans="2:55" s="1853" customFormat="1" ht="12" hidden="1" customHeight="1">
      <c r="E54" s="1872" t="s">
        <v>4770</v>
      </c>
      <c r="F54" s="1878"/>
      <c r="G54" s="1878"/>
      <c r="H54" s="1878"/>
      <c r="I54" s="1876"/>
      <c r="J54" s="1879"/>
      <c r="K54" s="1876"/>
      <c r="L54" s="1876"/>
      <c r="M54" s="1877"/>
      <c r="N54" s="1879"/>
      <c r="O54" s="1877"/>
      <c r="P54" s="1879"/>
      <c r="Q54" s="1879"/>
      <c r="R54" s="1879"/>
      <c r="S54" s="1880"/>
      <c r="T54" s="1879"/>
      <c r="U54" s="1879"/>
      <c r="V54" s="1879"/>
      <c r="W54" s="1879"/>
      <c r="X54" s="1880"/>
      <c r="Y54" s="1880"/>
      <c r="Z54" s="1880"/>
      <c r="AA54" s="1880"/>
      <c r="AB54" s="1879"/>
      <c r="AC54" s="1879"/>
      <c r="AD54" s="1879"/>
      <c r="AE54" s="1879"/>
      <c r="AF54" s="1880"/>
      <c r="AG54" s="1880"/>
      <c r="AH54" s="1880"/>
      <c r="AI54" s="1880"/>
      <c r="AJ54" s="1877"/>
      <c r="AK54" s="1877"/>
      <c r="AP54" s="1896"/>
      <c r="AQ54" s="1896"/>
      <c r="AR54" s="1896"/>
      <c r="AS54" s="1896"/>
      <c r="AT54" s="1896"/>
      <c r="AU54" s="1896"/>
      <c r="AV54" s="1896"/>
      <c r="AW54" s="1896"/>
      <c r="AX54" s="1896"/>
      <c r="AY54" s="1896"/>
      <c r="AZ54" s="1896"/>
      <c r="BA54" s="1896"/>
      <c r="BB54" s="1896"/>
      <c r="BC54" s="1896"/>
    </row>
    <row r="55" spans="2:55" s="1853" customFormat="1" ht="12" hidden="1" customHeight="1">
      <c r="E55" s="1872" t="s">
        <v>4771</v>
      </c>
      <c r="F55" s="1878"/>
      <c r="G55" s="1878"/>
      <c r="H55" s="1878"/>
      <c r="I55" s="1876"/>
      <c r="J55" s="1879"/>
      <c r="K55" s="1876"/>
      <c r="L55" s="1876"/>
      <c r="M55" s="1877"/>
      <c r="N55" s="1879"/>
      <c r="O55" s="1877"/>
      <c r="P55" s="1879"/>
      <c r="Q55" s="1879"/>
      <c r="R55" s="1879"/>
      <c r="S55" s="1880"/>
      <c r="T55" s="1879"/>
      <c r="U55" s="1879"/>
      <c r="V55" s="1879"/>
      <c r="W55" s="1879"/>
      <c r="X55" s="1880"/>
      <c r="Y55" s="1880"/>
      <c r="Z55" s="1880"/>
      <c r="AA55" s="1880"/>
      <c r="AB55" s="1879"/>
      <c r="AC55" s="1879"/>
      <c r="AD55" s="1879"/>
      <c r="AE55" s="1879"/>
      <c r="AF55" s="1880"/>
      <c r="AG55" s="1880"/>
      <c r="AH55" s="1880"/>
      <c r="AI55" s="1880"/>
      <c r="AJ55" s="1877"/>
      <c r="AK55" s="1877"/>
      <c r="AP55" s="1896"/>
      <c r="AQ55" s="1896"/>
      <c r="AR55" s="1896"/>
      <c r="AS55" s="1896"/>
      <c r="AT55" s="1896"/>
      <c r="AU55" s="1896"/>
      <c r="AV55" s="1896"/>
      <c r="AW55" s="1896"/>
      <c r="AX55" s="1896"/>
      <c r="AY55" s="1896"/>
      <c r="AZ55" s="1896"/>
      <c r="BA55" s="1896"/>
      <c r="BB55" s="1896"/>
      <c r="BC55" s="1896"/>
    </row>
    <row r="56" spans="2:55" s="1853" customFormat="1" ht="12" hidden="1" customHeight="1">
      <c r="E56" s="1872" t="s">
        <v>4772</v>
      </c>
      <c r="F56" s="1878"/>
      <c r="G56" s="1878"/>
      <c r="H56" s="1878"/>
      <c r="I56" s="1876"/>
      <c r="J56" s="1879"/>
      <c r="K56" s="1876"/>
      <c r="L56" s="1876"/>
      <c r="M56" s="1877"/>
      <c r="N56" s="1879"/>
      <c r="O56" s="1877"/>
      <c r="P56" s="1879"/>
      <c r="Q56" s="1879"/>
      <c r="R56" s="1879"/>
      <c r="S56" s="1880"/>
      <c r="T56" s="1879"/>
      <c r="U56" s="1879"/>
      <c r="V56" s="1879"/>
      <c r="W56" s="1879"/>
      <c r="X56" s="1880"/>
      <c r="Y56" s="1880"/>
      <c r="Z56" s="1880"/>
      <c r="AA56" s="1880"/>
      <c r="AB56" s="1879"/>
      <c r="AC56" s="1879"/>
      <c r="AD56" s="1879"/>
      <c r="AE56" s="1879"/>
      <c r="AF56" s="1880"/>
      <c r="AG56" s="1880"/>
      <c r="AH56" s="1880"/>
      <c r="AI56" s="1880"/>
      <c r="AJ56" s="1877"/>
      <c r="AK56" s="1877"/>
      <c r="AP56" s="1896"/>
      <c r="AQ56" s="1896"/>
      <c r="AR56" s="1896"/>
      <c r="AS56" s="1896"/>
      <c r="AT56" s="1896"/>
      <c r="AU56" s="1896"/>
      <c r="AV56" s="1896"/>
      <c r="AW56" s="1896"/>
      <c r="AX56" s="1896"/>
      <c r="AY56" s="1896"/>
      <c r="AZ56" s="1896"/>
      <c r="BA56" s="1896"/>
      <c r="BB56" s="1896"/>
      <c r="BC56" s="1896"/>
    </row>
    <row r="57" spans="2:55" s="1853" customFormat="1" ht="12" hidden="1" customHeight="1">
      <c r="E57" s="1872"/>
      <c r="F57" s="1878"/>
      <c r="G57" s="1878"/>
      <c r="H57" s="1878"/>
      <c r="I57" s="1876"/>
      <c r="J57" s="1879"/>
      <c r="K57" s="1876"/>
      <c r="L57" s="1876"/>
      <c r="M57" s="1877"/>
      <c r="N57" s="1879"/>
      <c r="O57" s="1877"/>
      <c r="P57" s="1879"/>
      <c r="Q57" s="1879"/>
      <c r="R57" s="1879"/>
      <c r="S57" s="1880"/>
      <c r="T57" s="1879"/>
      <c r="U57" s="1879"/>
      <c r="V57" s="1879"/>
      <c r="W57" s="1879"/>
      <c r="X57" s="1880"/>
      <c r="Y57" s="1880"/>
      <c r="Z57" s="1880"/>
      <c r="AA57" s="1880"/>
      <c r="AB57" s="1879"/>
      <c r="AC57" s="1879"/>
      <c r="AD57" s="1879"/>
      <c r="AE57" s="1879"/>
      <c r="AF57" s="1880"/>
      <c r="AG57" s="1880"/>
      <c r="AH57" s="1880"/>
      <c r="AI57" s="1880"/>
      <c r="AJ57" s="1877"/>
      <c r="AK57" s="1877"/>
      <c r="AP57" s="1896"/>
      <c r="AQ57" s="1896"/>
      <c r="AR57" s="1896"/>
      <c r="AS57" s="1896"/>
      <c r="AT57" s="1896"/>
      <c r="AU57" s="1896"/>
      <c r="AV57" s="1896"/>
      <c r="AW57" s="1896"/>
      <c r="AX57" s="1896"/>
      <c r="AY57" s="1896"/>
      <c r="AZ57" s="1896"/>
      <c r="BA57" s="1896"/>
      <c r="BB57" s="1896"/>
      <c r="BC57" s="1896"/>
    </row>
    <row r="58" spans="2:55" s="1853" customFormat="1" ht="12" hidden="1" customHeight="1">
      <c r="E58" s="1872"/>
      <c r="F58" s="1878"/>
      <c r="G58" s="1878"/>
      <c r="H58" s="1878"/>
      <c r="I58" s="1876"/>
      <c r="J58" s="1879"/>
      <c r="K58" s="1876"/>
      <c r="L58" s="1876"/>
      <c r="M58" s="1877"/>
      <c r="N58" s="1879"/>
      <c r="O58" s="1877"/>
      <c r="P58" s="1879"/>
      <c r="Q58" s="1879"/>
      <c r="R58" s="1879"/>
      <c r="S58" s="1880"/>
      <c r="T58" s="1879"/>
      <c r="U58" s="1879"/>
      <c r="V58" s="1879"/>
      <c r="W58" s="1879"/>
      <c r="X58" s="1880"/>
      <c r="Y58" s="1880"/>
      <c r="Z58" s="1880"/>
      <c r="AA58" s="1880"/>
      <c r="AB58" s="1879"/>
      <c r="AC58" s="1879"/>
      <c r="AD58" s="1879"/>
      <c r="AE58" s="1879"/>
      <c r="AF58" s="1880"/>
      <c r="AG58" s="1880"/>
      <c r="AH58" s="1880"/>
      <c r="AI58" s="1880"/>
      <c r="AJ58" s="1856" t="s">
        <v>4773</v>
      </c>
      <c r="AK58" s="1877"/>
      <c r="AP58" s="1896"/>
      <c r="AQ58" s="1896"/>
      <c r="AR58" s="1896"/>
      <c r="AS58" s="1896"/>
      <c r="AT58" s="1896"/>
      <c r="AU58" s="1896"/>
      <c r="AV58" s="1896"/>
      <c r="AW58" s="1896"/>
      <c r="AX58" s="1896"/>
      <c r="AY58" s="1896"/>
      <c r="AZ58" s="1896"/>
      <c r="BA58" s="1896"/>
      <c r="BB58" s="1896"/>
      <c r="BC58" s="1896"/>
    </row>
    <row r="59" spans="2:55" s="2228" customFormat="1" ht="12" hidden="1" customHeight="1">
      <c r="B59" s="2226" t="str">
        <f>$B$2</f>
        <v>15</v>
      </c>
      <c r="C59" s="2227" t="s">
        <v>4774</v>
      </c>
      <c r="D59" s="2246"/>
      <c r="E59" s="2229" t="s">
        <v>4775</v>
      </c>
      <c r="R59" s="2230"/>
      <c r="S59" s="2230"/>
      <c r="T59" s="2230"/>
      <c r="U59" s="2230"/>
      <c r="V59" s="2230"/>
      <c r="W59" s="2230"/>
      <c r="X59" s="1896"/>
      <c r="Y59" s="1896"/>
      <c r="Z59" s="1896"/>
      <c r="AA59" s="1896"/>
      <c r="AB59" s="1896"/>
      <c r="AC59" s="1896"/>
      <c r="AD59" s="1896"/>
      <c r="AF59" s="2231" t="s">
        <v>3184</v>
      </c>
      <c r="AG59" s="2231"/>
      <c r="AH59" s="2231"/>
      <c r="AI59" s="2231"/>
      <c r="AJ59" s="2231"/>
      <c r="AP59" s="1570"/>
    </row>
    <row r="60" spans="2:55" s="2228" customFormat="1" ht="12" hidden="1" customHeight="1">
      <c r="B60" s="2226" t="str">
        <f>$B$2</f>
        <v>15</v>
      </c>
      <c r="C60" s="2227" t="s">
        <v>4776</v>
      </c>
      <c r="D60" s="2246"/>
      <c r="E60" s="2229" t="s">
        <v>4777</v>
      </c>
      <c r="R60" s="2230"/>
      <c r="S60" s="2230"/>
      <c r="T60" s="2230"/>
      <c r="U60" s="2230"/>
      <c r="V60" s="2230"/>
      <c r="W60" s="2230"/>
      <c r="X60" s="1896"/>
      <c r="Y60" s="1896"/>
      <c r="Z60" s="1896"/>
      <c r="AA60" s="1896"/>
      <c r="AB60" s="1896"/>
      <c r="AC60" s="1896"/>
      <c r="AD60" s="1896"/>
      <c r="AF60" s="2231" t="s">
        <v>3184</v>
      </c>
      <c r="AG60" s="2231"/>
      <c r="AH60" s="2231"/>
      <c r="AI60" s="2231"/>
      <c r="AJ60" s="2231"/>
      <c r="AP60" s="1570"/>
    </row>
    <row r="61" spans="2:55" s="2219" customFormat="1" ht="12" hidden="1" customHeight="1">
      <c r="E61" s="2239" t="s">
        <v>3222</v>
      </c>
      <c r="F61" s="2220"/>
      <c r="G61" s="2220"/>
      <c r="H61" s="2220"/>
      <c r="I61" s="2220"/>
      <c r="J61" s="2221"/>
      <c r="K61" s="2221"/>
      <c r="L61" s="2221"/>
      <c r="M61" s="2222"/>
      <c r="N61" s="2222"/>
      <c r="O61" s="2222"/>
      <c r="P61" s="2222"/>
      <c r="Q61" s="2223"/>
      <c r="R61" s="2224"/>
      <c r="S61" s="2224"/>
      <c r="T61" s="2224"/>
      <c r="U61" s="2221"/>
      <c r="Y61" s="2222"/>
      <c r="Z61" s="2222"/>
      <c r="AA61" s="2222"/>
      <c r="AB61" s="2223"/>
      <c r="AC61" s="2222"/>
      <c r="AD61" s="2222"/>
      <c r="AE61" s="2222"/>
      <c r="AF61" s="2222"/>
      <c r="AG61" s="2225"/>
      <c r="AH61" s="2225"/>
      <c r="AI61" s="2225"/>
      <c r="AJ61" s="2225"/>
    </row>
    <row r="62" spans="2:55" s="2219" customFormat="1" ht="12" hidden="1" customHeight="1">
      <c r="E62" s="2239"/>
      <c r="F62" s="2220"/>
      <c r="G62" s="2220"/>
      <c r="H62" s="2220"/>
      <c r="I62" s="2220"/>
      <c r="J62" s="2221"/>
      <c r="K62" s="2221"/>
      <c r="L62" s="2221"/>
      <c r="M62" s="2222"/>
      <c r="N62" s="2222"/>
      <c r="O62" s="2222"/>
      <c r="P62" s="2222"/>
      <c r="Q62" s="2223"/>
      <c r="R62" s="2224"/>
      <c r="S62" s="2224"/>
      <c r="T62" s="2224"/>
      <c r="U62" s="2221"/>
      <c r="Y62" s="2222"/>
      <c r="Z62" s="2222"/>
      <c r="AA62" s="2222"/>
      <c r="AB62" s="2223"/>
      <c r="AC62" s="2222"/>
      <c r="AD62" s="2222"/>
      <c r="AE62" s="2222"/>
      <c r="AF62" s="2222"/>
      <c r="AG62" s="2225"/>
      <c r="AH62" s="2225"/>
      <c r="AI62" s="2225"/>
      <c r="AJ62" s="2225"/>
    </row>
    <row r="63" spans="2:55" s="2129" customFormat="1" ht="12" hidden="1" customHeight="1">
      <c r="C63" s="2129" t="s">
        <v>3101</v>
      </c>
      <c r="D63" s="1884"/>
      <c r="G63" s="2129" t="s">
        <v>4778</v>
      </c>
    </row>
    <row r="64" spans="2:55" s="1853" customFormat="1" ht="12" hidden="1" customHeight="1">
      <c r="E64" s="1855" t="s">
        <v>3102</v>
      </c>
      <c r="AJ64" s="1856" t="s">
        <v>3103</v>
      </c>
    </row>
    <row r="65" spans="5:56" s="1853" customFormat="1" ht="12" hidden="1" customHeight="1">
      <c r="E65" s="1857">
        <v>31</v>
      </c>
      <c r="F65" s="1857"/>
      <c r="G65" s="1857"/>
      <c r="H65" s="1857"/>
      <c r="I65" s="1857"/>
      <c r="J65" s="1857"/>
      <c r="K65" s="1857"/>
      <c r="L65" s="1857">
        <v>24</v>
      </c>
      <c r="M65" s="1857">
        <v>23</v>
      </c>
      <c r="N65" s="1857"/>
      <c r="O65" s="1857"/>
      <c r="P65" s="1857"/>
      <c r="Q65" s="1857"/>
      <c r="R65" s="1857"/>
      <c r="S65" s="1857"/>
      <c r="T65" s="1858">
        <v>16</v>
      </c>
      <c r="U65" s="1858">
        <v>15</v>
      </c>
      <c r="V65" s="1857"/>
      <c r="W65" s="1857"/>
      <c r="X65" s="1857"/>
      <c r="Y65" s="1857"/>
      <c r="Z65" s="1857"/>
      <c r="AA65" s="1857"/>
      <c r="AB65" s="1858">
        <v>8</v>
      </c>
      <c r="AC65" s="1858">
        <v>7</v>
      </c>
      <c r="AD65" s="1857"/>
      <c r="AE65" s="1857"/>
      <c r="AF65" s="1857"/>
      <c r="AG65" s="1857"/>
      <c r="AH65" s="1857"/>
      <c r="AI65" s="1857"/>
      <c r="AJ65" s="1858">
        <v>0</v>
      </c>
      <c r="AQ65" s="1896"/>
      <c r="AR65" s="1896"/>
      <c r="AS65" s="1896"/>
      <c r="AT65" s="1896"/>
      <c r="AU65" s="1896"/>
      <c r="AV65" s="1896"/>
      <c r="AW65" s="1896"/>
      <c r="AX65" s="1896"/>
      <c r="AY65" s="1896"/>
      <c r="AZ65" s="1896"/>
      <c r="BA65" s="1896"/>
      <c r="BB65" s="1896"/>
      <c r="BC65" s="1896"/>
      <c r="BD65" s="1896"/>
    </row>
    <row r="66" spans="5:56" s="1853" customFormat="1" ht="12" hidden="1" customHeight="1">
      <c r="E66" s="1859">
        <v>1</v>
      </c>
      <c r="F66" s="1860">
        <v>0</v>
      </c>
      <c r="G66" s="1860">
        <v>1</v>
      </c>
      <c r="H66" s="1861" t="s">
        <v>3105</v>
      </c>
      <c r="I66" s="1859">
        <v>0</v>
      </c>
      <c r="J66" s="1862">
        <v>0</v>
      </c>
      <c r="K66" s="1862">
        <v>0</v>
      </c>
      <c r="L66" s="1863">
        <v>0</v>
      </c>
      <c r="M66" s="2240">
        <v>0</v>
      </c>
      <c r="N66" s="1862">
        <v>0</v>
      </c>
      <c r="O66" s="1862">
        <v>0</v>
      </c>
      <c r="P66" s="1863">
        <v>0</v>
      </c>
      <c r="Q66" s="1859" t="str">
        <f>MID(Q68,1,1)</f>
        <v>0</v>
      </c>
      <c r="R66" s="1860" t="str">
        <f>MID(Q68,2,1)</f>
        <v>0</v>
      </c>
      <c r="S66" s="1865" t="str">
        <f>MID(Q68,3,1)</f>
        <v>1</v>
      </c>
      <c r="T66" s="1866" t="str">
        <f>MID(Q68,4,1)</f>
        <v>0</v>
      </c>
      <c r="U66" s="1859">
        <v>0</v>
      </c>
      <c r="V66" s="1860">
        <v>0</v>
      </c>
      <c r="W66" s="1860" t="s">
        <v>3251</v>
      </c>
      <c r="X66" s="1861" t="s">
        <v>3251</v>
      </c>
      <c r="Y66" s="1859" t="s">
        <v>1796</v>
      </c>
      <c r="Z66" s="1860" t="s">
        <v>1796</v>
      </c>
      <c r="AA66" s="1860" t="s">
        <v>3251</v>
      </c>
      <c r="AB66" s="1861" t="s">
        <v>3105</v>
      </c>
      <c r="AC66" s="1867" t="str">
        <f>MID(AC68,1,1)</f>
        <v>0</v>
      </c>
      <c r="AD66" s="1865" t="str">
        <f>MID(AC68,2,1)</f>
        <v>0</v>
      </c>
      <c r="AE66" s="1865" t="str">
        <f>MID(AC68,3,1)</f>
        <v>0</v>
      </c>
      <c r="AF66" s="1868" t="str">
        <f>MID(AC68,4,1)</f>
        <v>0</v>
      </c>
      <c r="AG66" s="1865" t="s">
        <v>3251</v>
      </c>
      <c r="AH66" s="1865" t="s">
        <v>3251</v>
      </c>
      <c r="AI66" s="1865" t="s">
        <v>1796</v>
      </c>
      <c r="AJ66" s="1868" t="s">
        <v>1796</v>
      </c>
      <c r="AQ66" s="1896"/>
      <c r="AR66" s="1896"/>
      <c r="AS66" s="1896"/>
      <c r="AT66" s="1896"/>
      <c r="AU66" s="1896"/>
      <c r="AV66" s="1896"/>
      <c r="AW66" s="1896"/>
      <c r="AX66" s="1896"/>
      <c r="AY66" s="1896"/>
      <c r="AZ66" s="1896"/>
      <c r="BA66" s="1896"/>
      <c r="BB66" s="1896"/>
      <c r="BC66" s="1896"/>
      <c r="BD66" s="1896"/>
    </row>
    <row r="67" spans="5:56" s="1853" customFormat="1" ht="12" hidden="1" customHeight="1">
      <c r="AI67" s="1873"/>
      <c r="AJ67" s="1873"/>
      <c r="AQ67" s="1896"/>
      <c r="AR67" s="1896"/>
      <c r="AS67" s="1896"/>
      <c r="AT67" s="1896"/>
      <c r="AU67" s="1896"/>
      <c r="AV67" s="1896"/>
      <c r="AW67" s="1896"/>
      <c r="AX67" s="1896"/>
      <c r="AY67" s="1896"/>
      <c r="AZ67" s="1896"/>
      <c r="BA67" s="1896"/>
      <c r="BB67" s="1896"/>
      <c r="BC67" s="1896"/>
      <c r="BD67" s="1896"/>
    </row>
    <row r="68" spans="5:56" s="1853" customFormat="1" ht="12" hidden="1" customHeight="1">
      <c r="E68" s="1872"/>
      <c r="F68" s="1872"/>
      <c r="G68" s="1872"/>
      <c r="H68" s="1872"/>
      <c r="I68" s="1872"/>
      <c r="J68" s="1873"/>
      <c r="K68" s="1873"/>
      <c r="L68" s="1873"/>
      <c r="M68" s="1873"/>
      <c r="N68" s="1873"/>
      <c r="O68" s="1873"/>
      <c r="P68" s="1873"/>
      <c r="Q68" s="1874" t="str">
        <f>HEX2BIN(T69,4)</f>
        <v>0010</v>
      </c>
      <c r="R68" s="1874"/>
      <c r="S68" s="1874"/>
      <c r="T68" s="1874"/>
      <c r="U68" s="1874" t="str">
        <f>HEX2BIN(Y69,8)</f>
        <v>00000000</v>
      </c>
      <c r="V68" s="1874"/>
      <c r="W68" s="1874"/>
      <c r="X68" s="1874"/>
      <c r="Y68" s="1874"/>
      <c r="Z68" s="1874"/>
      <c r="AA68" s="1874"/>
      <c r="AB68" s="1874"/>
      <c r="AC68" s="1874" t="str">
        <f>HEX2BIN(AG69,8)</f>
        <v>00000010</v>
      </c>
      <c r="AD68" s="1874"/>
      <c r="AE68" s="1874"/>
      <c r="AF68" s="1874"/>
      <c r="AG68" s="1874"/>
      <c r="AH68" s="1874"/>
      <c r="AI68" s="1874"/>
      <c r="AJ68" s="1874"/>
      <c r="AQ68" s="1896"/>
      <c r="AR68" s="1896"/>
      <c r="AS68" s="1896"/>
      <c r="AT68" s="1896"/>
      <c r="AU68" s="1896"/>
      <c r="AV68" s="1896"/>
      <c r="AW68" s="1896"/>
      <c r="AX68" s="1896"/>
      <c r="AY68" s="1896"/>
      <c r="AZ68" s="1896"/>
      <c r="BA68" s="1896"/>
      <c r="BB68" s="1896"/>
      <c r="BC68" s="1896"/>
      <c r="BD68" s="1896"/>
    </row>
    <row r="69" spans="5:56" s="1853" customFormat="1" ht="12" hidden="1" customHeight="1">
      <c r="E69" s="1872"/>
      <c r="F69" s="2241"/>
      <c r="G69" s="2241"/>
      <c r="H69" s="1872"/>
      <c r="I69" s="1872"/>
      <c r="J69" s="1873"/>
      <c r="K69" s="1875"/>
      <c r="L69" s="1873"/>
      <c r="M69" s="1876"/>
      <c r="N69" s="1877"/>
      <c r="O69" s="1875" t="s">
        <v>4779</v>
      </c>
      <c r="P69" s="1877"/>
      <c r="Q69" s="1750" t="s">
        <v>3106</v>
      </c>
      <c r="R69" s="1751"/>
      <c r="S69" s="1751"/>
      <c r="T69" s="1752" t="s">
        <v>4780</v>
      </c>
      <c r="U69" s="1750" t="s">
        <v>4757</v>
      </c>
      <c r="V69" s="1751"/>
      <c r="W69" s="1751"/>
      <c r="X69" s="1751"/>
      <c r="Y69" s="1753" t="s">
        <v>3138</v>
      </c>
      <c r="Z69" s="1753"/>
      <c r="AA69" s="1753"/>
      <c r="AB69" s="1754"/>
      <c r="AC69" s="1750" t="s">
        <v>4781</v>
      </c>
      <c r="AD69" s="1751"/>
      <c r="AE69" s="1751"/>
      <c r="AF69" s="1751"/>
      <c r="AG69" s="1753" t="s">
        <v>4782</v>
      </c>
      <c r="AH69" s="1753"/>
      <c r="AI69" s="1753"/>
      <c r="AJ69" s="1754"/>
      <c r="AQ69" s="1896"/>
      <c r="AR69" s="1896"/>
      <c r="AS69" s="1896"/>
      <c r="AT69" s="1896"/>
      <c r="AU69" s="1896"/>
      <c r="AV69" s="1896"/>
      <c r="AW69" s="1896"/>
      <c r="AX69" s="1896"/>
      <c r="AY69" s="1896"/>
      <c r="AZ69" s="1896"/>
      <c r="BA69" s="1896"/>
      <c r="BB69" s="1896"/>
      <c r="BC69" s="1896"/>
      <c r="BD69" s="1896"/>
    </row>
    <row r="70" spans="5:56" s="1853" customFormat="1" ht="12" hidden="1" customHeight="1">
      <c r="E70" s="1872"/>
      <c r="F70" s="2241"/>
      <c r="G70" s="2241"/>
      <c r="H70" s="1872"/>
      <c r="I70" s="1872"/>
      <c r="J70" s="1873"/>
      <c r="K70" s="1875"/>
      <c r="L70" s="1873"/>
      <c r="M70" s="1876"/>
      <c r="N70" s="1877"/>
      <c r="O70" s="1875" t="s">
        <v>4783</v>
      </c>
      <c r="P70" s="1877"/>
      <c r="Q70" s="1750" t="s">
        <v>3106</v>
      </c>
      <c r="R70" s="1751"/>
      <c r="S70" s="1751"/>
      <c r="T70" s="1752" t="s">
        <v>4780</v>
      </c>
      <c r="U70" s="1750" t="s">
        <v>3120</v>
      </c>
      <c r="V70" s="1751"/>
      <c r="W70" s="1751"/>
      <c r="X70" s="1751"/>
      <c r="Y70" s="1753" t="s">
        <v>4784</v>
      </c>
      <c r="Z70" s="1753"/>
      <c r="AA70" s="1753"/>
      <c r="AB70" s="1754"/>
      <c r="AC70" s="1750" t="s">
        <v>4781</v>
      </c>
      <c r="AD70" s="1751"/>
      <c r="AE70" s="1751"/>
      <c r="AF70" s="1751"/>
      <c r="AG70" s="1753" t="s">
        <v>4785</v>
      </c>
      <c r="AH70" s="1753"/>
      <c r="AI70" s="1753"/>
      <c r="AJ70" s="1754"/>
      <c r="AQ70" s="1896"/>
      <c r="AR70" s="1896"/>
      <c r="AS70" s="1896"/>
      <c r="AT70" s="1896"/>
      <c r="AU70" s="1896"/>
      <c r="AV70" s="1896"/>
      <c r="AW70" s="1896"/>
      <c r="AX70" s="1896"/>
      <c r="AY70" s="1896"/>
      <c r="AZ70" s="1896"/>
      <c r="BA70" s="1896"/>
      <c r="BB70" s="1896"/>
      <c r="BC70" s="1896"/>
      <c r="BD70" s="1896"/>
    </row>
    <row r="71" spans="5:56" s="1853" customFormat="1" ht="12" hidden="1" customHeight="1">
      <c r="E71" s="1872"/>
      <c r="F71" s="2241"/>
      <c r="G71" s="2241"/>
      <c r="H71" s="1872"/>
      <c r="I71" s="1872"/>
      <c r="J71" s="1873"/>
      <c r="K71" s="1875"/>
      <c r="L71" s="1873"/>
      <c r="M71" s="1876"/>
      <c r="N71" s="1877"/>
      <c r="O71" s="1875" t="s">
        <v>4786</v>
      </c>
      <c r="P71" s="1877"/>
      <c r="Q71" s="1750" t="s">
        <v>3106</v>
      </c>
      <c r="R71" s="1751"/>
      <c r="S71" s="1751"/>
      <c r="T71" s="1752" t="s">
        <v>4780</v>
      </c>
      <c r="U71" s="1750" t="s">
        <v>3225</v>
      </c>
      <c r="V71" s="1751"/>
      <c r="W71" s="1751"/>
      <c r="X71" s="1751"/>
      <c r="Y71" s="1753" t="s">
        <v>3582</v>
      </c>
      <c r="Z71" s="1753"/>
      <c r="AA71" s="1753"/>
      <c r="AB71" s="1754"/>
      <c r="AC71" s="1750" t="s">
        <v>3139</v>
      </c>
      <c r="AD71" s="1751"/>
      <c r="AE71" s="1751"/>
      <c r="AF71" s="1751"/>
      <c r="AG71" s="1753" t="s">
        <v>4782</v>
      </c>
      <c r="AH71" s="1753"/>
      <c r="AI71" s="1753"/>
      <c r="AJ71" s="1754"/>
      <c r="AQ71" s="1896"/>
      <c r="AR71" s="1896"/>
      <c r="AS71" s="1896"/>
      <c r="AT71" s="1896"/>
      <c r="AU71" s="1896"/>
      <c r="AV71" s="1896"/>
      <c r="AW71" s="1896"/>
      <c r="AX71" s="1896"/>
      <c r="AY71" s="1896"/>
      <c r="AZ71" s="1896"/>
      <c r="BA71" s="1896"/>
      <c r="BB71" s="1896"/>
      <c r="BC71" s="1896"/>
      <c r="BD71" s="1896"/>
    </row>
    <row r="72" spans="5:56" s="1853" customFormat="1" ht="12" hidden="1" customHeight="1">
      <c r="E72" s="1872"/>
      <c r="F72" s="2241"/>
      <c r="G72" s="2241"/>
      <c r="H72" s="1872"/>
      <c r="I72" s="1872"/>
      <c r="J72" s="1873"/>
      <c r="K72" s="1875"/>
      <c r="L72" s="1873"/>
      <c r="M72" s="1876"/>
      <c r="N72" s="1877"/>
      <c r="O72" s="1875" t="s">
        <v>4787</v>
      </c>
      <c r="P72" s="1877"/>
      <c r="Q72" s="1750" t="s">
        <v>3106</v>
      </c>
      <c r="R72" s="1751"/>
      <c r="S72" s="1751"/>
      <c r="T72" s="1752" t="s">
        <v>4756</v>
      </c>
      <c r="U72" s="1750" t="s">
        <v>4757</v>
      </c>
      <c r="V72" s="1751"/>
      <c r="W72" s="1751"/>
      <c r="X72" s="1751"/>
      <c r="Y72" s="1753" t="s">
        <v>3444</v>
      </c>
      <c r="Z72" s="1753"/>
      <c r="AA72" s="1753"/>
      <c r="AB72" s="1754"/>
      <c r="AC72" s="1750" t="s">
        <v>4781</v>
      </c>
      <c r="AD72" s="1751"/>
      <c r="AE72" s="1751"/>
      <c r="AF72" s="1751"/>
      <c r="AG72" s="1753" t="s">
        <v>3582</v>
      </c>
      <c r="AH72" s="1753"/>
      <c r="AI72" s="1753"/>
      <c r="AJ72" s="1754"/>
      <c r="AQ72" s="1896"/>
      <c r="AR72" s="1896"/>
      <c r="AS72" s="1896"/>
      <c r="AT72" s="1896"/>
      <c r="AU72" s="1896"/>
      <c r="AV72" s="1896"/>
      <c r="AW72" s="1896"/>
      <c r="AX72" s="1896"/>
      <c r="AY72" s="1896"/>
      <c r="AZ72" s="1896"/>
      <c r="BA72" s="1896"/>
      <c r="BB72" s="1896"/>
      <c r="BC72" s="1896"/>
      <c r="BD72" s="1896"/>
    </row>
    <row r="73" spans="5:56" s="1853" customFormat="1" ht="12" hidden="1" customHeight="1">
      <c r="E73" s="1872"/>
      <c r="F73" s="2241"/>
      <c r="G73" s="2241"/>
      <c r="H73" s="1872"/>
      <c r="I73" s="1872"/>
      <c r="J73" s="1873"/>
      <c r="K73" s="1875"/>
      <c r="L73" s="1873"/>
      <c r="M73" s="1876"/>
      <c r="N73" s="1877"/>
      <c r="O73" s="1875" t="s">
        <v>4788</v>
      </c>
      <c r="P73" s="1877"/>
      <c r="Q73" s="1750" t="s">
        <v>3106</v>
      </c>
      <c r="R73" s="1751"/>
      <c r="S73" s="1751"/>
      <c r="T73" s="1752" t="s">
        <v>4756</v>
      </c>
      <c r="U73" s="1750" t="s">
        <v>3120</v>
      </c>
      <c r="V73" s="1751"/>
      <c r="W73" s="1751"/>
      <c r="X73" s="1751"/>
      <c r="Y73" s="1753" t="s">
        <v>3448</v>
      </c>
      <c r="Z73" s="1753"/>
      <c r="AA73" s="1753"/>
      <c r="AB73" s="1754"/>
      <c r="AC73" s="1750" t="s">
        <v>3139</v>
      </c>
      <c r="AD73" s="1751"/>
      <c r="AE73" s="1751"/>
      <c r="AF73" s="1751"/>
      <c r="AG73" s="1753" t="s">
        <v>3582</v>
      </c>
      <c r="AH73" s="1753"/>
      <c r="AI73" s="1753"/>
      <c r="AJ73" s="1754"/>
      <c r="AQ73" s="1896"/>
      <c r="AR73" s="1896"/>
      <c r="AS73" s="1896"/>
      <c r="AT73" s="1896"/>
      <c r="AU73" s="1896"/>
      <c r="AV73" s="1896"/>
      <c r="AW73" s="1896"/>
      <c r="AX73" s="1896"/>
      <c r="AY73" s="1896"/>
      <c r="AZ73" s="1896"/>
      <c r="BA73" s="1896"/>
      <c r="BB73" s="1896"/>
      <c r="BC73" s="1896"/>
      <c r="BD73" s="1896"/>
    </row>
    <row r="74" spans="5:56" s="1853" customFormat="1" ht="12" hidden="1" customHeight="1">
      <c r="E74" s="1872"/>
      <c r="F74" s="2241"/>
      <c r="G74" s="2241"/>
      <c r="H74" s="1872"/>
      <c r="I74" s="1872"/>
      <c r="J74" s="1873"/>
      <c r="K74" s="1875"/>
      <c r="L74" s="1873"/>
      <c r="M74" s="1876"/>
      <c r="N74" s="1877"/>
      <c r="O74" s="1875" t="s">
        <v>4789</v>
      </c>
      <c r="P74" s="1877"/>
      <c r="Q74" s="1750" t="s">
        <v>3106</v>
      </c>
      <c r="R74" s="1751"/>
      <c r="S74" s="1751"/>
      <c r="T74" s="1752" t="s">
        <v>4756</v>
      </c>
      <c r="U74" s="1750" t="s">
        <v>3120</v>
      </c>
      <c r="V74" s="1751"/>
      <c r="W74" s="1751"/>
      <c r="X74" s="1751"/>
      <c r="Y74" s="1753" t="s">
        <v>3451</v>
      </c>
      <c r="Z74" s="1753"/>
      <c r="AA74" s="1753"/>
      <c r="AB74" s="1754"/>
      <c r="AC74" s="1750" t="s">
        <v>4781</v>
      </c>
      <c r="AD74" s="1751"/>
      <c r="AE74" s="1751"/>
      <c r="AF74" s="1751"/>
      <c r="AG74" s="1753" t="s">
        <v>4785</v>
      </c>
      <c r="AH74" s="1753"/>
      <c r="AI74" s="1753"/>
      <c r="AJ74" s="1754"/>
      <c r="AQ74" s="1896"/>
      <c r="AR74" s="1896"/>
      <c r="AS74" s="1896"/>
      <c r="AT74" s="1896"/>
      <c r="AU74" s="1896"/>
      <c r="AV74" s="1896"/>
      <c r="AW74" s="1896"/>
      <c r="AX74" s="1896"/>
      <c r="AY74" s="1896"/>
      <c r="AZ74" s="1896"/>
      <c r="BA74" s="1896"/>
      <c r="BB74" s="1896"/>
      <c r="BC74" s="1896"/>
      <c r="BD74" s="1896"/>
    </row>
    <row r="75" spans="5:56" s="1853" customFormat="1" ht="12" hidden="1" customHeight="1">
      <c r="E75" s="1872"/>
      <c r="F75" s="2241"/>
      <c r="G75" s="2241"/>
      <c r="H75" s="1872"/>
      <c r="I75" s="1872"/>
      <c r="J75" s="1873"/>
      <c r="K75" s="1875"/>
      <c r="L75" s="1873"/>
      <c r="M75" s="1876"/>
      <c r="N75" s="1877"/>
      <c r="O75" s="1875" t="s">
        <v>4790</v>
      </c>
      <c r="P75" s="1877"/>
      <c r="Q75" s="1750" t="s">
        <v>3106</v>
      </c>
      <c r="R75" s="1751"/>
      <c r="S75" s="1751"/>
      <c r="T75" s="1752" t="s">
        <v>4780</v>
      </c>
      <c r="U75" s="1750" t="s">
        <v>3225</v>
      </c>
      <c r="V75" s="1751"/>
      <c r="W75" s="1751"/>
      <c r="X75" s="1751"/>
      <c r="Y75" s="1753" t="s">
        <v>3454</v>
      </c>
      <c r="Z75" s="1753"/>
      <c r="AA75" s="1753"/>
      <c r="AB75" s="1754"/>
      <c r="AC75" s="1750" t="s">
        <v>3216</v>
      </c>
      <c r="AD75" s="1751"/>
      <c r="AE75" s="1751"/>
      <c r="AF75" s="1751"/>
      <c r="AG75" s="1753" t="s">
        <v>4782</v>
      </c>
      <c r="AH75" s="1753"/>
      <c r="AI75" s="1753"/>
      <c r="AJ75" s="1754"/>
      <c r="AQ75" s="1896"/>
      <c r="AR75" s="1896"/>
      <c r="AS75" s="1896"/>
      <c r="AT75" s="1896"/>
      <c r="AU75" s="1896"/>
      <c r="AV75" s="1896"/>
      <c r="AW75" s="1896"/>
      <c r="AX75" s="1896"/>
      <c r="AY75" s="1896"/>
      <c r="AZ75" s="1896"/>
      <c r="BA75" s="1896"/>
      <c r="BB75" s="1896"/>
      <c r="BC75" s="1896"/>
      <c r="BD75" s="1896"/>
    </row>
    <row r="76" spans="5:56" s="1853" customFormat="1" ht="12" hidden="1" customHeight="1">
      <c r="E76" s="1872"/>
      <c r="F76" s="2241"/>
      <c r="G76" s="2241"/>
      <c r="H76" s="1872"/>
      <c r="I76" s="1872"/>
      <c r="J76" s="1873"/>
      <c r="K76" s="1875"/>
      <c r="L76" s="1873"/>
      <c r="M76" s="1876"/>
      <c r="N76" s="1877"/>
      <c r="O76" s="1875" t="s">
        <v>4791</v>
      </c>
      <c r="P76" s="1877"/>
      <c r="Q76" s="1750" t="s">
        <v>3106</v>
      </c>
      <c r="R76" s="1751"/>
      <c r="S76" s="1751"/>
      <c r="T76" s="1752" t="s">
        <v>4780</v>
      </c>
      <c r="U76" s="1750" t="s">
        <v>3120</v>
      </c>
      <c r="V76" s="1751"/>
      <c r="W76" s="1751"/>
      <c r="X76" s="1751"/>
      <c r="Y76" s="1753" t="s">
        <v>3457</v>
      </c>
      <c r="Z76" s="1753"/>
      <c r="AA76" s="1753"/>
      <c r="AB76" s="1754"/>
      <c r="AC76" s="1750" t="s">
        <v>4781</v>
      </c>
      <c r="AD76" s="1751"/>
      <c r="AE76" s="1751"/>
      <c r="AF76" s="1751"/>
      <c r="AG76" s="1753" t="s">
        <v>3582</v>
      </c>
      <c r="AH76" s="1753"/>
      <c r="AI76" s="1753"/>
      <c r="AJ76" s="1754"/>
      <c r="AQ76" s="1896"/>
      <c r="AR76" s="1896"/>
      <c r="AS76" s="1896"/>
      <c r="AT76" s="1896"/>
      <c r="AU76" s="1896"/>
      <c r="AV76" s="1896"/>
      <c r="AW76" s="1896"/>
      <c r="AX76" s="1896"/>
      <c r="AY76" s="1896"/>
      <c r="AZ76" s="1896"/>
      <c r="BA76" s="1896"/>
      <c r="BB76" s="1896"/>
      <c r="BC76" s="1896"/>
      <c r="BD76" s="1896"/>
    </row>
    <row r="77" spans="5:56" s="1853" customFormat="1" ht="12" hidden="1" customHeight="1">
      <c r="E77" s="1872"/>
      <c r="F77" s="2241"/>
      <c r="G77" s="2241"/>
      <c r="H77" s="1872"/>
      <c r="I77" s="1872"/>
      <c r="J77" s="1873"/>
      <c r="K77" s="1875"/>
      <c r="L77" s="1873"/>
      <c r="M77" s="1876"/>
      <c r="N77" s="1877"/>
      <c r="O77" s="1875" t="s">
        <v>4792</v>
      </c>
      <c r="P77" s="1877"/>
      <c r="Q77" s="1750" t="s">
        <v>3106</v>
      </c>
      <c r="R77" s="1751"/>
      <c r="S77" s="1751"/>
      <c r="T77" s="1752" t="s">
        <v>4780</v>
      </c>
      <c r="U77" s="1750" t="s">
        <v>3120</v>
      </c>
      <c r="V77" s="1751"/>
      <c r="W77" s="1751"/>
      <c r="X77" s="1751"/>
      <c r="Y77" s="1753" t="s">
        <v>3460</v>
      </c>
      <c r="Z77" s="1753"/>
      <c r="AA77" s="1753"/>
      <c r="AB77" s="1754"/>
      <c r="AC77" s="1750" t="s">
        <v>3139</v>
      </c>
      <c r="AD77" s="1751"/>
      <c r="AE77" s="1751"/>
      <c r="AF77" s="1751"/>
      <c r="AG77" s="1753" t="s">
        <v>3582</v>
      </c>
      <c r="AH77" s="1753"/>
      <c r="AI77" s="1753"/>
      <c r="AJ77" s="1754"/>
      <c r="AQ77" s="1896"/>
      <c r="AR77" s="1896"/>
      <c r="AS77" s="1896"/>
      <c r="AT77" s="1896"/>
      <c r="AU77" s="1896"/>
      <c r="AV77" s="1896"/>
      <c r="AW77" s="1896"/>
      <c r="AX77" s="1896"/>
      <c r="AY77" s="1896"/>
      <c r="AZ77" s="1896"/>
      <c r="BA77" s="1896"/>
      <c r="BB77" s="1896"/>
      <c r="BC77" s="1896"/>
      <c r="BD77" s="1896"/>
    </row>
    <row r="78" spans="5:56" s="1853" customFormat="1" ht="12" hidden="1" customHeight="1">
      <c r="E78" s="1872"/>
      <c r="F78" s="2241"/>
      <c r="G78" s="2241"/>
      <c r="H78" s="1872"/>
      <c r="I78" s="1872"/>
      <c r="J78" s="1873"/>
      <c r="K78" s="1875"/>
      <c r="L78" s="1873"/>
      <c r="M78" s="1876"/>
      <c r="N78" s="1877"/>
      <c r="O78" s="1875" t="s">
        <v>4793</v>
      </c>
      <c r="P78" s="1877"/>
      <c r="Q78" s="1750" t="s">
        <v>3106</v>
      </c>
      <c r="R78" s="1751"/>
      <c r="S78" s="1751"/>
      <c r="T78" s="1752" t="s">
        <v>4756</v>
      </c>
      <c r="U78" s="1750" t="s">
        <v>3120</v>
      </c>
      <c r="V78" s="1751"/>
      <c r="W78" s="1751"/>
      <c r="X78" s="1751"/>
      <c r="Y78" s="1753" t="s">
        <v>3463</v>
      </c>
      <c r="Z78" s="1753"/>
      <c r="AA78" s="1753"/>
      <c r="AB78" s="1754"/>
      <c r="AC78" s="1750" t="s">
        <v>4781</v>
      </c>
      <c r="AD78" s="1751"/>
      <c r="AE78" s="1751"/>
      <c r="AF78" s="1751"/>
      <c r="AG78" s="1753" t="s">
        <v>3582</v>
      </c>
      <c r="AH78" s="1753"/>
      <c r="AI78" s="1753"/>
      <c r="AJ78" s="1754"/>
      <c r="AQ78" s="1896"/>
      <c r="AR78" s="1896"/>
      <c r="AS78" s="1896"/>
      <c r="AT78" s="1896"/>
      <c r="AU78" s="1896"/>
      <c r="AV78" s="1896"/>
      <c r="AW78" s="1896"/>
      <c r="AX78" s="1896"/>
      <c r="AY78" s="1896"/>
      <c r="AZ78" s="1896"/>
      <c r="BA78" s="1896"/>
      <c r="BB78" s="1896"/>
      <c r="BC78" s="1896"/>
      <c r="BD78" s="1896"/>
    </row>
    <row r="79" spans="5:56" s="1853" customFormat="1" ht="12" hidden="1" customHeight="1">
      <c r="E79" s="1872"/>
      <c r="F79" s="2241"/>
      <c r="G79" s="2241"/>
      <c r="H79" s="1872"/>
      <c r="I79" s="1872"/>
      <c r="J79" s="1873"/>
      <c r="K79" s="1875"/>
      <c r="L79" s="1873"/>
      <c r="M79" s="1876"/>
      <c r="N79" s="1877"/>
      <c r="O79" s="1875" t="s">
        <v>4794</v>
      </c>
      <c r="P79" s="1877"/>
      <c r="Q79" s="1750" t="s">
        <v>3106</v>
      </c>
      <c r="R79" s="1751"/>
      <c r="S79" s="1751"/>
      <c r="T79" s="1752" t="s">
        <v>4756</v>
      </c>
      <c r="U79" s="1750" t="s">
        <v>3120</v>
      </c>
      <c r="V79" s="1751"/>
      <c r="W79" s="1751"/>
      <c r="X79" s="1751"/>
      <c r="Y79" s="1753" t="s">
        <v>4795</v>
      </c>
      <c r="Z79" s="1753"/>
      <c r="AA79" s="1753"/>
      <c r="AB79" s="1754"/>
      <c r="AC79" s="1750" t="s">
        <v>3139</v>
      </c>
      <c r="AD79" s="1751"/>
      <c r="AE79" s="1751"/>
      <c r="AF79" s="1751"/>
      <c r="AG79" s="1753" t="s">
        <v>4782</v>
      </c>
      <c r="AH79" s="1753"/>
      <c r="AI79" s="1753"/>
      <c r="AJ79" s="1754"/>
      <c r="AQ79" s="1896"/>
      <c r="AR79" s="1896"/>
      <c r="AS79" s="1896"/>
      <c r="AT79" s="1896"/>
      <c r="AU79" s="1896"/>
      <c r="AV79" s="1896"/>
      <c r="AW79" s="1896"/>
      <c r="AX79" s="1896"/>
      <c r="AY79" s="1896"/>
      <c r="AZ79" s="1896"/>
      <c r="BA79" s="1896"/>
      <c r="BB79" s="1896"/>
      <c r="BC79" s="1896"/>
      <c r="BD79" s="1896"/>
    </row>
    <row r="80" spans="5:56" s="1853" customFormat="1" ht="12" hidden="1" customHeight="1">
      <c r="E80" s="1872"/>
      <c r="F80" s="2241"/>
      <c r="G80" s="2241"/>
      <c r="H80" s="1872"/>
      <c r="I80" s="1872"/>
      <c r="J80" s="1873"/>
      <c r="K80" s="1875"/>
      <c r="L80" s="1873"/>
      <c r="M80" s="1876"/>
      <c r="N80" s="1877"/>
      <c r="O80" s="1875" t="s">
        <v>4796</v>
      </c>
      <c r="P80" s="1877"/>
      <c r="Q80" s="1750" t="s">
        <v>3106</v>
      </c>
      <c r="R80" s="1751"/>
      <c r="S80" s="1751"/>
      <c r="T80" s="1752" t="s">
        <v>4797</v>
      </c>
      <c r="U80" s="1750" t="s">
        <v>3120</v>
      </c>
      <c r="V80" s="1751"/>
      <c r="W80" s="1751"/>
      <c r="X80" s="1751"/>
      <c r="Y80" s="1753" t="s">
        <v>4798</v>
      </c>
      <c r="Z80" s="1753"/>
      <c r="AA80" s="1753"/>
      <c r="AB80" s="1754"/>
      <c r="AC80" s="1750" t="s">
        <v>3216</v>
      </c>
      <c r="AD80" s="1751"/>
      <c r="AE80" s="1751"/>
      <c r="AF80" s="1751"/>
      <c r="AG80" s="1753" t="s">
        <v>3582</v>
      </c>
      <c r="AH80" s="1753"/>
      <c r="AI80" s="1753"/>
      <c r="AJ80" s="1754"/>
      <c r="AQ80" s="1896"/>
      <c r="AR80" s="1896"/>
      <c r="AS80" s="1896"/>
      <c r="AT80" s="1896"/>
      <c r="AU80" s="1896"/>
      <c r="AV80" s="1896"/>
      <c r="AW80" s="1896"/>
      <c r="AX80" s="1896"/>
      <c r="AY80" s="1896"/>
      <c r="AZ80" s="1896"/>
      <c r="BA80" s="1896"/>
      <c r="BB80" s="1896"/>
      <c r="BC80" s="1896"/>
      <c r="BD80" s="1896"/>
    </row>
    <row r="81" spans="5:56" s="1853" customFormat="1" ht="12" hidden="1" customHeight="1">
      <c r="E81" s="1872"/>
      <c r="F81" s="2241"/>
      <c r="G81" s="2241"/>
      <c r="H81" s="1872"/>
      <c r="I81" s="1872"/>
      <c r="J81" s="1873"/>
      <c r="K81" s="1875"/>
      <c r="L81" s="1873"/>
      <c r="M81" s="1876"/>
      <c r="N81" s="1877"/>
      <c r="O81" s="1875" t="s">
        <v>4799</v>
      </c>
      <c r="P81" s="1877"/>
      <c r="Q81" s="1750" t="s">
        <v>3106</v>
      </c>
      <c r="R81" s="1751"/>
      <c r="S81" s="1751"/>
      <c r="T81" s="1752" t="s">
        <v>4756</v>
      </c>
      <c r="U81" s="1750" t="s">
        <v>4757</v>
      </c>
      <c r="V81" s="1751"/>
      <c r="W81" s="1751"/>
      <c r="X81" s="1751"/>
      <c r="Y81" s="1753" t="s">
        <v>4800</v>
      </c>
      <c r="Z81" s="1753"/>
      <c r="AA81" s="1753"/>
      <c r="AB81" s="1754"/>
      <c r="AC81" s="1750" t="s">
        <v>3216</v>
      </c>
      <c r="AD81" s="1751"/>
      <c r="AE81" s="1751"/>
      <c r="AF81" s="1751"/>
      <c r="AG81" s="1753" t="s">
        <v>4782</v>
      </c>
      <c r="AH81" s="1753"/>
      <c r="AI81" s="1753"/>
      <c r="AJ81" s="1754"/>
      <c r="AQ81" s="1896"/>
      <c r="AR81" s="1896"/>
      <c r="AS81" s="1896"/>
      <c r="AT81" s="1896"/>
      <c r="AU81" s="1896"/>
      <c r="AV81" s="1896"/>
      <c r="AW81" s="1896"/>
      <c r="AX81" s="1896"/>
      <c r="AY81" s="1896"/>
      <c r="AZ81" s="1896"/>
      <c r="BA81" s="1896"/>
      <c r="BB81" s="1896"/>
      <c r="BC81" s="1896"/>
      <c r="BD81" s="1896"/>
    </row>
    <row r="82" spans="5:56" s="1853" customFormat="1" ht="12" hidden="1" customHeight="1">
      <c r="E82" s="1872"/>
      <c r="F82" s="2241"/>
      <c r="G82" s="2241"/>
      <c r="H82" s="1872"/>
      <c r="I82" s="1872"/>
      <c r="J82" s="1873"/>
      <c r="K82" s="1875"/>
      <c r="L82" s="1873"/>
      <c r="M82" s="1876"/>
      <c r="N82" s="1877"/>
      <c r="O82" s="1875" t="s">
        <v>4801</v>
      </c>
      <c r="P82" s="1877"/>
      <c r="Q82" s="1750" t="s">
        <v>3106</v>
      </c>
      <c r="R82" s="1751"/>
      <c r="S82" s="1751"/>
      <c r="T82" s="1752" t="s">
        <v>4780</v>
      </c>
      <c r="U82" s="1750" t="s">
        <v>3120</v>
      </c>
      <c r="V82" s="1751"/>
      <c r="W82" s="1751"/>
      <c r="X82" s="1751"/>
      <c r="Y82" s="1753" t="s">
        <v>4181</v>
      </c>
      <c r="Z82" s="1753"/>
      <c r="AA82" s="1753"/>
      <c r="AB82" s="1754"/>
      <c r="AC82" s="1750" t="s">
        <v>3139</v>
      </c>
      <c r="AD82" s="1751"/>
      <c r="AE82" s="1751"/>
      <c r="AF82" s="1751"/>
      <c r="AG82" s="1753" t="s">
        <v>3582</v>
      </c>
      <c r="AH82" s="1753"/>
      <c r="AI82" s="1753"/>
      <c r="AJ82" s="1754"/>
      <c r="AQ82" s="1896"/>
      <c r="AR82" s="1896"/>
      <c r="AS82" s="1896"/>
      <c r="AT82" s="1896"/>
      <c r="AU82" s="1896"/>
      <c r="AV82" s="1896"/>
      <c r="AW82" s="1896"/>
      <c r="AX82" s="1896"/>
      <c r="AY82" s="1896"/>
      <c r="AZ82" s="1896"/>
      <c r="BA82" s="1896"/>
      <c r="BB82" s="1896"/>
      <c r="BC82" s="1896"/>
      <c r="BD82" s="1896"/>
    </row>
    <row r="83" spans="5:56" s="1853" customFormat="1" ht="12" hidden="1" customHeight="1">
      <c r="E83" s="1872"/>
      <c r="F83" s="2241"/>
      <c r="G83" s="2241"/>
      <c r="H83" s="1872"/>
      <c r="I83" s="1872"/>
      <c r="J83" s="1873"/>
      <c r="K83" s="1875"/>
      <c r="L83" s="1873"/>
      <c r="M83" s="1876"/>
      <c r="N83" s="1877"/>
      <c r="O83" s="1875" t="s">
        <v>4802</v>
      </c>
      <c r="P83" s="1877"/>
      <c r="Q83" s="1750" t="s">
        <v>3106</v>
      </c>
      <c r="R83" s="1751"/>
      <c r="S83" s="1751"/>
      <c r="T83" s="1752" t="s">
        <v>4780</v>
      </c>
      <c r="U83" s="1750" t="s">
        <v>3225</v>
      </c>
      <c r="V83" s="1751"/>
      <c r="W83" s="1751"/>
      <c r="X83" s="1751"/>
      <c r="Y83" s="1753" t="s">
        <v>4803</v>
      </c>
      <c r="Z83" s="1753"/>
      <c r="AA83" s="1753"/>
      <c r="AB83" s="1754"/>
      <c r="AC83" s="1750" t="s">
        <v>4781</v>
      </c>
      <c r="AD83" s="1751"/>
      <c r="AE83" s="1751"/>
      <c r="AF83" s="1751"/>
      <c r="AG83" s="1753" t="s">
        <v>4785</v>
      </c>
      <c r="AH83" s="1753"/>
      <c r="AI83" s="1753"/>
      <c r="AJ83" s="1754"/>
      <c r="AQ83" s="1896"/>
      <c r="AR83" s="1896"/>
      <c r="AS83" s="1896"/>
      <c r="AT83" s="1896"/>
      <c r="AU83" s="1896"/>
      <c r="AV83" s="1896"/>
      <c r="AW83" s="1896"/>
      <c r="AX83" s="1896"/>
      <c r="AY83" s="1896"/>
      <c r="AZ83" s="1896"/>
      <c r="BA83" s="1896"/>
      <c r="BB83" s="1896"/>
      <c r="BC83" s="1896"/>
      <c r="BD83" s="1896"/>
    </row>
    <row r="84" spans="5:56" s="1853" customFormat="1" ht="12" hidden="1" customHeight="1">
      <c r="E84" s="1872"/>
      <c r="F84" s="2241"/>
      <c r="G84" s="2241"/>
      <c r="H84" s="1872"/>
      <c r="I84" s="1872"/>
      <c r="J84" s="1873"/>
      <c r="K84" s="1875"/>
      <c r="L84" s="1873"/>
      <c r="M84" s="1876"/>
      <c r="N84" s="1877"/>
      <c r="O84" s="1875" t="s">
        <v>4804</v>
      </c>
      <c r="P84" s="1877"/>
      <c r="Q84" s="1750" t="s">
        <v>3106</v>
      </c>
      <c r="R84" s="1751"/>
      <c r="S84" s="1751"/>
      <c r="T84" s="1752" t="s">
        <v>4780</v>
      </c>
      <c r="U84" s="1750" t="s">
        <v>3225</v>
      </c>
      <c r="V84" s="1751"/>
      <c r="W84" s="1751"/>
      <c r="X84" s="1751"/>
      <c r="Y84" s="1753" t="s">
        <v>4002</v>
      </c>
      <c r="Z84" s="1753"/>
      <c r="AA84" s="1753"/>
      <c r="AB84" s="1754"/>
      <c r="AC84" s="1750" t="s">
        <v>3139</v>
      </c>
      <c r="AD84" s="1751"/>
      <c r="AE84" s="1751"/>
      <c r="AF84" s="1751"/>
      <c r="AG84" s="1753" t="s">
        <v>4782</v>
      </c>
      <c r="AH84" s="1753"/>
      <c r="AI84" s="1753"/>
      <c r="AJ84" s="1754"/>
      <c r="AQ84" s="1896"/>
      <c r="AR84" s="1896"/>
      <c r="AS84" s="1896"/>
      <c r="AT84" s="1896"/>
      <c r="AU84" s="1896"/>
      <c r="AV84" s="1896"/>
      <c r="AW84" s="1896"/>
      <c r="AX84" s="1896"/>
      <c r="AY84" s="1896"/>
      <c r="AZ84" s="1896"/>
      <c r="BA84" s="1896"/>
      <c r="BB84" s="1896"/>
      <c r="BC84" s="1896"/>
      <c r="BD84" s="1896"/>
    </row>
    <row r="85" spans="5:56" s="1853" customFormat="1" ht="12" hidden="1" customHeight="1">
      <c r="E85" s="1872"/>
      <c r="F85" s="2241"/>
      <c r="G85" s="2241"/>
      <c r="H85" s="1872"/>
      <c r="I85" s="1872"/>
      <c r="J85" s="1873"/>
      <c r="K85" s="1875"/>
      <c r="L85" s="1873"/>
      <c r="M85" s="1876"/>
      <c r="N85" s="1877"/>
      <c r="O85" s="1875" t="s">
        <v>4805</v>
      </c>
      <c r="P85" s="1877"/>
      <c r="Q85" s="1750" t="s">
        <v>3106</v>
      </c>
      <c r="R85" s="1751"/>
      <c r="S85" s="1751"/>
      <c r="T85" s="1752" t="s">
        <v>4797</v>
      </c>
      <c r="U85" s="1750" t="s">
        <v>3120</v>
      </c>
      <c r="V85" s="1751"/>
      <c r="W85" s="1751"/>
      <c r="X85" s="1751"/>
      <c r="Y85" s="1753" t="s">
        <v>4806</v>
      </c>
      <c r="Z85" s="1753"/>
      <c r="AA85" s="1753"/>
      <c r="AB85" s="1754"/>
      <c r="AC85" s="1750" t="s">
        <v>3139</v>
      </c>
      <c r="AD85" s="1751"/>
      <c r="AE85" s="1751"/>
      <c r="AF85" s="1751"/>
      <c r="AG85" s="1753" t="s">
        <v>4782</v>
      </c>
      <c r="AH85" s="1753"/>
      <c r="AI85" s="1753"/>
      <c r="AJ85" s="1754"/>
      <c r="AQ85" s="1896"/>
      <c r="AR85" s="1896"/>
      <c r="AS85" s="1896"/>
      <c r="AT85" s="1896"/>
      <c r="AU85" s="1896"/>
      <c r="AV85" s="1896"/>
      <c r="AW85" s="1896"/>
      <c r="AX85" s="1896"/>
      <c r="AY85" s="1896"/>
      <c r="AZ85" s="1896"/>
      <c r="BA85" s="1896"/>
      <c r="BB85" s="1896"/>
      <c r="BC85" s="1896"/>
      <c r="BD85" s="1896"/>
    </row>
    <row r="86" spans="5:56" s="1853" customFormat="1" ht="12" hidden="1" customHeight="1">
      <c r="E86" s="1872"/>
      <c r="F86" s="2241"/>
      <c r="G86" s="2241"/>
      <c r="H86" s="1872"/>
      <c r="I86" s="1872"/>
      <c r="J86" s="1873"/>
      <c r="K86" s="1875"/>
      <c r="L86" s="1873"/>
      <c r="M86" s="1876"/>
      <c r="N86" s="1877"/>
      <c r="O86" s="1875" t="s">
        <v>4807</v>
      </c>
      <c r="P86" s="1877"/>
      <c r="Q86" s="1750" t="s">
        <v>3106</v>
      </c>
      <c r="R86" s="1751"/>
      <c r="S86" s="1751"/>
      <c r="T86" s="1752" t="s">
        <v>4780</v>
      </c>
      <c r="U86" s="1750" t="s">
        <v>3225</v>
      </c>
      <c r="V86" s="1751"/>
      <c r="W86" s="1751"/>
      <c r="X86" s="1751"/>
      <c r="Y86" s="1753" t="s">
        <v>4808</v>
      </c>
      <c r="Z86" s="1753"/>
      <c r="AA86" s="1753"/>
      <c r="AB86" s="1754"/>
      <c r="AC86" s="1750" t="s">
        <v>4781</v>
      </c>
      <c r="AD86" s="1751"/>
      <c r="AE86" s="1751"/>
      <c r="AF86" s="1751"/>
      <c r="AG86" s="1753" t="s">
        <v>4785</v>
      </c>
      <c r="AH86" s="1753"/>
      <c r="AI86" s="1753"/>
      <c r="AJ86" s="1754"/>
      <c r="AQ86" s="1896"/>
      <c r="AR86" s="1896"/>
      <c r="AS86" s="1896"/>
      <c r="AT86" s="1896"/>
      <c r="AU86" s="1896"/>
      <c r="AV86" s="1896"/>
      <c r="AW86" s="1896"/>
      <c r="AX86" s="1896"/>
      <c r="AY86" s="1896"/>
      <c r="AZ86" s="1896"/>
      <c r="BA86" s="1896"/>
      <c r="BB86" s="1896"/>
      <c r="BC86" s="1896"/>
      <c r="BD86" s="1896"/>
    </row>
    <row r="87" spans="5:56" s="1853" customFormat="1" ht="12" hidden="1" customHeight="1">
      <c r="E87" s="1872"/>
      <c r="F87" s="2241"/>
      <c r="G87" s="2241"/>
      <c r="H87" s="1872"/>
      <c r="I87" s="1872"/>
      <c r="J87" s="1873"/>
      <c r="K87" s="1875"/>
      <c r="L87" s="1873"/>
      <c r="M87" s="1876"/>
      <c r="N87" s="1877"/>
      <c r="O87" s="1875" t="s">
        <v>4809</v>
      </c>
      <c r="P87" s="1877"/>
      <c r="Q87" s="1750" t="s">
        <v>3106</v>
      </c>
      <c r="R87" s="1751"/>
      <c r="S87" s="1751"/>
      <c r="T87" s="1752" t="s">
        <v>4780</v>
      </c>
      <c r="U87" s="1750" t="s">
        <v>3225</v>
      </c>
      <c r="V87" s="1751"/>
      <c r="W87" s="1751"/>
      <c r="X87" s="1751"/>
      <c r="Y87" s="1753" t="s">
        <v>4810</v>
      </c>
      <c r="Z87" s="1753"/>
      <c r="AA87" s="1753"/>
      <c r="AB87" s="1754"/>
      <c r="AC87" s="1750" t="s">
        <v>3139</v>
      </c>
      <c r="AD87" s="1751"/>
      <c r="AE87" s="1751"/>
      <c r="AF87" s="1751"/>
      <c r="AG87" s="1753" t="s">
        <v>3582</v>
      </c>
      <c r="AH87" s="1753"/>
      <c r="AI87" s="1753"/>
      <c r="AJ87" s="1754"/>
      <c r="AQ87" s="1896"/>
      <c r="AR87" s="1896"/>
      <c r="AS87" s="1896"/>
      <c r="AT87" s="1896"/>
      <c r="AU87" s="1896"/>
      <c r="AV87" s="1896"/>
      <c r="AW87" s="1896"/>
      <c r="AX87" s="1896"/>
      <c r="AY87" s="1896"/>
      <c r="AZ87" s="1896"/>
      <c r="BA87" s="1896"/>
      <c r="BB87" s="1896"/>
      <c r="BC87" s="1896"/>
      <c r="BD87" s="1896"/>
    </row>
    <row r="88" spans="5:56" s="1853" customFormat="1" ht="12" hidden="1" customHeight="1">
      <c r="E88" s="1872"/>
      <c r="F88" s="2241"/>
      <c r="G88" s="2241"/>
      <c r="H88" s="1872"/>
      <c r="I88" s="1872"/>
      <c r="J88" s="1873"/>
      <c r="K88" s="1875"/>
      <c r="L88" s="1873"/>
      <c r="M88" s="1876"/>
      <c r="N88" s="1877"/>
      <c r="O88" s="1875" t="s">
        <v>4811</v>
      </c>
      <c r="P88" s="1877"/>
      <c r="Q88" s="1750" t="s">
        <v>3106</v>
      </c>
      <c r="R88" s="1751"/>
      <c r="S88" s="1751"/>
      <c r="T88" s="1752" t="s">
        <v>4756</v>
      </c>
      <c r="U88" s="1750" t="s">
        <v>3225</v>
      </c>
      <c r="V88" s="1751"/>
      <c r="W88" s="1751"/>
      <c r="X88" s="1751"/>
      <c r="Y88" s="1753" t="s">
        <v>3739</v>
      </c>
      <c r="Z88" s="1753"/>
      <c r="AA88" s="1753"/>
      <c r="AB88" s="1754"/>
      <c r="AC88" s="1750" t="s">
        <v>3139</v>
      </c>
      <c r="AD88" s="1751"/>
      <c r="AE88" s="1751"/>
      <c r="AF88" s="1751"/>
      <c r="AG88" s="1753" t="s">
        <v>4782</v>
      </c>
      <c r="AH88" s="1753"/>
      <c r="AI88" s="1753"/>
      <c r="AJ88" s="1754"/>
      <c r="AQ88" s="1896"/>
      <c r="AR88" s="1896"/>
      <c r="AS88" s="1896"/>
      <c r="AT88" s="1896"/>
      <c r="AU88" s="1896"/>
      <c r="AV88" s="1896"/>
      <c r="AW88" s="1896"/>
      <c r="AX88" s="1896"/>
      <c r="AY88" s="1896"/>
      <c r="AZ88" s="1896"/>
      <c r="BA88" s="1896"/>
      <c r="BB88" s="1896"/>
      <c r="BC88" s="1896"/>
      <c r="BD88" s="1896"/>
    </row>
    <row r="89" spans="5:56" s="1853" customFormat="1" ht="12" hidden="1" customHeight="1">
      <c r="E89" s="1872"/>
      <c r="F89" s="2241"/>
      <c r="G89" s="2241"/>
      <c r="H89" s="1872"/>
      <c r="I89" s="1872"/>
      <c r="J89" s="1873"/>
      <c r="K89" s="1875"/>
      <c r="L89" s="1873"/>
      <c r="M89" s="1876"/>
      <c r="N89" s="1877"/>
      <c r="O89" s="1875" t="s">
        <v>4812</v>
      </c>
      <c r="P89" s="1877"/>
      <c r="Q89" s="1750" t="s">
        <v>3106</v>
      </c>
      <c r="R89" s="1751"/>
      <c r="S89" s="1751"/>
      <c r="T89" s="1752" t="s">
        <v>4756</v>
      </c>
      <c r="U89" s="1750" t="s">
        <v>3120</v>
      </c>
      <c r="V89" s="1751"/>
      <c r="W89" s="1751"/>
      <c r="X89" s="1751"/>
      <c r="Y89" s="1753" t="s">
        <v>4813</v>
      </c>
      <c r="Z89" s="1753"/>
      <c r="AA89" s="1753"/>
      <c r="AB89" s="1754"/>
      <c r="AC89" s="1750" t="s">
        <v>3139</v>
      </c>
      <c r="AD89" s="1751"/>
      <c r="AE89" s="1751"/>
      <c r="AF89" s="1751"/>
      <c r="AG89" s="1753" t="s">
        <v>4785</v>
      </c>
      <c r="AH89" s="1753"/>
      <c r="AI89" s="1753"/>
      <c r="AJ89" s="1754"/>
      <c r="AQ89" s="1896"/>
      <c r="AR89" s="1896"/>
      <c r="AS89" s="1896"/>
      <c r="AT89" s="1896"/>
      <c r="AU89" s="1896"/>
      <c r="AV89" s="1896"/>
      <c r="AW89" s="1896"/>
      <c r="AX89" s="1896"/>
      <c r="AY89" s="1896"/>
      <c r="AZ89" s="1896"/>
      <c r="BA89" s="1896"/>
      <c r="BB89" s="1896"/>
      <c r="BC89" s="1896"/>
      <c r="BD89" s="1896"/>
    </row>
    <row r="90" spans="5:56" s="1853" customFormat="1" ht="12" hidden="1" customHeight="1">
      <c r="E90" s="1872"/>
      <c r="F90" s="2241"/>
      <c r="G90" s="2241"/>
      <c r="H90" s="1872"/>
      <c r="I90" s="1872"/>
      <c r="J90" s="1873"/>
      <c r="K90" s="1875"/>
      <c r="L90" s="1873"/>
      <c r="M90" s="1876"/>
      <c r="N90" s="1877"/>
      <c r="O90" s="1875" t="s">
        <v>4814</v>
      </c>
      <c r="P90" s="1877"/>
      <c r="Q90" s="1750" t="s">
        <v>3106</v>
      </c>
      <c r="R90" s="1751"/>
      <c r="S90" s="1751"/>
      <c r="T90" s="1752" t="s">
        <v>4780</v>
      </c>
      <c r="U90" s="1750" t="s">
        <v>3225</v>
      </c>
      <c r="V90" s="1751"/>
      <c r="W90" s="1751"/>
      <c r="X90" s="1751"/>
      <c r="Y90" s="1753" t="s">
        <v>4815</v>
      </c>
      <c r="Z90" s="1753"/>
      <c r="AA90" s="1753"/>
      <c r="AB90" s="1754"/>
      <c r="AC90" s="1750" t="s">
        <v>3139</v>
      </c>
      <c r="AD90" s="1751"/>
      <c r="AE90" s="1751"/>
      <c r="AF90" s="1751"/>
      <c r="AG90" s="1753" t="s">
        <v>4785</v>
      </c>
      <c r="AH90" s="1753"/>
      <c r="AI90" s="1753"/>
      <c r="AJ90" s="1754"/>
      <c r="AQ90" s="1896"/>
      <c r="AR90" s="1896"/>
      <c r="AS90" s="1896"/>
      <c r="AT90" s="1896"/>
      <c r="AU90" s="1896"/>
      <c r="AV90" s="1896"/>
      <c r="AW90" s="1896"/>
      <c r="AX90" s="1896"/>
      <c r="AY90" s="1896"/>
      <c r="AZ90" s="1896"/>
      <c r="BA90" s="1896"/>
      <c r="BB90" s="1896"/>
      <c r="BC90" s="1896"/>
      <c r="BD90" s="1896"/>
    </row>
    <row r="91" spans="5:56" s="1853" customFormat="1" ht="12" hidden="1" customHeight="1">
      <c r="E91" s="1872"/>
      <c r="F91" s="2241"/>
      <c r="G91" s="2241"/>
      <c r="H91" s="1872"/>
      <c r="I91" s="1872"/>
      <c r="J91" s="1873"/>
      <c r="K91" s="1875"/>
      <c r="L91" s="1873"/>
      <c r="M91" s="1876"/>
      <c r="N91" s="1877"/>
      <c r="O91" s="1875" t="s">
        <v>4816</v>
      </c>
      <c r="P91" s="1877"/>
      <c r="Q91" s="1750" t="s">
        <v>3106</v>
      </c>
      <c r="R91" s="1751"/>
      <c r="S91" s="1751"/>
      <c r="T91" s="1752" t="s">
        <v>4756</v>
      </c>
      <c r="U91" s="1750" t="s">
        <v>4757</v>
      </c>
      <c r="V91" s="1751"/>
      <c r="W91" s="1751"/>
      <c r="X91" s="1751"/>
      <c r="Y91" s="1753" t="s">
        <v>4818</v>
      </c>
      <c r="Z91" s="1753"/>
      <c r="AA91" s="1753"/>
      <c r="AB91" s="1754"/>
      <c r="AC91" s="1750" t="s">
        <v>4781</v>
      </c>
      <c r="AD91" s="1751"/>
      <c r="AE91" s="1751"/>
      <c r="AF91" s="1751"/>
      <c r="AG91" s="1753" t="s">
        <v>3582</v>
      </c>
      <c r="AH91" s="1753"/>
      <c r="AI91" s="1753"/>
      <c r="AJ91" s="1754"/>
      <c r="AQ91" s="1896"/>
      <c r="AR91" s="1896"/>
      <c r="AS91" s="1896"/>
      <c r="AT91" s="1896"/>
      <c r="AU91" s="1896"/>
      <c r="AV91" s="1896"/>
      <c r="AW91" s="1896"/>
      <c r="AX91" s="1896"/>
      <c r="AY91" s="1896"/>
      <c r="AZ91" s="1896"/>
      <c r="BA91" s="1896"/>
      <c r="BB91" s="1896"/>
      <c r="BC91" s="1896"/>
      <c r="BD91" s="1896"/>
    </row>
    <row r="92" spans="5:56" s="1853" customFormat="1" ht="12" hidden="1" customHeight="1">
      <c r="E92" s="1872"/>
      <c r="F92" s="2241"/>
      <c r="G92" s="2241"/>
      <c r="H92" s="1872"/>
      <c r="I92" s="1872"/>
      <c r="J92" s="1873"/>
      <c r="K92" s="1875"/>
      <c r="L92" s="1873"/>
      <c r="M92" s="1876"/>
      <c r="N92" s="1877"/>
      <c r="O92" s="1875" t="s">
        <v>4819</v>
      </c>
      <c r="P92" s="1877"/>
      <c r="Q92" s="1750" t="s">
        <v>3106</v>
      </c>
      <c r="R92" s="1751"/>
      <c r="S92" s="1751"/>
      <c r="T92" s="1752" t="s">
        <v>4756</v>
      </c>
      <c r="U92" s="1750" t="s">
        <v>3120</v>
      </c>
      <c r="V92" s="1751"/>
      <c r="W92" s="1751"/>
      <c r="X92" s="1751"/>
      <c r="Y92" s="1753" t="s">
        <v>4820</v>
      </c>
      <c r="Z92" s="1753"/>
      <c r="AA92" s="1753"/>
      <c r="AB92" s="1754"/>
      <c r="AC92" s="1750" t="s">
        <v>3216</v>
      </c>
      <c r="AD92" s="1751"/>
      <c r="AE92" s="1751"/>
      <c r="AF92" s="1751"/>
      <c r="AG92" s="1753" t="s">
        <v>3582</v>
      </c>
      <c r="AH92" s="1753"/>
      <c r="AI92" s="1753"/>
      <c r="AJ92" s="1754"/>
      <c r="AQ92" s="1896"/>
      <c r="AR92" s="1896"/>
      <c r="AS92" s="1896"/>
      <c r="AT92" s="1896"/>
      <c r="AU92" s="1896"/>
      <c r="AV92" s="1896"/>
      <c r="AW92" s="1896"/>
      <c r="AX92" s="1896"/>
      <c r="AY92" s="1896"/>
      <c r="AZ92" s="1896"/>
      <c r="BA92" s="1896"/>
      <c r="BB92" s="1896"/>
      <c r="BC92" s="1896"/>
      <c r="BD92" s="1896"/>
    </row>
    <row r="93" spans="5:56" s="1853" customFormat="1" ht="12" hidden="1" customHeight="1">
      <c r="E93" s="1872"/>
      <c r="F93" s="2241"/>
      <c r="G93" s="2241"/>
      <c r="H93" s="1872"/>
      <c r="I93" s="1872"/>
      <c r="J93" s="1873"/>
      <c r="K93" s="1875"/>
      <c r="L93" s="1873"/>
      <c r="M93" s="1876"/>
      <c r="N93" s="1877"/>
      <c r="O93" s="1875" t="s">
        <v>4821</v>
      </c>
      <c r="P93" s="1877"/>
      <c r="Q93" s="1750" t="s">
        <v>3106</v>
      </c>
      <c r="R93" s="1751"/>
      <c r="S93" s="1751"/>
      <c r="T93" s="1752" t="s">
        <v>4756</v>
      </c>
      <c r="U93" s="1750" t="s">
        <v>3120</v>
      </c>
      <c r="V93" s="1751"/>
      <c r="W93" s="1751"/>
      <c r="X93" s="1751"/>
      <c r="Y93" s="1753" t="s">
        <v>4822</v>
      </c>
      <c r="Z93" s="1753"/>
      <c r="AA93" s="1753"/>
      <c r="AB93" s="1754"/>
      <c r="AC93" s="1750" t="s">
        <v>3139</v>
      </c>
      <c r="AD93" s="1751"/>
      <c r="AE93" s="1751"/>
      <c r="AF93" s="1751"/>
      <c r="AG93" s="1753" t="s">
        <v>3582</v>
      </c>
      <c r="AH93" s="1753"/>
      <c r="AI93" s="1753"/>
      <c r="AJ93" s="1754"/>
      <c r="AQ93" s="1896"/>
      <c r="AR93" s="1896"/>
      <c r="AS93" s="1896"/>
      <c r="AT93" s="1896"/>
      <c r="AU93" s="1896"/>
      <c r="AV93" s="1896"/>
      <c r="AW93" s="1896"/>
      <c r="AX93" s="1896"/>
      <c r="AY93" s="1896"/>
      <c r="AZ93" s="1896"/>
      <c r="BA93" s="1896"/>
      <c r="BB93" s="1896"/>
      <c r="BC93" s="1896"/>
      <c r="BD93" s="1896"/>
    </row>
    <row r="94" spans="5:56" s="1853" customFormat="1" ht="12" hidden="1" customHeight="1">
      <c r="E94" s="1872"/>
      <c r="F94" s="2241"/>
      <c r="G94" s="2241"/>
      <c r="H94" s="1872"/>
      <c r="I94" s="1872"/>
      <c r="J94" s="1873"/>
      <c r="K94" s="1875"/>
      <c r="L94" s="1873"/>
      <c r="M94" s="1876"/>
      <c r="N94" s="1877"/>
      <c r="O94" s="1875" t="s">
        <v>4823</v>
      </c>
      <c r="P94" s="1877"/>
      <c r="Q94" s="1750" t="s">
        <v>3106</v>
      </c>
      <c r="R94" s="1751"/>
      <c r="S94" s="1751"/>
      <c r="T94" s="1752" t="s">
        <v>4756</v>
      </c>
      <c r="U94" s="1750" t="s">
        <v>3120</v>
      </c>
      <c r="V94" s="1751"/>
      <c r="W94" s="1751"/>
      <c r="X94" s="1751"/>
      <c r="Y94" s="1753" t="s">
        <v>4824</v>
      </c>
      <c r="Z94" s="1753"/>
      <c r="AA94" s="1753"/>
      <c r="AB94" s="1754"/>
      <c r="AC94" s="1750" t="s">
        <v>3139</v>
      </c>
      <c r="AD94" s="1751"/>
      <c r="AE94" s="1751"/>
      <c r="AF94" s="1751"/>
      <c r="AG94" s="1753" t="s">
        <v>3582</v>
      </c>
      <c r="AH94" s="1753"/>
      <c r="AI94" s="1753"/>
      <c r="AJ94" s="1754"/>
      <c r="AQ94" s="1896"/>
      <c r="AR94" s="1896"/>
      <c r="AS94" s="1896"/>
      <c r="AT94" s="1896"/>
      <c r="AU94" s="1896"/>
      <c r="AV94" s="1896"/>
      <c r="AW94" s="1896"/>
      <c r="AX94" s="1896"/>
      <c r="AY94" s="1896"/>
      <c r="AZ94" s="1896"/>
      <c r="BA94" s="1896"/>
      <c r="BB94" s="1896"/>
      <c r="BC94" s="1896"/>
      <c r="BD94" s="1896"/>
    </row>
    <row r="95" spans="5:56" s="1853" customFormat="1" ht="12" hidden="1" customHeight="1">
      <c r="E95" s="1872"/>
      <c r="F95" s="2241"/>
      <c r="G95" s="2241"/>
      <c r="H95" s="1872"/>
      <c r="I95" s="1872"/>
      <c r="J95" s="1873"/>
      <c r="K95" s="1875"/>
      <c r="L95" s="1873"/>
      <c r="M95" s="1876"/>
      <c r="N95" s="1877"/>
      <c r="O95" s="1875" t="s">
        <v>4825</v>
      </c>
      <c r="P95" s="1877"/>
      <c r="Q95" s="1750" t="s">
        <v>3106</v>
      </c>
      <c r="R95" s="1751"/>
      <c r="S95" s="1751"/>
      <c r="T95" s="1752" t="s">
        <v>4756</v>
      </c>
      <c r="U95" s="1750" t="s">
        <v>3120</v>
      </c>
      <c r="V95" s="1751"/>
      <c r="W95" s="1751"/>
      <c r="X95" s="1751"/>
      <c r="Y95" s="1753" t="s">
        <v>4826</v>
      </c>
      <c r="Z95" s="1753"/>
      <c r="AA95" s="1753"/>
      <c r="AB95" s="1754"/>
      <c r="AC95" s="1750" t="s">
        <v>3139</v>
      </c>
      <c r="AD95" s="1751"/>
      <c r="AE95" s="1751"/>
      <c r="AF95" s="1751"/>
      <c r="AG95" s="1753" t="s">
        <v>3582</v>
      </c>
      <c r="AH95" s="1753"/>
      <c r="AI95" s="1753"/>
      <c r="AJ95" s="1754"/>
      <c r="AQ95" s="1896"/>
      <c r="AR95" s="1896"/>
      <c r="AS95" s="1896"/>
      <c r="AT95" s="1896"/>
      <c r="AU95" s="1896"/>
      <c r="AV95" s="1896"/>
      <c r="AW95" s="1896"/>
      <c r="AX95" s="1896"/>
      <c r="AY95" s="1896"/>
      <c r="AZ95" s="1896"/>
      <c r="BA95" s="1896"/>
      <c r="BB95" s="1896"/>
      <c r="BC95" s="1896"/>
      <c r="BD95" s="1896"/>
    </row>
    <row r="96" spans="5:56" s="1853" customFormat="1" ht="12" hidden="1" customHeight="1">
      <c r="E96" s="1872"/>
      <c r="F96" s="2241"/>
      <c r="G96" s="2241"/>
      <c r="H96" s="1872"/>
      <c r="I96" s="1872"/>
      <c r="J96" s="1873"/>
      <c r="K96" s="1875"/>
      <c r="L96" s="1873"/>
      <c r="M96" s="1876"/>
      <c r="N96" s="1877"/>
      <c r="O96" s="1875" t="s">
        <v>4827</v>
      </c>
      <c r="P96" s="1877"/>
      <c r="Q96" s="1750" t="s">
        <v>3106</v>
      </c>
      <c r="R96" s="1751"/>
      <c r="S96" s="1751"/>
      <c r="T96" s="1752" t="s">
        <v>4756</v>
      </c>
      <c r="U96" s="1750" t="s">
        <v>4757</v>
      </c>
      <c r="V96" s="1751"/>
      <c r="W96" s="1751"/>
      <c r="X96" s="1751"/>
      <c r="Y96" s="1753" t="s">
        <v>3753</v>
      </c>
      <c r="Z96" s="1753"/>
      <c r="AA96" s="1753"/>
      <c r="AB96" s="1754"/>
      <c r="AC96" s="1750" t="s">
        <v>3139</v>
      </c>
      <c r="AD96" s="1751"/>
      <c r="AE96" s="1751"/>
      <c r="AF96" s="1751"/>
      <c r="AG96" s="1753" t="s">
        <v>3582</v>
      </c>
      <c r="AH96" s="1753"/>
      <c r="AI96" s="1753"/>
      <c r="AJ96" s="1754"/>
      <c r="AQ96" s="1896"/>
      <c r="AR96" s="1896"/>
      <c r="AS96" s="1896"/>
      <c r="AT96" s="1896"/>
      <c r="AU96" s="1896"/>
      <c r="AV96" s="1896"/>
      <c r="AW96" s="1896"/>
      <c r="AX96" s="1896"/>
      <c r="AY96" s="1896"/>
      <c r="AZ96" s="1896"/>
      <c r="BA96" s="1896"/>
      <c r="BB96" s="1896"/>
      <c r="BC96" s="1896"/>
      <c r="BD96" s="1896"/>
    </row>
    <row r="97" spans="3:56" s="1853" customFormat="1" ht="12" hidden="1" customHeight="1">
      <c r="E97" s="1872"/>
      <c r="F97" s="2241"/>
      <c r="G97" s="2241"/>
      <c r="H97" s="1872"/>
      <c r="I97" s="1872"/>
      <c r="J97" s="1873"/>
      <c r="K97" s="1875"/>
      <c r="L97" s="1873"/>
      <c r="M97" s="1876"/>
      <c r="N97" s="1877"/>
      <c r="O97" s="1875" t="s">
        <v>4828</v>
      </c>
      <c r="P97" s="1877"/>
      <c r="Q97" s="1750" t="s">
        <v>3106</v>
      </c>
      <c r="R97" s="1751"/>
      <c r="S97" s="1751"/>
      <c r="T97" s="1752" t="s">
        <v>4780</v>
      </c>
      <c r="U97" s="1750" t="s">
        <v>3225</v>
      </c>
      <c r="V97" s="1751"/>
      <c r="W97" s="1751"/>
      <c r="X97" s="1751"/>
      <c r="Y97" s="1753" t="s">
        <v>4829</v>
      </c>
      <c r="Z97" s="1753"/>
      <c r="AA97" s="1753"/>
      <c r="AB97" s="1754"/>
      <c r="AC97" s="1750" t="s">
        <v>3139</v>
      </c>
      <c r="AD97" s="1751"/>
      <c r="AE97" s="1751"/>
      <c r="AF97" s="1751"/>
      <c r="AG97" s="1753" t="s">
        <v>3582</v>
      </c>
      <c r="AH97" s="1753"/>
      <c r="AI97" s="1753"/>
      <c r="AJ97" s="1754"/>
      <c r="AQ97" s="1896"/>
      <c r="AR97" s="1896"/>
      <c r="AS97" s="1896"/>
      <c r="AT97" s="1896"/>
      <c r="AU97" s="1896"/>
      <c r="AV97" s="1896"/>
      <c r="AW97" s="1896"/>
      <c r="AX97" s="1896"/>
      <c r="AY97" s="1896"/>
      <c r="AZ97" s="1896"/>
      <c r="BA97" s="1896"/>
      <c r="BB97" s="1896"/>
      <c r="BC97" s="1896"/>
      <c r="BD97" s="1896"/>
    </row>
    <row r="98" spans="3:56" s="1853" customFormat="1" ht="12" hidden="1" customHeight="1">
      <c r="E98" s="1872"/>
      <c r="F98" s="2241"/>
      <c r="G98" s="2241"/>
      <c r="H98" s="1872"/>
      <c r="I98" s="1872"/>
      <c r="J98" s="1873"/>
      <c r="K98" s="1875"/>
      <c r="L98" s="1873"/>
      <c r="M98" s="1876"/>
      <c r="N98" s="1877"/>
      <c r="O98" s="1875" t="s">
        <v>4830</v>
      </c>
      <c r="P98" s="1877"/>
      <c r="Q98" s="1750" t="s">
        <v>3106</v>
      </c>
      <c r="R98" s="1751"/>
      <c r="S98" s="1751"/>
      <c r="T98" s="1752" t="s">
        <v>4756</v>
      </c>
      <c r="U98" s="1750" t="s">
        <v>3120</v>
      </c>
      <c r="V98" s="1751"/>
      <c r="W98" s="1751"/>
      <c r="X98" s="1751"/>
      <c r="Y98" s="1753" t="s">
        <v>4831</v>
      </c>
      <c r="Z98" s="1753"/>
      <c r="AA98" s="1753"/>
      <c r="AB98" s="1754"/>
      <c r="AC98" s="1750" t="s">
        <v>3139</v>
      </c>
      <c r="AD98" s="1751"/>
      <c r="AE98" s="1751"/>
      <c r="AF98" s="1751"/>
      <c r="AG98" s="1753" t="s">
        <v>3582</v>
      </c>
      <c r="AH98" s="1753"/>
      <c r="AI98" s="1753"/>
      <c r="AJ98" s="1754"/>
      <c r="AQ98" s="1896"/>
      <c r="AR98" s="1896"/>
      <c r="AS98" s="1896"/>
      <c r="AT98" s="1896"/>
      <c r="AU98" s="1896"/>
      <c r="AV98" s="1896"/>
      <c r="AW98" s="1896"/>
      <c r="AX98" s="1896"/>
      <c r="AY98" s="1896"/>
      <c r="AZ98" s="1896"/>
      <c r="BA98" s="1896"/>
      <c r="BB98" s="1896"/>
      <c r="BC98" s="1896"/>
      <c r="BD98" s="1896"/>
    </row>
    <row r="99" spans="3:56" s="1853" customFormat="1" ht="12" hidden="1" customHeight="1">
      <c r="E99" s="1872"/>
      <c r="F99" s="2241"/>
      <c r="G99" s="2241"/>
      <c r="H99" s="1872"/>
      <c r="I99" s="1872"/>
      <c r="J99" s="1873"/>
      <c r="K99" s="1875"/>
      <c r="L99" s="1873"/>
      <c r="M99" s="1876"/>
      <c r="N99" s="1877"/>
      <c r="O99" s="1875" t="s">
        <v>4832</v>
      </c>
      <c r="P99" s="1877"/>
      <c r="Q99" s="1750" t="s">
        <v>3106</v>
      </c>
      <c r="R99" s="1751"/>
      <c r="S99" s="1751"/>
      <c r="T99" s="1752" t="s">
        <v>4756</v>
      </c>
      <c r="U99" s="1750" t="s">
        <v>3120</v>
      </c>
      <c r="V99" s="1751"/>
      <c r="W99" s="1751"/>
      <c r="X99" s="1751"/>
      <c r="Y99" s="1753" t="s">
        <v>4833</v>
      </c>
      <c r="Z99" s="1753"/>
      <c r="AA99" s="1753"/>
      <c r="AB99" s="1754"/>
      <c r="AC99" s="1750" t="s">
        <v>3216</v>
      </c>
      <c r="AD99" s="1751"/>
      <c r="AE99" s="1751"/>
      <c r="AF99" s="1751"/>
      <c r="AG99" s="1753" t="s">
        <v>3582</v>
      </c>
      <c r="AH99" s="1753"/>
      <c r="AI99" s="1753"/>
      <c r="AJ99" s="1754"/>
      <c r="AQ99" s="1896"/>
      <c r="AR99" s="1896"/>
      <c r="AS99" s="1896"/>
      <c r="AT99" s="1896"/>
      <c r="AU99" s="1896"/>
      <c r="AV99" s="1896"/>
      <c r="AW99" s="1896"/>
      <c r="AX99" s="1896"/>
      <c r="AY99" s="1896"/>
      <c r="AZ99" s="1896"/>
      <c r="BA99" s="1896"/>
      <c r="BB99" s="1896"/>
      <c r="BC99" s="1896"/>
      <c r="BD99" s="1896"/>
    </row>
    <row r="100" spans="3:56" s="1853" customFormat="1" ht="12" hidden="1" customHeight="1">
      <c r="E100" s="1872"/>
      <c r="F100" s="2241"/>
      <c r="G100" s="2241"/>
      <c r="H100" s="1872"/>
      <c r="I100" s="1872"/>
      <c r="J100" s="1873"/>
      <c r="K100" s="1875"/>
      <c r="L100" s="1873"/>
      <c r="M100" s="1876"/>
      <c r="N100" s="1877"/>
      <c r="O100" s="1875" t="s">
        <v>4834</v>
      </c>
      <c r="P100" s="1877"/>
      <c r="Q100" s="1750" t="s">
        <v>3106</v>
      </c>
      <c r="R100" s="1751"/>
      <c r="S100" s="1751"/>
      <c r="T100" s="1752" t="s">
        <v>4756</v>
      </c>
      <c r="U100" s="1750" t="s">
        <v>3225</v>
      </c>
      <c r="V100" s="1751"/>
      <c r="W100" s="1751"/>
      <c r="X100" s="1751"/>
      <c r="Y100" s="1753" t="s">
        <v>3763</v>
      </c>
      <c r="Z100" s="1753"/>
      <c r="AA100" s="1753"/>
      <c r="AB100" s="1754"/>
      <c r="AC100" s="1750" t="s">
        <v>3139</v>
      </c>
      <c r="AD100" s="1751"/>
      <c r="AE100" s="1751"/>
      <c r="AF100" s="1751"/>
      <c r="AG100" s="1753" t="s">
        <v>4785</v>
      </c>
      <c r="AH100" s="1753"/>
      <c r="AI100" s="1753"/>
      <c r="AJ100" s="1754"/>
      <c r="AQ100" s="1896"/>
      <c r="AR100" s="1896"/>
      <c r="AS100" s="1896"/>
      <c r="AT100" s="1896"/>
      <c r="AU100" s="1896"/>
      <c r="AV100" s="1896"/>
      <c r="AW100" s="1896"/>
      <c r="AX100" s="1896"/>
      <c r="AY100" s="1896"/>
      <c r="AZ100" s="1896"/>
      <c r="BA100" s="1896"/>
      <c r="BB100" s="1896"/>
      <c r="BC100" s="1896"/>
      <c r="BD100" s="1896"/>
    </row>
    <row r="101" spans="3:56" s="1853" customFormat="1" ht="12" hidden="1" customHeight="1">
      <c r="E101" s="1872"/>
      <c r="F101" s="2241"/>
      <c r="G101" s="2241"/>
      <c r="H101" s="1872"/>
      <c r="I101" s="1872"/>
      <c r="J101" s="1873"/>
      <c r="K101" s="1875"/>
      <c r="L101" s="1873"/>
      <c r="M101" s="1876"/>
      <c r="N101" s="1877"/>
      <c r="O101" s="1875" t="s">
        <v>4835</v>
      </c>
      <c r="P101" s="1877"/>
      <c r="Q101" s="1750" t="s">
        <v>3106</v>
      </c>
      <c r="R101" s="1751"/>
      <c r="S101" s="1751"/>
      <c r="T101" s="1752" t="s">
        <v>4756</v>
      </c>
      <c r="U101" s="1750" t="s">
        <v>3120</v>
      </c>
      <c r="V101" s="1751"/>
      <c r="W101" s="1751"/>
      <c r="X101" s="1751"/>
      <c r="Y101" s="1753" t="s">
        <v>4836</v>
      </c>
      <c r="Z101" s="1753"/>
      <c r="AA101" s="1753"/>
      <c r="AB101" s="1754"/>
      <c r="AC101" s="1750" t="s">
        <v>3139</v>
      </c>
      <c r="AD101" s="1751"/>
      <c r="AE101" s="1751"/>
      <c r="AF101" s="1751"/>
      <c r="AG101" s="1753" t="s">
        <v>4570</v>
      </c>
      <c r="AH101" s="1753"/>
      <c r="AI101" s="1753"/>
      <c r="AJ101" s="1754"/>
      <c r="AQ101" s="1896"/>
      <c r="AR101" s="1896"/>
      <c r="AS101" s="1896"/>
      <c r="AT101" s="1896"/>
      <c r="AU101" s="1896"/>
      <c r="AV101" s="1896"/>
      <c r="AW101" s="1896"/>
      <c r="AX101" s="1896"/>
      <c r="AY101" s="1896"/>
      <c r="AZ101" s="1896"/>
      <c r="BA101" s="1896"/>
      <c r="BB101" s="1896"/>
      <c r="BC101" s="1896"/>
      <c r="BD101" s="1896"/>
    </row>
    <row r="102" spans="3:56" s="1853" customFormat="1" ht="12" hidden="1" customHeight="1">
      <c r="E102" s="1872"/>
      <c r="F102" s="1878"/>
      <c r="G102" s="1878"/>
      <c r="H102" s="1878"/>
      <c r="I102" s="1876"/>
      <c r="J102" s="1879"/>
      <c r="K102" s="1876"/>
      <c r="L102" s="1876"/>
      <c r="M102" s="1877"/>
      <c r="N102" s="1879"/>
      <c r="O102" s="1877"/>
      <c r="P102" s="1879"/>
      <c r="Q102" s="1879"/>
      <c r="R102" s="1879"/>
      <c r="S102" s="1880"/>
      <c r="T102" s="1879"/>
      <c r="U102" s="1879"/>
      <c r="V102" s="1879"/>
      <c r="W102" s="1879"/>
      <c r="X102" s="1880"/>
      <c r="Y102" s="1880"/>
      <c r="Z102" s="1880"/>
      <c r="AA102" s="1880"/>
      <c r="AB102" s="1879"/>
      <c r="AC102" s="1879"/>
      <c r="AD102" s="1879"/>
      <c r="AE102" s="1879"/>
      <c r="AF102" s="1880"/>
      <c r="AG102" s="1880"/>
      <c r="AH102" s="1880"/>
      <c r="AI102" s="1880"/>
      <c r="AJ102" s="1877"/>
      <c r="AK102" s="1877"/>
      <c r="AP102" s="1896"/>
      <c r="AQ102" s="1896"/>
      <c r="AR102" s="1896"/>
      <c r="AS102" s="1896"/>
      <c r="AT102" s="1896"/>
      <c r="AU102" s="1896"/>
      <c r="AV102" s="1896"/>
      <c r="AW102" s="1896"/>
      <c r="AX102" s="1896"/>
      <c r="AY102" s="1896"/>
      <c r="AZ102" s="1896"/>
      <c r="BA102" s="1896"/>
      <c r="BB102" s="1896"/>
      <c r="BC102" s="1896"/>
    </row>
    <row r="103" spans="3:56" s="1853" customFormat="1" ht="12" hidden="1" customHeight="1">
      <c r="C103" s="1853" t="s">
        <v>3141</v>
      </c>
      <c r="D103" s="1854"/>
      <c r="G103" s="2129" t="s">
        <v>4837</v>
      </c>
      <c r="M103" s="1877"/>
      <c r="N103" s="1877"/>
      <c r="O103" s="1877"/>
      <c r="P103" s="1877"/>
      <c r="Q103" s="1877"/>
      <c r="R103" s="1877"/>
      <c r="S103" s="1877"/>
      <c r="T103" s="1877"/>
      <c r="U103" s="1877"/>
      <c r="V103" s="1877"/>
      <c r="W103" s="1877"/>
      <c r="X103" s="1877"/>
      <c r="AC103" s="1877"/>
      <c r="AD103" s="1877"/>
      <c r="AE103" s="1877"/>
      <c r="AF103" s="1877"/>
      <c r="AG103" s="1877"/>
      <c r="AH103" s="1877"/>
      <c r="AI103" s="1877"/>
      <c r="AJ103" s="1877"/>
      <c r="AK103" s="1856"/>
      <c r="AL103" s="1877"/>
    </row>
    <row r="104" spans="3:56" s="1853" customFormat="1" ht="12" hidden="1" customHeight="1">
      <c r="E104" s="1855" t="s">
        <v>3102</v>
      </c>
      <c r="AJ104" s="1856" t="s">
        <v>3193</v>
      </c>
    </row>
    <row r="105" spans="3:56" s="1853" customFormat="1" ht="12" hidden="1" customHeight="1">
      <c r="E105" s="1857">
        <v>31</v>
      </c>
      <c r="F105" s="1857"/>
      <c r="G105" s="1857"/>
      <c r="H105" s="1857"/>
      <c r="I105" s="1857"/>
      <c r="J105" s="1857"/>
      <c r="K105" s="1857"/>
      <c r="L105" s="1857">
        <v>24</v>
      </c>
      <c r="M105" s="1857">
        <v>23</v>
      </c>
      <c r="N105" s="1857"/>
      <c r="O105" s="1857"/>
      <c r="P105" s="1857"/>
      <c r="Q105" s="1857"/>
      <c r="R105" s="1857"/>
      <c r="S105" s="1857"/>
      <c r="T105" s="1858">
        <v>16</v>
      </c>
      <c r="U105" s="1858">
        <v>15</v>
      </c>
      <c r="V105" s="1857"/>
      <c r="W105" s="1857"/>
      <c r="X105" s="1857"/>
      <c r="Y105" s="1857"/>
      <c r="Z105" s="1857"/>
      <c r="AA105" s="1857"/>
      <c r="AB105" s="1858">
        <v>8</v>
      </c>
      <c r="AC105" s="1858">
        <v>7</v>
      </c>
      <c r="AD105" s="1857"/>
      <c r="AE105" s="1857"/>
      <c r="AF105" s="1857"/>
      <c r="AG105" s="1857"/>
      <c r="AH105" s="1857"/>
      <c r="AI105" s="1857"/>
      <c r="AJ105" s="1858">
        <v>0</v>
      </c>
    </row>
    <row r="106" spans="3:56" s="1853" customFormat="1" ht="12" hidden="1" customHeight="1">
      <c r="E106" s="2211" t="s">
        <v>3125</v>
      </c>
      <c r="F106" s="1862" t="s">
        <v>4838</v>
      </c>
      <c r="G106" s="1862" t="s">
        <v>3194</v>
      </c>
      <c r="H106" s="2243" t="s">
        <v>3125</v>
      </c>
      <c r="I106" s="2211" t="s">
        <v>4838</v>
      </c>
      <c r="J106" s="1862" t="s">
        <v>3125</v>
      </c>
      <c r="K106" s="1862" t="s">
        <v>3125</v>
      </c>
      <c r="L106" s="2243" t="s">
        <v>3125</v>
      </c>
      <c r="M106" s="2211" t="s">
        <v>3125</v>
      </c>
      <c r="N106" s="1862" t="s">
        <v>3194</v>
      </c>
      <c r="O106" s="1862" t="s">
        <v>3125</v>
      </c>
      <c r="P106" s="2243" t="s">
        <v>3125</v>
      </c>
      <c r="Q106" s="2211" t="s">
        <v>3125</v>
      </c>
      <c r="R106" s="1862" t="s">
        <v>3194</v>
      </c>
      <c r="S106" s="1862" t="s">
        <v>3194</v>
      </c>
      <c r="T106" s="2243" t="s">
        <v>3125</v>
      </c>
      <c r="U106" s="2211" t="s">
        <v>3125</v>
      </c>
      <c r="V106" s="1862" t="s">
        <v>3125</v>
      </c>
      <c r="W106" s="1862" t="s">
        <v>4838</v>
      </c>
      <c r="X106" s="2243" t="s">
        <v>3125</v>
      </c>
      <c r="Y106" s="2211" t="s">
        <v>3125</v>
      </c>
      <c r="Z106" s="1862" t="s">
        <v>3125</v>
      </c>
      <c r="AA106" s="1862" t="s">
        <v>3194</v>
      </c>
      <c r="AB106" s="2243" t="s">
        <v>3125</v>
      </c>
      <c r="AC106" s="1859" t="s">
        <v>3105</v>
      </c>
      <c r="AD106" s="1860" t="s">
        <v>1796</v>
      </c>
      <c r="AE106" s="1860" t="s">
        <v>3105</v>
      </c>
      <c r="AF106" s="2244" t="s">
        <v>3251</v>
      </c>
      <c r="AG106" s="1859" t="s">
        <v>1796</v>
      </c>
      <c r="AH106" s="1860" t="s">
        <v>3251</v>
      </c>
      <c r="AI106" s="1860" t="s">
        <v>3105</v>
      </c>
      <c r="AJ106" s="2244" t="s">
        <v>3105</v>
      </c>
    </row>
    <row r="107" spans="3:56" s="1853" customFormat="1" ht="6" hidden="1" customHeight="1">
      <c r="E107" s="1869"/>
      <c r="F107" s="1869"/>
      <c r="G107" s="1869"/>
      <c r="H107" s="1869"/>
      <c r="I107" s="1869"/>
      <c r="J107" s="1869"/>
      <c r="K107" s="1869"/>
      <c r="L107" s="1869"/>
      <c r="M107" s="1869"/>
      <c r="N107" s="1869"/>
      <c r="O107" s="1869"/>
      <c r="P107" s="1869"/>
      <c r="Q107" s="1869"/>
      <c r="R107" s="1869"/>
      <c r="S107" s="1869"/>
      <c r="T107" s="1869"/>
      <c r="U107" s="1869"/>
      <c r="V107" s="1869"/>
      <c r="W107" s="1869"/>
      <c r="X107" s="1869"/>
      <c r="Y107" s="1869"/>
      <c r="Z107" s="1869"/>
      <c r="AA107" s="1869"/>
      <c r="AB107" s="1869"/>
      <c r="AC107" s="1869"/>
      <c r="AD107" s="1869"/>
      <c r="AE107" s="1869"/>
      <c r="AF107" s="1869"/>
      <c r="AG107" s="1869"/>
      <c r="AH107" s="1869"/>
      <c r="AI107" s="1869"/>
      <c r="AJ107" s="1869"/>
    </row>
    <row r="108" spans="3:56" s="1853" customFormat="1" ht="6" hidden="1" customHeight="1">
      <c r="E108" s="1869"/>
      <c r="F108" s="1869"/>
      <c r="G108" s="1869"/>
      <c r="H108" s="1869"/>
      <c r="I108" s="1869"/>
      <c r="J108" s="1869"/>
      <c r="K108" s="1869"/>
      <c r="L108" s="1869"/>
      <c r="M108" s="1869"/>
      <c r="N108" s="1869"/>
      <c r="O108" s="1869"/>
      <c r="P108" s="1869"/>
      <c r="Q108" s="1869"/>
      <c r="R108" s="1869"/>
      <c r="S108" s="1869"/>
      <c r="T108" s="1869"/>
      <c r="U108" s="1869"/>
      <c r="V108" s="1869"/>
      <c r="W108" s="1869"/>
      <c r="X108" s="1869"/>
      <c r="Y108" s="1869"/>
      <c r="Z108" s="1869"/>
      <c r="AA108" s="1869"/>
      <c r="AB108" s="1869"/>
      <c r="AC108" s="1869"/>
      <c r="AD108" s="1869"/>
      <c r="AE108" s="1869"/>
      <c r="AF108" s="1869"/>
      <c r="AG108" s="1869"/>
      <c r="AH108" s="1869"/>
      <c r="AI108" s="1869"/>
      <c r="AJ108" s="1869"/>
    </row>
    <row r="109" spans="3:56" s="1853" customFormat="1" ht="6" hidden="1" customHeight="1">
      <c r="E109" s="1869"/>
      <c r="F109" s="1869"/>
      <c r="G109" s="1869"/>
      <c r="H109" s="1869"/>
      <c r="I109" s="1869"/>
      <c r="J109" s="1869"/>
      <c r="K109" s="1869"/>
      <c r="L109" s="1869"/>
      <c r="M109" s="1869"/>
      <c r="N109" s="1869"/>
      <c r="O109" s="1869"/>
      <c r="P109" s="1869"/>
      <c r="Q109" s="1869"/>
      <c r="R109" s="1869"/>
      <c r="S109" s="1869"/>
      <c r="T109" s="1869"/>
      <c r="U109" s="1869"/>
      <c r="V109" s="1869"/>
      <c r="W109" s="1869"/>
      <c r="X109" s="1869"/>
      <c r="Y109" s="1869"/>
      <c r="Z109" s="1869"/>
      <c r="AA109" s="1869"/>
      <c r="AB109" s="1869"/>
      <c r="AC109" s="1869"/>
      <c r="AD109" s="1869"/>
      <c r="AE109" s="1869"/>
      <c r="AF109" s="1869"/>
      <c r="AG109" s="1869"/>
      <c r="AH109" s="1869"/>
      <c r="AI109" s="1869"/>
      <c r="AJ109" s="1869"/>
    </row>
    <row r="110" spans="3:56" s="1853" customFormat="1" ht="11.25" hidden="1" customHeight="1">
      <c r="F110" s="1873"/>
      <c r="G110" s="1873"/>
      <c r="H110" s="1873"/>
      <c r="I110" s="1873"/>
      <c r="J110" s="1873"/>
      <c r="K110" s="1873"/>
      <c r="L110" s="1873"/>
      <c r="M110" s="1873"/>
      <c r="N110" s="1873"/>
      <c r="O110" s="1873"/>
      <c r="P110" s="1873"/>
      <c r="Q110" s="1873"/>
      <c r="R110" s="1873"/>
      <c r="S110" s="1873"/>
      <c r="T110" s="1873"/>
      <c r="U110" s="1873"/>
      <c r="V110" s="1873"/>
      <c r="W110" s="1873"/>
      <c r="X110" s="1873"/>
      <c r="Z110" s="1869"/>
      <c r="AA110" s="1869"/>
      <c r="AB110" s="1869"/>
      <c r="AC110" s="1869"/>
      <c r="AD110" s="2245" t="s">
        <v>4839</v>
      </c>
      <c r="AE110" s="2245"/>
      <c r="AF110" s="2245"/>
      <c r="AG110" s="2245"/>
      <c r="AH110" s="2245"/>
      <c r="AI110" s="2245"/>
      <c r="AJ110" s="2245"/>
    </row>
    <row r="111" spans="3:56" s="1853" customFormat="1" ht="12" hidden="1" customHeight="1">
      <c r="E111" s="1872" t="s">
        <v>4769</v>
      </c>
      <c r="F111" s="1878"/>
      <c r="G111" s="1878"/>
      <c r="H111" s="1878"/>
      <c r="I111" s="1876"/>
      <c r="J111" s="1879"/>
      <c r="K111" s="1876"/>
      <c r="L111" s="1876"/>
      <c r="M111" s="1877"/>
      <c r="N111" s="1879"/>
      <c r="O111" s="1877"/>
      <c r="P111" s="1879"/>
      <c r="Q111" s="1879"/>
      <c r="R111" s="1879"/>
      <c r="S111" s="1880"/>
      <c r="T111" s="1879"/>
      <c r="U111" s="1879"/>
      <c r="V111" s="1879"/>
      <c r="W111" s="1879"/>
      <c r="X111" s="1880"/>
      <c r="Y111" s="1880"/>
      <c r="Z111" s="1880"/>
      <c r="AA111" s="1880"/>
      <c r="AB111" s="1879"/>
      <c r="AC111" s="1879"/>
      <c r="AD111" s="1879"/>
      <c r="AE111" s="1879"/>
      <c r="AF111" s="1880"/>
      <c r="AG111" s="1880"/>
      <c r="AH111" s="1880"/>
      <c r="AI111" s="1880"/>
      <c r="AJ111" s="1877"/>
      <c r="AK111" s="1877"/>
      <c r="AP111" s="1896"/>
      <c r="AQ111" s="1896"/>
      <c r="AR111" s="1896"/>
      <c r="AS111" s="1896"/>
      <c r="AT111" s="1896"/>
      <c r="AU111" s="1896"/>
      <c r="AV111" s="1896"/>
      <c r="AW111" s="1896"/>
      <c r="AX111" s="1896"/>
      <c r="AY111" s="1896"/>
      <c r="AZ111" s="1896"/>
      <c r="BA111" s="1896"/>
      <c r="BB111" s="1896"/>
      <c r="BC111" s="1896"/>
    </row>
    <row r="112" spans="3:56" s="1853" customFormat="1" ht="12" hidden="1" customHeight="1">
      <c r="E112" s="1872" t="s">
        <v>4770</v>
      </c>
      <c r="F112" s="1878"/>
      <c r="G112" s="1878"/>
      <c r="H112" s="1878"/>
      <c r="I112" s="1876"/>
      <c r="J112" s="1879"/>
      <c r="K112" s="1876"/>
      <c r="L112" s="1876"/>
      <c r="M112" s="1877"/>
      <c r="N112" s="1879"/>
      <c r="O112" s="1877"/>
      <c r="P112" s="1879"/>
      <c r="Q112" s="1879"/>
      <c r="R112" s="1879"/>
      <c r="S112" s="1880"/>
      <c r="T112" s="1879"/>
      <c r="U112" s="1879"/>
      <c r="V112" s="1879"/>
      <c r="W112" s="1879"/>
      <c r="X112" s="1880"/>
      <c r="Y112" s="1880"/>
      <c r="Z112" s="1880"/>
      <c r="AA112" s="1880"/>
      <c r="AB112" s="1879"/>
      <c r="AC112" s="1879"/>
      <c r="AD112" s="1879"/>
      <c r="AE112" s="1879"/>
      <c r="AF112" s="1880"/>
      <c r="AG112" s="1880"/>
      <c r="AH112" s="1880"/>
      <c r="AI112" s="1880"/>
      <c r="AJ112" s="1877"/>
      <c r="AK112" s="1877"/>
      <c r="AP112" s="1896"/>
      <c r="AQ112" s="1896"/>
      <c r="AR112" s="1896"/>
      <c r="AS112" s="1896"/>
      <c r="AT112" s="1896"/>
      <c r="AU112" s="1896"/>
      <c r="AV112" s="1896"/>
      <c r="AW112" s="1896"/>
      <c r="AX112" s="1896"/>
      <c r="AY112" s="1896"/>
      <c r="AZ112" s="1896"/>
      <c r="BA112" s="1896"/>
      <c r="BB112" s="1896"/>
      <c r="BC112" s="1896"/>
    </row>
    <row r="113" spans="2:56" s="1853" customFormat="1" ht="12" hidden="1" customHeight="1">
      <c r="E113" s="1872" t="s">
        <v>4771</v>
      </c>
      <c r="F113" s="1878"/>
      <c r="G113" s="1878"/>
      <c r="H113" s="1878"/>
      <c r="I113" s="1876"/>
      <c r="J113" s="1879"/>
      <c r="K113" s="1876"/>
      <c r="L113" s="1876"/>
      <c r="M113" s="1877"/>
      <c r="N113" s="1879"/>
      <c r="O113" s="1877"/>
      <c r="P113" s="1879"/>
      <c r="Q113" s="1879"/>
      <c r="R113" s="1879"/>
      <c r="S113" s="1880"/>
      <c r="T113" s="1879"/>
      <c r="U113" s="1879"/>
      <c r="V113" s="1879"/>
      <c r="W113" s="1879"/>
      <c r="X113" s="1880"/>
      <c r="Y113" s="1880"/>
      <c r="Z113" s="1880"/>
      <c r="AA113" s="1880"/>
      <c r="AB113" s="1879"/>
      <c r="AC113" s="1879"/>
      <c r="AD113" s="1879"/>
      <c r="AE113" s="1879"/>
      <c r="AF113" s="1880"/>
      <c r="AG113" s="1880"/>
      <c r="AH113" s="1880"/>
      <c r="AI113" s="1880"/>
      <c r="AJ113" s="1877"/>
      <c r="AK113" s="1877"/>
      <c r="AP113" s="1896"/>
      <c r="AQ113" s="1896"/>
      <c r="AR113" s="1896"/>
      <c r="AS113" s="1896"/>
      <c r="AT113" s="1896"/>
      <c r="AU113" s="1896"/>
      <c r="AV113" s="1896"/>
      <c r="AW113" s="1896"/>
      <c r="AX113" s="1896"/>
      <c r="AY113" s="1896"/>
      <c r="AZ113" s="1896"/>
      <c r="BA113" s="1896"/>
      <c r="BB113" s="1896"/>
      <c r="BC113" s="1896"/>
    </row>
    <row r="114" spans="2:56" s="1853" customFormat="1" ht="12" hidden="1" customHeight="1">
      <c r="E114" s="1872" t="s">
        <v>4772</v>
      </c>
      <c r="F114" s="1878"/>
      <c r="G114" s="1878"/>
      <c r="H114" s="1878"/>
      <c r="I114" s="1876"/>
      <c r="J114" s="1879"/>
      <c r="K114" s="1876"/>
      <c r="L114" s="1876"/>
      <c r="M114" s="1877"/>
      <c r="N114" s="1879"/>
      <c r="O114" s="1877"/>
      <c r="P114" s="1879"/>
      <c r="Q114" s="1879"/>
      <c r="R114" s="1879"/>
      <c r="S114" s="1880"/>
      <c r="T114" s="1879"/>
      <c r="U114" s="1879"/>
      <c r="V114" s="1879"/>
      <c r="W114" s="1879"/>
      <c r="X114" s="1880"/>
      <c r="Y114" s="1880"/>
      <c r="Z114" s="1880"/>
      <c r="AA114" s="1880"/>
      <c r="AB114" s="1879"/>
      <c r="AC114" s="1879"/>
      <c r="AD114" s="1879"/>
      <c r="AE114" s="1879"/>
      <c r="AF114" s="1880"/>
      <c r="AG114" s="1880"/>
      <c r="AH114" s="1880"/>
      <c r="AI114" s="1880"/>
      <c r="AJ114" s="1877"/>
      <c r="AK114" s="1877"/>
      <c r="AP114" s="1896"/>
      <c r="AQ114" s="1896"/>
      <c r="AR114" s="1896"/>
      <c r="AS114" s="1896"/>
      <c r="AT114" s="1896"/>
      <c r="AU114" s="1896"/>
      <c r="AV114" s="1896"/>
      <c r="AW114" s="1896"/>
      <c r="AX114" s="1896"/>
      <c r="AY114" s="1896"/>
      <c r="AZ114" s="1896"/>
      <c r="BA114" s="1896"/>
      <c r="BB114" s="1896"/>
      <c r="BC114" s="1896"/>
    </row>
    <row r="115" spans="2:56" s="1853" customFormat="1" ht="12" hidden="1" customHeight="1">
      <c r="E115" s="1872"/>
      <c r="F115" s="1878"/>
      <c r="G115" s="1878"/>
      <c r="H115" s="1878"/>
      <c r="I115" s="1876"/>
      <c r="J115" s="1879"/>
      <c r="K115" s="1876"/>
      <c r="L115" s="1876"/>
      <c r="M115" s="1877"/>
      <c r="N115" s="1879"/>
      <c r="O115" s="1877"/>
      <c r="P115" s="1879"/>
      <c r="Q115" s="1879"/>
      <c r="R115" s="1879"/>
      <c r="S115" s="1880"/>
      <c r="T115" s="1879"/>
      <c r="U115" s="1879"/>
      <c r="V115" s="1879"/>
      <c r="W115" s="1879"/>
      <c r="X115" s="1880"/>
      <c r="Y115" s="1880"/>
      <c r="Z115" s="1880"/>
      <c r="AA115" s="1880"/>
      <c r="AB115" s="1879"/>
      <c r="AC115" s="1879"/>
      <c r="AD115" s="1879"/>
      <c r="AE115" s="1879"/>
      <c r="AF115" s="1880"/>
      <c r="AG115" s="1880"/>
      <c r="AH115" s="1880"/>
      <c r="AI115" s="1880"/>
      <c r="AJ115" s="1877"/>
      <c r="AK115" s="1877"/>
      <c r="AP115" s="1896"/>
      <c r="AQ115" s="1896"/>
      <c r="AR115" s="1896"/>
      <c r="AS115" s="1896"/>
      <c r="AT115" s="1896"/>
      <c r="AU115" s="1896"/>
      <c r="AV115" s="1896"/>
      <c r="AW115" s="1896"/>
      <c r="AX115" s="1896"/>
      <c r="AY115" s="1896"/>
      <c r="AZ115" s="1896"/>
      <c r="BA115" s="1896"/>
      <c r="BB115" s="1896"/>
      <c r="BC115" s="1896"/>
    </row>
    <row r="116" spans="2:56" s="1853" customFormat="1" ht="12" hidden="1" customHeight="1">
      <c r="E116" s="1872"/>
      <c r="F116" s="1878"/>
      <c r="G116" s="1878"/>
      <c r="H116" s="1878"/>
      <c r="I116" s="1876"/>
      <c r="J116" s="1879"/>
      <c r="K116" s="1876"/>
      <c r="L116" s="1876"/>
      <c r="M116" s="1877"/>
      <c r="N116" s="1879"/>
      <c r="O116" s="1877"/>
      <c r="P116" s="1879"/>
      <c r="Q116" s="1879"/>
      <c r="R116" s="1879"/>
      <c r="S116" s="1880"/>
      <c r="T116" s="1879"/>
      <c r="U116" s="1879"/>
      <c r="V116" s="1879"/>
      <c r="W116" s="1879"/>
      <c r="X116" s="1880"/>
      <c r="Y116" s="1880"/>
      <c r="Z116" s="1880"/>
      <c r="AA116" s="1880"/>
      <c r="AB116" s="1879"/>
      <c r="AC116" s="1879"/>
      <c r="AD116" s="1879"/>
      <c r="AE116" s="1879"/>
      <c r="AF116" s="1880"/>
      <c r="AG116" s="1880"/>
      <c r="AH116" s="1880"/>
      <c r="AI116" s="1880"/>
      <c r="AJ116" s="1856" t="s">
        <v>4773</v>
      </c>
      <c r="AK116" s="1877"/>
      <c r="AP116" s="1896"/>
      <c r="AQ116" s="1896"/>
      <c r="AR116" s="1896"/>
      <c r="AS116" s="1896"/>
      <c r="AT116" s="1896"/>
      <c r="AU116" s="1896"/>
      <c r="AV116" s="1896"/>
      <c r="AW116" s="1896"/>
      <c r="AX116" s="1896"/>
      <c r="AY116" s="1896"/>
      <c r="AZ116" s="1896"/>
      <c r="BA116" s="1896"/>
      <c r="BB116" s="1896"/>
      <c r="BC116" s="1896"/>
    </row>
    <row r="117" spans="2:56" s="2228" customFormat="1" ht="12" hidden="1" customHeight="1">
      <c r="B117" s="2226" t="str">
        <f>$B$2</f>
        <v>15</v>
      </c>
      <c r="C117" s="2227" t="s">
        <v>4840</v>
      </c>
      <c r="D117" s="2246"/>
      <c r="E117" s="2229" t="s">
        <v>4841</v>
      </c>
      <c r="R117" s="2230"/>
      <c r="S117" s="2230"/>
      <c r="T117" s="2230"/>
      <c r="U117" s="2230"/>
      <c r="V117" s="2230"/>
      <c r="W117" s="2230"/>
      <c r="X117" s="1896"/>
      <c r="Y117" s="1896"/>
      <c r="Z117" s="1896"/>
      <c r="AA117" s="1896"/>
      <c r="AB117" s="1896"/>
      <c r="AC117" s="1896"/>
      <c r="AD117" s="1896"/>
      <c r="AF117" s="2231" t="s">
        <v>3184</v>
      </c>
      <c r="AG117" s="2231"/>
      <c r="AH117" s="2231"/>
      <c r="AI117" s="2231"/>
      <c r="AJ117" s="2231"/>
      <c r="AP117" s="1579"/>
    </row>
    <row r="118" spans="2:56" s="2228" customFormat="1" ht="12" hidden="1" customHeight="1">
      <c r="B118" s="2226" t="str">
        <f>$B$2</f>
        <v>15</v>
      </c>
      <c r="C118" s="2227" t="s">
        <v>4842</v>
      </c>
      <c r="D118" s="2246"/>
      <c r="E118" s="2229" t="s">
        <v>4843</v>
      </c>
      <c r="R118" s="2230"/>
      <c r="S118" s="2230"/>
      <c r="T118" s="2230"/>
      <c r="U118" s="2230"/>
      <c r="V118" s="2230"/>
      <c r="W118" s="2230"/>
      <c r="X118" s="1896"/>
      <c r="Y118" s="1896"/>
      <c r="Z118" s="1896"/>
      <c r="AA118" s="1896"/>
      <c r="AB118" s="1896"/>
      <c r="AC118" s="1896"/>
      <c r="AD118" s="1896"/>
      <c r="AF118" s="2232" t="s">
        <v>3694</v>
      </c>
      <c r="AG118" s="2232"/>
      <c r="AH118" s="2232"/>
      <c r="AI118" s="2232"/>
      <c r="AJ118" s="2232"/>
      <c r="AP118" s="1570"/>
    </row>
    <row r="119" spans="2:56" s="2219" customFormat="1" ht="12" hidden="1" customHeight="1">
      <c r="E119" s="2239" t="s">
        <v>3222</v>
      </c>
      <c r="F119" s="2220"/>
      <c r="G119" s="2220"/>
      <c r="H119" s="2220"/>
      <c r="I119" s="2220"/>
      <c r="J119" s="2221"/>
      <c r="K119" s="2221"/>
      <c r="L119" s="2221"/>
      <c r="M119" s="2222"/>
      <c r="N119" s="2222"/>
      <c r="O119" s="2222"/>
      <c r="P119" s="2222"/>
      <c r="Q119" s="2223"/>
      <c r="R119" s="2224"/>
      <c r="S119" s="2224"/>
      <c r="T119" s="2224"/>
      <c r="U119" s="2221"/>
      <c r="Y119" s="2222"/>
      <c r="Z119" s="2222"/>
      <c r="AA119" s="2222"/>
      <c r="AB119" s="2223"/>
      <c r="AC119" s="2222"/>
      <c r="AD119" s="2222"/>
      <c r="AE119" s="2222"/>
      <c r="AF119" s="2222"/>
      <c r="AG119" s="2225"/>
      <c r="AH119" s="2225"/>
      <c r="AI119" s="2225"/>
      <c r="AJ119" s="2225"/>
    </row>
    <row r="120" spans="2:56" s="2219" customFormat="1" ht="12" hidden="1" customHeight="1">
      <c r="E120" s="2239"/>
      <c r="F120" s="2220"/>
      <c r="G120" s="2220"/>
      <c r="H120" s="2220"/>
      <c r="I120" s="2220"/>
      <c r="J120" s="2221"/>
      <c r="K120" s="2221"/>
      <c r="L120" s="2221"/>
      <c r="M120" s="2222"/>
      <c r="N120" s="2222"/>
      <c r="O120" s="2222"/>
      <c r="P120" s="2222"/>
      <c r="Q120" s="2223"/>
      <c r="R120" s="2224"/>
      <c r="S120" s="2224"/>
      <c r="T120" s="2224"/>
      <c r="U120" s="2221"/>
      <c r="Y120" s="2222"/>
      <c r="Z120" s="2222"/>
      <c r="AA120" s="2222"/>
      <c r="AB120" s="2223"/>
      <c r="AC120" s="2222"/>
      <c r="AD120" s="2222"/>
      <c r="AE120" s="2222"/>
      <c r="AF120" s="2222"/>
      <c r="AG120" s="2225"/>
      <c r="AH120" s="2225"/>
      <c r="AI120" s="2225"/>
      <c r="AJ120" s="2225"/>
    </row>
    <row r="121" spans="2:56" s="2129" customFormat="1" ht="12" hidden="1" customHeight="1">
      <c r="C121" s="2129" t="s">
        <v>3101</v>
      </c>
      <c r="D121" s="1884"/>
      <c r="G121" s="2129" t="s">
        <v>4778</v>
      </c>
    </row>
    <row r="122" spans="2:56" s="1853" customFormat="1" ht="12" hidden="1" customHeight="1">
      <c r="E122" s="1855" t="s">
        <v>3102</v>
      </c>
      <c r="AJ122" s="1856" t="s">
        <v>3103</v>
      </c>
    </row>
    <row r="123" spans="2:56" s="1853" customFormat="1" ht="12" hidden="1" customHeight="1">
      <c r="E123" s="1857">
        <v>31</v>
      </c>
      <c r="F123" s="1857"/>
      <c r="G123" s="1857"/>
      <c r="H123" s="1857"/>
      <c r="I123" s="1857"/>
      <c r="J123" s="1857"/>
      <c r="K123" s="1857"/>
      <c r="L123" s="1857">
        <v>24</v>
      </c>
      <c r="M123" s="1857">
        <v>23</v>
      </c>
      <c r="N123" s="1857"/>
      <c r="O123" s="1857"/>
      <c r="P123" s="1857"/>
      <c r="Q123" s="1857"/>
      <c r="R123" s="1857"/>
      <c r="S123" s="1857"/>
      <c r="T123" s="1858">
        <v>16</v>
      </c>
      <c r="U123" s="1858">
        <v>15</v>
      </c>
      <c r="V123" s="1857"/>
      <c r="W123" s="1857"/>
      <c r="X123" s="1857"/>
      <c r="Y123" s="1857"/>
      <c r="Z123" s="1857"/>
      <c r="AA123" s="1857"/>
      <c r="AB123" s="1858">
        <v>8</v>
      </c>
      <c r="AC123" s="1858">
        <v>7</v>
      </c>
      <c r="AD123" s="1857"/>
      <c r="AE123" s="1857"/>
      <c r="AF123" s="1857"/>
      <c r="AG123" s="1857"/>
      <c r="AH123" s="1857"/>
      <c r="AI123" s="1857"/>
      <c r="AJ123" s="1858">
        <v>0</v>
      </c>
      <c r="AQ123" s="1896"/>
      <c r="AR123" s="1896"/>
      <c r="AS123" s="1896"/>
      <c r="AT123" s="1896"/>
      <c r="AU123" s="1896"/>
      <c r="AV123" s="1896"/>
      <c r="AW123" s="1896"/>
      <c r="AX123" s="1896"/>
      <c r="AY123" s="1896"/>
      <c r="AZ123" s="1896"/>
      <c r="BA123" s="1896"/>
      <c r="BB123" s="1896"/>
      <c r="BC123" s="1896"/>
      <c r="BD123" s="1896"/>
    </row>
    <row r="124" spans="2:56" s="1853" customFormat="1" ht="12" hidden="1" customHeight="1">
      <c r="E124" s="1859">
        <v>1</v>
      </c>
      <c r="F124" s="1860">
        <v>0</v>
      </c>
      <c r="G124" s="1860">
        <v>1</v>
      </c>
      <c r="H124" s="1861" t="s">
        <v>3105</v>
      </c>
      <c r="I124" s="1859">
        <v>0</v>
      </c>
      <c r="J124" s="1862">
        <v>0</v>
      </c>
      <c r="K124" s="1862">
        <v>0</v>
      </c>
      <c r="L124" s="1863">
        <v>0</v>
      </c>
      <c r="M124" s="2240">
        <v>0</v>
      </c>
      <c r="N124" s="1862">
        <v>0</v>
      </c>
      <c r="O124" s="1862">
        <v>0</v>
      </c>
      <c r="P124" s="1863">
        <v>0</v>
      </c>
      <c r="Q124" s="1859" t="str">
        <f>MID(Q126,1,1)</f>
        <v>0</v>
      </c>
      <c r="R124" s="1860" t="str">
        <f>MID(Q126,2,1)</f>
        <v>0</v>
      </c>
      <c r="S124" s="1865" t="str">
        <f>MID(Q126,3,1)</f>
        <v>1</v>
      </c>
      <c r="T124" s="1866" t="str">
        <f>MID(Q126,4,1)</f>
        <v>0</v>
      </c>
      <c r="U124" s="1859">
        <v>0</v>
      </c>
      <c r="V124" s="1860">
        <v>0</v>
      </c>
      <c r="W124" s="1860" t="s">
        <v>3105</v>
      </c>
      <c r="X124" s="1861" t="s">
        <v>3105</v>
      </c>
      <c r="Y124" s="1859" t="s">
        <v>3105</v>
      </c>
      <c r="Z124" s="1860" t="s">
        <v>1796</v>
      </c>
      <c r="AA124" s="1860" t="s">
        <v>3105</v>
      </c>
      <c r="AB124" s="1861" t="s">
        <v>3105</v>
      </c>
      <c r="AC124" s="1867" t="str">
        <f>MID(AC126,1,1)</f>
        <v>0</v>
      </c>
      <c r="AD124" s="1865" t="str">
        <f>MID(AC126,2,1)</f>
        <v>0</v>
      </c>
      <c r="AE124" s="1865" t="str">
        <f>MID(AC126,3,1)</f>
        <v>0</v>
      </c>
      <c r="AF124" s="1868" t="str">
        <f>MID(AC126,4,1)</f>
        <v>0</v>
      </c>
      <c r="AG124" s="1865" t="s">
        <v>1796</v>
      </c>
      <c r="AH124" s="1865" t="s">
        <v>3105</v>
      </c>
      <c r="AI124" s="1865" t="s">
        <v>3105</v>
      </c>
      <c r="AJ124" s="1868" t="s">
        <v>3105</v>
      </c>
      <c r="AQ124" s="1896"/>
      <c r="AR124" s="1896"/>
      <c r="AS124" s="1896"/>
      <c r="AT124" s="1896"/>
      <c r="AU124" s="1896"/>
      <c r="AV124" s="1896"/>
      <c r="AW124" s="1896"/>
      <c r="AX124" s="1896"/>
      <c r="AY124" s="1896"/>
      <c r="AZ124" s="1896"/>
      <c r="BA124" s="1896"/>
      <c r="BB124" s="1896"/>
      <c r="BC124" s="1896"/>
      <c r="BD124" s="1896"/>
    </row>
    <row r="125" spans="2:56" s="1853" customFormat="1" ht="12" hidden="1" customHeight="1">
      <c r="AI125" s="1873"/>
      <c r="AJ125" s="1873"/>
      <c r="AQ125" s="1896"/>
      <c r="AR125" s="1896"/>
      <c r="AS125" s="1896"/>
      <c r="AT125" s="1896"/>
      <c r="AU125" s="1896"/>
      <c r="AV125" s="1896"/>
      <c r="AW125" s="1896"/>
      <c r="AX125" s="1896"/>
      <c r="AY125" s="1896"/>
      <c r="AZ125" s="1896"/>
      <c r="BA125" s="1896"/>
      <c r="BB125" s="1896"/>
      <c r="BC125" s="1896"/>
      <c r="BD125" s="1896"/>
    </row>
    <row r="126" spans="2:56" s="1853" customFormat="1" ht="12" hidden="1" customHeight="1">
      <c r="E126" s="1872"/>
      <c r="F126" s="1872"/>
      <c r="G126" s="1872"/>
      <c r="H126" s="1872"/>
      <c r="I126" s="1872"/>
      <c r="J126" s="1873"/>
      <c r="K126" s="1873"/>
      <c r="L126" s="1873"/>
      <c r="M126" s="1873"/>
      <c r="N126" s="1873"/>
      <c r="O126" s="1873"/>
      <c r="P126" s="1873"/>
      <c r="Q126" s="1874" t="str">
        <f>HEX2BIN(T127,4)</f>
        <v>0010</v>
      </c>
      <c r="R126" s="1874"/>
      <c r="S126" s="1874"/>
      <c r="T126" s="1874"/>
      <c r="U126" s="1874" t="str">
        <f>HEX2BIN(Y127,8)</f>
        <v>00000000</v>
      </c>
      <c r="V126" s="1874"/>
      <c r="W126" s="1874"/>
      <c r="X126" s="1874"/>
      <c r="Y126" s="1874"/>
      <c r="Z126" s="1874"/>
      <c r="AA126" s="1874"/>
      <c r="AB126" s="1874"/>
      <c r="AC126" s="1874" t="str">
        <f>HEX2BIN(AG127,8)</f>
        <v>00000100</v>
      </c>
      <c r="AD126" s="1874"/>
      <c r="AE126" s="1874"/>
      <c r="AF126" s="1874"/>
      <c r="AG126" s="1874"/>
      <c r="AH126" s="1874"/>
      <c r="AI126" s="1874"/>
      <c r="AJ126" s="1874"/>
      <c r="AQ126" s="1896"/>
      <c r="AR126" s="1896"/>
      <c r="AS126" s="1896"/>
      <c r="AT126" s="1896"/>
      <c r="AU126" s="1896"/>
      <c r="AV126" s="1896"/>
      <c r="AW126" s="1896"/>
      <c r="AX126" s="1896"/>
      <c r="AY126" s="1896"/>
      <c r="AZ126" s="1896"/>
      <c r="BA126" s="1896"/>
      <c r="BB126" s="1896"/>
      <c r="BC126" s="1896"/>
      <c r="BD126" s="1896"/>
    </row>
    <row r="127" spans="2:56" s="1853" customFormat="1" ht="12" hidden="1" customHeight="1">
      <c r="E127" s="1872"/>
      <c r="F127" s="2241"/>
      <c r="G127" s="2241"/>
      <c r="H127" s="1872"/>
      <c r="I127" s="1872"/>
      <c r="J127" s="1873"/>
      <c r="K127" s="1875"/>
      <c r="L127" s="1873"/>
      <c r="M127" s="1876"/>
      <c r="N127" s="1877"/>
      <c r="O127" s="1875" t="s">
        <v>4844</v>
      </c>
      <c r="P127" s="1877"/>
      <c r="Q127" s="1750" t="s">
        <v>3106</v>
      </c>
      <c r="R127" s="1751"/>
      <c r="S127" s="1751"/>
      <c r="T127" s="1752" t="s">
        <v>4756</v>
      </c>
      <c r="U127" s="1750" t="s">
        <v>3120</v>
      </c>
      <c r="V127" s="1751"/>
      <c r="W127" s="1751"/>
      <c r="X127" s="1751"/>
      <c r="Y127" s="1753" t="s">
        <v>3138</v>
      </c>
      <c r="Z127" s="1753"/>
      <c r="AA127" s="1753"/>
      <c r="AB127" s="1754"/>
      <c r="AC127" s="1750" t="s">
        <v>3139</v>
      </c>
      <c r="AD127" s="1751"/>
      <c r="AE127" s="1751"/>
      <c r="AF127" s="1751"/>
      <c r="AG127" s="1753" t="s">
        <v>3808</v>
      </c>
      <c r="AH127" s="1753"/>
      <c r="AI127" s="1753"/>
      <c r="AJ127" s="1754"/>
      <c r="AQ127" s="1896"/>
      <c r="AR127" s="1896"/>
      <c r="AS127" s="1896"/>
      <c r="AT127" s="1896"/>
      <c r="AU127" s="1896"/>
      <c r="AV127" s="1896"/>
      <c r="AW127" s="1896"/>
      <c r="AX127" s="1896"/>
      <c r="AY127" s="1896"/>
      <c r="AZ127" s="1896"/>
      <c r="BA127" s="1896"/>
      <c r="BB127" s="1896"/>
      <c r="BC127" s="1896"/>
      <c r="BD127" s="1896"/>
    </row>
    <row r="128" spans="2:56" s="1853" customFormat="1" ht="12" hidden="1" customHeight="1">
      <c r="E128" s="1872"/>
      <c r="F128" s="2241"/>
      <c r="G128" s="2241"/>
      <c r="H128" s="1872"/>
      <c r="I128" s="1872"/>
      <c r="J128" s="1873"/>
      <c r="K128" s="1875"/>
      <c r="L128" s="1873"/>
      <c r="M128" s="1876"/>
      <c r="N128" s="1877"/>
      <c r="O128" s="1875" t="s">
        <v>4845</v>
      </c>
      <c r="P128" s="1877"/>
      <c r="Q128" s="1750" t="s">
        <v>3106</v>
      </c>
      <c r="R128" s="1751"/>
      <c r="S128" s="1751"/>
      <c r="T128" s="1752" t="s">
        <v>4756</v>
      </c>
      <c r="U128" s="1750" t="s">
        <v>3120</v>
      </c>
      <c r="V128" s="1751"/>
      <c r="W128" s="1751"/>
      <c r="X128" s="1751"/>
      <c r="Y128" s="1753" t="s">
        <v>3401</v>
      </c>
      <c r="Z128" s="1753"/>
      <c r="AA128" s="1753"/>
      <c r="AB128" s="1754"/>
      <c r="AC128" s="1750" t="s">
        <v>3139</v>
      </c>
      <c r="AD128" s="1751"/>
      <c r="AE128" s="1751"/>
      <c r="AF128" s="1751"/>
      <c r="AG128" s="1753" t="s">
        <v>3808</v>
      </c>
      <c r="AH128" s="1753"/>
      <c r="AI128" s="1753"/>
      <c r="AJ128" s="1754"/>
      <c r="AQ128" s="1896"/>
      <c r="AR128" s="1896"/>
      <c r="AS128" s="1896"/>
      <c r="AT128" s="1896"/>
      <c r="AU128" s="1896"/>
      <c r="AV128" s="1896"/>
      <c r="AW128" s="1896"/>
      <c r="AX128" s="1896"/>
      <c r="AY128" s="1896"/>
      <c r="AZ128" s="1896"/>
      <c r="BA128" s="1896"/>
      <c r="BB128" s="1896"/>
      <c r="BC128" s="1896"/>
      <c r="BD128" s="1896"/>
    </row>
    <row r="129" spans="5:56" s="1853" customFormat="1" ht="12" hidden="1" customHeight="1">
      <c r="E129" s="1872"/>
      <c r="F129" s="2241"/>
      <c r="G129" s="2241"/>
      <c r="H129" s="1872"/>
      <c r="I129" s="1872"/>
      <c r="J129" s="1873"/>
      <c r="K129" s="1875"/>
      <c r="L129" s="1873"/>
      <c r="M129" s="1876"/>
      <c r="N129" s="1877"/>
      <c r="O129" s="1875" t="s">
        <v>4846</v>
      </c>
      <c r="P129" s="1877"/>
      <c r="Q129" s="1750" t="s">
        <v>3106</v>
      </c>
      <c r="R129" s="1751"/>
      <c r="S129" s="1751"/>
      <c r="T129" s="1752" t="s">
        <v>4756</v>
      </c>
      <c r="U129" s="1750" t="s">
        <v>3120</v>
      </c>
      <c r="V129" s="1751"/>
      <c r="W129" s="1751"/>
      <c r="X129" s="1751"/>
      <c r="Y129" s="1753" t="s">
        <v>3582</v>
      </c>
      <c r="Z129" s="1753"/>
      <c r="AA129" s="1753"/>
      <c r="AB129" s="1754"/>
      <c r="AC129" s="1750" t="s">
        <v>3139</v>
      </c>
      <c r="AD129" s="1751"/>
      <c r="AE129" s="1751"/>
      <c r="AF129" s="1751"/>
      <c r="AG129" s="1753" t="s">
        <v>3808</v>
      </c>
      <c r="AH129" s="1753"/>
      <c r="AI129" s="1753"/>
      <c r="AJ129" s="1754"/>
      <c r="AQ129" s="1896"/>
      <c r="AR129" s="1896"/>
      <c r="AS129" s="1896"/>
      <c r="AT129" s="1896"/>
      <c r="AU129" s="1896"/>
      <c r="AV129" s="1896"/>
      <c r="AW129" s="1896"/>
      <c r="AX129" s="1896"/>
      <c r="AY129" s="1896"/>
      <c r="AZ129" s="1896"/>
      <c r="BA129" s="1896"/>
      <c r="BB129" s="1896"/>
      <c r="BC129" s="1896"/>
      <c r="BD129" s="1896"/>
    </row>
    <row r="130" spans="5:56" s="1853" customFormat="1" ht="12" hidden="1" customHeight="1">
      <c r="E130" s="1872"/>
      <c r="F130" s="2241"/>
      <c r="G130" s="2241"/>
      <c r="H130" s="1872"/>
      <c r="I130" s="1872"/>
      <c r="J130" s="1873"/>
      <c r="K130" s="1875"/>
      <c r="L130" s="1873"/>
      <c r="M130" s="1876"/>
      <c r="N130" s="1877"/>
      <c r="O130" s="1875" t="s">
        <v>4847</v>
      </c>
      <c r="P130" s="1877"/>
      <c r="Q130" s="1750" t="s">
        <v>3106</v>
      </c>
      <c r="R130" s="1751"/>
      <c r="S130" s="1751"/>
      <c r="T130" s="1752" t="s">
        <v>4756</v>
      </c>
      <c r="U130" s="1750" t="s">
        <v>3120</v>
      </c>
      <c r="V130" s="1751"/>
      <c r="W130" s="1751"/>
      <c r="X130" s="1751"/>
      <c r="Y130" s="1753" t="s">
        <v>3444</v>
      </c>
      <c r="Z130" s="1753"/>
      <c r="AA130" s="1753"/>
      <c r="AB130" s="1754"/>
      <c r="AC130" s="1750" t="s">
        <v>3139</v>
      </c>
      <c r="AD130" s="1751"/>
      <c r="AE130" s="1751"/>
      <c r="AF130" s="1751"/>
      <c r="AG130" s="1753" t="s">
        <v>3808</v>
      </c>
      <c r="AH130" s="1753"/>
      <c r="AI130" s="1753"/>
      <c r="AJ130" s="1754"/>
      <c r="AQ130" s="1896"/>
      <c r="AR130" s="1896"/>
      <c r="AS130" s="1896"/>
      <c r="AT130" s="1896"/>
      <c r="AU130" s="1896"/>
      <c r="AV130" s="1896"/>
      <c r="AW130" s="1896"/>
      <c r="AX130" s="1896"/>
      <c r="AY130" s="1896"/>
      <c r="AZ130" s="1896"/>
      <c r="BA130" s="1896"/>
      <c r="BB130" s="1896"/>
      <c r="BC130" s="1896"/>
      <c r="BD130" s="1896"/>
    </row>
    <row r="131" spans="5:56" s="1853" customFormat="1" ht="12" hidden="1" customHeight="1">
      <c r="E131" s="1872"/>
      <c r="F131" s="2241"/>
      <c r="G131" s="2241"/>
      <c r="H131" s="1872"/>
      <c r="I131" s="1872"/>
      <c r="J131" s="1873"/>
      <c r="K131" s="1875"/>
      <c r="L131" s="1873"/>
      <c r="M131" s="1876"/>
      <c r="N131" s="1877"/>
      <c r="O131" s="1875" t="s">
        <v>4848</v>
      </c>
      <c r="P131" s="1877"/>
      <c r="Q131" s="1750" t="s">
        <v>3106</v>
      </c>
      <c r="R131" s="1751"/>
      <c r="S131" s="1751"/>
      <c r="T131" s="1752" t="s">
        <v>4797</v>
      </c>
      <c r="U131" s="1750" t="s">
        <v>3120</v>
      </c>
      <c r="V131" s="1751"/>
      <c r="W131" s="1751"/>
      <c r="X131" s="1751"/>
      <c r="Y131" s="1753" t="s">
        <v>3448</v>
      </c>
      <c r="Z131" s="1753"/>
      <c r="AA131" s="1753"/>
      <c r="AB131" s="1754"/>
      <c r="AC131" s="1750" t="s">
        <v>3139</v>
      </c>
      <c r="AD131" s="1751"/>
      <c r="AE131" s="1751"/>
      <c r="AF131" s="1751"/>
      <c r="AG131" s="1753" t="s">
        <v>3808</v>
      </c>
      <c r="AH131" s="1753"/>
      <c r="AI131" s="1753"/>
      <c r="AJ131" s="1754"/>
      <c r="AQ131" s="1896"/>
      <c r="AR131" s="1896"/>
      <c r="AS131" s="1896"/>
      <c r="AT131" s="1896"/>
      <c r="AU131" s="1896"/>
      <c r="AV131" s="1896"/>
      <c r="AW131" s="1896"/>
      <c r="AX131" s="1896"/>
      <c r="AY131" s="1896"/>
      <c r="AZ131" s="1896"/>
      <c r="BA131" s="1896"/>
      <c r="BB131" s="1896"/>
      <c r="BC131" s="1896"/>
      <c r="BD131" s="1896"/>
    </row>
    <row r="132" spans="5:56" s="1853" customFormat="1" ht="12" hidden="1" customHeight="1">
      <c r="E132" s="1872"/>
      <c r="F132" s="2241"/>
      <c r="G132" s="2241"/>
      <c r="H132" s="1872"/>
      <c r="I132" s="1872"/>
      <c r="J132" s="1873"/>
      <c r="K132" s="1875"/>
      <c r="L132" s="1873"/>
      <c r="M132" s="1876"/>
      <c r="N132" s="1877"/>
      <c r="O132" s="1875" t="s">
        <v>4849</v>
      </c>
      <c r="P132" s="1877"/>
      <c r="Q132" s="1750" t="s">
        <v>3106</v>
      </c>
      <c r="R132" s="1751"/>
      <c r="S132" s="1751"/>
      <c r="T132" s="1752" t="s">
        <v>4756</v>
      </c>
      <c r="U132" s="1750" t="s">
        <v>3120</v>
      </c>
      <c r="V132" s="1751"/>
      <c r="W132" s="1751"/>
      <c r="X132" s="1751"/>
      <c r="Y132" s="1753" t="s">
        <v>3451</v>
      </c>
      <c r="Z132" s="1753"/>
      <c r="AA132" s="1753"/>
      <c r="AB132" s="1754"/>
      <c r="AC132" s="1750" t="s">
        <v>3139</v>
      </c>
      <c r="AD132" s="1751"/>
      <c r="AE132" s="1751"/>
      <c r="AF132" s="1751"/>
      <c r="AG132" s="1753" t="s">
        <v>3808</v>
      </c>
      <c r="AH132" s="1753"/>
      <c r="AI132" s="1753"/>
      <c r="AJ132" s="1754"/>
      <c r="AQ132" s="1896"/>
      <c r="AR132" s="1896"/>
      <c r="AS132" s="1896"/>
      <c r="AT132" s="1896"/>
      <c r="AU132" s="1896"/>
      <c r="AV132" s="1896"/>
      <c r="AW132" s="1896"/>
      <c r="AX132" s="1896"/>
      <c r="AY132" s="1896"/>
      <c r="AZ132" s="1896"/>
      <c r="BA132" s="1896"/>
      <c r="BB132" s="1896"/>
      <c r="BC132" s="1896"/>
      <c r="BD132" s="1896"/>
    </row>
    <row r="133" spans="5:56" s="1853" customFormat="1" ht="12" hidden="1" customHeight="1">
      <c r="E133" s="1872"/>
      <c r="F133" s="2241"/>
      <c r="G133" s="2241"/>
      <c r="H133" s="1872"/>
      <c r="I133" s="1872"/>
      <c r="J133" s="1873"/>
      <c r="K133" s="1875"/>
      <c r="L133" s="1873"/>
      <c r="M133" s="1876"/>
      <c r="N133" s="1877"/>
      <c r="O133" s="1875" t="s">
        <v>4850</v>
      </c>
      <c r="P133" s="1877"/>
      <c r="Q133" s="1750" t="s">
        <v>3106</v>
      </c>
      <c r="R133" s="1751"/>
      <c r="S133" s="1751"/>
      <c r="T133" s="1752" t="s">
        <v>4756</v>
      </c>
      <c r="U133" s="1750" t="s">
        <v>3120</v>
      </c>
      <c r="V133" s="1751"/>
      <c r="W133" s="1751"/>
      <c r="X133" s="1751"/>
      <c r="Y133" s="1753" t="s">
        <v>3454</v>
      </c>
      <c r="Z133" s="1753"/>
      <c r="AA133" s="1753"/>
      <c r="AB133" s="1754"/>
      <c r="AC133" s="1750" t="s">
        <v>3139</v>
      </c>
      <c r="AD133" s="1751"/>
      <c r="AE133" s="1751"/>
      <c r="AF133" s="1751"/>
      <c r="AG133" s="1753" t="s">
        <v>3808</v>
      </c>
      <c r="AH133" s="1753"/>
      <c r="AI133" s="1753"/>
      <c r="AJ133" s="1754"/>
      <c r="AQ133" s="1896"/>
      <c r="AR133" s="1896"/>
      <c r="AS133" s="1896"/>
      <c r="AT133" s="1896"/>
      <c r="AU133" s="1896"/>
      <c r="AV133" s="1896"/>
      <c r="AW133" s="1896"/>
      <c r="AX133" s="1896"/>
      <c r="AY133" s="1896"/>
      <c r="AZ133" s="1896"/>
      <c r="BA133" s="1896"/>
      <c r="BB133" s="1896"/>
      <c r="BC133" s="1896"/>
      <c r="BD133" s="1896"/>
    </row>
    <row r="134" spans="5:56" s="1853" customFormat="1" ht="12" hidden="1" customHeight="1">
      <c r="E134" s="1872"/>
      <c r="F134" s="2241"/>
      <c r="G134" s="2241"/>
      <c r="H134" s="1872"/>
      <c r="I134" s="1872"/>
      <c r="J134" s="1873"/>
      <c r="K134" s="1875"/>
      <c r="L134" s="1873"/>
      <c r="M134" s="1876"/>
      <c r="N134" s="1877"/>
      <c r="O134" s="1875" t="s">
        <v>4851</v>
      </c>
      <c r="P134" s="1877"/>
      <c r="Q134" s="1750" t="s">
        <v>3106</v>
      </c>
      <c r="R134" s="1751"/>
      <c r="S134" s="1751"/>
      <c r="T134" s="1752" t="s">
        <v>4756</v>
      </c>
      <c r="U134" s="1750" t="s">
        <v>3120</v>
      </c>
      <c r="V134" s="1751"/>
      <c r="W134" s="1751"/>
      <c r="X134" s="1751"/>
      <c r="Y134" s="1753" t="s">
        <v>3457</v>
      </c>
      <c r="Z134" s="1753"/>
      <c r="AA134" s="1753"/>
      <c r="AB134" s="1754"/>
      <c r="AC134" s="1750" t="s">
        <v>3139</v>
      </c>
      <c r="AD134" s="1751"/>
      <c r="AE134" s="1751"/>
      <c r="AF134" s="1751"/>
      <c r="AG134" s="1753" t="s">
        <v>3808</v>
      </c>
      <c r="AH134" s="1753"/>
      <c r="AI134" s="1753"/>
      <c r="AJ134" s="1754"/>
      <c r="AQ134" s="1896"/>
      <c r="AR134" s="1896"/>
      <c r="AS134" s="1896"/>
      <c r="AT134" s="1896"/>
      <c r="AU134" s="1896"/>
      <c r="AV134" s="1896"/>
      <c r="AW134" s="1896"/>
      <c r="AX134" s="1896"/>
      <c r="AY134" s="1896"/>
      <c r="AZ134" s="1896"/>
      <c r="BA134" s="1896"/>
      <c r="BB134" s="1896"/>
      <c r="BC134" s="1896"/>
      <c r="BD134" s="1896"/>
    </row>
    <row r="135" spans="5:56" s="1853" customFormat="1" ht="12" hidden="1" customHeight="1">
      <c r="E135" s="1872"/>
      <c r="F135" s="2241"/>
      <c r="G135" s="2241"/>
      <c r="H135" s="1872"/>
      <c r="I135" s="1872"/>
      <c r="J135" s="1873"/>
      <c r="K135" s="1875"/>
      <c r="L135" s="1873"/>
      <c r="M135" s="1876"/>
      <c r="N135" s="1877"/>
      <c r="O135" s="1875" t="s">
        <v>4852</v>
      </c>
      <c r="P135" s="1877"/>
      <c r="Q135" s="1750" t="s">
        <v>3106</v>
      </c>
      <c r="R135" s="1751"/>
      <c r="S135" s="1751"/>
      <c r="T135" s="1752" t="s">
        <v>4756</v>
      </c>
      <c r="U135" s="1750" t="s">
        <v>3120</v>
      </c>
      <c r="V135" s="1751"/>
      <c r="W135" s="1751"/>
      <c r="X135" s="1751"/>
      <c r="Y135" s="1753" t="s">
        <v>3460</v>
      </c>
      <c r="Z135" s="1753"/>
      <c r="AA135" s="1753"/>
      <c r="AB135" s="1754"/>
      <c r="AC135" s="1750" t="s">
        <v>3139</v>
      </c>
      <c r="AD135" s="1751"/>
      <c r="AE135" s="1751"/>
      <c r="AF135" s="1751"/>
      <c r="AG135" s="1753" t="s">
        <v>3808</v>
      </c>
      <c r="AH135" s="1753"/>
      <c r="AI135" s="1753"/>
      <c r="AJ135" s="1754"/>
      <c r="AQ135" s="1896"/>
      <c r="AR135" s="1896"/>
      <c r="AS135" s="1896"/>
      <c r="AT135" s="1896"/>
      <c r="AU135" s="1896"/>
      <c r="AV135" s="1896"/>
      <c r="AW135" s="1896"/>
      <c r="AX135" s="1896"/>
      <c r="AY135" s="1896"/>
      <c r="AZ135" s="1896"/>
      <c r="BA135" s="1896"/>
      <c r="BB135" s="1896"/>
      <c r="BC135" s="1896"/>
      <c r="BD135" s="1896"/>
    </row>
    <row r="136" spans="5:56" s="1853" customFormat="1" ht="12" hidden="1" customHeight="1">
      <c r="E136" s="1872"/>
      <c r="F136" s="2241"/>
      <c r="G136" s="2241"/>
      <c r="H136" s="1872"/>
      <c r="I136" s="1872"/>
      <c r="J136" s="1873"/>
      <c r="K136" s="1875"/>
      <c r="L136" s="1873"/>
      <c r="M136" s="1876"/>
      <c r="N136" s="1877"/>
      <c r="O136" s="1875" t="s">
        <v>4853</v>
      </c>
      <c r="P136" s="1877"/>
      <c r="Q136" s="1750" t="s">
        <v>3106</v>
      </c>
      <c r="R136" s="1751"/>
      <c r="S136" s="1751"/>
      <c r="T136" s="1752" t="s">
        <v>4780</v>
      </c>
      <c r="U136" s="1750" t="s">
        <v>3120</v>
      </c>
      <c r="V136" s="1751"/>
      <c r="W136" s="1751"/>
      <c r="X136" s="1751"/>
      <c r="Y136" s="1753" t="s">
        <v>3463</v>
      </c>
      <c r="Z136" s="1753"/>
      <c r="AA136" s="1753"/>
      <c r="AB136" s="1754"/>
      <c r="AC136" s="1750" t="s">
        <v>3139</v>
      </c>
      <c r="AD136" s="1751"/>
      <c r="AE136" s="1751"/>
      <c r="AF136" s="1751"/>
      <c r="AG136" s="1753" t="s">
        <v>3808</v>
      </c>
      <c r="AH136" s="1753"/>
      <c r="AI136" s="1753"/>
      <c r="AJ136" s="1754"/>
      <c r="AQ136" s="1896"/>
      <c r="AR136" s="1896"/>
      <c r="AS136" s="1896"/>
      <c r="AT136" s="1896"/>
      <c r="AU136" s="1896"/>
      <c r="AV136" s="1896"/>
      <c r="AW136" s="1896"/>
      <c r="AX136" s="1896"/>
      <c r="AY136" s="1896"/>
      <c r="AZ136" s="1896"/>
      <c r="BA136" s="1896"/>
      <c r="BB136" s="1896"/>
      <c r="BC136" s="1896"/>
      <c r="BD136" s="1896"/>
    </row>
    <row r="137" spans="5:56" s="1853" customFormat="1" ht="12" hidden="1" customHeight="1">
      <c r="E137" s="1872"/>
      <c r="F137" s="2241"/>
      <c r="G137" s="2241"/>
      <c r="H137" s="1872"/>
      <c r="I137" s="1872"/>
      <c r="J137" s="1873"/>
      <c r="K137" s="1875"/>
      <c r="L137" s="1873"/>
      <c r="M137" s="1876"/>
      <c r="N137" s="1877"/>
      <c r="O137" s="1875" t="s">
        <v>4854</v>
      </c>
      <c r="P137" s="1877"/>
      <c r="Q137" s="1750" t="s">
        <v>3106</v>
      </c>
      <c r="R137" s="1751"/>
      <c r="S137" s="1751"/>
      <c r="T137" s="1752" t="s">
        <v>4756</v>
      </c>
      <c r="U137" s="1750" t="s">
        <v>3120</v>
      </c>
      <c r="V137" s="1751"/>
      <c r="W137" s="1751"/>
      <c r="X137" s="1751"/>
      <c r="Y137" s="1753" t="s">
        <v>4175</v>
      </c>
      <c r="Z137" s="1753"/>
      <c r="AA137" s="1753"/>
      <c r="AB137" s="1754"/>
      <c r="AC137" s="1750" t="s">
        <v>3139</v>
      </c>
      <c r="AD137" s="1751"/>
      <c r="AE137" s="1751"/>
      <c r="AF137" s="1751"/>
      <c r="AG137" s="1753" t="s">
        <v>3808</v>
      </c>
      <c r="AH137" s="1753"/>
      <c r="AI137" s="1753"/>
      <c r="AJ137" s="1754"/>
      <c r="AQ137" s="1896"/>
      <c r="AR137" s="1896"/>
      <c r="AS137" s="1896"/>
      <c r="AT137" s="1896"/>
      <c r="AU137" s="1896"/>
      <c r="AV137" s="1896"/>
      <c r="AW137" s="1896"/>
      <c r="AX137" s="1896"/>
      <c r="AY137" s="1896"/>
      <c r="AZ137" s="1896"/>
      <c r="BA137" s="1896"/>
      <c r="BB137" s="1896"/>
      <c r="BC137" s="1896"/>
      <c r="BD137" s="1896"/>
    </row>
    <row r="138" spans="5:56" s="1853" customFormat="1" ht="12" hidden="1" customHeight="1">
      <c r="E138" s="1872"/>
      <c r="F138" s="2241"/>
      <c r="G138" s="2241"/>
      <c r="H138" s="1872"/>
      <c r="I138" s="1872"/>
      <c r="J138" s="1873"/>
      <c r="K138" s="1875"/>
      <c r="L138" s="1873"/>
      <c r="M138" s="1876"/>
      <c r="N138" s="1877"/>
      <c r="O138" s="1875" t="s">
        <v>4855</v>
      </c>
      <c r="P138" s="1877"/>
      <c r="Q138" s="1750" t="s">
        <v>3106</v>
      </c>
      <c r="R138" s="1751"/>
      <c r="S138" s="1751"/>
      <c r="T138" s="1752" t="s">
        <v>4756</v>
      </c>
      <c r="U138" s="1750" t="s">
        <v>3120</v>
      </c>
      <c r="V138" s="1751"/>
      <c r="W138" s="1751"/>
      <c r="X138" s="1751"/>
      <c r="Y138" s="1753" t="s">
        <v>4177</v>
      </c>
      <c r="Z138" s="1753"/>
      <c r="AA138" s="1753"/>
      <c r="AB138" s="1754"/>
      <c r="AC138" s="1750" t="s">
        <v>3139</v>
      </c>
      <c r="AD138" s="1751"/>
      <c r="AE138" s="1751"/>
      <c r="AF138" s="1751"/>
      <c r="AG138" s="1753" t="s">
        <v>3808</v>
      </c>
      <c r="AH138" s="1753"/>
      <c r="AI138" s="1753"/>
      <c r="AJ138" s="1754"/>
      <c r="AQ138" s="1896"/>
      <c r="AR138" s="1896"/>
      <c r="AS138" s="1896"/>
      <c r="AT138" s="1896"/>
      <c r="AU138" s="1896"/>
      <c r="AV138" s="1896"/>
      <c r="AW138" s="1896"/>
      <c r="AX138" s="1896"/>
      <c r="AY138" s="1896"/>
      <c r="AZ138" s="1896"/>
      <c r="BA138" s="1896"/>
      <c r="BB138" s="1896"/>
      <c r="BC138" s="1896"/>
      <c r="BD138" s="1896"/>
    </row>
    <row r="139" spans="5:56" s="1853" customFormat="1" ht="12" hidden="1" customHeight="1">
      <c r="E139" s="1872"/>
      <c r="F139" s="2241"/>
      <c r="G139" s="2241"/>
      <c r="H139" s="1872"/>
      <c r="I139" s="1872"/>
      <c r="J139" s="1873"/>
      <c r="K139" s="1875"/>
      <c r="L139" s="1873"/>
      <c r="M139" s="1876"/>
      <c r="N139" s="1877"/>
      <c r="O139" s="1875" t="s">
        <v>4856</v>
      </c>
      <c r="P139" s="1877"/>
      <c r="Q139" s="1750" t="s">
        <v>3106</v>
      </c>
      <c r="R139" s="1751"/>
      <c r="S139" s="1751"/>
      <c r="T139" s="1752" t="s">
        <v>4756</v>
      </c>
      <c r="U139" s="1750" t="s">
        <v>3120</v>
      </c>
      <c r="V139" s="1751"/>
      <c r="W139" s="1751"/>
      <c r="X139" s="1751"/>
      <c r="Y139" s="1753" t="s">
        <v>4800</v>
      </c>
      <c r="Z139" s="1753"/>
      <c r="AA139" s="1753"/>
      <c r="AB139" s="1754"/>
      <c r="AC139" s="1750" t="s">
        <v>3139</v>
      </c>
      <c r="AD139" s="1751"/>
      <c r="AE139" s="1751"/>
      <c r="AF139" s="1751"/>
      <c r="AG139" s="1753" t="s">
        <v>3808</v>
      </c>
      <c r="AH139" s="1753"/>
      <c r="AI139" s="1753"/>
      <c r="AJ139" s="1754"/>
      <c r="AQ139" s="1896"/>
      <c r="AR139" s="1896"/>
      <c r="AS139" s="1896"/>
      <c r="AT139" s="1896"/>
      <c r="AU139" s="1896"/>
      <c r="AV139" s="1896"/>
      <c r="AW139" s="1896"/>
      <c r="AX139" s="1896"/>
      <c r="AY139" s="1896"/>
      <c r="AZ139" s="1896"/>
      <c r="BA139" s="1896"/>
      <c r="BB139" s="1896"/>
      <c r="BC139" s="1896"/>
      <c r="BD139" s="1896"/>
    </row>
    <row r="140" spans="5:56" s="1853" customFormat="1" ht="12" hidden="1" customHeight="1">
      <c r="E140" s="1872"/>
      <c r="F140" s="2241"/>
      <c r="G140" s="2241"/>
      <c r="H140" s="1872"/>
      <c r="I140" s="1872"/>
      <c r="J140" s="1873"/>
      <c r="K140" s="1875"/>
      <c r="L140" s="1873"/>
      <c r="M140" s="1876"/>
      <c r="N140" s="1877"/>
      <c r="O140" s="1875" t="s">
        <v>4857</v>
      </c>
      <c r="P140" s="1877"/>
      <c r="Q140" s="1750" t="s">
        <v>3106</v>
      </c>
      <c r="R140" s="1751"/>
      <c r="S140" s="1751"/>
      <c r="T140" s="1752" t="s">
        <v>4756</v>
      </c>
      <c r="U140" s="1750" t="s">
        <v>3120</v>
      </c>
      <c r="V140" s="1751"/>
      <c r="W140" s="1751"/>
      <c r="X140" s="1751"/>
      <c r="Y140" s="1753" t="s">
        <v>4181</v>
      </c>
      <c r="Z140" s="1753"/>
      <c r="AA140" s="1753"/>
      <c r="AB140" s="1754"/>
      <c r="AC140" s="1750" t="s">
        <v>3139</v>
      </c>
      <c r="AD140" s="1751"/>
      <c r="AE140" s="1751"/>
      <c r="AF140" s="1751"/>
      <c r="AG140" s="1753" t="s">
        <v>3808</v>
      </c>
      <c r="AH140" s="1753"/>
      <c r="AI140" s="1753"/>
      <c r="AJ140" s="1754"/>
      <c r="AQ140" s="1896"/>
      <c r="AR140" s="1896"/>
      <c r="AS140" s="1896"/>
      <c r="AT140" s="1896"/>
      <c r="AU140" s="1896"/>
      <c r="AV140" s="1896"/>
      <c r="AW140" s="1896"/>
      <c r="AX140" s="1896"/>
      <c r="AY140" s="1896"/>
      <c r="AZ140" s="1896"/>
      <c r="BA140" s="1896"/>
      <c r="BB140" s="1896"/>
      <c r="BC140" s="1896"/>
      <c r="BD140" s="1896"/>
    </row>
    <row r="141" spans="5:56" s="1853" customFormat="1" ht="12" hidden="1" customHeight="1">
      <c r="E141" s="1872"/>
      <c r="F141" s="2241"/>
      <c r="G141" s="2241"/>
      <c r="H141" s="1872"/>
      <c r="I141" s="1872"/>
      <c r="J141" s="1873"/>
      <c r="K141" s="1875"/>
      <c r="L141" s="1873"/>
      <c r="M141" s="1876"/>
      <c r="N141" s="1877"/>
      <c r="O141" s="1875" t="s">
        <v>4858</v>
      </c>
      <c r="P141" s="1877"/>
      <c r="Q141" s="1750" t="s">
        <v>3106</v>
      </c>
      <c r="R141" s="1751"/>
      <c r="S141" s="1751"/>
      <c r="T141" s="1752" t="s">
        <v>4756</v>
      </c>
      <c r="U141" s="1750" t="s">
        <v>3120</v>
      </c>
      <c r="V141" s="1751"/>
      <c r="W141" s="1751"/>
      <c r="X141" s="1751"/>
      <c r="Y141" s="1753" t="s">
        <v>3999</v>
      </c>
      <c r="Z141" s="1753"/>
      <c r="AA141" s="1753"/>
      <c r="AB141" s="1754"/>
      <c r="AC141" s="1750" t="s">
        <v>3139</v>
      </c>
      <c r="AD141" s="1751"/>
      <c r="AE141" s="1751"/>
      <c r="AF141" s="1751"/>
      <c r="AG141" s="1753" t="s">
        <v>3808</v>
      </c>
      <c r="AH141" s="1753"/>
      <c r="AI141" s="1753"/>
      <c r="AJ141" s="1754"/>
      <c r="AQ141" s="1896"/>
      <c r="AR141" s="1896"/>
      <c r="AS141" s="1896"/>
      <c r="AT141" s="1896"/>
      <c r="AU141" s="1896"/>
      <c r="AV141" s="1896"/>
      <c r="AW141" s="1896"/>
      <c r="AX141" s="1896"/>
      <c r="AY141" s="1896"/>
      <c r="AZ141" s="1896"/>
      <c r="BA141" s="1896"/>
      <c r="BB141" s="1896"/>
      <c r="BC141" s="1896"/>
      <c r="BD141" s="1896"/>
    </row>
    <row r="142" spans="5:56" s="1853" customFormat="1" ht="12" hidden="1" customHeight="1">
      <c r="E142" s="1872"/>
      <c r="F142" s="2241"/>
      <c r="G142" s="2241"/>
      <c r="H142" s="1872"/>
      <c r="I142" s="1872"/>
      <c r="J142" s="1873"/>
      <c r="K142" s="1875"/>
      <c r="L142" s="1873"/>
      <c r="M142" s="1876"/>
      <c r="N142" s="1877"/>
      <c r="O142" s="1875" t="s">
        <v>4859</v>
      </c>
      <c r="P142" s="1877"/>
      <c r="Q142" s="1750" t="s">
        <v>3106</v>
      </c>
      <c r="R142" s="1751"/>
      <c r="S142" s="1751"/>
      <c r="T142" s="1752" t="s">
        <v>4756</v>
      </c>
      <c r="U142" s="1750" t="s">
        <v>3120</v>
      </c>
      <c r="V142" s="1751"/>
      <c r="W142" s="1751"/>
      <c r="X142" s="1751"/>
      <c r="Y142" s="1753" t="s">
        <v>4002</v>
      </c>
      <c r="Z142" s="1753"/>
      <c r="AA142" s="1753"/>
      <c r="AB142" s="1754"/>
      <c r="AC142" s="1750" t="s">
        <v>3139</v>
      </c>
      <c r="AD142" s="1751"/>
      <c r="AE142" s="1751"/>
      <c r="AF142" s="1751"/>
      <c r="AG142" s="1753" t="s">
        <v>3808</v>
      </c>
      <c r="AH142" s="1753"/>
      <c r="AI142" s="1753"/>
      <c r="AJ142" s="1754"/>
      <c r="AQ142" s="1896"/>
      <c r="AR142" s="1896"/>
      <c r="AS142" s="1896"/>
      <c r="AT142" s="1896"/>
      <c r="AU142" s="1896"/>
      <c r="AV142" s="1896"/>
      <c r="AW142" s="1896"/>
      <c r="AX142" s="1896"/>
      <c r="AY142" s="1896"/>
      <c r="AZ142" s="1896"/>
      <c r="BA142" s="1896"/>
      <c r="BB142" s="1896"/>
      <c r="BC142" s="1896"/>
      <c r="BD142" s="1896"/>
    </row>
    <row r="143" spans="5:56" s="1853" customFormat="1" ht="12" hidden="1" customHeight="1">
      <c r="E143" s="1872"/>
      <c r="F143" s="2241"/>
      <c r="G143" s="2241"/>
      <c r="H143" s="1872"/>
      <c r="I143" s="1872"/>
      <c r="J143" s="1873"/>
      <c r="K143" s="1875"/>
      <c r="L143" s="1873"/>
      <c r="M143" s="1876"/>
      <c r="N143" s="1877"/>
      <c r="O143" s="1875" t="s">
        <v>4860</v>
      </c>
      <c r="P143" s="1877"/>
      <c r="Q143" s="1750" t="s">
        <v>3106</v>
      </c>
      <c r="R143" s="1751"/>
      <c r="S143" s="1751"/>
      <c r="T143" s="1752" t="s">
        <v>4756</v>
      </c>
      <c r="U143" s="1750" t="s">
        <v>3120</v>
      </c>
      <c r="V143" s="1751"/>
      <c r="W143" s="1751"/>
      <c r="X143" s="1751"/>
      <c r="Y143" s="1753" t="s">
        <v>4185</v>
      </c>
      <c r="Z143" s="1753"/>
      <c r="AA143" s="1753"/>
      <c r="AB143" s="1754"/>
      <c r="AC143" s="1750" t="s">
        <v>3139</v>
      </c>
      <c r="AD143" s="1751"/>
      <c r="AE143" s="1751"/>
      <c r="AF143" s="1751"/>
      <c r="AG143" s="1753" t="s">
        <v>3808</v>
      </c>
      <c r="AH143" s="1753"/>
      <c r="AI143" s="1753"/>
      <c r="AJ143" s="1754"/>
      <c r="AQ143" s="1896"/>
      <c r="AR143" s="1896"/>
      <c r="AS143" s="1896"/>
      <c r="AT143" s="1896"/>
      <c r="AU143" s="1896"/>
      <c r="AV143" s="1896"/>
      <c r="AW143" s="1896"/>
      <c r="AX143" s="1896"/>
      <c r="AY143" s="1896"/>
      <c r="AZ143" s="1896"/>
      <c r="BA143" s="1896"/>
      <c r="BB143" s="1896"/>
      <c r="BC143" s="1896"/>
      <c r="BD143" s="1896"/>
    </row>
    <row r="144" spans="5:56" s="1853" customFormat="1" ht="12" hidden="1" customHeight="1">
      <c r="E144" s="1872"/>
      <c r="F144" s="2241"/>
      <c r="G144" s="2241"/>
      <c r="H144" s="1872"/>
      <c r="I144" s="1872"/>
      <c r="J144" s="1873"/>
      <c r="K144" s="1875"/>
      <c r="L144" s="1873"/>
      <c r="M144" s="1876"/>
      <c r="N144" s="1877"/>
      <c r="O144" s="1875" t="s">
        <v>4861</v>
      </c>
      <c r="P144" s="1877"/>
      <c r="Q144" s="1750" t="s">
        <v>3106</v>
      </c>
      <c r="R144" s="1751"/>
      <c r="S144" s="1751"/>
      <c r="T144" s="1752" t="s">
        <v>4756</v>
      </c>
      <c r="U144" s="1750" t="s">
        <v>3120</v>
      </c>
      <c r="V144" s="1751"/>
      <c r="W144" s="1751"/>
      <c r="X144" s="1751"/>
      <c r="Y144" s="1753" t="s">
        <v>4006</v>
      </c>
      <c r="Z144" s="1753"/>
      <c r="AA144" s="1753"/>
      <c r="AB144" s="1754"/>
      <c r="AC144" s="1750" t="s">
        <v>3139</v>
      </c>
      <c r="AD144" s="1751"/>
      <c r="AE144" s="1751"/>
      <c r="AF144" s="1751"/>
      <c r="AG144" s="1753" t="s">
        <v>3808</v>
      </c>
      <c r="AH144" s="1753"/>
      <c r="AI144" s="1753"/>
      <c r="AJ144" s="1754"/>
      <c r="AQ144" s="1896"/>
      <c r="AR144" s="1896"/>
      <c r="AS144" s="1896"/>
      <c r="AT144" s="1896"/>
      <c r="AU144" s="1896"/>
      <c r="AV144" s="1896"/>
      <c r="AW144" s="1896"/>
      <c r="AX144" s="1896"/>
      <c r="AY144" s="1896"/>
      <c r="AZ144" s="1896"/>
      <c r="BA144" s="1896"/>
      <c r="BB144" s="1896"/>
      <c r="BC144" s="1896"/>
      <c r="BD144" s="1896"/>
    </row>
    <row r="145" spans="5:56" s="1853" customFormat="1" ht="12" hidden="1" customHeight="1">
      <c r="E145" s="1872"/>
      <c r="F145" s="2241"/>
      <c r="G145" s="2241"/>
      <c r="H145" s="1872"/>
      <c r="I145" s="1872"/>
      <c r="J145" s="1873"/>
      <c r="K145" s="1875"/>
      <c r="L145" s="1873"/>
      <c r="M145" s="1876"/>
      <c r="N145" s="1877"/>
      <c r="O145" s="1875" t="s">
        <v>4862</v>
      </c>
      <c r="P145" s="1877"/>
      <c r="Q145" s="1750" t="s">
        <v>3106</v>
      </c>
      <c r="R145" s="1751"/>
      <c r="S145" s="1751"/>
      <c r="T145" s="1752" t="s">
        <v>4756</v>
      </c>
      <c r="U145" s="1750" t="s">
        <v>3120</v>
      </c>
      <c r="V145" s="1751"/>
      <c r="W145" s="1751"/>
      <c r="X145" s="1751"/>
      <c r="Y145" s="1753" t="s">
        <v>4688</v>
      </c>
      <c r="Z145" s="1753"/>
      <c r="AA145" s="1753"/>
      <c r="AB145" s="1754"/>
      <c r="AC145" s="1750" t="s">
        <v>3139</v>
      </c>
      <c r="AD145" s="1751"/>
      <c r="AE145" s="1751"/>
      <c r="AF145" s="1751"/>
      <c r="AG145" s="1753" t="s">
        <v>3808</v>
      </c>
      <c r="AH145" s="1753"/>
      <c r="AI145" s="1753"/>
      <c r="AJ145" s="1754"/>
      <c r="AQ145" s="1896"/>
      <c r="AR145" s="1896"/>
      <c r="AS145" s="1896"/>
      <c r="AT145" s="1896"/>
      <c r="AU145" s="1896"/>
      <c r="AV145" s="1896"/>
      <c r="AW145" s="1896"/>
      <c r="AX145" s="1896"/>
      <c r="AY145" s="1896"/>
      <c r="AZ145" s="1896"/>
      <c r="BA145" s="1896"/>
      <c r="BB145" s="1896"/>
      <c r="BC145" s="1896"/>
      <c r="BD145" s="1896"/>
    </row>
    <row r="146" spans="5:56" s="1853" customFormat="1" ht="12" hidden="1" customHeight="1">
      <c r="E146" s="1872"/>
      <c r="F146" s="2241"/>
      <c r="G146" s="2241"/>
      <c r="H146" s="1872"/>
      <c r="I146" s="1872"/>
      <c r="J146" s="1873"/>
      <c r="K146" s="1875"/>
      <c r="L146" s="1873"/>
      <c r="M146" s="1876"/>
      <c r="N146" s="1877"/>
      <c r="O146" s="1875" t="s">
        <v>4863</v>
      </c>
      <c r="P146" s="1877"/>
      <c r="Q146" s="1750" t="s">
        <v>3106</v>
      </c>
      <c r="R146" s="1751"/>
      <c r="S146" s="1751"/>
      <c r="T146" s="1752" t="s">
        <v>4756</v>
      </c>
      <c r="U146" s="1750" t="s">
        <v>3120</v>
      </c>
      <c r="V146" s="1751"/>
      <c r="W146" s="1751"/>
      <c r="X146" s="1751"/>
      <c r="Y146" s="1753" t="s">
        <v>4864</v>
      </c>
      <c r="Z146" s="1753"/>
      <c r="AA146" s="1753"/>
      <c r="AB146" s="1754"/>
      <c r="AC146" s="1750" t="s">
        <v>3139</v>
      </c>
      <c r="AD146" s="1751"/>
      <c r="AE146" s="1751"/>
      <c r="AF146" s="1751"/>
      <c r="AG146" s="1753" t="s">
        <v>3808</v>
      </c>
      <c r="AH146" s="1753"/>
      <c r="AI146" s="1753"/>
      <c r="AJ146" s="1754"/>
      <c r="AQ146" s="1896"/>
      <c r="AR146" s="1896"/>
      <c r="AS146" s="1896"/>
      <c r="AT146" s="1896"/>
      <c r="AU146" s="1896"/>
      <c r="AV146" s="1896"/>
      <c r="AW146" s="1896"/>
      <c r="AX146" s="1896"/>
      <c r="AY146" s="1896"/>
      <c r="AZ146" s="1896"/>
      <c r="BA146" s="1896"/>
      <c r="BB146" s="1896"/>
      <c r="BC146" s="1896"/>
      <c r="BD146" s="1896"/>
    </row>
    <row r="147" spans="5:56" s="1853" customFormat="1" ht="12" hidden="1" customHeight="1">
      <c r="E147" s="1872"/>
      <c r="F147" s="2241"/>
      <c r="G147" s="2241"/>
      <c r="H147" s="1872"/>
      <c r="I147" s="1872"/>
      <c r="J147" s="1873"/>
      <c r="K147" s="1875"/>
      <c r="L147" s="1873"/>
      <c r="M147" s="1876"/>
      <c r="N147" s="1877"/>
      <c r="O147" s="1875" t="s">
        <v>4865</v>
      </c>
      <c r="P147" s="1877"/>
      <c r="Q147" s="1750" t="s">
        <v>3106</v>
      </c>
      <c r="R147" s="1751"/>
      <c r="S147" s="1751"/>
      <c r="T147" s="1752" t="s">
        <v>4756</v>
      </c>
      <c r="U147" s="1750" t="s">
        <v>3120</v>
      </c>
      <c r="V147" s="1751"/>
      <c r="W147" s="1751"/>
      <c r="X147" s="1751"/>
      <c r="Y147" s="1753" t="s">
        <v>4813</v>
      </c>
      <c r="Z147" s="1753"/>
      <c r="AA147" s="1753"/>
      <c r="AB147" s="1754"/>
      <c r="AC147" s="1750" t="s">
        <v>3139</v>
      </c>
      <c r="AD147" s="1751"/>
      <c r="AE147" s="1751"/>
      <c r="AF147" s="1751"/>
      <c r="AG147" s="1753" t="s">
        <v>3808</v>
      </c>
      <c r="AH147" s="1753"/>
      <c r="AI147" s="1753"/>
      <c r="AJ147" s="1754"/>
      <c r="AQ147" s="1896"/>
      <c r="AR147" s="1896"/>
      <c r="AS147" s="1896"/>
      <c r="AT147" s="1896"/>
      <c r="AU147" s="1896"/>
      <c r="AV147" s="1896"/>
      <c r="AW147" s="1896"/>
      <c r="AX147" s="1896"/>
      <c r="AY147" s="1896"/>
      <c r="AZ147" s="1896"/>
      <c r="BA147" s="1896"/>
      <c r="BB147" s="1896"/>
      <c r="BC147" s="1896"/>
      <c r="BD147" s="1896"/>
    </row>
    <row r="148" spans="5:56" s="1853" customFormat="1" ht="12" hidden="1" customHeight="1">
      <c r="E148" s="1872"/>
      <c r="F148" s="2241"/>
      <c r="G148" s="2241"/>
      <c r="H148" s="1872"/>
      <c r="I148" s="1872"/>
      <c r="J148" s="1873"/>
      <c r="K148" s="1875"/>
      <c r="L148" s="1873"/>
      <c r="M148" s="1876"/>
      <c r="N148" s="1877"/>
      <c r="O148" s="1875" t="s">
        <v>4866</v>
      </c>
      <c r="P148" s="1877"/>
      <c r="Q148" s="1750" t="s">
        <v>3106</v>
      </c>
      <c r="R148" s="1751"/>
      <c r="S148" s="1751"/>
      <c r="T148" s="1752" t="s">
        <v>4756</v>
      </c>
      <c r="U148" s="1750" t="s">
        <v>3225</v>
      </c>
      <c r="V148" s="1751"/>
      <c r="W148" s="1751"/>
      <c r="X148" s="1751"/>
      <c r="Y148" s="1753" t="s">
        <v>4867</v>
      </c>
      <c r="Z148" s="1753"/>
      <c r="AA148" s="1753"/>
      <c r="AB148" s="1754"/>
      <c r="AC148" s="1750" t="s">
        <v>3139</v>
      </c>
      <c r="AD148" s="1751"/>
      <c r="AE148" s="1751"/>
      <c r="AF148" s="1751"/>
      <c r="AG148" s="1753" t="s">
        <v>3808</v>
      </c>
      <c r="AH148" s="1753"/>
      <c r="AI148" s="1753"/>
      <c r="AJ148" s="1754"/>
      <c r="AQ148" s="1896"/>
      <c r="AR148" s="1896"/>
      <c r="AS148" s="1896"/>
      <c r="AT148" s="1896"/>
      <c r="AU148" s="1896"/>
      <c r="AV148" s="1896"/>
      <c r="AW148" s="1896"/>
      <c r="AX148" s="1896"/>
      <c r="AY148" s="1896"/>
      <c r="AZ148" s="1896"/>
      <c r="BA148" s="1896"/>
      <c r="BB148" s="1896"/>
      <c r="BC148" s="1896"/>
      <c r="BD148" s="1896"/>
    </row>
    <row r="149" spans="5:56" s="1853" customFormat="1" ht="12" hidden="1" customHeight="1">
      <c r="E149" s="1872"/>
      <c r="F149" s="2241"/>
      <c r="G149" s="2241"/>
      <c r="H149" s="1872"/>
      <c r="I149" s="1872"/>
      <c r="J149" s="1873"/>
      <c r="K149" s="1875"/>
      <c r="L149" s="1873"/>
      <c r="M149" s="1876"/>
      <c r="N149" s="1877"/>
      <c r="O149" s="1875" t="s">
        <v>4868</v>
      </c>
      <c r="P149" s="1877"/>
      <c r="Q149" s="1750" t="s">
        <v>3106</v>
      </c>
      <c r="R149" s="1751"/>
      <c r="S149" s="1751"/>
      <c r="T149" s="1752" t="s">
        <v>4756</v>
      </c>
      <c r="U149" s="1750" t="s">
        <v>3120</v>
      </c>
      <c r="V149" s="1751"/>
      <c r="W149" s="1751"/>
      <c r="X149" s="1751"/>
      <c r="Y149" s="1753" t="s">
        <v>4869</v>
      </c>
      <c r="Z149" s="1753"/>
      <c r="AA149" s="1753"/>
      <c r="AB149" s="1754"/>
      <c r="AC149" s="1750" t="s">
        <v>3139</v>
      </c>
      <c r="AD149" s="1751"/>
      <c r="AE149" s="1751"/>
      <c r="AF149" s="1751"/>
      <c r="AG149" s="1753" t="s">
        <v>3808</v>
      </c>
      <c r="AH149" s="1753"/>
      <c r="AI149" s="1753"/>
      <c r="AJ149" s="1754"/>
      <c r="AQ149" s="1896"/>
      <c r="AR149" s="1896"/>
      <c r="AS149" s="1896"/>
      <c r="AT149" s="1896"/>
      <c r="AU149" s="1896"/>
      <c r="AV149" s="1896"/>
      <c r="AW149" s="1896"/>
      <c r="AX149" s="1896"/>
      <c r="AY149" s="1896"/>
      <c r="AZ149" s="1896"/>
      <c r="BA149" s="1896"/>
      <c r="BB149" s="1896"/>
      <c r="BC149" s="1896"/>
      <c r="BD149" s="1896"/>
    </row>
    <row r="150" spans="5:56" s="1853" customFormat="1" ht="12" hidden="1" customHeight="1">
      <c r="E150" s="1872"/>
      <c r="F150" s="2241"/>
      <c r="G150" s="2241"/>
      <c r="H150" s="1872"/>
      <c r="I150" s="1872"/>
      <c r="J150" s="1873"/>
      <c r="K150" s="1875"/>
      <c r="L150" s="1873"/>
      <c r="M150" s="1876"/>
      <c r="N150" s="1877"/>
      <c r="O150" s="1875" t="s">
        <v>4870</v>
      </c>
      <c r="P150" s="1877"/>
      <c r="Q150" s="1750" t="s">
        <v>3106</v>
      </c>
      <c r="R150" s="1751"/>
      <c r="S150" s="1751"/>
      <c r="T150" s="1752" t="s">
        <v>4756</v>
      </c>
      <c r="U150" s="1750" t="s">
        <v>3120</v>
      </c>
      <c r="V150" s="1751"/>
      <c r="W150" s="1751"/>
      <c r="X150" s="1751"/>
      <c r="Y150" s="1753" t="s">
        <v>4872</v>
      </c>
      <c r="Z150" s="1753"/>
      <c r="AA150" s="1753"/>
      <c r="AB150" s="1754"/>
      <c r="AC150" s="1750" t="s">
        <v>3139</v>
      </c>
      <c r="AD150" s="1751"/>
      <c r="AE150" s="1751"/>
      <c r="AF150" s="1751"/>
      <c r="AG150" s="1753" t="s">
        <v>3808</v>
      </c>
      <c r="AH150" s="1753"/>
      <c r="AI150" s="1753"/>
      <c r="AJ150" s="1754"/>
      <c r="AQ150" s="1896"/>
      <c r="AR150" s="1896"/>
      <c r="AS150" s="1896"/>
      <c r="AT150" s="1896"/>
      <c r="AU150" s="1896"/>
      <c r="AV150" s="1896"/>
      <c r="AW150" s="1896"/>
      <c r="AX150" s="1896"/>
      <c r="AY150" s="1896"/>
      <c r="AZ150" s="1896"/>
      <c r="BA150" s="1896"/>
      <c r="BB150" s="1896"/>
      <c r="BC150" s="1896"/>
      <c r="BD150" s="1896"/>
    </row>
    <row r="151" spans="5:56" s="1853" customFormat="1" ht="12" hidden="1" customHeight="1">
      <c r="E151" s="1872"/>
      <c r="F151" s="2241"/>
      <c r="G151" s="2241"/>
      <c r="H151" s="1872"/>
      <c r="I151" s="1872"/>
      <c r="J151" s="1873"/>
      <c r="K151" s="1875"/>
      <c r="L151" s="1873"/>
      <c r="M151" s="1876"/>
      <c r="N151" s="1877"/>
      <c r="O151" s="1875" t="s">
        <v>4873</v>
      </c>
      <c r="P151" s="1877"/>
      <c r="Q151" s="1750" t="s">
        <v>3106</v>
      </c>
      <c r="R151" s="1751"/>
      <c r="S151" s="1751"/>
      <c r="T151" s="1752" t="s">
        <v>4756</v>
      </c>
      <c r="U151" s="1750" t="s">
        <v>3120</v>
      </c>
      <c r="V151" s="1751"/>
      <c r="W151" s="1751"/>
      <c r="X151" s="1751"/>
      <c r="Y151" s="1753" t="s">
        <v>3747</v>
      </c>
      <c r="Z151" s="1753"/>
      <c r="AA151" s="1753"/>
      <c r="AB151" s="1754"/>
      <c r="AC151" s="1750" t="s">
        <v>3216</v>
      </c>
      <c r="AD151" s="1751"/>
      <c r="AE151" s="1751"/>
      <c r="AF151" s="1751"/>
      <c r="AG151" s="1753" t="s">
        <v>3808</v>
      </c>
      <c r="AH151" s="1753"/>
      <c r="AI151" s="1753"/>
      <c r="AJ151" s="1754"/>
      <c r="AQ151" s="1896"/>
      <c r="AR151" s="1896"/>
      <c r="AS151" s="1896"/>
      <c r="AT151" s="1896"/>
      <c r="AU151" s="1896"/>
      <c r="AV151" s="1896"/>
      <c r="AW151" s="1896"/>
      <c r="AX151" s="1896"/>
      <c r="AY151" s="1896"/>
      <c r="AZ151" s="1896"/>
      <c r="BA151" s="1896"/>
      <c r="BB151" s="1896"/>
      <c r="BC151" s="1896"/>
      <c r="BD151" s="1896"/>
    </row>
    <row r="152" spans="5:56" s="1853" customFormat="1" ht="12" hidden="1" customHeight="1">
      <c r="E152" s="1872"/>
      <c r="F152" s="2241"/>
      <c r="G152" s="2241"/>
      <c r="H152" s="1872"/>
      <c r="I152" s="1872"/>
      <c r="J152" s="1873"/>
      <c r="K152" s="1875"/>
      <c r="L152" s="1873"/>
      <c r="M152" s="1876"/>
      <c r="N152" s="1877"/>
      <c r="O152" s="1875" t="s">
        <v>4874</v>
      </c>
      <c r="P152" s="1877"/>
      <c r="Q152" s="1750" t="s">
        <v>3106</v>
      </c>
      <c r="R152" s="1751"/>
      <c r="S152" s="1751"/>
      <c r="T152" s="1752" t="s">
        <v>4756</v>
      </c>
      <c r="U152" s="1750" t="s">
        <v>3120</v>
      </c>
      <c r="V152" s="1751"/>
      <c r="W152" s="1751"/>
      <c r="X152" s="1751"/>
      <c r="Y152" s="1753" t="s">
        <v>4824</v>
      </c>
      <c r="Z152" s="1753"/>
      <c r="AA152" s="1753"/>
      <c r="AB152" s="1754"/>
      <c r="AC152" s="1750" t="s">
        <v>3139</v>
      </c>
      <c r="AD152" s="1751"/>
      <c r="AE152" s="1751"/>
      <c r="AF152" s="1751"/>
      <c r="AG152" s="1753" t="s">
        <v>3808</v>
      </c>
      <c r="AH152" s="1753"/>
      <c r="AI152" s="1753"/>
      <c r="AJ152" s="1754"/>
      <c r="AQ152" s="1896"/>
      <c r="AR152" s="1896"/>
      <c r="AS152" s="1896"/>
      <c r="AT152" s="1896"/>
      <c r="AU152" s="1896"/>
      <c r="AV152" s="1896"/>
      <c r="AW152" s="1896"/>
      <c r="AX152" s="1896"/>
      <c r="AY152" s="1896"/>
      <c r="AZ152" s="1896"/>
      <c r="BA152" s="1896"/>
      <c r="BB152" s="1896"/>
      <c r="BC152" s="1896"/>
      <c r="BD152" s="1896"/>
    </row>
    <row r="153" spans="5:56" s="1853" customFormat="1" ht="12" hidden="1" customHeight="1">
      <c r="E153" s="1872"/>
      <c r="F153" s="2241"/>
      <c r="G153" s="2241"/>
      <c r="H153" s="1872"/>
      <c r="I153" s="1872"/>
      <c r="J153" s="1873"/>
      <c r="K153" s="1875"/>
      <c r="L153" s="1873"/>
      <c r="M153" s="1876"/>
      <c r="N153" s="1877"/>
      <c r="O153" s="1875" t="s">
        <v>4875</v>
      </c>
      <c r="P153" s="1877"/>
      <c r="Q153" s="1750" t="s">
        <v>3106</v>
      </c>
      <c r="R153" s="1751"/>
      <c r="S153" s="1751"/>
      <c r="T153" s="1752" t="s">
        <v>4756</v>
      </c>
      <c r="U153" s="1750" t="s">
        <v>3120</v>
      </c>
      <c r="V153" s="1751"/>
      <c r="W153" s="1751"/>
      <c r="X153" s="1751"/>
      <c r="Y153" s="1753" t="s">
        <v>4080</v>
      </c>
      <c r="Z153" s="1753"/>
      <c r="AA153" s="1753"/>
      <c r="AB153" s="1754"/>
      <c r="AC153" s="1750" t="s">
        <v>3139</v>
      </c>
      <c r="AD153" s="1751"/>
      <c r="AE153" s="1751"/>
      <c r="AF153" s="1751"/>
      <c r="AG153" s="1753" t="s">
        <v>3808</v>
      </c>
      <c r="AH153" s="1753"/>
      <c r="AI153" s="1753"/>
      <c r="AJ153" s="1754"/>
      <c r="AQ153" s="1896"/>
      <c r="AR153" s="1896"/>
      <c r="AS153" s="1896"/>
      <c r="AT153" s="1896"/>
      <c r="AU153" s="1896"/>
      <c r="AV153" s="1896"/>
      <c r="AW153" s="1896"/>
      <c r="AX153" s="1896"/>
      <c r="AY153" s="1896"/>
      <c r="AZ153" s="1896"/>
      <c r="BA153" s="1896"/>
      <c r="BB153" s="1896"/>
      <c r="BC153" s="1896"/>
      <c r="BD153" s="1896"/>
    </row>
    <row r="154" spans="5:56" s="1853" customFormat="1" ht="12" hidden="1" customHeight="1">
      <c r="E154" s="1872"/>
      <c r="F154" s="2241"/>
      <c r="G154" s="2241"/>
      <c r="H154" s="1872"/>
      <c r="I154" s="1872"/>
      <c r="J154" s="1873"/>
      <c r="K154" s="1875"/>
      <c r="L154" s="1873"/>
      <c r="M154" s="1876"/>
      <c r="N154" s="1877"/>
      <c r="O154" s="1875" t="s">
        <v>4876</v>
      </c>
      <c r="P154" s="1877"/>
      <c r="Q154" s="1750" t="s">
        <v>3106</v>
      </c>
      <c r="R154" s="1751"/>
      <c r="S154" s="1751"/>
      <c r="T154" s="1752" t="s">
        <v>4756</v>
      </c>
      <c r="U154" s="1750" t="s">
        <v>3120</v>
      </c>
      <c r="V154" s="1751"/>
      <c r="W154" s="1751"/>
      <c r="X154" s="1751"/>
      <c r="Y154" s="1753" t="s">
        <v>4877</v>
      </c>
      <c r="Z154" s="1753"/>
      <c r="AA154" s="1753"/>
      <c r="AB154" s="1754"/>
      <c r="AC154" s="1750" t="s">
        <v>3139</v>
      </c>
      <c r="AD154" s="1751"/>
      <c r="AE154" s="1751"/>
      <c r="AF154" s="1751"/>
      <c r="AG154" s="1753" t="s">
        <v>3808</v>
      </c>
      <c r="AH154" s="1753"/>
      <c r="AI154" s="1753"/>
      <c r="AJ154" s="1754"/>
      <c r="AQ154" s="1896"/>
      <c r="AR154" s="1896"/>
      <c r="AS154" s="1896"/>
      <c r="AT154" s="1896"/>
      <c r="AU154" s="1896"/>
      <c r="AV154" s="1896"/>
      <c r="AW154" s="1896"/>
      <c r="AX154" s="1896"/>
      <c r="AY154" s="1896"/>
      <c r="AZ154" s="1896"/>
      <c r="BA154" s="1896"/>
      <c r="BB154" s="1896"/>
      <c r="BC154" s="1896"/>
      <c r="BD154" s="1896"/>
    </row>
    <row r="155" spans="5:56" s="1853" customFormat="1" ht="12" hidden="1" customHeight="1">
      <c r="E155" s="1872"/>
      <c r="F155" s="2241"/>
      <c r="G155" s="2241"/>
      <c r="H155" s="1872"/>
      <c r="I155" s="1872"/>
      <c r="J155" s="1873"/>
      <c r="K155" s="1875"/>
      <c r="L155" s="1873"/>
      <c r="M155" s="1876"/>
      <c r="N155" s="1877"/>
      <c r="O155" s="1875" t="s">
        <v>4878</v>
      </c>
      <c r="P155" s="1877"/>
      <c r="Q155" s="1750" t="s">
        <v>3106</v>
      </c>
      <c r="R155" s="1751"/>
      <c r="S155" s="1751"/>
      <c r="T155" s="1752" t="s">
        <v>4756</v>
      </c>
      <c r="U155" s="1750" t="s">
        <v>3120</v>
      </c>
      <c r="V155" s="1751"/>
      <c r="W155" s="1751"/>
      <c r="X155" s="1751"/>
      <c r="Y155" s="1753" t="s">
        <v>4879</v>
      </c>
      <c r="Z155" s="1753"/>
      <c r="AA155" s="1753"/>
      <c r="AB155" s="1754"/>
      <c r="AC155" s="1750" t="s">
        <v>3139</v>
      </c>
      <c r="AD155" s="1751"/>
      <c r="AE155" s="1751"/>
      <c r="AF155" s="1751"/>
      <c r="AG155" s="1753" t="s">
        <v>3808</v>
      </c>
      <c r="AH155" s="1753"/>
      <c r="AI155" s="1753"/>
      <c r="AJ155" s="1754"/>
      <c r="AQ155" s="1896"/>
      <c r="AR155" s="1896"/>
      <c r="AS155" s="1896"/>
      <c r="AT155" s="1896"/>
      <c r="AU155" s="1896"/>
      <c r="AV155" s="1896"/>
      <c r="AW155" s="1896"/>
      <c r="AX155" s="1896"/>
      <c r="AY155" s="1896"/>
      <c r="AZ155" s="1896"/>
      <c r="BA155" s="1896"/>
      <c r="BB155" s="1896"/>
      <c r="BC155" s="1896"/>
      <c r="BD155" s="1896"/>
    </row>
    <row r="156" spans="5:56" s="1853" customFormat="1" ht="12" hidden="1" customHeight="1">
      <c r="E156" s="1872"/>
      <c r="F156" s="2241"/>
      <c r="G156" s="2241"/>
      <c r="H156" s="1872"/>
      <c r="I156" s="1872"/>
      <c r="J156" s="1873"/>
      <c r="K156" s="1875"/>
      <c r="L156" s="1873"/>
      <c r="M156" s="1876"/>
      <c r="N156" s="1877"/>
      <c r="O156" s="1875" t="s">
        <v>4880</v>
      </c>
      <c r="P156" s="1877"/>
      <c r="Q156" s="1750" t="s">
        <v>3106</v>
      </c>
      <c r="R156" s="1751"/>
      <c r="S156" s="1751"/>
      <c r="T156" s="1752" t="s">
        <v>4756</v>
      </c>
      <c r="U156" s="1750" t="s">
        <v>3120</v>
      </c>
      <c r="V156" s="1751"/>
      <c r="W156" s="1751"/>
      <c r="X156" s="1751"/>
      <c r="Y156" s="1753" t="s">
        <v>4881</v>
      </c>
      <c r="Z156" s="1753"/>
      <c r="AA156" s="1753"/>
      <c r="AB156" s="1754"/>
      <c r="AC156" s="1750" t="s">
        <v>3139</v>
      </c>
      <c r="AD156" s="1751"/>
      <c r="AE156" s="1751"/>
      <c r="AF156" s="1751"/>
      <c r="AG156" s="1753" t="s">
        <v>3808</v>
      </c>
      <c r="AH156" s="1753"/>
      <c r="AI156" s="1753"/>
      <c r="AJ156" s="1754"/>
      <c r="AQ156" s="1896"/>
      <c r="AR156" s="1896"/>
      <c r="AS156" s="1896"/>
      <c r="AT156" s="1896"/>
      <c r="AU156" s="1896"/>
      <c r="AV156" s="1896"/>
      <c r="AW156" s="1896"/>
      <c r="AX156" s="1896"/>
      <c r="AY156" s="1896"/>
      <c r="AZ156" s="1896"/>
      <c r="BA156" s="1896"/>
      <c r="BB156" s="1896"/>
      <c r="BC156" s="1896"/>
      <c r="BD156" s="1896"/>
    </row>
    <row r="157" spans="5:56" s="1853" customFormat="1" ht="12" hidden="1" customHeight="1">
      <c r="E157" s="1872"/>
      <c r="F157" s="2241"/>
      <c r="G157" s="2241"/>
      <c r="H157" s="1872"/>
      <c r="I157" s="1872"/>
      <c r="J157" s="1873"/>
      <c r="K157" s="1875"/>
      <c r="L157" s="1873"/>
      <c r="M157" s="1876"/>
      <c r="N157" s="1877"/>
      <c r="O157" s="1875" t="s">
        <v>4882</v>
      </c>
      <c r="P157" s="1877"/>
      <c r="Q157" s="1750" t="s">
        <v>3106</v>
      </c>
      <c r="R157" s="1751"/>
      <c r="S157" s="1751"/>
      <c r="T157" s="1752" t="s">
        <v>4756</v>
      </c>
      <c r="U157" s="1750" t="s">
        <v>3120</v>
      </c>
      <c r="V157" s="1751"/>
      <c r="W157" s="1751"/>
      <c r="X157" s="1751"/>
      <c r="Y157" s="1753" t="s">
        <v>4883</v>
      </c>
      <c r="Z157" s="1753"/>
      <c r="AA157" s="1753"/>
      <c r="AB157" s="1754"/>
      <c r="AC157" s="1750" t="s">
        <v>3139</v>
      </c>
      <c r="AD157" s="1751"/>
      <c r="AE157" s="1751"/>
      <c r="AF157" s="1751"/>
      <c r="AG157" s="1753" t="s">
        <v>3808</v>
      </c>
      <c r="AH157" s="1753"/>
      <c r="AI157" s="1753"/>
      <c r="AJ157" s="1754"/>
      <c r="AQ157" s="1896"/>
      <c r="AR157" s="1896"/>
      <c r="AS157" s="1896"/>
      <c r="AT157" s="1896"/>
      <c r="AU157" s="1896"/>
      <c r="AV157" s="1896"/>
      <c r="AW157" s="1896"/>
      <c r="AX157" s="1896"/>
      <c r="AY157" s="1896"/>
      <c r="AZ157" s="1896"/>
      <c r="BA157" s="1896"/>
      <c r="BB157" s="1896"/>
      <c r="BC157" s="1896"/>
      <c r="BD157" s="1896"/>
    </row>
    <row r="158" spans="5:56" s="1853" customFormat="1" ht="12" hidden="1" customHeight="1">
      <c r="E158" s="1872"/>
      <c r="F158" s="2241"/>
      <c r="G158" s="2241"/>
      <c r="H158" s="1872"/>
      <c r="I158" s="1872"/>
      <c r="J158" s="1873"/>
      <c r="K158" s="1875"/>
      <c r="L158" s="1873"/>
      <c r="M158" s="1876"/>
      <c r="N158" s="1877"/>
      <c r="O158" s="1875" t="s">
        <v>4884</v>
      </c>
      <c r="P158" s="1877"/>
      <c r="Q158" s="1750" t="s">
        <v>3106</v>
      </c>
      <c r="R158" s="1751"/>
      <c r="S158" s="1751"/>
      <c r="T158" s="1752" t="s">
        <v>4756</v>
      </c>
      <c r="U158" s="1750" t="s">
        <v>3120</v>
      </c>
      <c r="V158" s="1751"/>
      <c r="W158" s="1751"/>
      <c r="X158" s="1751"/>
      <c r="Y158" s="1753" t="s">
        <v>4885</v>
      </c>
      <c r="Z158" s="1753"/>
      <c r="AA158" s="1753"/>
      <c r="AB158" s="1754"/>
      <c r="AC158" s="1750" t="s">
        <v>3139</v>
      </c>
      <c r="AD158" s="1751"/>
      <c r="AE158" s="1751"/>
      <c r="AF158" s="1751"/>
      <c r="AG158" s="1753" t="s">
        <v>4886</v>
      </c>
      <c r="AH158" s="1753"/>
      <c r="AI158" s="1753"/>
      <c r="AJ158" s="1754"/>
      <c r="AQ158" s="1896"/>
      <c r="AR158" s="1896"/>
      <c r="AS158" s="1896"/>
      <c r="AT158" s="1896"/>
      <c r="AU158" s="1896"/>
      <c r="AV158" s="1896"/>
      <c r="AW158" s="1896"/>
      <c r="AX158" s="1896"/>
      <c r="AY158" s="1896"/>
      <c r="AZ158" s="1896"/>
      <c r="BA158" s="1896"/>
      <c r="BB158" s="1896"/>
      <c r="BC158" s="1896"/>
      <c r="BD158" s="1896"/>
    </row>
    <row r="159" spans="5:56" s="1853" customFormat="1" ht="12" hidden="1" customHeight="1">
      <c r="E159" s="1872"/>
      <c r="F159" s="2241"/>
      <c r="G159" s="2241"/>
      <c r="H159" s="1872"/>
      <c r="I159" s="1872"/>
      <c r="J159" s="1873"/>
      <c r="K159" s="1875"/>
      <c r="L159" s="1873"/>
      <c r="M159" s="1876"/>
      <c r="N159" s="1877"/>
      <c r="O159" s="1875" t="s">
        <v>4887</v>
      </c>
      <c r="P159" s="1877"/>
      <c r="Q159" s="1750" t="s">
        <v>3106</v>
      </c>
      <c r="R159" s="1751"/>
      <c r="S159" s="1751"/>
      <c r="T159" s="1752" t="s">
        <v>4756</v>
      </c>
      <c r="U159" s="1750" t="s">
        <v>3120</v>
      </c>
      <c r="V159" s="1751"/>
      <c r="W159" s="1751"/>
      <c r="X159" s="1751"/>
      <c r="Y159" s="1753" t="s">
        <v>4888</v>
      </c>
      <c r="Z159" s="1753"/>
      <c r="AA159" s="1753"/>
      <c r="AB159" s="1754"/>
      <c r="AC159" s="1750" t="s">
        <v>3139</v>
      </c>
      <c r="AD159" s="1751"/>
      <c r="AE159" s="1751"/>
      <c r="AF159" s="1751"/>
      <c r="AG159" s="1753" t="s">
        <v>4764</v>
      </c>
      <c r="AH159" s="1753"/>
      <c r="AI159" s="1753"/>
      <c r="AJ159" s="1754"/>
      <c r="AQ159" s="1896"/>
      <c r="AR159" s="1896"/>
      <c r="AS159" s="1896"/>
      <c r="AT159" s="1896"/>
      <c r="AU159" s="1896"/>
      <c r="AV159" s="1896"/>
      <c r="AW159" s="1896"/>
      <c r="AX159" s="1896"/>
      <c r="AY159" s="1896"/>
      <c r="AZ159" s="1896"/>
      <c r="BA159" s="1896"/>
      <c r="BB159" s="1896"/>
      <c r="BC159" s="1896"/>
      <c r="BD159" s="1896"/>
    </row>
    <row r="160" spans="5:56" s="1853" customFormat="1" ht="12" hidden="1" customHeight="1">
      <c r="E160" s="1872"/>
      <c r="F160" s="1878"/>
      <c r="G160" s="1878"/>
      <c r="H160" s="1878"/>
      <c r="I160" s="1876"/>
      <c r="J160" s="1879"/>
      <c r="K160" s="1876"/>
      <c r="L160" s="1876"/>
      <c r="M160" s="1877"/>
      <c r="N160" s="1879"/>
      <c r="O160" s="1877"/>
      <c r="P160" s="1879"/>
      <c r="Q160" s="1879"/>
      <c r="R160" s="1879"/>
      <c r="S160" s="1880"/>
      <c r="T160" s="1879"/>
      <c r="U160" s="1879"/>
      <c r="V160" s="1879"/>
      <c r="W160" s="1879"/>
      <c r="X160" s="1880"/>
      <c r="Y160" s="1880"/>
      <c r="Z160" s="1880"/>
      <c r="AA160" s="1880"/>
      <c r="AB160" s="1879"/>
      <c r="AC160" s="1879"/>
      <c r="AD160" s="1879"/>
      <c r="AE160" s="1879"/>
      <c r="AF160" s="1880"/>
      <c r="AG160" s="1880"/>
      <c r="AH160" s="1880"/>
      <c r="AI160" s="1880"/>
      <c r="AJ160" s="1877"/>
      <c r="AK160" s="1877"/>
      <c r="AP160" s="1896"/>
      <c r="AQ160" s="1896"/>
      <c r="AR160" s="1896"/>
      <c r="AS160" s="1896"/>
      <c r="AT160" s="1896"/>
      <c r="AU160" s="1896"/>
      <c r="AV160" s="1896"/>
      <c r="AW160" s="1896"/>
      <c r="AX160" s="1896"/>
      <c r="AY160" s="1896"/>
      <c r="AZ160" s="1896"/>
      <c r="BA160" s="1896"/>
      <c r="BB160" s="1896"/>
      <c r="BC160" s="1896"/>
    </row>
    <row r="161" spans="2:55" s="1853" customFormat="1" ht="12" hidden="1" customHeight="1">
      <c r="C161" s="1853" t="s">
        <v>3141</v>
      </c>
      <c r="D161" s="1854"/>
      <c r="G161" s="2129" t="s">
        <v>4768</v>
      </c>
      <c r="M161" s="1877"/>
      <c r="N161" s="1877"/>
      <c r="O161" s="1877"/>
      <c r="P161" s="1877"/>
      <c r="Q161" s="1877"/>
      <c r="R161" s="1877"/>
      <c r="S161" s="1877"/>
      <c r="T161" s="1877"/>
      <c r="U161" s="1877"/>
      <c r="V161" s="1877"/>
      <c r="W161" s="1877"/>
      <c r="X161" s="1877"/>
      <c r="AC161" s="1877"/>
      <c r="AD161" s="1877"/>
      <c r="AE161" s="1877"/>
      <c r="AF161" s="1877"/>
      <c r="AG161" s="1877"/>
      <c r="AH161" s="1877"/>
      <c r="AI161" s="1877"/>
      <c r="AJ161" s="1877"/>
      <c r="AK161" s="1856"/>
      <c r="AL161" s="1877"/>
    </row>
    <row r="162" spans="2:55" s="1853" customFormat="1" ht="12" hidden="1" customHeight="1">
      <c r="E162" s="1855" t="s">
        <v>3102</v>
      </c>
      <c r="AJ162" s="1856" t="s">
        <v>3103</v>
      </c>
    </row>
    <row r="163" spans="2:55" s="1853" customFormat="1" ht="12" hidden="1" customHeight="1">
      <c r="E163" s="1857">
        <v>31</v>
      </c>
      <c r="F163" s="1857"/>
      <c r="G163" s="1857"/>
      <c r="H163" s="1857"/>
      <c r="I163" s="1857"/>
      <c r="J163" s="1857"/>
      <c r="K163" s="1857"/>
      <c r="L163" s="1857">
        <v>24</v>
      </c>
      <c r="M163" s="1857">
        <v>23</v>
      </c>
      <c r="N163" s="1857"/>
      <c r="O163" s="1857"/>
      <c r="P163" s="1857"/>
      <c r="Q163" s="1857"/>
      <c r="R163" s="1857"/>
      <c r="S163" s="1857"/>
      <c r="T163" s="1858">
        <v>16</v>
      </c>
      <c r="U163" s="1858">
        <v>15</v>
      </c>
      <c r="V163" s="1857"/>
      <c r="W163" s="1857"/>
      <c r="X163" s="1857"/>
      <c r="Y163" s="1857"/>
      <c r="Z163" s="1857"/>
      <c r="AA163" s="1857"/>
      <c r="AB163" s="1858">
        <v>8</v>
      </c>
      <c r="AC163" s="1858">
        <v>7</v>
      </c>
      <c r="AD163" s="1857"/>
      <c r="AE163" s="1857"/>
      <c r="AF163" s="1857"/>
      <c r="AG163" s="1857"/>
      <c r="AH163" s="1857"/>
      <c r="AI163" s="1857"/>
      <c r="AJ163" s="1858">
        <v>0</v>
      </c>
    </row>
    <row r="164" spans="2:55" s="1853" customFormat="1" ht="12" hidden="1" customHeight="1">
      <c r="E164" s="2211" t="s">
        <v>3125</v>
      </c>
      <c r="F164" s="1862" t="s">
        <v>3125</v>
      </c>
      <c r="G164" s="1862" t="s">
        <v>3125</v>
      </c>
      <c r="H164" s="2243" t="s">
        <v>3125</v>
      </c>
      <c r="I164" s="2211" t="s">
        <v>3125</v>
      </c>
      <c r="J164" s="1862" t="s">
        <v>3125</v>
      </c>
      <c r="K164" s="1862" t="s">
        <v>3125</v>
      </c>
      <c r="L164" s="2243" t="s">
        <v>3125</v>
      </c>
      <c r="M164" s="2211" t="s">
        <v>3125</v>
      </c>
      <c r="N164" s="1862" t="s">
        <v>3125</v>
      </c>
      <c r="O164" s="1862" t="s">
        <v>3125</v>
      </c>
      <c r="P164" s="2243" t="s">
        <v>3194</v>
      </c>
      <c r="Q164" s="2211" t="s">
        <v>3125</v>
      </c>
      <c r="R164" s="1862" t="s">
        <v>3125</v>
      </c>
      <c r="S164" s="1862" t="s">
        <v>3125</v>
      </c>
      <c r="T164" s="2243" t="s">
        <v>3125</v>
      </c>
      <c r="U164" s="2211" t="s">
        <v>3125</v>
      </c>
      <c r="V164" s="1862" t="s">
        <v>3125</v>
      </c>
      <c r="W164" s="1862" t="s">
        <v>3125</v>
      </c>
      <c r="X164" s="2243" t="s">
        <v>3125</v>
      </c>
      <c r="Y164" s="2211" t="s">
        <v>3125</v>
      </c>
      <c r="Z164" s="1862" t="s">
        <v>3125</v>
      </c>
      <c r="AA164" s="1862" t="s">
        <v>3125</v>
      </c>
      <c r="AB164" s="2243" t="s">
        <v>3125</v>
      </c>
      <c r="AC164" s="1859" t="s">
        <v>3105</v>
      </c>
      <c r="AD164" s="1860" t="s">
        <v>3105</v>
      </c>
      <c r="AE164" s="1860" t="s">
        <v>3105</v>
      </c>
      <c r="AF164" s="2244" t="s">
        <v>3105</v>
      </c>
      <c r="AG164" s="1859" t="s">
        <v>3105</v>
      </c>
      <c r="AH164" s="1860" t="s">
        <v>3105</v>
      </c>
      <c r="AI164" s="1860" t="s">
        <v>3105</v>
      </c>
      <c r="AJ164" s="2244" t="s">
        <v>3105</v>
      </c>
    </row>
    <row r="165" spans="2:55" s="1853" customFormat="1" ht="6" hidden="1" customHeight="1">
      <c r="E165" s="1869"/>
      <c r="F165" s="1869"/>
      <c r="G165" s="1869"/>
      <c r="H165" s="1869"/>
      <c r="I165" s="1869"/>
      <c r="J165" s="1869"/>
      <c r="K165" s="1869"/>
      <c r="L165" s="1869"/>
      <c r="M165" s="1869"/>
      <c r="N165" s="1869"/>
      <c r="O165" s="1869"/>
      <c r="P165" s="1869"/>
      <c r="Q165" s="1869"/>
      <c r="R165" s="1869"/>
      <c r="S165" s="1869"/>
      <c r="T165" s="1869"/>
      <c r="U165" s="1869"/>
      <c r="V165" s="1869"/>
      <c r="W165" s="1869"/>
      <c r="X165" s="1869"/>
      <c r="Y165" s="1869"/>
      <c r="Z165" s="1869"/>
      <c r="AA165" s="1869"/>
      <c r="AB165" s="1869"/>
      <c r="AC165" s="1869"/>
      <c r="AD165" s="1869"/>
      <c r="AE165" s="1869"/>
      <c r="AF165" s="1869"/>
      <c r="AG165" s="1869"/>
      <c r="AH165" s="1869"/>
      <c r="AI165" s="1869"/>
      <c r="AJ165" s="1869"/>
    </row>
    <row r="166" spans="2:55" s="1853" customFormat="1" ht="6" hidden="1" customHeight="1">
      <c r="E166" s="1869"/>
      <c r="F166" s="1869"/>
      <c r="G166" s="1869"/>
      <c r="H166" s="1869"/>
      <c r="I166" s="1869"/>
      <c r="J166" s="1869"/>
      <c r="K166" s="1869"/>
      <c r="L166" s="1869"/>
      <c r="M166" s="1869"/>
      <c r="N166" s="1869"/>
      <c r="O166" s="1869"/>
      <c r="P166" s="1869"/>
      <c r="Q166" s="1869"/>
      <c r="R166" s="1869"/>
      <c r="S166" s="1869"/>
      <c r="T166" s="1869"/>
      <c r="U166" s="1869"/>
      <c r="V166" s="1869"/>
      <c r="W166" s="1869"/>
      <c r="X166" s="1869"/>
      <c r="Y166" s="1869"/>
      <c r="Z166" s="1869"/>
      <c r="AA166" s="1869"/>
      <c r="AB166" s="1869"/>
      <c r="AC166" s="1869"/>
      <c r="AD166" s="1869"/>
      <c r="AE166" s="1869"/>
      <c r="AF166" s="1869"/>
      <c r="AG166" s="1869"/>
      <c r="AH166" s="1869"/>
      <c r="AI166" s="1869"/>
      <c r="AJ166" s="1869"/>
    </row>
    <row r="167" spans="2:55" s="1853" customFormat="1" ht="6" hidden="1" customHeight="1">
      <c r="E167" s="1869"/>
      <c r="F167" s="1869"/>
      <c r="G167" s="1869"/>
      <c r="H167" s="1869"/>
      <c r="I167" s="1869"/>
      <c r="J167" s="1869"/>
      <c r="K167" s="1869"/>
      <c r="L167" s="1869"/>
      <c r="M167" s="1869"/>
      <c r="N167" s="1869"/>
      <c r="O167" s="1869"/>
      <c r="P167" s="1869"/>
      <c r="Q167" s="1869"/>
      <c r="R167" s="1869"/>
      <c r="S167" s="1869"/>
      <c r="T167" s="1869"/>
      <c r="U167" s="1869"/>
      <c r="V167" s="1869"/>
      <c r="W167" s="1869"/>
      <c r="X167" s="1869"/>
      <c r="Y167" s="1869"/>
      <c r="Z167" s="1869"/>
      <c r="AA167" s="1869"/>
      <c r="AB167" s="1869"/>
      <c r="AC167" s="1869"/>
      <c r="AD167" s="1869"/>
      <c r="AE167" s="1869"/>
      <c r="AF167" s="1869"/>
      <c r="AG167" s="1869"/>
      <c r="AH167" s="1869"/>
      <c r="AI167" s="1869"/>
      <c r="AJ167" s="1869"/>
    </row>
    <row r="168" spans="2:55" s="1853" customFormat="1" ht="11.25" hidden="1" customHeight="1">
      <c r="F168" s="1873"/>
      <c r="G168" s="1873"/>
      <c r="H168" s="1873"/>
      <c r="I168" s="1873"/>
      <c r="J168" s="1873"/>
      <c r="K168" s="1873"/>
      <c r="L168" s="1873"/>
      <c r="M168" s="1873"/>
      <c r="N168" s="1873"/>
      <c r="O168" s="1873"/>
      <c r="P168" s="1873"/>
      <c r="Q168" s="1873"/>
      <c r="R168" s="1873"/>
      <c r="S168" s="1873"/>
      <c r="T168" s="1873"/>
      <c r="U168" s="1873"/>
      <c r="V168" s="1873"/>
      <c r="W168" s="1873"/>
      <c r="X168" s="1873"/>
      <c r="Z168" s="1869"/>
      <c r="AA168" s="1869"/>
      <c r="AB168" s="1869"/>
      <c r="AC168" s="1869"/>
      <c r="AD168" s="2245" t="s">
        <v>4193</v>
      </c>
      <c r="AE168" s="2245"/>
      <c r="AF168" s="2245"/>
      <c r="AG168" s="2245"/>
      <c r="AH168" s="2245"/>
      <c r="AI168" s="2245"/>
      <c r="AJ168" s="2245"/>
    </row>
    <row r="169" spans="2:55" s="1853" customFormat="1" ht="12" hidden="1" customHeight="1">
      <c r="E169" s="1872" t="s">
        <v>4769</v>
      </c>
      <c r="F169" s="1878"/>
      <c r="G169" s="1878"/>
      <c r="H169" s="1878"/>
      <c r="I169" s="1876"/>
      <c r="J169" s="1879"/>
      <c r="K169" s="1876"/>
      <c r="L169" s="1876"/>
      <c r="M169" s="1877"/>
      <c r="N169" s="1879"/>
      <c r="O169" s="1877"/>
      <c r="P169" s="1879"/>
      <c r="Q169" s="1879"/>
      <c r="R169" s="1879"/>
      <c r="S169" s="1880"/>
      <c r="T169" s="1879"/>
      <c r="U169" s="1879"/>
      <c r="V169" s="1879"/>
      <c r="W169" s="1879"/>
      <c r="X169" s="1880"/>
      <c r="Y169" s="1880"/>
      <c r="Z169" s="1880"/>
      <c r="AA169" s="1880"/>
      <c r="AB169" s="1879"/>
      <c r="AC169" s="1879"/>
      <c r="AD169" s="1879"/>
      <c r="AE169" s="1879"/>
      <c r="AF169" s="1880"/>
      <c r="AG169" s="1880"/>
      <c r="AH169" s="1880"/>
      <c r="AI169" s="1880"/>
      <c r="AJ169" s="1877"/>
      <c r="AK169" s="1877"/>
      <c r="AP169" s="1896"/>
      <c r="AQ169" s="1896"/>
      <c r="AR169" s="1896"/>
      <c r="AS169" s="1896"/>
      <c r="AT169" s="1896"/>
      <c r="AU169" s="1896"/>
      <c r="AV169" s="1896"/>
      <c r="AW169" s="1896"/>
      <c r="AX169" s="1896"/>
      <c r="AY169" s="1896"/>
      <c r="AZ169" s="1896"/>
      <c r="BA169" s="1896"/>
      <c r="BB169" s="1896"/>
      <c r="BC169" s="1896"/>
    </row>
    <row r="170" spans="2:55" s="1853" customFormat="1" ht="12" hidden="1" customHeight="1">
      <c r="E170" s="1872" t="s">
        <v>4770</v>
      </c>
      <c r="F170" s="1878"/>
      <c r="G170" s="1878"/>
      <c r="H170" s="1878"/>
      <c r="I170" s="1876"/>
      <c r="J170" s="1879"/>
      <c r="K170" s="1876"/>
      <c r="L170" s="1876"/>
      <c r="M170" s="1877"/>
      <c r="N170" s="1879"/>
      <c r="O170" s="1877"/>
      <c r="P170" s="1879"/>
      <c r="Q170" s="1879"/>
      <c r="R170" s="1879"/>
      <c r="S170" s="1880"/>
      <c r="T170" s="1879"/>
      <c r="U170" s="1879"/>
      <c r="V170" s="1879"/>
      <c r="W170" s="1879"/>
      <c r="X170" s="1880"/>
      <c r="Y170" s="1880"/>
      <c r="Z170" s="1880"/>
      <c r="AA170" s="1880"/>
      <c r="AB170" s="1879"/>
      <c r="AC170" s="1879"/>
      <c r="AD170" s="1879"/>
      <c r="AE170" s="1879"/>
      <c r="AF170" s="1880"/>
      <c r="AG170" s="1880"/>
      <c r="AH170" s="1880"/>
      <c r="AI170" s="1880"/>
      <c r="AJ170" s="1877"/>
      <c r="AK170" s="1877"/>
      <c r="AP170" s="1896"/>
      <c r="AQ170" s="1896"/>
      <c r="AR170" s="1896"/>
      <c r="AS170" s="1896"/>
      <c r="AT170" s="1896"/>
      <c r="AU170" s="1896"/>
      <c r="AV170" s="1896"/>
      <c r="AW170" s="1896"/>
      <c r="AX170" s="1896"/>
      <c r="AY170" s="1896"/>
      <c r="AZ170" s="1896"/>
      <c r="BA170" s="1896"/>
      <c r="BB170" s="1896"/>
      <c r="BC170" s="1896"/>
    </row>
    <row r="171" spans="2:55" s="1853" customFormat="1" ht="12" hidden="1" customHeight="1">
      <c r="E171" s="1872" t="s">
        <v>4771</v>
      </c>
      <c r="F171" s="1878"/>
      <c r="G171" s="1878"/>
      <c r="H171" s="1878"/>
      <c r="I171" s="1876"/>
      <c r="J171" s="1879"/>
      <c r="K171" s="1876"/>
      <c r="L171" s="1876"/>
      <c r="M171" s="1877"/>
      <c r="N171" s="1879"/>
      <c r="O171" s="1877"/>
      <c r="P171" s="1879"/>
      <c r="Q171" s="1879"/>
      <c r="R171" s="1879"/>
      <c r="S171" s="1880"/>
      <c r="T171" s="1879"/>
      <c r="U171" s="1879"/>
      <c r="V171" s="1879"/>
      <c r="W171" s="1879"/>
      <c r="X171" s="1880"/>
      <c r="Y171" s="1880"/>
      <c r="Z171" s="1880"/>
      <c r="AA171" s="1880"/>
      <c r="AB171" s="1879"/>
      <c r="AC171" s="1879"/>
      <c r="AD171" s="1879"/>
      <c r="AE171" s="1879"/>
      <c r="AF171" s="1880"/>
      <c r="AG171" s="1880"/>
      <c r="AH171" s="1880"/>
      <c r="AI171" s="1880"/>
      <c r="AJ171" s="1877"/>
      <c r="AK171" s="1877"/>
      <c r="AP171" s="1896"/>
      <c r="AQ171" s="1896"/>
      <c r="AR171" s="1896"/>
      <c r="AS171" s="1896"/>
      <c r="AT171" s="1896"/>
      <c r="AU171" s="1896"/>
      <c r="AV171" s="1896"/>
      <c r="AW171" s="1896"/>
      <c r="AX171" s="1896"/>
      <c r="AY171" s="1896"/>
      <c r="AZ171" s="1896"/>
      <c r="BA171" s="1896"/>
      <c r="BB171" s="1896"/>
      <c r="BC171" s="1896"/>
    </row>
    <row r="172" spans="2:55" s="1853" customFormat="1" ht="12" hidden="1" customHeight="1">
      <c r="E172" s="1872" t="s">
        <v>4772</v>
      </c>
      <c r="F172" s="1878"/>
      <c r="G172" s="1878"/>
      <c r="H172" s="1878"/>
      <c r="I172" s="1876"/>
      <c r="J172" s="1879"/>
      <c r="K172" s="1876"/>
      <c r="L172" s="1876"/>
      <c r="M172" s="1877"/>
      <c r="N172" s="1879"/>
      <c r="O172" s="1877"/>
      <c r="P172" s="1879"/>
      <c r="Q172" s="1879"/>
      <c r="R172" s="1879"/>
      <c r="S172" s="1880"/>
      <c r="T172" s="1879"/>
      <c r="U172" s="1879"/>
      <c r="V172" s="1879"/>
      <c r="W172" s="1879"/>
      <c r="X172" s="1880"/>
      <c r="Y172" s="1880"/>
      <c r="Z172" s="1880"/>
      <c r="AA172" s="1880"/>
      <c r="AB172" s="1879"/>
      <c r="AC172" s="1879"/>
      <c r="AD172" s="1879"/>
      <c r="AE172" s="1879"/>
      <c r="AF172" s="1880"/>
      <c r="AG172" s="1880"/>
      <c r="AH172" s="1880"/>
      <c r="AI172" s="1880"/>
      <c r="AJ172" s="1877"/>
      <c r="AK172" s="1877"/>
      <c r="AP172" s="1896"/>
      <c r="AQ172" s="1896"/>
      <c r="AR172" s="1896"/>
      <c r="AS172" s="1896"/>
      <c r="AT172" s="1896"/>
      <c r="AU172" s="1896"/>
      <c r="AV172" s="1896"/>
      <c r="AW172" s="1896"/>
      <c r="AX172" s="1896"/>
      <c r="AY172" s="1896"/>
      <c r="AZ172" s="1896"/>
      <c r="BA172" s="1896"/>
      <c r="BB172" s="1896"/>
      <c r="BC172" s="1896"/>
    </row>
    <row r="173" spans="2:55" s="1853" customFormat="1" ht="12" hidden="1" customHeight="1">
      <c r="E173" s="1872"/>
      <c r="F173" s="1878"/>
      <c r="G173" s="1878"/>
      <c r="H173" s="1878"/>
      <c r="I173" s="1876"/>
      <c r="J173" s="1879"/>
      <c r="K173" s="1876"/>
      <c r="L173" s="1876"/>
      <c r="M173" s="1877"/>
      <c r="N173" s="1879"/>
      <c r="O173" s="1877"/>
      <c r="P173" s="1879"/>
      <c r="Q173" s="1879"/>
      <c r="R173" s="1879"/>
      <c r="S173" s="1880"/>
      <c r="T173" s="1879"/>
      <c r="U173" s="1879"/>
      <c r="V173" s="1879"/>
      <c r="W173" s="1879"/>
      <c r="X173" s="1880"/>
      <c r="Y173" s="1880"/>
      <c r="Z173" s="1880"/>
      <c r="AA173" s="1880"/>
      <c r="AB173" s="1879"/>
      <c r="AC173" s="1879"/>
      <c r="AD173" s="1879"/>
      <c r="AE173" s="1879"/>
      <c r="AF173" s="1880"/>
      <c r="AG173" s="1880"/>
      <c r="AH173" s="1880"/>
      <c r="AI173" s="1880"/>
      <c r="AJ173" s="1856" t="s">
        <v>4773</v>
      </c>
      <c r="AK173" s="1877"/>
      <c r="AP173" s="1896"/>
      <c r="AQ173" s="1896"/>
      <c r="AR173" s="1896"/>
      <c r="AS173" s="1896"/>
      <c r="AT173" s="1896"/>
      <c r="AU173" s="1896"/>
      <c r="AV173" s="1896"/>
      <c r="AW173" s="1896"/>
      <c r="AX173" s="1896"/>
      <c r="AY173" s="1896"/>
      <c r="AZ173" s="1896"/>
      <c r="BA173" s="1896"/>
      <c r="BB173" s="1896"/>
      <c r="BC173" s="1896"/>
    </row>
    <row r="174" spans="2:55" s="2228" customFormat="1" ht="12" hidden="1" customHeight="1">
      <c r="B174" s="2226" t="str">
        <f>$B$2</f>
        <v>15</v>
      </c>
      <c r="C174" s="2227" t="s">
        <v>4889</v>
      </c>
      <c r="D174" s="2246"/>
      <c r="E174" s="2233" t="s">
        <v>4890</v>
      </c>
      <c r="R174" s="2230"/>
      <c r="S174" s="2230"/>
      <c r="T174" s="2230"/>
      <c r="U174" s="2230"/>
      <c r="V174" s="2230"/>
      <c r="W174" s="2230"/>
      <c r="X174" s="1896"/>
      <c r="Y174" s="1896"/>
      <c r="Z174" s="1896"/>
      <c r="AA174" s="1896"/>
      <c r="AB174" s="1896"/>
      <c r="AC174" s="1896"/>
      <c r="AD174" s="1896"/>
      <c r="AH174" s="2232" t="s">
        <v>3184</v>
      </c>
      <c r="AI174" s="2232"/>
      <c r="AJ174" s="2232"/>
      <c r="AK174" s="2232"/>
      <c r="AL174" s="2247"/>
      <c r="AP174" s="1570"/>
    </row>
    <row r="175" spans="2:55" s="2228" customFormat="1" ht="12" hidden="1" customHeight="1">
      <c r="B175" s="2226" t="str">
        <f>$B$2</f>
        <v>15</v>
      </c>
      <c r="C175" s="2227" t="s">
        <v>4891</v>
      </c>
      <c r="D175" s="2246"/>
      <c r="E175" s="2233" t="s">
        <v>4892</v>
      </c>
      <c r="R175" s="2230"/>
      <c r="S175" s="2230"/>
      <c r="T175" s="2230"/>
      <c r="U175" s="2230"/>
      <c r="V175" s="2230"/>
      <c r="W175" s="2230"/>
      <c r="X175" s="1896"/>
      <c r="Y175" s="1896"/>
      <c r="Z175" s="1896"/>
      <c r="AA175" s="1896"/>
      <c r="AB175" s="1896"/>
      <c r="AC175" s="1896"/>
      <c r="AD175" s="1896"/>
      <c r="AH175" s="2232" t="s">
        <v>3694</v>
      </c>
      <c r="AI175" s="2232"/>
      <c r="AJ175" s="2232"/>
      <c r="AK175" s="2232"/>
      <c r="AL175" s="2247"/>
      <c r="AP175" s="1570"/>
    </row>
    <row r="176" spans="2:55" s="2219" customFormat="1" ht="12" hidden="1" customHeight="1">
      <c r="E176" s="2239" t="s">
        <v>3222</v>
      </c>
      <c r="F176" s="2220"/>
      <c r="G176" s="2220"/>
      <c r="H176" s="2220"/>
      <c r="I176" s="2220"/>
      <c r="J176" s="2221"/>
      <c r="K176" s="2221"/>
      <c r="L176" s="2221"/>
      <c r="M176" s="2222"/>
      <c r="N176" s="2222"/>
      <c r="O176" s="2222"/>
      <c r="P176" s="2222"/>
      <c r="Q176" s="2223"/>
      <c r="R176" s="2224"/>
      <c r="S176" s="2224"/>
      <c r="T176" s="2224"/>
      <c r="U176" s="2221"/>
      <c r="Y176" s="2222"/>
      <c r="Z176" s="2222"/>
      <c r="AA176" s="2222"/>
      <c r="AB176" s="2223"/>
      <c r="AC176" s="2222"/>
      <c r="AD176" s="2222"/>
      <c r="AE176" s="2222"/>
      <c r="AF176" s="2222"/>
      <c r="AG176" s="2225"/>
      <c r="AH176" s="2225"/>
      <c r="AI176" s="2225"/>
      <c r="AJ176" s="2225"/>
    </row>
    <row r="177" spans="3:56" s="2219" customFormat="1" ht="12" hidden="1" customHeight="1">
      <c r="E177" s="2239"/>
      <c r="F177" s="2220"/>
      <c r="G177" s="2220"/>
      <c r="H177" s="2220"/>
      <c r="I177" s="2220"/>
      <c r="J177" s="2221"/>
      <c r="K177" s="2221"/>
      <c r="L177" s="2221"/>
      <c r="M177" s="2222"/>
      <c r="N177" s="2222"/>
      <c r="O177" s="2222"/>
      <c r="P177" s="2222"/>
      <c r="Q177" s="2223"/>
      <c r="R177" s="2224"/>
      <c r="S177" s="2224"/>
      <c r="T177" s="2224"/>
      <c r="U177" s="2221"/>
      <c r="Y177" s="2222"/>
      <c r="Z177" s="2222"/>
      <c r="AA177" s="2222"/>
      <c r="AB177" s="2223"/>
      <c r="AC177" s="2222"/>
      <c r="AD177" s="2222"/>
      <c r="AE177" s="2222"/>
      <c r="AF177" s="2222"/>
      <c r="AG177" s="2225"/>
      <c r="AH177" s="2225"/>
      <c r="AI177" s="2225"/>
      <c r="AJ177" s="2225"/>
    </row>
    <row r="178" spans="3:56" s="2129" customFormat="1" ht="12" hidden="1" customHeight="1">
      <c r="C178" s="2129" t="s">
        <v>3101</v>
      </c>
      <c r="D178" s="1884"/>
      <c r="G178" s="2129" t="s">
        <v>4778</v>
      </c>
    </row>
    <row r="179" spans="3:56" s="1853" customFormat="1" ht="12" hidden="1" customHeight="1">
      <c r="E179" s="1855" t="s">
        <v>3102</v>
      </c>
      <c r="AJ179" s="1856" t="s">
        <v>3103</v>
      </c>
    </row>
    <row r="180" spans="3:56" s="1853" customFormat="1" ht="12" hidden="1" customHeight="1">
      <c r="E180" s="1857">
        <v>31</v>
      </c>
      <c r="F180" s="1857"/>
      <c r="G180" s="1857"/>
      <c r="H180" s="1857"/>
      <c r="I180" s="1857"/>
      <c r="J180" s="1857"/>
      <c r="K180" s="1857"/>
      <c r="L180" s="1857">
        <v>24</v>
      </c>
      <c r="M180" s="1857">
        <v>23</v>
      </c>
      <c r="N180" s="1857"/>
      <c r="O180" s="1857"/>
      <c r="P180" s="1857"/>
      <c r="Q180" s="1857"/>
      <c r="R180" s="1857"/>
      <c r="S180" s="1857"/>
      <c r="T180" s="1858">
        <v>16</v>
      </c>
      <c r="U180" s="1858">
        <v>15</v>
      </c>
      <c r="V180" s="1857"/>
      <c r="W180" s="1857"/>
      <c r="X180" s="1857"/>
      <c r="Y180" s="1857"/>
      <c r="Z180" s="1857"/>
      <c r="AA180" s="1857"/>
      <c r="AB180" s="1858">
        <v>8</v>
      </c>
      <c r="AC180" s="1858">
        <v>7</v>
      </c>
      <c r="AD180" s="1857"/>
      <c r="AE180" s="1857"/>
      <c r="AF180" s="1857"/>
      <c r="AG180" s="1857"/>
      <c r="AH180" s="1857"/>
      <c r="AI180" s="1857"/>
      <c r="AJ180" s="1858">
        <v>0</v>
      </c>
      <c r="AQ180" s="1896"/>
      <c r="AR180" s="1896"/>
      <c r="AS180" s="1896"/>
      <c r="AT180" s="1896"/>
      <c r="AU180" s="1896"/>
      <c r="AV180" s="1896"/>
      <c r="AW180" s="1896"/>
      <c r="AX180" s="1896"/>
      <c r="AY180" s="1896"/>
      <c r="AZ180" s="1896"/>
      <c r="BA180" s="1896"/>
      <c r="BB180" s="1896"/>
      <c r="BC180" s="1896"/>
      <c r="BD180" s="1896"/>
    </row>
    <row r="181" spans="3:56" s="1853" customFormat="1" ht="12" hidden="1" customHeight="1">
      <c r="E181" s="1859">
        <v>1</v>
      </c>
      <c r="F181" s="1860">
        <v>0</v>
      </c>
      <c r="G181" s="1860">
        <v>1</v>
      </c>
      <c r="H181" s="1861" t="s">
        <v>3105</v>
      </c>
      <c r="I181" s="1859">
        <v>0</v>
      </c>
      <c r="J181" s="1862">
        <v>0</v>
      </c>
      <c r="K181" s="1862">
        <v>0</v>
      </c>
      <c r="L181" s="1863">
        <v>0</v>
      </c>
      <c r="M181" s="2240">
        <v>0</v>
      </c>
      <c r="N181" s="1862">
        <v>0</v>
      </c>
      <c r="O181" s="1862">
        <v>0</v>
      </c>
      <c r="P181" s="1863">
        <v>0</v>
      </c>
      <c r="Q181" s="1859" t="str">
        <f>MID(Q183,1,1)</f>
        <v>0</v>
      </c>
      <c r="R181" s="1860" t="str">
        <f>MID(Q183,2,1)</f>
        <v>0</v>
      </c>
      <c r="S181" s="1865" t="str">
        <f>MID(Q183,3,1)</f>
        <v>1</v>
      </c>
      <c r="T181" s="1866" t="str">
        <f>MID(Q183,4,1)</f>
        <v>0</v>
      </c>
      <c r="U181" s="1859">
        <v>0</v>
      </c>
      <c r="V181" s="1860">
        <v>0</v>
      </c>
      <c r="W181" s="1860" t="s">
        <v>3105</v>
      </c>
      <c r="X181" s="1861" t="s">
        <v>3105</v>
      </c>
      <c r="Y181" s="1859" t="s">
        <v>3105</v>
      </c>
      <c r="Z181" s="1860" t="s">
        <v>3105</v>
      </c>
      <c r="AA181" s="1860" t="s">
        <v>3105</v>
      </c>
      <c r="AB181" s="1861" t="s">
        <v>3105</v>
      </c>
      <c r="AC181" s="1867" t="str">
        <f>MID(AC183,1,1)</f>
        <v>0</v>
      </c>
      <c r="AD181" s="1865" t="str">
        <f>MID(AC183,2,1)</f>
        <v>0</v>
      </c>
      <c r="AE181" s="1865" t="str">
        <f>MID(AC183,3,1)</f>
        <v>0</v>
      </c>
      <c r="AF181" s="1868" t="str">
        <f>MID(AC183,4,1)</f>
        <v>0</v>
      </c>
      <c r="AG181" s="1865" t="s">
        <v>3105</v>
      </c>
      <c r="AH181" s="1865" t="s">
        <v>3105</v>
      </c>
      <c r="AI181" s="1865" t="s">
        <v>3105</v>
      </c>
      <c r="AJ181" s="1868" t="s">
        <v>3105</v>
      </c>
      <c r="AQ181" s="1896"/>
      <c r="AR181" s="1896"/>
      <c r="AS181" s="1896"/>
      <c r="AT181" s="1896"/>
      <c r="AU181" s="1896"/>
      <c r="AV181" s="1896"/>
      <c r="AW181" s="1896"/>
      <c r="AX181" s="1896"/>
      <c r="AY181" s="1896"/>
      <c r="AZ181" s="1896"/>
      <c r="BA181" s="1896"/>
      <c r="BB181" s="1896"/>
      <c r="BC181" s="1896"/>
      <c r="BD181" s="1896"/>
    </row>
    <row r="182" spans="3:56" s="1853" customFormat="1" ht="12" hidden="1" customHeight="1">
      <c r="AI182" s="1873"/>
      <c r="AJ182" s="1873"/>
      <c r="AQ182" s="1896"/>
      <c r="AR182" s="1896"/>
      <c r="AS182" s="1896"/>
      <c r="AT182" s="1896"/>
      <c r="AU182" s="1896"/>
      <c r="AV182" s="1896"/>
      <c r="AW182" s="1896"/>
      <c r="AX182" s="1896"/>
      <c r="AY182" s="1896"/>
      <c r="AZ182" s="1896"/>
      <c r="BA182" s="1896"/>
      <c r="BB182" s="1896"/>
      <c r="BC182" s="1896"/>
      <c r="BD182" s="1896"/>
    </row>
    <row r="183" spans="3:56" s="1853" customFormat="1" ht="12" hidden="1" customHeight="1">
      <c r="E183" s="1872"/>
      <c r="F183" s="1872"/>
      <c r="G183" s="1872"/>
      <c r="H183" s="1872"/>
      <c r="I183" s="1872"/>
      <c r="J183" s="1873"/>
      <c r="K183" s="1873"/>
      <c r="L183" s="1873"/>
      <c r="M183" s="1873"/>
      <c r="N183" s="1873"/>
      <c r="O183" s="1873"/>
      <c r="P183" s="1873"/>
      <c r="Q183" s="1874" t="str">
        <f>HEX2BIN(T184,4)</f>
        <v>0010</v>
      </c>
      <c r="R183" s="1874"/>
      <c r="S183" s="1874"/>
      <c r="T183" s="1874"/>
      <c r="U183" s="1874" t="str">
        <f>HEX2BIN(Y184,8)</f>
        <v>00000000</v>
      </c>
      <c r="V183" s="1874"/>
      <c r="W183" s="1874"/>
      <c r="X183" s="1874"/>
      <c r="Y183" s="1874"/>
      <c r="Z183" s="1874"/>
      <c r="AA183" s="1874"/>
      <c r="AB183" s="1874"/>
      <c r="AC183" s="1874" t="str">
        <f>HEX2BIN(AG184,8)</f>
        <v>00000110</v>
      </c>
      <c r="AD183" s="1874"/>
      <c r="AE183" s="1874"/>
      <c r="AF183" s="1874"/>
      <c r="AG183" s="1874"/>
      <c r="AH183" s="1874"/>
      <c r="AI183" s="1874"/>
      <c r="AJ183" s="1874"/>
      <c r="AQ183" s="1896"/>
      <c r="AR183" s="1896"/>
      <c r="AS183" s="1896"/>
      <c r="AT183" s="1896"/>
      <c r="AU183" s="1896"/>
      <c r="AV183" s="1896"/>
      <c r="AW183" s="1896"/>
      <c r="AX183" s="1896"/>
      <c r="AY183" s="1896"/>
      <c r="AZ183" s="1896"/>
      <c r="BA183" s="1896"/>
      <c r="BB183" s="1896"/>
      <c r="BC183" s="1896"/>
      <c r="BD183" s="1896"/>
    </row>
    <row r="184" spans="3:56" s="1853" customFormat="1" ht="12" hidden="1" customHeight="1">
      <c r="E184" s="1872"/>
      <c r="F184" s="2241"/>
      <c r="G184" s="2241"/>
      <c r="H184" s="1872"/>
      <c r="I184" s="1872"/>
      <c r="J184" s="1873"/>
      <c r="K184" s="1875"/>
      <c r="L184" s="1873"/>
      <c r="M184" s="1876"/>
      <c r="N184" s="1877"/>
      <c r="O184" s="1875" t="s">
        <v>4893</v>
      </c>
      <c r="P184" s="1877"/>
      <c r="Q184" s="1750" t="s">
        <v>3106</v>
      </c>
      <c r="R184" s="1751"/>
      <c r="S184" s="1751"/>
      <c r="T184" s="1752" t="s">
        <v>4756</v>
      </c>
      <c r="U184" s="1750" t="s">
        <v>3120</v>
      </c>
      <c r="V184" s="1751"/>
      <c r="W184" s="1751"/>
      <c r="X184" s="1751"/>
      <c r="Y184" s="1753" t="s">
        <v>4894</v>
      </c>
      <c r="Z184" s="1753"/>
      <c r="AA184" s="1753"/>
      <c r="AB184" s="1754"/>
      <c r="AC184" s="1750" t="s">
        <v>3139</v>
      </c>
      <c r="AD184" s="1751"/>
      <c r="AE184" s="1751"/>
      <c r="AF184" s="1751"/>
      <c r="AG184" s="1753" t="s">
        <v>4368</v>
      </c>
      <c r="AH184" s="1753"/>
      <c r="AI184" s="1753"/>
      <c r="AJ184" s="1754"/>
      <c r="AQ184" s="1896"/>
      <c r="AR184" s="1896"/>
      <c r="AS184" s="1896"/>
      <c r="AT184" s="1896"/>
      <c r="AU184" s="1896"/>
      <c r="AV184" s="1896"/>
      <c r="AW184" s="1896"/>
      <c r="AX184" s="1896"/>
      <c r="AY184" s="1896"/>
      <c r="AZ184" s="1896"/>
      <c r="BA184" s="1896"/>
      <c r="BB184" s="1896"/>
      <c r="BC184" s="1896"/>
      <c r="BD184" s="1896"/>
    </row>
    <row r="185" spans="3:56" s="1853" customFormat="1" ht="12" hidden="1" customHeight="1">
      <c r="E185" s="1872"/>
      <c r="F185" s="2241"/>
      <c r="G185" s="2241"/>
      <c r="H185" s="1872"/>
      <c r="I185" s="1872"/>
      <c r="J185" s="1873"/>
      <c r="K185" s="1875"/>
      <c r="L185" s="1873"/>
      <c r="M185" s="1876"/>
      <c r="N185" s="1877"/>
      <c r="O185" s="1875" t="s">
        <v>4895</v>
      </c>
      <c r="P185" s="1877"/>
      <c r="Q185" s="1750" t="s">
        <v>3106</v>
      </c>
      <c r="R185" s="1751"/>
      <c r="S185" s="1751"/>
      <c r="T185" s="1752" t="s">
        <v>4756</v>
      </c>
      <c r="U185" s="1750" t="s">
        <v>3120</v>
      </c>
      <c r="V185" s="1751"/>
      <c r="W185" s="1751"/>
      <c r="X185" s="1751"/>
      <c r="Y185" s="1753" t="s">
        <v>3401</v>
      </c>
      <c r="Z185" s="1753"/>
      <c r="AA185" s="1753"/>
      <c r="AB185" s="1754"/>
      <c r="AC185" s="1750" t="s">
        <v>3216</v>
      </c>
      <c r="AD185" s="1751"/>
      <c r="AE185" s="1751"/>
      <c r="AF185" s="1751"/>
      <c r="AG185" s="1753" t="s">
        <v>4896</v>
      </c>
      <c r="AH185" s="1753"/>
      <c r="AI185" s="1753"/>
      <c r="AJ185" s="1754"/>
      <c r="AQ185" s="1896"/>
      <c r="AR185" s="1896"/>
      <c r="AS185" s="1896"/>
      <c r="AT185" s="1896"/>
      <c r="AU185" s="1896"/>
      <c r="AV185" s="1896"/>
      <c r="AW185" s="1896"/>
      <c r="AX185" s="1896"/>
      <c r="AY185" s="1896"/>
      <c r="AZ185" s="1896"/>
      <c r="BA185" s="1896"/>
      <c r="BB185" s="1896"/>
      <c r="BC185" s="1896"/>
      <c r="BD185" s="1896"/>
    </row>
    <row r="186" spans="3:56" s="1853" customFormat="1" ht="12" hidden="1" customHeight="1">
      <c r="E186" s="1872"/>
      <c r="F186" s="2241"/>
      <c r="G186" s="2241"/>
      <c r="H186" s="1872"/>
      <c r="I186" s="1872"/>
      <c r="J186" s="1873"/>
      <c r="K186" s="1875"/>
      <c r="L186" s="1873"/>
      <c r="M186" s="1876"/>
      <c r="N186" s="1877"/>
      <c r="O186" s="1875" t="s">
        <v>4897</v>
      </c>
      <c r="P186" s="1877"/>
      <c r="Q186" s="1750" t="s">
        <v>3106</v>
      </c>
      <c r="R186" s="1751"/>
      <c r="S186" s="1751"/>
      <c r="T186" s="1752" t="s">
        <v>4756</v>
      </c>
      <c r="U186" s="1750" t="s">
        <v>3120</v>
      </c>
      <c r="V186" s="1751"/>
      <c r="W186" s="1751"/>
      <c r="X186" s="1751"/>
      <c r="Y186" s="1753" t="s">
        <v>3582</v>
      </c>
      <c r="Z186" s="1753"/>
      <c r="AA186" s="1753"/>
      <c r="AB186" s="1754"/>
      <c r="AC186" s="1750" t="s">
        <v>3139</v>
      </c>
      <c r="AD186" s="1751"/>
      <c r="AE186" s="1751"/>
      <c r="AF186" s="1751"/>
      <c r="AG186" s="1753" t="s">
        <v>4368</v>
      </c>
      <c r="AH186" s="1753"/>
      <c r="AI186" s="1753"/>
      <c r="AJ186" s="1754"/>
      <c r="AQ186" s="1896"/>
      <c r="AR186" s="1896"/>
      <c r="AS186" s="1896"/>
      <c r="AT186" s="1896"/>
      <c r="AU186" s="1896"/>
      <c r="AV186" s="1896"/>
      <c r="AW186" s="1896"/>
      <c r="AX186" s="1896"/>
      <c r="AY186" s="1896"/>
      <c r="AZ186" s="1896"/>
      <c r="BA186" s="1896"/>
      <c r="BB186" s="1896"/>
      <c r="BC186" s="1896"/>
      <c r="BD186" s="1896"/>
    </row>
    <row r="187" spans="3:56" s="1853" customFormat="1" ht="12" hidden="1" customHeight="1">
      <c r="E187" s="1872"/>
      <c r="F187" s="2241"/>
      <c r="G187" s="2241"/>
      <c r="H187" s="1872"/>
      <c r="I187" s="1872"/>
      <c r="J187" s="1873"/>
      <c r="K187" s="1875"/>
      <c r="L187" s="1873"/>
      <c r="M187" s="1876"/>
      <c r="N187" s="1877"/>
      <c r="O187" s="1875" t="s">
        <v>4898</v>
      </c>
      <c r="P187" s="1877"/>
      <c r="Q187" s="1750" t="s">
        <v>3106</v>
      </c>
      <c r="R187" s="1751"/>
      <c r="S187" s="1751"/>
      <c r="T187" s="1752" t="s">
        <v>4756</v>
      </c>
      <c r="U187" s="1750" t="s">
        <v>3120</v>
      </c>
      <c r="V187" s="1751"/>
      <c r="W187" s="1751"/>
      <c r="X187" s="1751"/>
      <c r="Y187" s="1753" t="s">
        <v>3444</v>
      </c>
      <c r="Z187" s="1753"/>
      <c r="AA187" s="1753"/>
      <c r="AB187" s="1754"/>
      <c r="AC187" s="1750" t="s">
        <v>3139</v>
      </c>
      <c r="AD187" s="1751"/>
      <c r="AE187" s="1751"/>
      <c r="AF187" s="1751"/>
      <c r="AG187" s="1753" t="s">
        <v>4368</v>
      </c>
      <c r="AH187" s="1753"/>
      <c r="AI187" s="1753"/>
      <c r="AJ187" s="1754"/>
      <c r="AQ187" s="1896"/>
      <c r="AR187" s="1896"/>
      <c r="AS187" s="1896"/>
      <c r="AT187" s="1896"/>
      <c r="AU187" s="1896"/>
      <c r="AV187" s="1896"/>
      <c r="AW187" s="1896"/>
      <c r="AX187" s="1896"/>
      <c r="AY187" s="1896"/>
      <c r="AZ187" s="1896"/>
      <c r="BA187" s="1896"/>
      <c r="BB187" s="1896"/>
      <c r="BC187" s="1896"/>
      <c r="BD187" s="1896"/>
    </row>
    <row r="188" spans="3:56" s="1853" customFormat="1" ht="12" hidden="1" customHeight="1">
      <c r="E188" s="1872"/>
      <c r="F188" s="2241"/>
      <c r="G188" s="2241"/>
      <c r="H188" s="1872"/>
      <c r="I188" s="1872"/>
      <c r="J188" s="1873"/>
      <c r="K188" s="1875"/>
      <c r="L188" s="1873"/>
      <c r="M188" s="1876"/>
      <c r="N188" s="1877"/>
      <c r="O188" s="1875" t="s">
        <v>4899</v>
      </c>
      <c r="P188" s="1877"/>
      <c r="Q188" s="1750" t="s">
        <v>3106</v>
      </c>
      <c r="R188" s="1751"/>
      <c r="S188" s="1751"/>
      <c r="T188" s="1752" t="s">
        <v>4756</v>
      </c>
      <c r="U188" s="1750" t="s">
        <v>3120</v>
      </c>
      <c r="V188" s="1751"/>
      <c r="W188" s="1751"/>
      <c r="X188" s="1751"/>
      <c r="Y188" s="1753" t="s">
        <v>3448</v>
      </c>
      <c r="Z188" s="1753"/>
      <c r="AA188" s="1753"/>
      <c r="AB188" s="1754"/>
      <c r="AC188" s="1750" t="s">
        <v>3139</v>
      </c>
      <c r="AD188" s="1751"/>
      <c r="AE188" s="1751"/>
      <c r="AF188" s="1751"/>
      <c r="AG188" s="1753" t="s">
        <v>4368</v>
      </c>
      <c r="AH188" s="1753"/>
      <c r="AI188" s="1753"/>
      <c r="AJ188" s="1754"/>
      <c r="AQ188" s="1896"/>
      <c r="AR188" s="1896"/>
      <c r="AS188" s="1896"/>
      <c r="AT188" s="1896"/>
      <c r="AU188" s="1896"/>
      <c r="AV188" s="1896"/>
      <c r="AW188" s="1896"/>
      <c r="AX188" s="1896"/>
      <c r="AY188" s="1896"/>
      <c r="AZ188" s="1896"/>
      <c r="BA188" s="1896"/>
      <c r="BB188" s="1896"/>
      <c r="BC188" s="1896"/>
      <c r="BD188" s="1896"/>
    </row>
    <row r="189" spans="3:56" s="1853" customFormat="1" ht="12" hidden="1" customHeight="1">
      <c r="E189" s="1872"/>
      <c r="F189" s="2241"/>
      <c r="G189" s="2241"/>
      <c r="H189" s="1872"/>
      <c r="I189" s="1872"/>
      <c r="J189" s="1873"/>
      <c r="K189" s="1875"/>
      <c r="L189" s="1873"/>
      <c r="M189" s="1876"/>
      <c r="N189" s="1877"/>
      <c r="O189" s="1875" t="s">
        <v>4900</v>
      </c>
      <c r="P189" s="1877"/>
      <c r="Q189" s="1750" t="s">
        <v>3106</v>
      </c>
      <c r="R189" s="1751"/>
      <c r="S189" s="1751"/>
      <c r="T189" s="1752" t="s">
        <v>4756</v>
      </c>
      <c r="U189" s="1750" t="s">
        <v>3120</v>
      </c>
      <c r="V189" s="1751"/>
      <c r="W189" s="1751"/>
      <c r="X189" s="1751"/>
      <c r="Y189" s="1753" t="s">
        <v>3451</v>
      </c>
      <c r="Z189" s="1753"/>
      <c r="AA189" s="1753"/>
      <c r="AB189" s="1754"/>
      <c r="AC189" s="1750" t="s">
        <v>3139</v>
      </c>
      <c r="AD189" s="1751"/>
      <c r="AE189" s="1751"/>
      <c r="AF189" s="1751"/>
      <c r="AG189" s="1753" t="s">
        <v>4368</v>
      </c>
      <c r="AH189" s="1753"/>
      <c r="AI189" s="1753"/>
      <c r="AJ189" s="1754"/>
      <c r="AQ189" s="1896"/>
      <c r="AR189" s="1896"/>
      <c r="AS189" s="1896"/>
      <c r="AT189" s="1896"/>
      <c r="AU189" s="1896"/>
      <c r="AV189" s="1896"/>
      <c r="AW189" s="1896"/>
      <c r="AX189" s="1896"/>
      <c r="AY189" s="1896"/>
      <c r="AZ189" s="1896"/>
      <c r="BA189" s="1896"/>
      <c r="BB189" s="1896"/>
      <c r="BC189" s="1896"/>
      <c r="BD189" s="1896"/>
    </row>
    <row r="190" spans="3:56" s="1853" customFormat="1" ht="12" hidden="1" customHeight="1">
      <c r="E190" s="1872"/>
      <c r="F190" s="2241"/>
      <c r="G190" s="2241"/>
      <c r="H190" s="1872"/>
      <c r="I190" s="1872"/>
      <c r="J190" s="1873"/>
      <c r="K190" s="1875"/>
      <c r="L190" s="1873"/>
      <c r="M190" s="1876"/>
      <c r="N190" s="1877"/>
      <c r="O190" s="1875" t="s">
        <v>4901</v>
      </c>
      <c r="P190" s="1877"/>
      <c r="Q190" s="1750" t="s">
        <v>3106</v>
      </c>
      <c r="R190" s="1751"/>
      <c r="S190" s="1751"/>
      <c r="T190" s="1752" t="s">
        <v>4756</v>
      </c>
      <c r="U190" s="1750" t="s">
        <v>3120</v>
      </c>
      <c r="V190" s="1751"/>
      <c r="W190" s="1751"/>
      <c r="X190" s="1751"/>
      <c r="Y190" s="1753" t="s">
        <v>3454</v>
      </c>
      <c r="Z190" s="1753"/>
      <c r="AA190" s="1753"/>
      <c r="AB190" s="1754"/>
      <c r="AC190" s="1750" t="s">
        <v>3139</v>
      </c>
      <c r="AD190" s="1751"/>
      <c r="AE190" s="1751"/>
      <c r="AF190" s="1751"/>
      <c r="AG190" s="1753" t="s">
        <v>4368</v>
      </c>
      <c r="AH190" s="1753"/>
      <c r="AI190" s="1753"/>
      <c r="AJ190" s="1754"/>
      <c r="AQ190" s="1896"/>
      <c r="AR190" s="1896"/>
      <c r="AS190" s="1896"/>
      <c r="AT190" s="1896"/>
      <c r="AU190" s="1896"/>
      <c r="AV190" s="1896"/>
      <c r="AW190" s="1896"/>
      <c r="AX190" s="1896"/>
      <c r="AY190" s="1896"/>
      <c r="AZ190" s="1896"/>
      <c r="BA190" s="1896"/>
      <c r="BB190" s="1896"/>
      <c r="BC190" s="1896"/>
      <c r="BD190" s="1896"/>
    </row>
    <row r="191" spans="3:56" s="1853" customFormat="1" ht="12" hidden="1" customHeight="1">
      <c r="E191" s="1872"/>
      <c r="F191" s="2241"/>
      <c r="G191" s="2241"/>
      <c r="H191" s="1872"/>
      <c r="I191" s="1872"/>
      <c r="J191" s="1873"/>
      <c r="K191" s="1875"/>
      <c r="L191" s="1873"/>
      <c r="M191" s="1876"/>
      <c r="N191" s="1877"/>
      <c r="O191" s="1875" t="s">
        <v>4902</v>
      </c>
      <c r="P191" s="1877"/>
      <c r="Q191" s="1750" t="s">
        <v>3106</v>
      </c>
      <c r="R191" s="1751"/>
      <c r="S191" s="1751"/>
      <c r="T191" s="1752" t="s">
        <v>4756</v>
      </c>
      <c r="U191" s="1750" t="s">
        <v>3120</v>
      </c>
      <c r="V191" s="1751"/>
      <c r="W191" s="1751"/>
      <c r="X191" s="1751"/>
      <c r="Y191" s="1753" t="s">
        <v>3457</v>
      </c>
      <c r="Z191" s="1753"/>
      <c r="AA191" s="1753"/>
      <c r="AB191" s="1754"/>
      <c r="AC191" s="1750" t="s">
        <v>3139</v>
      </c>
      <c r="AD191" s="1751"/>
      <c r="AE191" s="1751"/>
      <c r="AF191" s="1751"/>
      <c r="AG191" s="1753" t="s">
        <v>4368</v>
      </c>
      <c r="AH191" s="1753"/>
      <c r="AI191" s="1753"/>
      <c r="AJ191" s="1754"/>
      <c r="AQ191" s="1896"/>
      <c r="AR191" s="1896"/>
      <c r="AS191" s="1896"/>
      <c r="AT191" s="1896"/>
      <c r="AU191" s="1896"/>
      <c r="AV191" s="1896"/>
      <c r="AW191" s="1896"/>
      <c r="AX191" s="1896"/>
      <c r="AY191" s="1896"/>
      <c r="AZ191" s="1896"/>
      <c r="BA191" s="1896"/>
      <c r="BB191" s="1896"/>
      <c r="BC191" s="1896"/>
      <c r="BD191" s="1896"/>
    </row>
    <row r="192" spans="3:56" s="1853" customFormat="1" ht="12" hidden="1" customHeight="1">
      <c r="E192" s="1872"/>
      <c r="F192" s="2241"/>
      <c r="G192" s="2241"/>
      <c r="H192" s="1872"/>
      <c r="I192" s="1872"/>
      <c r="J192" s="1873"/>
      <c r="K192" s="1875"/>
      <c r="L192" s="1873"/>
      <c r="M192" s="1876"/>
      <c r="N192" s="1877"/>
      <c r="O192" s="1875" t="s">
        <v>4903</v>
      </c>
      <c r="P192" s="1877"/>
      <c r="Q192" s="1750" t="s">
        <v>3106</v>
      </c>
      <c r="R192" s="1751"/>
      <c r="S192" s="1751"/>
      <c r="T192" s="1752" t="s">
        <v>4756</v>
      </c>
      <c r="U192" s="1750" t="s">
        <v>3120</v>
      </c>
      <c r="V192" s="1751"/>
      <c r="W192" s="1751"/>
      <c r="X192" s="1751"/>
      <c r="Y192" s="1753" t="s">
        <v>3460</v>
      </c>
      <c r="Z192" s="1753"/>
      <c r="AA192" s="1753"/>
      <c r="AB192" s="1754"/>
      <c r="AC192" s="1750" t="s">
        <v>3139</v>
      </c>
      <c r="AD192" s="1751"/>
      <c r="AE192" s="1751"/>
      <c r="AF192" s="1751"/>
      <c r="AG192" s="1753" t="s">
        <v>4368</v>
      </c>
      <c r="AH192" s="1753"/>
      <c r="AI192" s="1753"/>
      <c r="AJ192" s="1754"/>
      <c r="AQ192" s="1896"/>
      <c r="AR192" s="1896"/>
      <c r="AS192" s="1896"/>
      <c r="AT192" s="1896"/>
      <c r="AU192" s="1896"/>
      <c r="AV192" s="1896"/>
      <c r="AW192" s="1896"/>
      <c r="AX192" s="1896"/>
      <c r="AY192" s="1896"/>
      <c r="AZ192" s="1896"/>
      <c r="BA192" s="1896"/>
      <c r="BB192" s="1896"/>
      <c r="BC192" s="1896"/>
      <c r="BD192" s="1896"/>
    </row>
    <row r="193" spans="3:56" s="1853" customFormat="1" ht="12" hidden="1" customHeight="1">
      <c r="E193" s="1872"/>
      <c r="F193" s="2241"/>
      <c r="G193" s="2241"/>
      <c r="H193" s="1872"/>
      <c r="I193" s="1872"/>
      <c r="J193" s="1873"/>
      <c r="K193" s="1875"/>
      <c r="L193" s="1873"/>
      <c r="M193" s="1876"/>
      <c r="N193" s="1877"/>
      <c r="O193" s="1875" t="s">
        <v>4904</v>
      </c>
      <c r="P193" s="1877"/>
      <c r="Q193" s="1750" t="s">
        <v>3106</v>
      </c>
      <c r="R193" s="1751"/>
      <c r="S193" s="1751"/>
      <c r="T193" s="1752" t="s">
        <v>4756</v>
      </c>
      <c r="U193" s="1750" t="s">
        <v>3120</v>
      </c>
      <c r="V193" s="1751"/>
      <c r="W193" s="1751"/>
      <c r="X193" s="1751"/>
      <c r="Y193" s="1753" t="s">
        <v>3463</v>
      </c>
      <c r="Z193" s="1753"/>
      <c r="AA193" s="1753"/>
      <c r="AB193" s="1754"/>
      <c r="AC193" s="1750" t="s">
        <v>3139</v>
      </c>
      <c r="AD193" s="1751"/>
      <c r="AE193" s="1751"/>
      <c r="AF193" s="1751"/>
      <c r="AG193" s="1753" t="s">
        <v>4368</v>
      </c>
      <c r="AH193" s="1753"/>
      <c r="AI193" s="1753"/>
      <c r="AJ193" s="1754"/>
      <c r="AQ193" s="1896"/>
      <c r="AR193" s="1896"/>
      <c r="AS193" s="1896"/>
      <c r="AT193" s="1896"/>
      <c r="AU193" s="1896"/>
      <c r="AV193" s="1896"/>
      <c r="AW193" s="1896"/>
      <c r="AX193" s="1896"/>
      <c r="AY193" s="1896"/>
      <c r="AZ193" s="1896"/>
      <c r="BA193" s="1896"/>
      <c r="BB193" s="1896"/>
      <c r="BC193" s="1896"/>
      <c r="BD193" s="1896"/>
    </row>
    <row r="194" spans="3:56" s="1853" customFormat="1" ht="12" hidden="1" customHeight="1">
      <c r="E194" s="1872"/>
      <c r="F194" s="2241"/>
      <c r="G194" s="2241"/>
      <c r="H194" s="1872"/>
      <c r="I194" s="1872"/>
      <c r="J194" s="1873"/>
      <c r="K194" s="1875"/>
      <c r="L194" s="1873"/>
      <c r="M194" s="1876"/>
      <c r="N194" s="1877"/>
      <c r="O194" s="1875" t="s">
        <v>4905</v>
      </c>
      <c r="P194" s="1877"/>
      <c r="Q194" s="1750" t="s">
        <v>3106</v>
      </c>
      <c r="R194" s="1751"/>
      <c r="S194" s="1751"/>
      <c r="T194" s="1752" t="s">
        <v>4756</v>
      </c>
      <c r="U194" s="1750" t="s">
        <v>3120</v>
      </c>
      <c r="V194" s="1751"/>
      <c r="W194" s="1751"/>
      <c r="X194" s="1751"/>
      <c r="Y194" s="1753" t="s">
        <v>4175</v>
      </c>
      <c r="Z194" s="1753"/>
      <c r="AA194" s="1753"/>
      <c r="AB194" s="1754"/>
      <c r="AC194" s="1750" t="s">
        <v>3139</v>
      </c>
      <c r="AD194" s="1751"/>
      <c r="AE194" s="1751"/>
      <c r="AF194" s="1751"/>
      <c r="AG194" s="1753" t="s">
        <v>4368</v>
      </c>
      <c r="AH194" s="1753"/>
      <c r="AI194" s="1753"/>
      <c r="AJ194" s="1754"/>
      <c r="AQ194" s="1896"/>
      <c r="AR194" s="1896"/>
      <c r="AS194" s="1896"/>
      <c r="AT194" s="1896"/>
      <c r="AU194" s="1896"/>
      <c r="AV194" s="1896"/>
      <c r="AW194" s="1896"/>
      <c r="AX194" s="1896"/>
      <c r="AY194" s="1896"/>
      <c r="AZ194" s="1896"/>
      <c r="BA194" s="1896"/>
      <c r="BB194" s="1896"/>
      <c r="BC194" s="1896"/>
      <c r="BD194" s="1896"/>
    </row>
    <row r="195" spans="3:56" s="1853" customFormat="1" ht="12" hidden="1" customHeight="1">
      <c r="E195" s="1872"/>
      <c r="F195" s="2241"/>
      <c r="G195" s="2241"/>
      <c r="H195" s="1872"/>
      <c r="I195" s="1872"/>
      <c r="J195" s="1873"/>
      <c r="K195" s="1875"/>
      <c r="L195" s="1873"/>
      <c r="M195" s="1876"/>
      <c r="N195" s="1877"/>
      <c r="O195" s="1875" t="s">
        <v>4906</v>
      </c>
      <c r="P195" s="1877"/>
      <c r="Q195" s="1750" t="s">
        <v>3106</v>
      </c>
      <c r="R195" s="1751"/>
      <c r="S195" s="1751"/>
      <c r="T195" s="1752" t="s">
        <v>4756</v>
      </c>
      <c r="U195" s="1750" t="s">
        <v>3120</v>
      </c>
      <c r="V195" s="1751"/>
      <c r="W195" s="1751"/>
      <c r="X195" s="1751"/>
      <c r="Y195" s="1753" t="s">
        <v>4177</v>
      </c>
      <c r="Z195" s="1753"/>
      <c r="AA195" s="1753"/>
      <c r="AB195" s="1754"/>
      <c r="AC195" s="1750" t="s">
        <v>3139</v>
      </c>
      <c r="AD195" s="1751"/>
      <c r="AE195" s="1751"/>
      <c r="AF195" s="1751"/>
      <c r="AG195" s="1753" t="s">
        <v>4368</v>
      </c>
      <c r="AH195" s="1753"/>
      <c r="AI195" s="1753"/>
      <c r="AJ195" s="1754"/>
      <c r="AQ195" s="1896"/>
      <c r="AR195" s="1896"/>
      <c r="AS195" s="1896"/>
      <c r="AT195" s="1896"/>
      <c r="AU195" s="1896"/>
      <c r="AV195" s="1896"/>
      <c r="AW195" s="1896"/>
      <c r="AX195" s="1896"/>
      <c r="AY195" s="1896"/>
      <c r="AZ195" s="1896"/>
      <c r="BA195" s="1896"/>
      <c r="BB195" s="1896"/>
      <c r="BC195" s="1896"/>
      <c r="BD195" s="1896"/>
    </row>
    <row r="196" spans="3:56" s="1853" customFormat="1" ht="12" hidden="1" customHeight="1">
      <c r="E196" s="1872"/>
      <c r="F196" s="2241"/>
      <c r="G196" s="2241"/>
      <c r="H196" s="1872"/>
      <c r="I196" s="1872"/>
      <c r="J196" s="1873"/>
      <c r="K196" s="1875"/>
      <c r="L196" s="1873"/>
      <c r="M196" s="1876"/>
      <c r="N196" s="1877"/>
      <c r="O196" s="1875" t="s">
        <v>4907</v>
      </c>
      <c r="P196" s="1877"/>
      <c r="Q196" s="1750" t="s">
        <v>3106</v>
      </c>
      <c r="R196" s="1751"/>
      <c r="S196" s="1751"/>
      <c r="T196" s="1752" t="s">
        <v>4756</v>
      </c>
      <c r="U196" s="1750" t="s">
        <v>3120</v>
      </c>
      <c r="V196" s="1751"/>
      <c r="W196" s="1751"/>
      <c r="X196" s="1751"/>
      <c r="Y196" s="1753" t="s">
        <v>4627</v>
      </c>
      <c r="Z196" s="1753"/>
      <c r="AA196" s="1753"/>
      <c r="AB196" s="1754"/>
      <c r="AC196" s="1750" t="s">
        <v>3216</v>
      </c>
      <c r="AD196" s="1751"/>
      <c r="AE196" s="1751"/>
      <c r="AF196" s="1751"/>
      <c r="AG196" s="1753" t="s">
        <v>4368</v>
      </c>
      <c r="AH196" s="1753"/>
      <c r="AI196" s="1753"/>
      <c r="AJ196" s="1754"/>
      <c r="AQ196" s="1896"/>
      <c r="AR196" s="1896"/>
      <c r="AS196" s="1896"/>
      <c r="AT196" s="1896"/>
      <c r="AU196" s="1896"/>
      <c r="AV196" s="1896"/>
      <c r="AW196" s="1896"/>
      <c r="AX196" s="1896"/>
      <c r="AY196" s="1896"/>
      <c r="AZ196" s="1896"/>
      <c r="BA196" s="1896"/>
      <c r="BB196" s="1896"/>
      <c r="BC196" s="1896"/>
      <c r="BD196" s="1896"/>
    </row>
    <row r="197" spans="3:56" s="1853" customFormat="1" ht="12" hidden="1" customHeight="1">
      <c r="E197" s="1872"/>
      <c r="F197" s="2241"/>
      <c r="G197" s="2241"/>
      <c r="H197" s="1872"/>
      <c r="I197" s="1872"/>
      <c r="J197" s="1873"/>
      <c r="K197" s="1875"/>
      <c r="L197" s="1873"/>
      <c r="M197" s="1876"/>
      <c r="N197" s="1877"/>
      <c r="O197" s="1875" t="s">
        <v>4908</v>
      </c>
      <c r="P197" s="1877"/>
      <c r="Q197" s="1750" t="s">
        <v>3106</v>
      </c>
      <c r="R197" s="1751"/>
      <c r="S197" s="1751"/>
      <c r="T197" s="1752" t="s">
        <v>4756</v>
      </c>
      <c r="U197" s="1750" t="s">
        <v>3120</v>
      </c>
      <c r="V197" s="1751"/>
      <c r="W197" s="1751"/>
      <c r="X197" s="1751"/>
      <c r="Y197" s="1753" t="s">
        <v>4181</v>
      </c>
      <c r="Z197" s="1753"/>
      <c r="AA197" s="1753"/>
      <c r="AB197" s="1754"/>
      <c r="AC197" s="1750" t="s">
        <v>3139</v>
      </c>
      <c r="AD197" s="1751"/>
      <c r="AE197" s="1751"/>
      <c r="AF197" s="1751"/>
      <c r="AG197" s="1753" t="s">
        <v>4368</v>
      </c>
      <c r="AH197" s="1753"/>
      <c r="AI197" s="1753"/>
      <c r="AJ197" s="1754"/>
      <c r="AQ197" s="1896"/>
      <c r="AR197" s="1896"/>
      <c r="AS197" s="1896"/>
      <c r="AT197" s="1896"/>
      <c r="AU197" s="1896"/>
      <c r="AV197" s="1896"/>
      <c r="AW197" s="1896"/>
      <c r="AX197" s="1896"/>
      <c r="AY197" s="1896"/>
      <c r="AZ197" s="1896"/>
      <c r="BA197" s="1896"/>
      <c r="BB197" s="1896"/>
      <c r="BC197" s="1896"/>
      <c r="BD197" s="1896"/>
    </row>
    <row r="198" spans="3:56" s="1853" customFormat="1" ht="12" hidden="1" customHeight="1">
      <c r="E198" s="1872"/>
      <c r="F198" s="2241"/>
      <c r="G198" s="2241"/>
      <c r="H198" s="1872"/>
      <c r="I198" s="1872"/>
      <c r="J198" s="1873"/>
      <c r="K198" s="1875"/>
      <c r="L198" s="1873"/>
      <c r="M198" s="1876"/>
      <c r="N198" s="1877"/>
      <c r="O198" s="1875" t="s">
        <v>4909</v>
      </c>
      <c r="P198" s="1877"/>
      <c r="Q198" s="1750" t="s">
        <v>3106</v>
      </c>
      <c r="R198" s="1751"/>
      <c r="S198" s="1751"/>
      <c r="T198" s="1752" t="s">
        <v>4756</v>
      </c>
      <c r="U198" s="1750" t="s">
        <v>3120</v>
      </c>
      <c r="V198" s="1751"/>
      <c r="W198" s="1751"/>
      <c r="X198" s="1751"/>
      <c r="Y198" s="1753" t="s">
        <v>3999</v>
      </c>
      <c r="Z198" s="1753"/>
      <c r="AA198" s="1753"/>
      <c r="AB198" s="1754"/>
      <c r="AC198" s="1750" t="s">
        <v>3139</v>
      </c>
      <c r="AD198" s="1751"/>
      <c r="AE198" s="1751"/>
      <c r="AF198" s="1751"/>
      <c r="AG198" s="1753" t="s">
        <v>4368</v>
      </c>
      <c r="AH198" s="1753"/>
      <c r="AI198" s="1753"/>
      <c r="AJ198" s="1754"/>
      <c r="AQ198" s="1896"/>
      <c r="AR198" s="1896"/>
      <c r="AS198" s="1896"/>
      <c r="AT198" s="1896"/>
      <c r="AU198" s="1896"/>
      <c r="AV198" s="1896"/>
      <c r="AW198" s="1896"/>
      <c r="AX198" s="1896"/>
      <c r="AY198" s="1896"/>
      <c r="AZ198" s="1896"/>
      <c r="BA198" s="1896"/>
      <c r="BB198" s="1896"/>
      <c r="BC198" s="1896"/>
      <c r="BD198" s="1896"/>
    </row>
    <row r="199" spans="3:56" s="1853" customFormat="1" ht="12" hidden="1" customHeight="1">
      <c r="E199" s="1872"/>
      <c r="F199" s="2241"/>
      <c r="G199" s="2241"/>
      <c r="H199" s="1872"/>
      <c r="I199" s="1872"/>
      <c r="J199" s="1873"/>
      <c r="K199" s="1875"/>
      <c r="L199" s="1873"/>
      <c r="M199" s="1876"/>
      <c r="N199" s="1877"/>
      <c r="O199" s="1875" t="s">
        <v>4910</v>
      </c>
      <c r="P199" s="1877"/>
      <c r="Q199" s="1750" t="s">
        <v>3106</v>
      </c>
      <c r="R199" s="1751"/>
      <c r="S199" s="1751"/>
      <c r="T199" s="1752" t="s">
        <v>4756</v>
      </c>
      <c r="U199" s="1750" t="s">
        <v>3120</v>
      </c>
      <c r="V199" s="1751"/>
      <c r="W199" s="1751"/>
      <c r="X199" s="1751"/>
      <c r="Y199" s="1753" t="s">
        <v>4002</v>
      </c>
      <c r="Z199" s="1753"/>
      <c r="AA199" s="1753"/>
      <c r="AB199" s="1754"/>
      <c r="AC199" s="1750" t="s">
        <v>3139</v>
      </c>
      <c r="AD199" s="1751"/>
      <c r="AE199" s="1751"/>
      <c r="AF199" s="1751"/>
      <c r="AG199" s="1753" t="s">
        <v>4368</v>
      </c>
      <c r="AH199" s="1753"/>
      <c r="AI199" s="1753"/>
      <c r="AJ199" s="1754"/>
      <c r="AQ199" s="1896"/>
      <c r="AR199" s="1896"/>
      <c r="AS199" s="1896"/>
      <c r="AT199" s="1896"/>
      <c r="AU199" s="1896"/>
      <c r="AV199" s="1896"/>
      <c r="AW199" s="1896"/>
      <c r="AX199" s="1896"/>
      <c r="AY199" s="1896"/>
      <c r="AZ199" s="1896"/>
      <c r="BA199" s="1896"/>
      <c r="BB199" s="1896"/>
      <c r="BC199" s="1896"/>
      <c r="BD199" s="1896"/>
    </row>
    <row r="200" spans="3:56" s="1853" customFormat="1" ht="12" hidden="1" customHeight="1">
      <c r="E200" s="1872"/>
      <c r="F200" s="2241"/>
      <c r="G200" s="2241"/>
      <c r="H200" s="1872"/>
      <c r="I200" s="1872"/>
      <c r="J200" s="1873"/>
      <c r="K200" s="1875"/>
      <c r="L200" s="1873"/>
      <c r="M200" s="1876"/>
      <c r="N200" s="1877"/>
      <c r="O200" s="1875" t="s">
        <v>4911</v>
      </c>
      <c r="P200" s="1877"/>
      <c r="Q200" s="1750" t="s">
        <v>3106</v>
      </c>
      <c r="R200" s="1751"/>
      <c r="S200" s="1751"/>
      <c r="T200" s="1752" t="s">
        <v>4756</v>
      </c>
      <c r="U200" s="1750" t="s">
        <v>3120</v>
      </c>
      <c r="V200" s="1751"/>
      <c r="W200" s="1751"/>
      <c r="X200" s="1751"/>
      <c r="Y200" s="1753" t="s">
        <v>4912</v>
      </c>
      <c r="Z200" s="1753"/>
      <c r="AA200" s="1753"/>
      <c r="AB200" s="1754"/>
      <c r="AC200" s="1750" t="s">
        <v>3216</v>
      </c>
      <c r="AD200" s="1751"/>
      <c r="AE200" s="1751"/>
      <c r="AF200" s="1751"/>
      <c r="AG200" s="1753" t="s">
        <v>4370</v>
      </c>
      <c r="AH200" s="1753"/>
      <c r="AI200" s="1753"/>
      <c r="AJ200" s="1754"/>
      <c r="AQ200" s="1896"/>
      <c r="AR200" s="1896"/>
      <c r="AS200" s="1896"/>
      <c r="AT200" s="1896"/>
      <c r="AU200" s="1896"/>
      <c r="AV200" s="1896"/>
      <c r="AW200" s="1896"/>
      <c r="AX200" s="1896"/>
      <c r="AY200" s="1896"/>
      <c r="AZ200" s="1896"/>
      <c r="BA200" s="1896"/>
      <c r="BB200" s="1896"/>
      <c r="BC200" s="1896"/>
      <c r="BD200" s="1896"/>
    </row>
    <row r="201" spans="3:56" s="1853" customFormat="1" ht="12" hidden="1" customHeight="1">
      <c r="E201" s="1872"/>
      <c r="F201" s="1878"/>
      <c r="G201" s="1878"/>
      <c r="H201" s="1878"/>
      <c r="I201" s="1876"/>
      <c r="J201" s="1879"/>
      <c r="K201" s="1876"/>
      <c r="L201" s="1876"/>
      <c r="M201" s="1877"/>
      <c r="N201" s="1879"/>
      <c r="O201" s="1877"/>
      <c r="P201" s="1879"/>
      <c r="Q201" s="1879"/>
      <c r="R201" s="1879"/>
      <c r="S201" s="1880"/>
      <c r="T201" s="1879"/>
      <c r="U201" s="1879"/>
      <c r="V201" s="1879"/>
      <c r="W201" s="1879"/>
      <c r="X201" s="1880"/>
      <c r="Y201" s="1880"/>
      <c r="Z201" s="1880"/>
      <c r="AA201" s="1880"/>
      <c r="AB201" s="1879"/>
      <c r="AC201" s="1879"/>
      <c r="AD201" s="1879"/>
      <c r="AE201" s="1879"/>
      <c r="AF201" s="1880"/>
      <c r="AG201" s="1880"/>
      <c r="AH201" s="1880"/>
      <c r="AI201" s="1880"/>
      <c r="AJ201" s="1877"/>
      <c r="AK201" s="1877"/>
      <c r="AP201" s="1896"/>
      <c r="AQ201" s="1896"/>
      <c r="AR201" s="1896"/>
      <c r="AS201" s="1896"/>
      <c r="AT201" s="1896"/>
      <c r="AU201" s="1896"/>
      <c r="AV201" s="1896"/>
      <c r="AW201" s="1896"/>
      <c r="AX201" s="1896"/>
      <c r="AY201" s="1896"/>
      <c r="AZ201" s="1896"/>
      <c r="BA201" s="1896"/>
      <c r="BB201" s="1896"/>
      <c r="BC201" s="1896"/>
    </row>
    <row r="202" spans="3:56" s="1853" customFormat="1" ht="12" hidden="1" customHeight="1">
      <c r="C202" s="1853" t="s">
        <v>3141</v>
      </c>
      <c r="D202" s="1854"/>
      <c r="G202" s="2129" t="s">
        <v>4768</v>
      </c>
      <c r="M202" s="1877"/>
      <c r="N202" s="1877"/>
      <c r="O202" s="1877"/>
      <c r="P202" s="1877"/>
      <c r="Q202" s="1877"/>
      <c r="R202" s="1877"/>
      <c r="S202" s="1877"/>
      <c r="T202" s="1877"/>
      <c r="U202" s="1877"/>
      <c r="V202" s="1877"/>
      <c r="W202" s="1877"/>
      <c r="X202" s="1877"/>
      <c r="AC202" s="1877"/>
      <c r="AD202" s="1877"/>
      <c r="AE202" s="1877"/>
      <c r="AF202" s="1877"/>
      <c r="AG202" s="1877"/>
      <c r="AH202" s="1877"/>
      <c r="AI202" s="1877"/>
      <c r="AJ202" s="1877"/>
      <c r="AK202" s="1856"/>
      <c r="AL202" s="1877"/>
    </row>
    <row r="203" spans="3:56" s="1853" customFormat="1" ht="12" hidden="1" customHeight="1">
      <c r="E203" s="1855" t="s">
        <v>3102</v>
      </c>
      <c r="AJ203" s="1856" t="s">
        <v>3103</v>
      </c>
    </row>
    <row r="204" spans="3:56" s="1853" customFormat="1" ht="12" hidden="1" customHeight="1">
      <c r="E204" s="1857">
        <v>31</v>
      </c>
      <c r="F204" s="1857"/>
      <c r="G204" s="1857"/>
      <c r="H204" s="1857"/>
      <c r="I204" s="1857"/>
      <c r="J204" s="1857"/>
      <c r="K204" s="1857"/>
      <c r="L204" s="1857">
        <v>24</v>
      </c>
      <c r="M204" s="1857">
        <v>23</v>
      </c>
      <c r="N204" s="1857"/>
      <c r="O204" s="1857"/>
      <c r="P204" s="1857"/>
      <c r="Q204" s="1857"/>
      <c r="R204" s="1857"/>
      <c r="S204" s="1857"/>
      <c r="T204" s="1858">
        <v>16</v>
      </c>
      <c r="U204" s="1858">
        <v>15</v>
      </c>
      <c r="V204" s="1857"/>
      <c r="W204" s="1857"/>
      <c r="X204" s="1857"/>
      <c r="Y204" s="1857"/>
      <c r="Z204" s="1857"/>
      <c r="AA204" s="1857"/>
      <c r="AB204" s="1858">
        <v>8</v>
      </c>
      <c r="AC204" s="1858">
        <v>7</v>
      </c>
      <c r="AD204" s="1857"/>
      <c r="AE204" s="1857"/>
      <c r="AF204" s="1857"/>
      <c r="AG204" s="1857"/>
      <c r="AH204" s="1857"/>
      <c r="AI204" s="1857"/>
      <c r="AJ204" s="1858">
        <v>0</v>
      </c>
    </row>
    <row r="205" spans="3:56" s="1853" customFormat="1" ht="12" hidden="1" customHeight="1">
      <c r="E205" s="2211" t="s">
        <v>3125</v>
      </c>
      <c r="F205" s="1862" t="s">
        <v>3125</v>
      </c>
      <c r="G205" s="1862" t="s">
        <v>3125</v>
      </c>
      <c r="H205" s="2243" t="s">
        <v>3125</v>
      </c>
      <c r="I205" s="2211" t="s">
        <v>3125</v>
      </c>
      <c r="J205" s="1862" t="s">
        <v>3125</v>
      </c>
      <c r="K205" s="1862" t="s">
        <v>3125</v>
      </c>
      <c r="L205" s="2243" t="s">
        <v>3125</v>
      </c>
      <c r="M205" s="2211" t="s">
        <v>3125</v>
      </c>
      <c r="N205" s="1862" t="s">
        <v>3125</v>
      </c>
      <c r="O205" s="1862" t="s">
        <v>3125</v>
      </c>
      <c r="P205" s="2243" t="s">
        <v>3125</v>
      </c>
      <c r="Q205" s="2211" t="s">
        <v>3125</v>
      </c>
      <c r="R205" s="1862" t="s">
        <v>3125</v>
      </c>
      <c r="S205" s="1862" t="s">
        <v>3125</v>
      </c>
      <c r="T205" s="2243" t="s">
        <v>3125</v>
      </c>
      <c r="U205" s="2211" t="s">
        <v>3125</v>
      </c>
      <c r="V205" s="1862" t="s">
        <v>3125</v>
      </c>
      <c r="W205" s="1862" t="s">
        <v>3125</v>
      </c>
      <c r="X205" s="2243" t="s">
        <v>3125</v>
      </c>
      <c r="Y205" s="2211" t="s">
        <v>3125</v>
      </c>
      <c r="Z205" s="1862" t="s">
        <v>3125</v>
      </c>
      <c r="AA205" s="1862" t="s">
        <v>3125</v>
      </c>
      <c r="AB205" s="2243" t="s">
        <v>3125</v>
      </c>
      <c r="AC205" s="1859" t="s">
        <v>3105</v>
      </c>
      <c r="AD205" s="1860" t="s">
        <v>3105</v>
      </c>
      <c r="AE205" s="1860" t="s">
        <v>3105</v>
      </c>
      <c r="AF205" s="2244" t="s">
        <v>3105</v>
      </c>
      <c r="AG205" s="1859" t="s">
        <v>3105</v>
      </c>
      <c r="AH205" s="1860" t="s">
        <v>3105</v>
      </c>
      <c r="AI205" s="1860" t="s">
        <v>3105</v>
      </c>
      <c r="AJ205" s="2244" t="s">
        <v>3105</v>
      </c>
    </row>
    <row r="206" spans="3:56" s="1853" customFormat="1" ht="6" hidden="1" customHeight="1">
      <c r="E206" s="1869"/>
      <c r="F206" s="1869"/>
      <c r="G206" s="1869"/>
      <c r="H206" s="1869"/>
      <c r="I206" s="1869"/>
      <c r="J206" s="1869"/>
      <c r="K206" s="1869"/>
      <c r="L206" s="1869"/>
      <c r="M206" s="1869"/>
      <c r="N206" s="1869"/>
      <c r="O206" s="1869"/>
      <c r="P206" s="1869"/>
      <c r="Q206" s="1869"/>
      <c r="R206" s="1869"/>
      <c r="S206" s="1869"/>
      <c r="T206" s="1869"/>
      <c r="U206" s="1869"/>
      <c r="V206" s="1869"/>
      <c r="W206" s="1869"/>
      <c r="X206" s="1869"/>
      <c r="Y206" s="1869"/>
      <c r="Z206" s="1869"/>
      <c r="AA206" s="1869"/>
      <c r="AB206" s="1869"/>
      <c r="AC206" s="1869"/>
      <c r="AD206" s="1869"/>
      <c r="AE206" s="1869"/>
      <c r="AF206" s="1869"/>
      <c r="AG206" s="1869"/>
      <c r="AH206" s="1869"/>
      <c r="AI206" s="1869"/>
      <c r="AJ206" s="1869"/>
    </row>
    <row r="207" spans="3:56" s="1853" customFormat="1" ht="6" hidden="1" customHeight="1">
      <c r="E207" s="1869"/>
      <c r="F207" s="1869"/>
      <c r="G207" s="1869"/>
      <c r="H207" s="1869"/>
      <c r="I207" s="1869"/>
      <c r="J207" s="1869"/>
      <c r="K207" s="1869"/>
      <c r="L207" s="1869"/>
      <c r="M207" s="1869"/>
      <c r="N207" s="1869"/>
      <c r="O207" s="1869"/>
      <c r="P207" s="1869"/>
      <c r="Q207" s="1869"/>
      <c r="R207" s="1869"/>
      <c r="S207" s="1869"/>
      <c r="T207" s="1869"/>
      <c r="U207" s="1869"/>
      <c r="V207" s="1869"/>
      <c r="W207" s="1869"/>
      <c r="X207" s="1869"/>
      <c r="Y207" s="1869"/>
      <c r="Z207" s="1869"/>
      <c r="AA207" s="1869"/>
      <c r="AB207" s="1869"/>
      <c r="AC207" s="1869"/>
      <c r="AD207" s="1869"/>
      <c r="AE207" s="1869"/>
      <c r="AF207" s="1869"/>
      <c r="AG207" s="1869"/>
      <c r="AH207" s="1869"/>
      <c r="AI207" s="1869"/>
      <c r="AJ207" s="1869"/>
    </row>
    <row r="208" spans="3:56" s="1853" customFormat="1" ht="6" hidden="1" customHeight="1">
      <c r="E208" s="1869"/>
      <c r="F208" s="1869"/>
      <c r="G208" s="1869"/>
      <c r="H208" s="1869"/>
      <c r="I208" s="1869"/>
      <c r="J208" s="1869"/>
      <c r="K208" s="1869"/>
      <c r="L208" s="1869"/>
      <c r="M208" s="1869"/>
      <c r="N208" s="1869"/>
      <c r="O208" s="1869"/>
      <c r="P208" s="1869"/>
      <c r="Q208" s="1869"/>
      <c r="R208" s="1869"/>
      <c r="S208" s="1869"/>
      <c r="T208" s="1869"/>
      <c r="U208" s="1869"/>
      <c r="V208" s="1869"/>
      <c r="W208" s="1869"/>
      <c r="X208" s="1869"/>
      <c r="Y208" s="1869"/>
      <c r="Z208" s="1869"/>
      <c r="AA208" s="1869"/>
      <c r="AB208" s="1869"/>
      <c r="AC208" s="1869"/>
      <c r="AD208" s="1869"/>
      <c r="AE208" s="1869"/>
      <c r="AF208" s="1869"/>
      <c r="AG208" s="1869"/>
      <c r="AH208" s="1869"/>
      <c r="AI208" s="1869"/>
      <c r="AJ208" s="1869"/>
    </row>
    <row r="209" spans="2:56" s="1853" customFormat="1" ht="11.25" hidden="1" customHeight="1">
      <c r="F209" s="1873"/>
      <c r="G209" s="1873"/>
      <c r="H209" s="1873"/>
      <c r="I209" s="1873"/>
      <c r="J209" s="1873"/>
      <c r="K209" s="1873"/>
      <c r="L209" s="1873"/>
      <c r="M209" s="1873"/>
      <c r="N209" s="1873"/>
      <c r="O209" s="1873"/>
      <c r="P209" s="1873"/>
      <c r="Q209" s="1873"/>
      <c r="R209" s="1873"/>
      <c r="S209" s="1873"/>
      <c r="T209" s="1873"/>
      <c r="U209" s="1873"/>
      <c r="V209" s="1873"/>
      <c r="W209" s="1873"/>
      <c r="X209" s="1873"/>
      <c r="Z209" s="1869"/>
      <c r="AA209" s="1869"/>
      <c r="AB209" s="1869"/>
      <c r="AC209" s="1869"/>
      <c r="AD209" s="2245" t="s">
        <v>4193</v>
      </c>
      <c r="AE209" s="2245"/>
      <c r="AF209" s="2245"/>
      <c r="AG209" s="2245"/>
      <c r="AH209" s="2245"/>
      <c r="AI209" s="2245"/>
      <c r="AJ209" s="2245"/>
    </row>
    <row r="210" spans="2:56" s="1853" customFormat="1" ht="12" hidden="1" customHeight="1">
      <c r="E210" s="1872" t="s">
        <v>4769</v>
      </c>
      <c r="F210" s="1878"/>
      <c r="G210" s="1878"/>
      <c r="H210" s="1878"/>
      <c r="I210" s="1876"/>
      <c r="J210" s="1879"/>
      <c r="K210" s="1876"/>
      <c r="L210" s="1876"/>
      <c r="M210" s="1877"/>
      <c r="N210" s="1879"/>
      <c r="O210" s="1877"/>
      <c r="P210" s="1879"/>
      <c r="Q210" s="1879"/>
      <c r="R210" s="1879"/>
      <c r="S210" s="1880"/>
      <c r="T210" s="1879"/>
      <c r="U210" s="1879"/>
      <c r="V210" s="1879"/>
      <c r="W210" s="1879"/>
      <c r="X210" s="1880"/>
      <c r="Y210" s="1880"/>
      <c r="Z210" s="1880"/>
      <c r="AA210" s="1880"/>
      <c r="AB210" s="1879"/>
      <c r="AC210" s="1879"/>
      <c r="AD210" s="1879"/>
      <c r="AE210" s="1879"/>
      <c r="AF210" s="1880"/>
      <c r="AG210" s="1880"/>
      <c r="AH210" s="1880"/>
      <c r="AI210" s="1880"/>
      <c r="AJ210" s="1877"/>
      <c r="AK210" s="1877"/>
      <c r="AP210" s="1896"/>
      <c r="AQ210" s="1896"/>
      <c r="AR210" s="1896"/>
      <c r="AS210" s="1896"/>
      <c r="AT210" s="1896"/>
      <c r="AU210" s="1896"/>
      <c r="AV210" s="1896"/>
      <c r="AW210" s="1896"/>
      <c r="AX210" s="1896"/>
      <c r="AY210" s="1896"/>
      <c r="AZ210" s="1896"/>
      <c r="BA210" s="1896"/>
      <c r="BB210" s="1896"/>
      <c r="BC210" s="1896"/>
    </row>
    <row r="211" spans="2:56" s="1853" customFormat="1" ht="12" hidden="1" customHeight="1">
      <c r="E211" s="1872" t="s">
        <v>4770</v>
      </c>
      <c r="F211" s="1878"/>
      <c r="G211" s="1878"/>
      <c r="H211" s="1878"/>
      <c r="I211" s="1876"/>
      <c r="J211" s="1879"/>
      <c r="K211" s="1876"/>
      <c r="L211" s="1876"/>
      <c r="M211" s="1877"/>
      <c r="N211" s="1879"/>
      <c r="O211" s="1877"/>
      <c r="P211" s="1879"/>
      <c r="Q211" s="1879"/>
      <c r="R211" s="1879"/>
      <c r="S211" s="1880"/>
      <c r="T211" s="1879"/>
      <c r="U211" s="1879"/>
      <c r="V211" s="1879"/>
      <c r="W211" s="1879"/>
      <c r="X211" s="1880"/>
      <c r="Y211" s="1880"/>
      <c r="Z211" s="1880"/>
      <c r="AA211" s="1880"/>
      <c r="AB211" s="1879"/>
      <c r="AC211" s="1879"/>
      <c r="AD211" s="1879"/>
      <c r="AE211" s="1879"/>
      <c r="AF211" s="1880"/>
      <c r="AG211" s="1880"/>
      <c r="AH211" s="1880"/>
      <c r="AI211" s="1880"/>
      <c r="AJ211" s="1877"/>
      <c r="AK211" s="1877"/>
      <c r="AP211" s="1896"/>
      <c r="AQ211" s="1896"/>
      <c r="AR211" s="1896"/>
      <c r="AS211" s="1896"/>
      <c r="AT211" s="1896"/>
      <c r="AU211" s="1896"/>
      <c r="AV211" s="1896"/>
      <c r="AW211" s="1896"/>
      <c r="AX211" s="1896"/>
      <c r="AY211" s="1896"/>
      <c r="AZ211" s="1896"/>
      <c r="BA211" s="1896"/>
      <c r="BB211" s="1896"/>
      <c r="BC211" s="1896"/>
    </row>
    <row r="212" spans="2:56" s="1853" customFormat="1" ht="12" hidden="1" customHeight="1">
      <c r="E212" s="1872" t="s">
        <v>4771</v>
      </c>
      <c r="F212" s="1878"/>
      <c r="G212" s="1878"/>
      <c r="H212" s="1878"/>
      <c r="I212" s="1876"/>
      <c r="J212" s="1879"/>
      <c r="K212" s="1876"/>
      <c r="L212" s="1876"/>
      <c r="M212" s="1877"/>
      <c r="N212" s="1879"/>
      <c r="O212" s="1877"/>
      <c r="P212" s="1879"/>
      <c r="Q212" s="1879"/>
      <c r="R212" s="1879"/>
      <c r="S212" s="1880"/>
      <c r="T212" s="1879"/>
      <c r="U212" s="1879"/>
      <c r="V212" s="1879"/>
      <c r="W212" s="1879"/>
      <c r="X212" s="1880"/>
      <c r="Y212" s="1880"/>
      <c r="Z212" s="1880"/>
      <c r="AA212" s="1880"/>
      <c r="AB212" s="1879"/>
      <c r="AC212" s="1879"/>
      <c r="AD212" s="1879"/>
      <c r="AE212" s="1879"/>
      <c r="AF212" s="1880"/>
      <c r="AG212" s="1880"/>
      <c r="AH212" s="1880"/>
      <c r="AI212" s="1880"/>
      <c r="AJ212" s="1877"/>
      <c r="AK212" s="1877"/>
      <c r="AP212" s="1896"/>
      <c r="AQ212" s="1896"/>
      <c r="AR212" s="1896"/>
      <c r="AS212" s="1896"/>
      <c r="AT212" s="1896"/>
      <c r="AU212" s="1896"/>
      <c r="AV212" s="1896"/>
      <c r="AW212" s="1896"/>
      <c r="AX212" s="1896"/>
      <c r="AY212" s="1896"/>
      <c r="AZ212" s="1896"/>
      <c r="BA212" s="1896"/>
      <c r="BB212" s="1896"/>
      <c r="BC212" s="1896"/>
    </row>
    <row r="213" spans="2:56" s="1853" customFormat="1" ht="12" hidden="1" customHeight="1">
      <c r="E213" s="1872" t="s">
        <v>4772</v>
      </c>
      <c r="F213" s="1878"/>
      <c r="G213" s="1878"/>
      <c r="H213" s="1878"/>
      <c r="I213" s="1876"/>
      <c r="J213" s="1879"/>
      <c r="K213" s="1876"/>
      <c r="L213" s="1876"/>
      <c r="M213" s="1877"/>
      <c r="N213" s="1879"/>
      <c r="O213" s="1877"/>
      <c r="P213" s="1879"/>
      <c r="Q213" s="1879"/>
      <c r="R213" s="1879"/>
      <c r="S213" s="1880"/>
      <c r="T213" s="1879"/>
      <c r="U213" s="1879"/>
      <c r="V213" s="1879"/>
      <c r="W213" s="1879"/>
      <c r="X213" s="1880"/>
      <c r="Y213" s="1880"/>
      <c r="Z213" s="1880"/>
      <c r="AA213" s="1880"/>
      <c r="AB213" s="1879"/>
      <c r="AC213" s="1879"/>
      <c r="AD213" s="1879"/>
      <c r="AE213" s="1879"/>
      <c r="AF213" s="1880"/>
      <c r="AG213" s="1880"/>
      <c r="AH213" s="1880"/>
      <c r="AI213" s="1880"/>
      <c r="AJ213" s="1877"/>
      <c r="AK213" s="1877"/>
      <c r="AP213" s="1896"/>
      <c r="AQ213" s="1896"/>
      <c r="AR213" s="1896"/>
      <c r="AS213" s="1896"/>
      <c r="AT213" s="1896"/>
      <c r="AU213" s="1896"/>
      <c r="AV213" s="1896"/>
      <c r="AW213" s="1896"/>
      <c r="AX213" s="1896"/>
      <c r="AY213" s="1896"/>
      <c r="AZ213" s="1896"/>
      <c r="BA213" s="1896"/>
      <c r="BB213" s="1896"/>
      <c r="BC213" s="1896"/>
    </row>
    <row r="214" spans="2:56" s="1853" customFormat="1" ht="12" hidden="1" customHeight="1">
      <c r="E214" s="1872"/>
      <c r="F214" s="1878"/>
      <c r="G214" s="1878"/>
      <c r="H214" s="1878"/>
      <c r="I214" s="1876"/>
      <c r="J214" s="1879"/>
      <c r="K214" s="1876"/>
      <c r="L214" s="1876"/>
      <c r="M214" s="1877"/>
      <c r="N214" s="1879"/>
      <c r="O214" s="1877"/>
      <c r="P214" s="1879"/>
      <c r="Q214" s="1879"/>
      <c r="R214" s="1879"/>
      <c r="S214" s="1880"/>
      <c r="T214" s="1879"/>
      <c r="U214" s="1879"/>
      <c r="V214" s="1879"/>
      <c r="W214" s="1879"/>
      <c r="X214" s="1880"/>
      <c r="Y214" s="1880"/>
      <c r="Z214" s="1880"/>
      <c r="AA214" s="1880"/>
      <c r="AB214" s="1879"/>
      <c r="AC214" s="1879"/>
      <c r="AD214" s="1879"/>
      <c r="AE214" s="1879"/>
      <c r="AF214" s="1880"/>
      <c r="AG214" s="1880"/>
      <c r="AH214" s="1880"/>
      <c r="AI214" s="1880"/>
      <c r="AJ214" s="1877"/>
      <c r="AK214" s="1877"/>
      <c r="AP214" s="1896"/>
      <c r="AQ214" s="1896"/>
      <c r="AR214" s="1896"/>
      <c r="AS214" s="1896"/>
      <c r="AT214" s="1896"/>
      <c r="AU214" s="1896"/>
      <c r="AV214" s="1896"/>
      <c r="AW214" s="1896"/>
      <c r="AX214" s="1896"/>
      <c r="AY214" s="1896"/>
      <c r="AZ214" s="1896"/>
      <c r="BA214" s="1896"/>
      <c r="BB214" s="1896"/>
      <c r="BC214" s="1896"/>
    </row>
    <row r="215" spans="2:56" ht="12" customHeight="1">
      <c r="B215" s="1618"/>
      <c r="E215" s="2032"/>
      <c r="F215" s="1927"/>
      <c r="G215" s="1927"/>
      <c r="H215" s="1927"/>
      <c r="I215" s="1928"/>
      <c r="J215" s="1929"/>
      <c r="K215" s="1928"/>
      <c r="L215" s="1928"/>
      <c r="M215" s="1909"/>
      <c r="N215" s="1929"/>
      <c r="O215" s="1909"/>
      <c r="P215" s="1929"/>
      <c r="Q215" s="1929"/>
      <c r="R215" s="1929"/>
      <c r="S215" s="1930"/>
      <c r="T215" s="1929"/>
      <c r="U215" s="1929"/>
      <c r="V215" s="1929"/>
      <c r="W215" s="1929"/>
      <c r="X215" s="1930"/>
      <c r="Y215" s="1930"/>
      <c r="Z215" s="1930"/>
      <c r="AA215" s="1930"/>
      <c r="AB215" s="1929"/>
      <c r="AC215" s="1929"/>
      <c r="AD215" s="1929"/>
      <c r="AE215" s="1929"/>
      <c r="AF215" s="1930"/>
      <c r="AG215" s="1930"/>
      <c r="AH215" s="1930"/>
      <c r="AI215" s="1930"/>
      <c r="AJ215" s="1909"/>
      <c r="AK215" s="1909"/>
      <c r="AP215" s="1713"/>
      <c r="AQ215" s="1713"/>
      <c r="AR215" s="1713"/>
      <c r="AS215" s="1713"/>
      <c r="AT215" s="1713"/>
      <c r="AU215" s="1713"/>
      <c r="AV215" s="1713"/>
      <c r="AW215" s="1713"/>
      <c r="AX215" s="1713"/>
      <c r="AY215" s="1713"/>
      <c r="AZ215" s="1713"/>
      <c r="BA215" s="1713"/>
      <c r="BB215" s="1713"/>
      <c r="BC215" s="1713"/>
    </row>
    <row r="216" spans="2:56" s="2193" customFormat="1" ht="12" customHeight="1">
      <c r="B216" s="1311"/>
      <c r="E216" s="2248"/>
      <c r="F216" s="2248"/>
      <c r="G216" s="2248"/>
      <c r="H216" s="2248"/>
      <c r="I216" s="2248"/>
      <c r="J216" s="2248"/>
      <c r="K216" s="2248"/>
      <c r="L216" s="2248"/>
      <c r="M216" s="2248"/>
      <c r="N216" s="2248"/>
      <c r="O216" s="2248"/>
      <c r="P216" s="2248"/>
      <c r="Q216" s="2248"/>
      <c r="R216" s="2248"/>
      <c r="S216" s="2248"/>
      <c r="T216" s="2248"/>
      <c r="U216" s="2248"/>
      <c r="V216" s="2248"/>
      <c r="W216" s="2248"/>
      <c r="X216" s="2248"/>
      <c r="Y216" s="2248"/>
      <c r="Z216" s="2248"/>
      <c r="AA216" s="2248"/>
      <c r="AB216" s="2248"/>
      <c r="AC216" s="2248"/>
      <c r="AD216" s="2248"/>
      <c r="AE216" s="2248"/>
      <c r="AF216" s="2248"/>
      <c r="AG216" s="2248"/>
      <c r="AH216" s="2248"/>
      <c r="AI216" s="2248"/>
      <c r="AJ216" s="2197" t="s">
        <v>4913</v>
      </c>
    </row>
    <row r="217" spans="2:56" s="2193" customFormat="1" ht="12" customHeight="1">
      <c r="B217" s="2249" t="str">
        <f>$B$2</f>
        <v>15</v>
      </c>
      <c r="C217" s="2250" t="s">
        <v>4914</v>
      </c>
      <c r="E217" s="1373" t="s">
        <v>4915</v>
      </c>
      <c r="AF217" s="2251" t="s">
        <v>3184</v>
      </c>
      <c r="AG217" s="2251"/>
      <c r="AH217" s="2251"/>
      <c r="AI217" s="2251"/>
      <c r="AJ217" s="2251"/>
    </row>
    <row r="218" spans="2:56" s="2193" customFormat="1" ht="12" customHeight="1">
      <c r="B218" s="2249" t="str">
        <f>$B$2</f>
        <v>15</v>
      </c>
      <c r="C218" s="2250" t="s">
        <v>4916</v>
      </c>
      <c r="E218" s="1373" t="s">
        <v>4917</v>
      </c>
      <c r="AF218" s="2251" t="s">
        <v>3184</v>
      </c>
      <c r="AG218" s="2251"/>
      <c r="AH218" s="2251"/>
      <c r="AI218" s="2251"/>
      <c r="AJ218" s="2251"/>
    </row>
    <row r="219" spans="2:56" s="2193" customFormat="1" ht="12" customHeight="1">
      <c r="B219" s="1317"/>
      <c r="C219" s="2196"/>
      <c r="E219" s="2252"/>
    </row>
    <row r="220" spans="2:56" s="2193" customFormat="1" ht="12" customHeight="1">
      <c r="B220" s="1317"/>
      <c r="C220" s="2196"/>
      <c r="E220" s="2252"/>
    </row>
    <row r="221" spans="2:56" s="2193" customFormat="1" ht="12" customHeight="1">
      <c r="B221" s="1311"/>
      <c r="C221" s="2193" t="s">
        <v>3101</v>
      </c>
      <c r="D221" s="2196"/>
      <c r="G221" s="2193" t="s">
        <v>4778</v>
      </c>
    </row>
    <row r="222" spans="2:56" ht="12" customHeight="1">
      <c r="B222" s="1618"/>
      <c r="E222" s="1910" t="s">
        <v>3102</v>
      </c>
      <c r="AJ222" s="1911" t="s">
        <v>3103</v>
      </c>
    </row>
    <row r="223" spans="2:56" ht="12" customHeight="1">
      <c r="B223" s="1618"/>
      <c r="E223" s="1912">
        <v>31</v>
      </c>
      <c r="F223" s="1912"/>
      <c r="G223" s="1912"/>
      <c r="H223" s="1912"/>
      <c r="I223" s="1912"/>
      <c r="J223" s="1912"/>
      <c r="K223" s="1912"/>
      <c r="L223" s="1912">
        <v>24</v>
      </c>
      <c r="M223" s="1912">
        <v>23</v>
      </c>
      <c r="N223" s="1912"/>
      <c r="O223" s="1912"/>
      <c r="P223" s="1912"/>
      <c r="Q223" s="1912"/>
      <c r="R223" s="1912"/>
      <c r="S223" s="1912"/>
      <c r="T223" s="1913">
        <v>16</v>
      </c>
      <c r="U223" s="1913">
        <v>15</v>
      </c>
      <c r="V223" s="1912"/>
      <c r="W223" s="1912"/>
      <c r="X223" s="1912"/>
      <c r="Y223" s="1912"/>
      <c r="Z223" s="1912"/>
      <c r="AA223" s="1912"/>
      <c r="AB223" s="1913">
        <v>8</v>
      </c>
      <c r="AC223" s="1913">
        <v>7</v>
      </c>
      <c r="AD223" s="1912"/>
      <c r="AE223" s="1912"/>
      <c r="AF223" s="1912"/>
      <c r="AG223" s="1912"/>
      <c r="AH223" s="1912"/>
      <c r="AI223" s="1912"/>
      <c r="AJ223" s="1913">
        <v>0</v>
      </c>
      <c r="AQ223" s="1713"/>
      <c r="AR223" s="1713"/>
      <c r="AS223" s="1713"/>
      <c r="AT223" s="1713"/>
      <c r="AU223" s="1713"/>
      <c r="AV223" s="1713"/>
      <c r="AW223" s="1713"/>
      <c r="AX223" s="1713"/>
      <c r="AY223" s="1713"/>
      <c r="AZ223" s="1713"/>
      <c r="BA223" s="1713"/>
      <c r="BB223" s="1713"/>
      <c r="BC223" s="1713"/>
      <c r="BD223" s="1713"/>
    </row>
    <row r="224" spans="2:56" ht="12" customHeight="1">
      <c r="B224" s="1618"/>
      <c r="E224" s="1619">
        <v>1</v>
      </c>
      <c r="F224" s="1620">
        <v>0</v>
      </c>
      <c r="G224" s="1620">
        <v>1</v>
      </c>
      <c r="H224" s="1621" t="s">
        <v>3105</v>
      </c>
      <c r="I224" s="1619">
        <v>0</v>
      </c>
      <c r="J224" s="1687">
        <v>0</v>
      </c>
      <c r="K224" s="1687">
        <v>0</v>
      </c>
      <c r="L224" s="2253">
        <v>0</v>
      </c>
      <c r="M224" s="2254">
        <v>0</v>
      </c>
      <c r="N224" s="1687">
        <v>0</v>
      </c>
      <c r="O224" s="1687">
        <v>0</v>
      </c>
      <c r="P224" s="2253">
        <v>0</v>
      </c>
      <c r="Q224" s="1625" t="str">
        <f>MID(Q226,1,1)</f>
        <v>0</v>
      </c>
      <c r="R224" s="1626" t="str">
        <f>MID(Q226,2,1)</f>
        <v>0</v>
      </c>
      <c r="S224" s="2255" t="str">
        <f>MID(Q226,3,1)</f>
        <v>1</v>
      </c>
      <c r="T224" s="2256" t="str">
        <f>MID(Q226,4,1)</f>
        <v>0</v>
      </c>
      <c r="U224" s="2257" t="str">
        <f>MID(U226,1,1)</f>
        <v>0</v>
      </c>
      <c r="V224" s="2258" t="str">
        <f>MID(U226,2,1)</f>
        <v>0</v>
      </c>
      <c r="W224" s="2255" t="str">
        <f>MID(U226,3,1)</f>
        <v>0</v>
      </c>
      <c r="X224" s="1627" t="str">
        <f>MID(U226,4,1)</f>
        <v>0</v>
      </c>
      <c r="Y224" s="1625" t="str">
        <f>MID(U226,5,1)</f>
        <v>0</v>
      </c>
      <c r="Z224" s="1626" t="str">
        <f>MID(U226,6,1)</f>
        <v>0</v>
      </c>
      <c r="AA224" s="1626" t="str">
        <f>MID(U226,7,1)</f>
        <v>0</v>
      </c>
      <c r="AB224" s="1627" t="str">
        <f>MID(U226,8,1)</f>
        <v>0</v>
      </c>
      <c r="AC224" s="2259" t="str">
        <f>MID(AC226,1,1)</f>
        <v>0</v>
      </c>
      <c r="AD224" s="2255" t="str">
        <f>MID(AC226,2,1)</f>
        <v>0</v>
      </c>
      <c r="AE224" s="2255" t="str">
        <f>MID(AC226,3,1)</f>
        <v>0</v>
      </c>
      <c r="AF224" s="2260" t="str">
        <f>MID(AC226,4,1)</f>
        <v>1</v>
      </c>
      <c r="AG224" s="2255" t="s">
        <v>3251</v>
      </c>
      <c r="AH224" s="2255" t="s">
        <v>1796</v>
      </c>
      <c r="AI224" s="2255" t="s">
        <v>3251</v>
      </c>
      <c r="AJ224" s="2260" t="s">
        <v>1796</v>
      </c>
      <c r="AQ224" s="1713"/>
      <c r="AR224" s="1713"/>
      <c r="AS224" s="1713"/>
      <c r="AT224" s="1713"/>
      <c r="AU224" s="1713"/>
      <c r="AV224" s="1713"/>
      <c r="AW224" s="1713"/>
      <c r="AX224" s="1713"/>
      <c r="AY224" s="1713"/>
      <c r="AZ224" s="1713"/>
      <c r="BA224" s="1713"/>
      <c r="BB224" s="1713"/>
      <c r="BC224" s="1713"/>
      <c r="BD224" s="1713"/>
    </row>
    <row r="225" spans="2:56" ht="12" customHeight="1">
      <c r="B225" s="1618"/>
      <c r="AI225" s="2033"/>
      <c r="AJ225" s="2033"/>
      <c r="AQ225" s="1713"/>
      <c r="AR225" s="1713"/>
      <c r="AS225" s="1713"/>
      <c r="AT225" s="1713"/>
      <c r="AU225" s="1713"/>
      <c r="AV225" s="1713"/>
      <c r="AW225" s="1713"/>
      <c r="AX225" s="1713"/>
      <c r="AY225" s="1713"/>
      <c r="AZ225" s="1713"/>
      <c r="BA225" s="1713"/>
      <c r="BB225" s="1713"/>
      <c r="BC225" s="1713"/>
      <c r="BD225" s="1713"/>
    </row>
    <row r="226" spans="2:56" ht="12" hidden="1" customHeight="1">
      <c r="B226" s="1618"/>
      <c r="E226" s="2032"/>
      <c r="F226" s="2032"/>
      <c r="G226" s="2032"/>
      <c r="H226" s="2032"/>
      <c r="I226" s="2032"/>
      <c r="J226" s="2033"/>
      <c r="K226" s="2033"/>
      <c r="L226" s="2033"/>
      <c r="M226" s="2033"/>
      <c r="N226" s="2033"/>
      <c r="O226" s="2033"/>
      <c r="P226" s="2033"/>
      <c r="Q226" s="2261" t="str">
        <f>HEX2BIN(T227,4)</f>
        <v>0010</v>
      </c>
      <c r="R226" s="2261"/>
      <c r="S226" s="2261"/>
      <c r="T226" s="2261"/>
      <c r="U226" s="2261" t="str">
        <f>HEX2BIN(Y227,8)</f>
        <v>00000000</v>
      </c>
      <c r="V226" s="2261"/>
      <c r="W226" s="2261"/>
      <c r="X226" s="2261"/>
      <c r="Y226" s="2261"/>
      <c r="Z226" s="2261"/>
      <c r="AA226" s="2261"/>
      <c r="AB226" s="2261"/>
      <c r="AC226" s="2261" t="str">
        <f>HEX2BIN(AG227,8)</f>
        <v>00010000</v>
      </c>
      <c r="AD226" s="2261"/>
      <c r="AE226" s="2261"/>
      <c r="AF226" s="2261"/>
      <c r="AG226" s="2261"/>
      <c r="AH226" s="2261"/>
      <c r="AI226" s="2261"/>
      <c r="AJ226" s="2261"/>
      <c r="AQ226" s="1713"/>
      <c r="AR226" s="1713"/>
      <c r="AS226" s="1713"/>
      <c r="AT226" s="1713"/>
      <c r="AU226" s="1713"/>
      <c r="AV226" s="1713"/>
      <c r="AW226" s="1713"/>
      <c r="AX226" s="1713"/>
      <c r="AY226" s="1713"/>
      <c r="AZ226" s="1713"/>
      <c r="BA226" s="1713"/>
      <c r="BB226" s="1713"/>
      <c r="BC226" s="1713"/>
      <c r="BD226" s="1713"/>
    </row>
    <row r="227" spans="2:56" ht="12" customHeight="1">
      <c r="B227" s="1618"/>
      <c r="D227" s="2262" t="s">
        <v>4918</v>
      </c>
      <c r="E227" s="2032"/>
      <c r="F227" s="2032" t="s">
        <v>4919</v>
      </c>
      <c r="G227" s="2032"/>
      <c r="H227" s="2032"/>
      <c r="I227" s="2032"/>
      <c r="J227" s="2033"/>
      <c r="K227" s="1905"/>
      <c r="L227" s="2033"/>
      <c r="M227" s="1928"/>
      <c r="N227" s="1909"/>
      <c r="P227" s="2263" t="s">
        <v>4920</v>
      </c>
      <c r="Q227" s="2264" t="s">
        <v>3106</v>
      </c>
      <c r="R227" s="2265"/>
      <c r="S227" s="2265"/>
      <c r="T227" s="2266" t="s">
        <v>4797</v>
      </c>
      <c r="U227" s="2264" t="s">
        <v>3225</v>
      </c>
      <c r="V227" s="2265"/>
      <c r="W227" s="2265"/>
      <c r="X227" s="2265"/>
      <c r="Y227" s="2267" t="s">
        <v>3339</v>
      </c>
      <c r="Z227" s="2267"/>
      <c r="AA227" s="2267"/>
      <c r="AB227" s="2268"/>
      <c r="AC227" s="2264" t="s">
        <v>3139</v>
      </c>
      <c r="AD227" s="2265"/>
      <c r="AE227" s="2265"/>
      <c r="AF227" s="2265"/>
      <c r="AG227" s="2267" t="s">
        <v>4004</v>
      </c>
      <c r="AH227" s="2267"/>
      <c r="AI227" s="2267"/>
      <c r="AJ227" s="2268"/>
      <c r="AQ227" s="1713"/>
      <c r="AR227" s="1713"/>
      <c r="AS227" s="1713"/>
      <c r="AT227" s="1713"/>
      <c r="AU227" s="1713"/>
      <c r="AV227" s="1713"/>
      <c r="AW227" s="1713"/>
      <c r="AX227" s="1713"/>
      <c r="AY227" s="1713"/>
      <c r="AZ227" s="1713"/>
      <c r="BA227" s="1713"/>
      <c r="BB227" s="1713"/>
      <c r="BC227" s="1713"/>
      <c r="BD227" s="1713"/>
    </row>
    <row r="228" spans="2:56" s="2269" customFormat="1" ht="12" customHeight="1">
      <c r="E228" s="2270"/>
      <c r="F228" s="1905"/>
      <c r="G228" s="2270"/>
      <c r="H228" s="2270"/>
      <c r="I228" s="2270"/>
      <c r="J228" s="2271"/>
      <c r="K228" s="2272"/>
      <c r="L228" s="2272"/>
      <c r="M228" s="2273"/>
      <c r="P228" s="2263" t="s">
        <v>4921</v>
      </c>
      <c r="Q228" s="2274" t="s">
        <v>3106</v>
      </c>
      <c r="R228" s="2275"/>
      <c r="S228" s="2275"/>
      <c r="T228" s="2266" t="s">
        <v>4797</v>
      </c>
      <c r="U228" s="2276" t="s">
        <v>3225</v>
      </c>
      <c r="V228" s="2277"/>
      <c r="W228" s="2277"/>
      <c r="X228" s="2277"/>
      <c r="Y228" s="2278" t="s">
        <v>4922</v>
      </c>
      <c r="Z228" s="2278"/>
      <c r="AA228" s="2278"/>
      <c r="AB228" s="2279"/>
      <c r="AC228" s="2274" t="s">
        <v>3216</v>
      </c>
      <c r="AD228" s="2275"/>
      <c r="AE228" s="2275"/>
      <c r="AF228" s="2275"/>
      <c r="AG228" s="2267" t="s">
        <v>4004</v>
      </c>
      <c r="AH228" s="2267"/>
      <c r="AI228" s="2267"/>
      <c r="AJ228" s="2268"/>
    </row>
    <row r="229" spans="2:56" s="2280" customFormat="1" ht="12" customHeight="1">
      <c r="E229" s="2281"/>
      <c r="F229" s="2271"/>
      <c r="G229" s="2281"/>
      <c r="H229" s="2281"/>
      <c r="I229" s="2281"/>
      <c r="J229" s="2271"/>
      <c r="K229" s="2263"/>
      <c r="L229" s="2271"/>
      <c r="M229" s="2272"/>
      <c r="P229" s="2263" t="s">
        <v>4923</v>
      </c>
      <c r="Q229" s="2274" t="s">
        <v>3106</v>
      </c>
      <c r="R229" s="2275"/>
      <c r="S229" s="2275"/>
      <c r="T229" s="2266" t="s">
        <v>4797</v>
      </c>
      <c r="U229" s="2274" t="s">
        <v>3120</v>
      </c>
      <c r="V229" s="2275"/>
      <c r="W229" s="2275"/>
      <c r="X229" s="2275"/>
      <c r="Y229" s="2278" t="s">
        <v>4924</v>
      </c>
      <c r="Z229" s="2278"/>
      <c r="AA229" s="2278"/>
      <c r="AB229" s="2279"/>
      <c r="AC229" s="2274" t="s">
        <v>3139</v>
      </c>
      <c r="AD229" s="2275"/>
      <c r="AE229" s="2275"/>
      <c r="AF229" s="2275"/>
      <c r="AG229" s="2267" t="s">
        <v>4925</v>
      </c>
      <c r="AH229" s="2267"/>
      <c r="AI229" s="2267"/>
      <c r="AJ229" s="2268"/>
    </row>
    <row r="230" spans="2:56" s="2280" customFormat="1" ht="12" hidden="1" customHeight="1">
      <c r="E230" s="2281"/>
      <c r="F230" s="2271"/>
      <c r="G230" s="2281"/>
      <c r="H230" s="2281"/>
      <c r="I230" s="2281"/>
      <c r="J230" s="2271"/>
      <c r="K230" s="2263"/>
      <c r="L230" s="2271"/>
      <c r="M230" s="2272"/>
      <c r="P230" s="2263" t="s">
        <v>4926</v>
      </c>
      <c r="Q230" s="2274" t="s">
        <v>3106</v>
      </c>
      <c r="R230" s="2275"/>
      <c r="S230" s="2275"/>
      <c r="T230" s="2266" t="s">
        <v>4780</v>
      </c>
      <c r="U230" s="2274" t="s">
        <v>4757</v>
      </c>
      <c r="V230" s="2275"/>
      <c r="W230" s="2275"/>
      <c r="X230" s="2275"/>
      <c r="Y230" s="2278" t="s">
        <v>4927</v>
      </c>
      <c r="Z230" s="2278"/>
      <c r="AA230" s="2278"/>
      <c r="AB230" s="2279"/>
      <c r="AC230" s="2274" t="s">
        <v>4781</v>
      </c>
      <c r="AD230" s="2275"/>
      <c r="AE230" s="2275"/>
      <c r="AF230" s="2275"/>
      <c r="AG230" s="2267" t="s">
        <v>4185</v>
      </c>
      <c r="AH230" s="2267"/>
      <c r="AI230" s="2267"/>
      <c r="AJ230" s="2268"/>
    </row>
    <row r="231" spans="2:56" s="2269" customFormat="1" ht="12" hidden="1" customHeight="1">
      <c r="E231" s="2270"/>
      <c r="F231" s="2271"/>
      <c r="G231" s="2270"/>
      <c r="H231" s="2270"/>
      <c r="I231" s="2270"/>
      <c r="J231" s="2271"/>
      <c r="K231" s="2272"/>
      <c r="L231" s="2272"/>
      <c r="M231" s="2273"/>
      <c r="P231" s="2263" t="s">
        <v>4921</v>
      </c>
      <c r="Q231" s="2274" t="s">
        <v>3106</v>
      </c>
      <c r="R231" s="2275"/>
      <c r="S231" s="2275"/>
      <c r="T231" s="2266" t="s">
        <v>4797</v>
      </c>
      <c r="U231" s="2276" t="s">
        <v>3225</v>
      </c>
      <c r="V231" s="2277"/>
      <c r="W231" s="2277"/>
      <c r="X231" s="2277"/>
      <c r="Y231" s="2278" t="s">
        <v>4921</v>
      </c>
      <c r="Z231" s="2278"/>
      <c r="AA231" s="2278"/>
      <c r="AB231" s="2279"/>
      <c r="AC231" s="2274" t="s">
        <v>3216</v>
      </c>
      <c r="AD231" s="2275"/>
      <c r="AE231" s="2275"/>
      <c r="AF231" s="2275"/>
      <c r="AG231" s="2267" t="s">
        <v>4185</v>
      </c>
      <c r="AH231" s="2267"/>
      <c r="AI231" s="2267"/>
      <c r="AJ231" s="2268"/>
    </row>
    <row r="232" spans="2:56" s="2280" customFormat="1" ht="12" hidden="1" customHeight="1">
      <c r="E232" s="2281"/>
      <c r="F232" s="2271"/>
      <c r="G232" s="2281"/>
      <c r="H232" s="2281"/>
      <c r="I232" s="2281"/>
      <c r="J232" s="2271"/>
      <c r="K232" s="2263"/>
      <c r="L232" s="2271"/>
      <c r="M232" s="2272"/>
      <c r="P232" s="2263" t="s">
        <v>4928</v>
      </c>
      <c r="Q232" s="2274" t="s">
        <v>3106</v>
      </c>
      <c r="R232" s="2275"/>
      <c r="S232" s="2275"/>
      <c r="T232" s="2266" t="s">
        <v>4797</v>
      </c>
      <c r="U232" s="2274" t="s">
        <v>3120</v>
      </c>
      <c r="V232" s="2275"/>
      <c r="W232" s="2275"/>
      <c r="X232" s="2275"/>
      <c r="Y232" s="2278" t="s">
        <v>4929</v>
      </c>
      <c r="Z232" s="2278"/>
      <c r="AA232" s="2278"/>
      <c r="AB232" s="2279"/>
      <c r="AC232" s="2274" t="s">
        <v>3216</v>
      </c>
      <c r="AD232" s="2275"/>
      <c r="AE232" s="2275"/>
      <c r="AF232" s="2275"/>
      <c r="AG232" s="2267" t="s">
        <v>4185</v>
      </c>
      <c r="AH232" s="2267"/>
      <c r="AI232" s="2267"/>
      <c r="AJ232" s="2268"/>
    </row>
    <row r="233" spans="2:56" s="2280" customFormat="1" ht="12" hidden="1" customHeight="1">
      <c r="E233" s="2281"/>
      <c r="F233" s="2271"/>
      <c r="G233" s="2281"/>
      <c r="H233" s="2281"/>
      <c r="I233" s="2281"/>
      <c r="J233" s="2271"/>
      <c r="K233" s="2263"/>
      <c r="L233" s="2271"/>
      <c r="M233" s="2272"/>
      <c r="P233" s="2263" t="s">
        <v>4930</v>
      </c>
      <c r="Q233" s="2274" t="s">
        <v>3106</v>
      </c>
      <c r="R233" s="2275"/>
      <c r="S233" s="2275"/>
      <c r="T233" s="2266" t="s">
        <v>4756</v>
      </c>
      <c r="U233" s="2274" t="s">
        <v>3225</v>
      </c>
      <c r="V233" s="2275"/>
      <c r="W233" s="2275"/>
      <c r="X233" s="2275"/>
      <c r="Y233" s="2278" t="s">
        <v>4931</v>
      </c>
      <c r="Z233" s="2278"/>
      <c r="AA233" s="2278"/>
      <c r="AB233" s="2279"/>
      <c r="AC233" s="2274" t="s">
        <v>4781</v>
      </c>
      <c r="AD233" s="2275"/>
      <c r="AE233" s="2275"/>
      <c r="AF233" s="2275"/>
      <c r="AG233" s="2267" t="s">
        <v>4185</v>
      </c>
      <c r="AH233" s="2267"/>
      <c r="AI233" s="2267"/>
      <c r="AJ233" s="2268"/>
    </row>
    <row r="234" spans="2:56" s="2269" customFormat="1" ht="12" hidden="1" customHeight="1">
      <c r="E234" s="2270"/>
      <c r="F234" s="2271"/>
      <c r="G234" s="2270"/>
      <c r="H234" s="2270"/>
      <c r="I234" s="2270"/>
      <c r="J234" s="2271"/>
      <c r="K234" s="2272"/>
      <c r="L234" s="2272"/>
      <c r="M234" s="2273"/>
      <c r="P234" s="2263" t="s">
        <v>3129</v>
      </c>
      <c r="Q234" s="2274" t="s">
        <v>3106</v>
      </c>
      <c r="R234" s="2275"/>
      <c r="S234" s="2275"/>
      <c r="T234" s="2266" t="s">
        <v>4756</v>
      </c>
      <c r="U234" s="2276" t="s">
        <v>4757</v>
      </c>
      <c r="V234" s="2277"/>
      <c r="W234" s="2277"/>
      <c r="X234" s="2277"/>
      <c r="Y234" s="2278" t="s">
        <v>4922</v>
      </c>
      <c r="Z234" s="2278"/>
      <c r="AA234" s="2278"/>
      <c r="AB234" s="2279"/>
      <c r="AC234" s="2274" t="s">
        <v>3139</v>
      </c>
      <c r="AD234" s="2275"/>
      <c r="AE234" s="2275"/>
      <c r="AF234" s="2275"/>
      <c r="AG234" s="2267" t="s">
        <v>4004</v>
      </c>
      <c r="AH234" s="2267"/>
      <c r="AI234" s="2267"/>
      <c r="AJ234" s="2268"/>
    </row>
    <row r="235" spans="2:56" s="2280" customFormat="1" ht="12" hidden="1" customHeight="1">
      <c r="E235" s="2281"/>
      <c r="F235" s="2271"/>
      <c r="G235" s="2281"/>
      <c r="H235" s="2281"/>
      <c r="I235" s="2281"/>
      <c r="J235" s="2271"/>
      <c r="K235" s="2263"/>
      <c r="L235" s="2271"/>
      <c r="M235" s="2272"/>
      <c r="P235" s="2263" t="s">
        <v>4932</v>
      </c>
      <c r="Q235" s="2274" t="s">
        <v>3106</v>
      </c>
      <c r="R235" s="2275"/>
      <c r="S235" s="2275"/>
      <c r="T235" s="2266" t="s">
        <v>4756</v>
      </c>
      <c r="U235" s="2274" t="s">
        <v>3120</v>
      </c>
      <c r="V235" s="2275"/>
      <c r="W235" s="2275"/>
      <c r="X235" s="2275"/>
      <c r="Y235" s="2278" t="s">
        <v>4933</v>
      </c>
      <c r="Z235" s="2278"/>
      <c r="AA235" s="2278"/>
      <c r="AB235" s="2279"/>
      <c r="AC235" s="2274" t="s">
        <v>3216</v>
      </c>
      <c r="AD235" s="2275"/>
      <c r="AE235" s="2275"/>
      <c r="AF235" s="2275"/>
      <c r="AG235" s="2267" t="s">
        <v>4004</v>
      </c>
      <c r="AH235" s="2267"/>
      <c r="AI235" s="2267"/>
      <c r="AJ235" s="2268"/>
    </row>
    <row r="236" spans="2:56" s="2280" customFormat="1" ht="12" hidden="1" customHeight="1">
      <c r="E236" s="2281"/>
      <c r="F236" s="2271"/>
      <c r="G236" s="2281"/>
      <c r="H236" s="2281"/>
      <c r="I236" s="2281"/>
      <c r="J236" s="2271"/>
      <c r="K236" s="2263"/>
      <c r="L236" s="2271"/>
      <c r="M236" s="2272"/>
      <c r="P236" s="2263" t="s">
        <v>4934</v>
      </c>
      <c r="Q236" s="2274" t="s">
        <v>3106</v>
      </c>
      <c r="R236" s="2275"/>
      <c r="S236" s="2275"/>
      <c r="T236" s="2266" t="s">
        <v>4797</v>
      </c>
      <c r="U236" s="2274" t="s">
        <v>3120</v>
      </c>
      <c r="V236" s="2275"/>
      <c r="W236" s="2275"/>
      <c r="X236" s="2275"/>
      <c r="Y236" s="2278" t="s">
        <v>4935</v>
      </c>
      <c r="Z236" s="2278"/>
      <c r="AA236" s="2278"/>
      <c r="AB236" s="2279"/>
      <c r="AC236" s="2274" t="s">
        <v>4781</v>
      </c>
      <c r="AD236" s="2275"/>
      <c r="AE236" s="2275"/>
      <c r="AF236" s="2275"/>
      <c r="AG236" s="2267" t="s">
        <v>4925</v>
      </c>
      <c r="AH236" s="2267"/>
      <c r="AI236" s="2267"/>
      <c r="AJ236" s="2268"/>
    </row>
    <row r="237" spans="2:56" s="2269" customFormat="1" ht="12" hidden="1" customHeight="1">
      <c r="E237" s="2270"/>
      <c r="F237" s="2271"/>
      <c r="G237" s="2270"/>
      <c r="H237" s="2270"/>
      <c r="I237" s="2270"/>
      <c r="J237" s="2271"/>
      <c r="K237" s="2272"/>
      <c r="L237" s="2272"/>
      <c r="M237" s="2273"/>
      <c r="P237" s="2263" t="s">
        <v>4921</v>
      </c>
      <c r="Q237" s="2274" t="s">
        <v>3106</v>
      </c>
      <c r="R237" s="2275"/>
      <c r="S237" s="2275"/>
      <c r="T237" s="2266" t="s">
        <v>4756</v>
      </c>
      <c r="U237" s="2276" t="s">
        <v>4757</v>
      </c>
      <c r="V237" s="2277"/>
      <c r="W237" s="2277"/>
      <c r="X237" s="2277"/>
      <c r="Y237" s="2278" t="s">
        <v>3129</v>
      </c>
      <c r="Z237" s="2278"/>
      <c r="AA237" s="2278"/>
      <c r="AB237" s="2279"/>
      <c r="AC237" s="2274" t="s">
        <v>4781</v>
      </c>
      <c r="AD237" s="2275"/>
      <c r="AE237" s="2275"/>
      <c r="AF237" s="2275"/>
      <c r="AG237" s="2267" t="s">
        <v>4925</v>
      </c>
      <c r="AH237" s="2267"/>
      <c r="AI237" s="2267"/>
      <c r="AJ237" s="2268"/>
    </row>
    <row r="238" spans="2:56" s="2280" customFormat="1" ht="12" hidden="1" customHeight="1">
      <c r="E238" s="2281"/>
      <c r="F238" s="2271"/>
      <c r="G238" s="2281"/>
      <c r="H238" s="2281"/>
      <c r="I238" s="2281"/>
      <c r="J238" s="2271"/>
      <c r="K238" s="2263"/>
      <c r="L238" s="2271"/>
      <c r="M238" s="2272"/>
      <c r="P238" s="2263" t="s">
        <v>4936</v>
      </c>
      <c r="Q238" s="2274" t="s">
        <v>3106</v>
      </c>
      <c r="R238" s="2275"/>
      <c r="S238" s="2275"/>
      <c r="T238" s="2266" t="s">
        <v>4780</v>
      </c>
      <c r="U238" s="2274" t="s">
        <v>4757</v>
      </c>
      <c r="V238" s="2275"/>
      <c r="W238" s="2275"/>
      <c r="X238" s="2275"/>
      <c r="Y238" s="2278" t="s">
        <v>4937</v>
      </c>
      <c r="Z238" s="2278"/>
      <c r="AA238" s="2278"/>
      <c r="AB238" s="2279"/>
      <c r="AC238" s="2274" t="s">
        <v>3139</v>
      </c>
      <c r="AD238" s="2275"/>
      <c r="AE238" s="2275"/>
      <c r="AF238" s="2275"/>
      <c r="AG238" s="2267" t="s">
        <v>4925</v>
      </c>
      <c r="AH238" s="2267"/>
      <c r="AI238" s="2267"/>
      <c r="AJ238" s="2268"/>
    </row>
    <row r="239" spans="2:56" ht="12" customHeight="1">
      <c r="B239" s="1618"/>
      <c r="D239" s="2262" t="s">
        <v>4938</v>
      </c>
      <c r="E239" s="2032"/>
      <c r="F239" s="2282" t="s">
        <v>4939</v>
      </c>
      <c r="G239" s="2032"/>
      <c r="H239" s="2032"/>
      <c r="I239" s="2032"/>
      <c r="J239" s="2033"/>
      <c r="K239" s="1905"/>
      <c r="L239" s="2033"/>
      <c r="M239" s="1928"/>
      <c r="N239" s="1909"/>
      <c r="O239" s="1905"/>
      <c r="P239" s="2263" t="s">
        <v>4940</v>
      </c>
      <c r="Q239" s="2264" t="s">
        <v>3106</v>
      </c>
      <c r="R239" s="2265"/>
      <c r="S239" s="2265"/>
      <c r="T239" s="2266" t="s">
        <v>4797</v>
      </c>
      <c r="U239" s="2264" t="s">
        <v>3120</v>
      </c>
      <c r="V239" s="2265"/>
      <c r="W239" s="2265"/>
      <c r="X239" s="2265"/>
      <c r="Y239" s="2267" t="s">
        <v>4941</v>
      </c>
      <c r="Z239" s="2267"/>
      <c r="AA239" s="2267"/>
      <c r="AB239" s="2268"/>
      <c r="AC239" s="2264" t="s">
        <v>3139</v>
      </c>
      <c r="AD239" s="2265"/>
      <c r="AE239" s="2265"/>
      <c r="AF239" s="2265"/>
      <c r="AG239" s="2267" t="s">
        <v>4942</v>
      </c>
      <c r="AH239" s="2267"/>
      <c r="AI239" s="2267"/>
      <c r="AJ239" s="2268"/>
      <c r="AQ239" s="1713"/>
      <c r="AR239" s="1713"/>
      <c r="AS239" s="1713"/>
      <c r="AT239" s="1713"/>
      <c r="AU239" s="1713"/>
      <c r="AV239" s="1713"/>
      <c r="AW239" s="1713"/>
      <c r="AX239" s="1713"/>
      <c r="AY239" s="1713"/>
      <c r="AZ239" s="1713"/>
      <c r="BA239" s="1713"/>
      <c r="BB239" s="1713"/>
      <c r="BC239" s="1713"/>
      <c r="BD239" s="1713"/>
    </row>
    <row r="240" spans="2:56" ht="12" customHeight="1">
      <c r="B240" s="1618"/>
      <c r="D240" s="2262" t="s">
        <v>4943</v>
      </c>
      <c r="E240" s="2032"/>
      <c r="F240" s="2282" t="s">
        <v>4944</v>
      </c>
      <c r="G240" s="2032"/>
      <c r="H240" s="2032"/>
      <c r="I240" s="2032"/>
      <c r="J240" s="2033"/>
      <c r="K240" s="1905"/>
      <c r="L240" s="2033"/>
      <c r="M240" s="1928"/>
      <c r="N240" s="1909"/>
      <c r="O240" s="1905"/>
      <c r="P240" s="2263" t="s">
        <v>4940</v>
      </c>
      <c r="Q240" s="2264" t="s">
        <v>3106</v>
      </c>
      <c r="R240" s="2265"/>
      <c r="S240" s="2265"/>
      <c r="T240" s="2266" t="s">
        <v>4761</v>
      </c>
      <c r="U240" s="2264" t="s">
        <v>3225</v>
      </c>
      <c r="V240" s="2265"/>
      <c r="W240" s="2265"/>
      <c r="X240" s="2265"/>
      <c r="Y240" s="2267" t="s">
        <v>4941</v>
      </c>
      <c r="Z240" s="2267"/>
      <c r="AA240" s="2267"/>
      <c r="AB240" s="2268"/>
      <c r="AC240" s="2264" t="s">
        <v>4781</v>
      </c>
      <c r="AD240" s="2265"/>
      <c r="AE240" s="2265"/>
      <c r="AF240" s="2265"/>
      <c r="AG240" s="2267" t="s">
        <v>4945</v>
      </c>
      <c r="AH240" s="2267"/>
      <c r="AI240" s="2267"/>
      <c r="AJ240" s="2268"/>
      <c r="AQ240" s="1713"/>
      <c r="AR240" s="1713"/>
      <c r="AS240" s="1713"/>
      <c r="AT240" s="1713"/>
      <c r="AU240" s="1713"/>
      <c r="AV240" s="1713"/>
      <c r="AW240" s="1713"/>
      <c r="AX240" s="1713"/>
      <c r="AY240" s="1713"/>
      <c r="AZ240" s="1713"/>
      <c r="BA240" s="1713"/>
      <c r="BB240" s="1713"/>
      <c r="BC240" s="1713"/>
      <c r="BD240" s="1713"/>
    </row>
    <row r="241" spans="2:56" ht="12" customHeight="1">
      <c r="B241" s="1618"/>
      <c r="D241" s="2262" t="s">
        <v>4946</v>
      </c>
      <c r="E241" s="2032"/>
      <c r="F241" s="2282" t="s">
        <v>4947</v>
      </c>
      <c r="G241" s="2032"/>
      <c r="H241" s="2032"/>
      <c r="I241" s="2032"/>
      <c r="J241" s="2033"/>
      <c r="K241" s="1905"/>
      <c r="L241" s="2033"/>
      <c r="M241" s="1928"/>
      <c r="N241" s="1909"/>
      <c r="O241" s="1905"/>
      <c r="P241" s="2263" t="s">
        <v>4940</v>
      </c>
      <c r="Q241" s="2264" t="s">
        <v>3106</v>
      </c>
      <c r="R241" s="2265"/>
      <c r="S241" s="2265"/>
      <c r="T241" s="2266" t="s">
        <v>4761</v>
      </c>
      <c r="U241" s="2264" t="s">
        <v>4757</v>
      </c>
      <c r="V241" s="2265"/>
      <c r="W241" s="2265"/>
      <c r="X241" s="2265"/>
      <c r="Y241" s="2267" t="s">
        <v>4941</v>
      </c>
      <c r="Z241" s="2267"/>
      <c r="AA241" s="2267"/>
      <c r="AB241" s="2268"/>
      <c r="AC241" s="2264" t="s">
        <v>3139</v>
      </c>
      <c r="AD241" s="2265"/>
      <c r="AE241" s="2265"/>
      <c r="AF241" s="2265"/>
      <c r="AG241" s="2267" t="s">
        <v>4948</v>
      </c>
      <c r="AH241" s="2267"/>
      <c r="AI241" s="2267"/>
      <c r="AJ241" s="2268"/>
      <c r="AQ241" s="1713"/>
      <c r="AR241" s="1713"/>
      <c r="AS241" s="1713"/>
      <c r="AT241" s="1713"/>
      <c r="AU241" s="1713"/>
      <c r="AV241" s="1713"/>
      <c r="AW241" s="1713"/>
      <c r="AX241" s="1713"/>
      <c r="AY241" s="1713"/>
      <c r="AZ241" s="1713"/>
      <c r="BA241" s="1713"/>
      <c r="BB241" s="1713"/>
      <c r="BC241" s="1713"/>
      <c r="BD241" s="1713"/>
    </row>
    <row r="242" spans="2:56" ht="12" customHeight="1">
      <c r="B242" s="1618"/>
      <c r="D242" s="2262" t="s">
        <v>4949</v>
      </c>
      <c r="E242" s="2032"/>
      <c r="F242" s="2282" t="s">
        <v>4950</v>
      </c>
      <c r="G242" s="2032"/>
      <c r="H242" s="2032"/>
      <c r="I242" s="2032"/>
      <c r="J242" s="2033"/>
      <c r="K242" s="1905"/>
      <c r="L242" s="2033"/>
      <c r="M242" s="1928"/>
      <c r="N242" s="1909"/>
      <c r="O242" s="1905"/>
      <c r="P242" s="2263" t="s">
        <v>4940</v>
      </c>
      <c r="Q242" s="2264" t="s">
        <v>3106</v>
      </c>
      <c r="R242" s="2265"/>
      <c r="S242" s="2265"/>
      <c r="T242" s="2266" t="s">
        <v>4761</v>
      </c>
      <c r="U242" s="2264" t="s">
        <v>3120</v>
      </c>
      <c r="V242" s="2265"/>
      <c r="W242" s="2265"/>
      <c r="X242" s="2265"/>
      <c r="Y242" s="2267" t="s">
        <v>4941</v>
      </c>
      <c r="Z242" s="2267"/>
      <c r="AA242" s="2267"/>
      <c r="AB242" s="2268"/>
      <c r="AC242" s="2264" t="s">
        <v>3139</v>
      </c>
      <c r="AD242" s="2265"/>
      <c r="AE242" s="2265"/>
      <c r="AF242" s="2265"/>
      <c r="AG242" s="2267" t="s">
        <v>4813</v>
      </c>
      <c r="AH242" s="2267"/>
      <c r="AI242" s="2267"/>
      <c r="AJ242" s="2268"/>
      <c r="AQ242" s="1713"/>
      <c r="AR242" s="1713"/>
      <c r="AS242" s="1713"/>
      <c r="AT242" s="1713"/>
      <c r="AU242" s="1713"/>
      <c r="AV242" s="1713"/>
      <c r="AW242" s="1713"/>
      <c r="AX242" s="1713"/>
      <c r="AY242" s="1713"/>
      <c r="AZ242" s="1713"/>
      <c r="BA242" s="1713"/>
      <c r="BB242" s="1713"/>
      <c r="BC242" s="1713"/>
      <c r="BD242" s="1713"/>
    </row>
    <row r="243" spans="2:56" ht="12" customHeight="1">
      <c r="B243" s="1618"/>
      <c r="D243" s="2262" t="s">
        <v>4951</v>
      </c>
      <c r="E243" s="2032"/>
      <c r="F243" s="2282" t="s">
        <v>4952</v>
      </c>
      <c r="G243" s="2032"/>
      <c r="H243" s="2032"/>
      <c r="I243" s="2032"/>
      <c r="J243" s="2033"/>
      <c r="K243" s="1905"/>
      <c r="L243" s="2033"/>
      <c r="M243" s="1928"/>
      <c r="N243" s="1909"/>
      <c r="O243" s="1905"/>
      <c r="P243" s="2263" t="s">
        <v>4940</v>
      </c>
      <c r="Q243" s="2264" t="s">
        <v>3106</v>
      </c>
      <c r="R243" s="2265"/>
      <c r="S243" s="2265"/>
      <c r="T243" s="2266" t="s">
        <v>4761</v>
      </c>
      <c r="U243" s="2264" t="s">
        <v>4757</v>
      </c>
      <c r="V243" s="2265"/>
      <c r="W243" s="2265"/>
      <c r="X243" s="2265"/>
      <c r="Y243" s="2267" t="s">
        <v>4941</v>
      </c>
      <c r="Z243" s="2267"/>
      <c r="AA243" s="2267"/>
      <c r="AB243" s="2268"/>
      <c r="AC243" s="2264" t="s">
        <v>4781</v>
      </c>
      <c r="AD243" s="2265"/>
      <c r="AE243" s="2265"/>
      <c r="AF243" s="2265"/>
      <c r="AG243" s="2267" t="s">
        <v>4867</v>
      </c>
      <c r="AH243" s="2267"/>
      <c r="AI243" s="2267"/>
      <c r="AJ243" s="2268"/>
      <c r="AQ243" s="1713"/>
      <c r="AR243" s="1713"/>
      <c r="AS243" s="1713"/>
      <c r="AT243" s="1713"/>
      <c r="AU243" s="1713"/>
      <c r="AV243" s="1713"/>
      <c r="AW243" s="1713"/>
      <c r="AX243" s="1713"/>
      <c r="AY243" s="1713"/>
      <c r="AZ243" s="1713"/>
      <c r="BA243" s="1713"/>
      <c r="BB243" s="1713"/>
      <c r="BC243" s="1713"/>
      <c r="BD243" s="1713"/>
    </row>
    <row r="244" spans="2:56" ht="12" customHeight="1">
      <c r="B244" s="1618"/>
      <c r="D244" s="2262" t="s">
        <v>4954</v>
      </c>
      <c r="E244" s="2032"/>
      <c r="F244" s="2282" t="s">
        <v>4955</v>
      </c>
      <c r="G244" s="2032"/>
      <c r="H244" s="2032"/>
      <c r="I244" s="2032"/>
      <c r="J244" s="2033"/>
      <c r="K244" s="1905"/>
      <c r="L244" s="2033"/>
      <c r="M244" s="1928"/>
      <c r="N244" s="1909"/>
      <c r="O244" s="1905"/>
      <c r="P244" s="2263" t="s">
        <v>4940</v>
      </c>
      <c r="Q244" s="2264" t="s">
        <v>3106</v>
      </c>
      <c r="R244" s="2265"/>
      <c r="S244" s="2265"/>
      <c r="T244" s="2266" t="s">
        <v>4761</v>
      </c>
      <c r="U244" s="2264" t="s">
        <v>3120</v>
      </c>
      <c r="V244" s="2265"/>
      <c r="W244" s="2265"/>
      <c r="X244" s="2265"/>
      <c r="Y244" s="2267" t="s">
        <v>4941</v>
      </c>
      <c r="Z244" s="2267"/>
      <c r="AA244" s="2267"/>
      <c r="AB244" s="2268"/>
      <c r="AC244" s="2264" t="s">
        <v>3216</v>
      </c>
      <c r="AD244" s="2265"/>
      <c r="AE244" s="2265"/>
      <c r="AF244" s="2265"/>
      <c r="AG244" s="2267" t="s">
        <v>4869</v>
      </c>
      <c r="AH244" s="2267"/>
      <c r="AI244" s="2267"/>
      <c r="AJ244" s="2268"/>
      <c r="AQ244" s="1713"/>
      <c r="AR244" s="1713"/>
      <c r="AS244" s="1713"/>
      <c r="AT244" s="1713"/>
      <c r="AU244" s="1713"/>
      <c r="AV244" s="1713"/>
      <c r="AW244" s="1713"/>
      <c r="AX244" s="1713"/>
      <c r="AY244" s="1713"/>
      <c r="AZ244" s="1713"/>
      <c r="BA244" s="1713"/>
      <c r="BB244" s="1713"/>
      <c r="BC244" s="1713"/>
      <c r="BD244" s="1713"/>
    </row>
    <row r="245" spans="2:56" ht="12" customHeight="1">
      <c r="B245" s="1618"/>
      <c r="D245" s="2262" t="s">
        <v>4956</v>
      </c>
      <c r="E245" s="2032"/>
      <c r="F245" s="2282" t="s">
        <v>4957</v>
      </c>
      <c r="G245" s="2032"/>
      <c r="H245" s="2032"/>
      <c r="I245" s="2032"/>
      <c r="J245" s="2033"/>
      <c r="K245" s="1905"/>
      <c r="L245" s="2033"/>
      <c r="M245" s="1928"/>
      <c r="N245" s="1909"/>
      <c r="O245" s="1905"/>
      <c r="P245" s="2263" t="s">
        <v>4940</v>
      </c>
      <c r="Q245" s="2264" t="s">
        <v>3106</v>
      </c>
      <c r="R245" s="2265"/>
      <c r="S245" s="2265"/>
      <c r="T245" s="2266" t="s">
        <v>4761</v>
      </c>
      <c r="U245" s="2264" t="s">
        <v>3120</v>
      </c>
      <c r="V245" s="2265"/>
      <c r="W245" s="2265"/>
      <c r="X245" s="2265"/>
      <c r="Y245" s="2267" t="s">
        <v>4941</v>
      </c>
      <c r="Z245" s="2267"/>
      <c r="AA245" s="2267"/>
      <c r="AB245" s="2268"/>
      <c r="AC245" s="2264" t="s">
        <v>4781</v>
      </c>
      <c r="AD245" s="2265"/>
      <c r="AE245" s="2265"/>
      <c r="AF245" s="2265"/>
      <c r="AG245" s="2267" t="s">
        <v>4872</v>
      </c>
      <c r="AH245" s="2267"/>
      <c r="AI245" s="2267"/>
      <c r="AJ245" s="2268"/>
      <c r="AQ245" s="1713"/>
      <c r="AR245" s="1713"/>
      <c r="AS245" s="1713"/>
      <c r="AT245" s="1713"/>
      <c r="AU245" s="1713"/>
      <c r="AV245" s="1713"/>
      <c r="AW245" s="1713"/>
      <c r="AX245" s="1713"/>
      <c r="AY245" s="1713"/>
      <c r="AZ245" s="1713"/>
      <c r="BA245" s="1713"/>
      <c r="BB245" s="1713"/>
      <c r="BC245" s="1713"/>
      <c r="BD245" s="1713"/>
    </row>
    <row r="246" spans="2:56" ht="12" customHeight="1">
      <c r="B246" s="1618"/>
      <c r="D246" s="2262" t="s">
        <v>4959</v>
      </c>
      <c r="E246" s="2032"/>
      <c r="F246" s="2282" t="s">
        <v>4960</v>
      </c>
      <c r="G246" s="2032"/>
      <c r="H246" s="2032"/>
      <c r="I246" s="2032"/>
      <c r="J246" s="2033"/>
      <c r="K246" s="1905"/>
      <c r="L246" s="2033"/>
      <c r="M246" s="1928"/>
      <c r="N246" s="1909"/>
      <c r="O246" s="1905"/>
      <c r="P246" s="2263" t="s">
        <v>4940</v>
      </c>
      <c r="Q246" s="2264" t="s">
        <v>3106</v>
      </c>
      <c r="R246" s="2265"/>
      <c r="S246" s="2265"/>
      <c r="T246" s="2266" t="s">
        <v>4797</v>
      </c>
      <c r="U246" s="2264" t="s">
        <v>3120</v>
      </c>
      <c r="V246" s="2265"/>
      <c r="W246" s="2265"/>
      <c r="X246" s="2265"/>
      <c r="Y246" s="2267" t="s">
        <v>4941</v>
      </c>
      <c r="Z246" s="2267"/>
      <c r="AA246" s="2267"/>
      <c r="AB246" s="2268"/>
      <c r="AC246" s="2264" t="s">
        <v>4781</v>
      </c>
      <c r="AD246" s="2265"/>
      <c r="AE246" s="2265"/>
      <c r="AF246" s="2265"/>
      <c r="AG246" s="2267" t="s">
        <v>3747</v>
      </c>
      <c r="AH246" s="2267"/>
      <c r="AI246" s="2267"/>
      <c r="AJ246" s="2268"/>
      <c r="AQ246" s="1713"/>
      <c r="AR246" s="1713"/>
      <c r="AS246" s="1713"/>
      <c r="AT246" s="1713"/>
      <c r="AU246" s="1713"/>
      <c r="AV246" s="1713"/>
      <c r="AW246" s="1713"/>
      <c r="AX246" s="1713"/>
      <c r="AY246" s="1713"/>
      <c r="AZ246" s="1713"/>
      <c r="BA246" s="1713"/>
      <c r="BB246" s="1713"/>
      <c r="BC246" s="1713"/>
      <c r="BD246" s="1713"/>
    </row>
    <row r="247" spans="2:56" ht="12" customHeight="1">
      <c r="B247" s="1618"/>
      <c r="D247" s="2262" t="s">
        <v>4961</v>
      </c>
      <c r="E247" s="2032"/>
      <c r="F247" s="2282" t="s">
        <v>4962</v>
      </c>
      <c r="G247" s="2032"/>
      <c r="H247" s="2032"/>
      <c r="I247" s="2032"/>
      <c r="J247" s="2033"/>
      <c r="K247" s="1905"/>
      <c r="L247" s="2033"/>
      <c r="M247" s="1928"/>
      <c r="N247" s="1909"/>
      <c r="O247" s="1905"/>
      <c r="P247" s="2263" t="s">
        <v>4940</v>
      </c>
      <c r="Q247" s="2264" t="s">
        <v>3106</v>
      </c>
      <c r="R247" s="2265"/>
      <c r="S247" s="2265"/>
      <c r="T247" s="2266" t="s">
        <v>4761</v>
      </c>
      <c r="U247" s="2264" t="s">
        <v>3120</v>
      </c>
      <c r="V247" s="2265"/>
      <c r="W247" s="2265"/>
      <c r="X247" s="2265"/>
      <c r="Y247" s="2267" t="s">
        <v>4941</v>
      </c>
      <c r="Z247" s="2267"/>
      <c r="AA247" s="2267"/>
      <c r="AB247" s="2268"/>
      <c r="AC247" s="2264" t="s">
        <v>4781</v>
      </c>
      <c r="AD247" s="2265"/>
      <c r="AE247" s="2265"/>
      <c r="AF247" s="2265"/>
      <c r="AG247" s="2267" t="s">
        <v>4824</v>
      </c>
      <c r="AH247" s="2267"/>
      <c r="AI247" s="2267"/>
      <c r="AJ247" s="2268"/>
      <c r="AQ247" s="1713"/>
      <c r="AR247" s="1713"/>
      <c r="AS247" s="1713"/>
      <c r="AT247" s="1713"/>
      <c r="AU247" s="1713"/>
      <c r="AV247" s="1713"/>
      <c r="AW247" s="1713"/>
      <c r="AX247" s="1713"/>
      <c r="AY247" s="1713"/>
      <c r="AZ247" s="1713"/>
      <c r="BA247" s="1713"/>
      <c r="BB247" s="1713"/>
      <c r="BC247" s="1713"/>
      <c r="BD247" s="1713"/>
    </row>
    <row r="248" spans="2:56" ht="12" customHeight="1">
      <c r="B248" s="1618"/>
      <c r="D248" s="2262" t="s">
        <v>4964</v>
      </c>
      <c r="E248" s="2032"/>
      <c r="F248" s="2282" t="s">
        <v>4965</v>
      </c>
      <c r="G248" s="2032"/>
      <c r="H248" s="2032"/>
      <c r="I248" s="2032"/>
      <c r="J248" s="2033"/>
      <c r="K248" s="1905"/>
      <c r="L248" s="2033"/>
      <c r="M248" s="1928"/>
      <c r="N248" s="1909"/>
      <c r="O248" s="1905"/>
      <c r="P248" s="2263" t="s">
        <v>4940</v>
      </c>
      <c r="Q248" s="2264" t="s">
        <v>3106</v>
      </c>
      <c r="R248" s="2265"/>
      <c r="S248" s="2265"/>
      <c r="T248" s="2266" t="s">
        <v>4761</v>
      </c>
      <c r="U248" s="2264" t="s">
        <v>3120</v>
      </c>
      <c r="V248" s="2265"/>
      <c r="W248" s="2265"/>
      <c r="X248" s="2265"/>
      <c r="Y248" s="2267" t="s">
        <v>4941</v>
      </c>
      <c r="Z248" s="2267"/>
      <c r="AA248" s="2267"/>
      <c r="AB248" s="2268"/>
      <c r="AC248" s="2264" t="s">
        <v>3139</v>
      </c>
      <c r="AD248" s="2265"/>
      <c r="AE248" s="2265"/>
      <c r="AF248" s="2265"/>
      <c r="AG248" s="2267" t="s">
        <v>4966</v>
      </c>
      <c r="AH248" s="2267"/>
      <c r="AI248" s="2267"/>
      <c r="AJ248" s="2268"/>
      <c r="AN248" s="1903" t="s">
        <v>4967</v>
      </c>
      <c r="AQ248" s="1713"/>
      <c r="AR248" s="1713"/>
      <c r="AS248" s="1713"/>
      <c r="AT248" s="1713"/>
      <c r="AU248" s="1713"/>
      <c r="AV248" s="1713"/>
      <c r="AW248" s="1713"/>
      <c r="AX248" s="1713"/>
      <c r="AY248" s="1713"/>
      <c r="AZ248" s="1713"/>
      <c r="BA248" s="1713"/>
      <c r="BB248" s="1713"/>
      <c r="BC248" s="1713"/>
      <c r="BD248" s="1713"/>
    </row>
    <row r="249" spans="2:56" ht="12" customHeight="1">
      <c r="B249" s="1618"/>
      <c r="D249" s="2262" t="s">
        <v>4968</v>
      </c>
      <c r="E249" s="2032"/>
      <c r="F249" s="2282" t="s">
        <v>4969</v>
      </c>
      <c r="G249" s="2032"/>
      <c r="H249" s="2032"/>
      <c r="I249" s="2032"/>
      <c r="J249" s="2033"/>
      <c r="K249" s="1905"/>
      <c r="L249" s="2033"/>
      <c r="M249" s="1928"/>
      <c r="N249" s="1909"/>
      <c r="O249" s="1905"/>
      <c r="P249" s="2263" t="s">
        <v>4940</v>
      </c>
      <c r="Q249" s="2264" t="s">
        <v>3106</v>
      </c>
      <c r="R249" s="2265"/>
      <c r="S249" s="2265"/>
      <c r="T249" s="2266" t="s">
        <v>4761</v>
      </c>
      <c r="U249" s="2264" t="s">
        <v>3120</v>
      </c>
      <c r="V249" s="2265"/>
      <c r="W249" s="2265"/>
      <c r="X249" s="2265"/>
      <c r="Y249" s="2267" t="s">
        <v>4941</v>
      </c>
      <c r="Z249" s="2267"/>
      <c r="AA249" s="2267"/>
      <c r="AB249" s="2268"/>
      <c r="AC249" s="2264" t="s">
        <v>4781</v>
      </c>
      <c r="AD249" s="2265"/>
      <c r="AE249" s="2265"/>
      <c r="AF249" s="2265"/>
      <c r="AG249" s="2267" t="s">
        <v>3753</v>
      </c>
      <c r="AH249" s="2267"/>
      <c r="AI249" s="2267"/>
      <c r="AJ249" s="2268"/>
      <c r="AQ249" s="1713"/>
      <c r="AR249" s="1713"/>
      <c r="AS249" s="1713"/>
      <c r="AT249" s="1713"/>
      <c r="AU249" s="1713"/>
      <c r="AV249" s="1713"/>
      <c r="AW249" s="1713"/>
      <c r="AX249" s="1713"/>
      <c r="AY249" s="1713"/>
      <c r="AZ249" s="1713"/>
      <c r="BA249" s="1713"/>
      <c r="BB249" s="1713"/>
      <c r="BC249" s="1713"/>
      <c r="BD249" s="1713"/>
    </row>
    <row r="250" spans="2:56" ht="12" customHeight="1">
      <c r="B250" s="1618"/>
      <c r="D250" s="2262" t="s">
        <v>4970</v>
      </c>
      <c r="E250" s="2032"/>
      <c r="F250" s="2282" t="s">
        <v>4971</v>
      </c>
      <c r="G250" s="2032"/>
      <c r="H250" s="2032"/>
      <c r="I250" s="2032"/>
      <c r="J250" s="2033"/>
      <c r="K250" s="1905"/>
      <c r="L250" s="2033"/>
      <c r="M250" s="1928"/>
      <c r="N250" s="1909"/>
      <c r="O250" s="1905"/>
      <c r="P250" s="2263" t="s">
        <v>4940</v>
      </c>
      <c r="Q250" s="2264" t="s">
        <v>3106</v>
      </c>
      <c r="R250" s="2265"/>
      <c r="S250" s="2265"/>
      <c r="T250" s="2266" t="s">
        <v>4761</v>
      </c>
      <c r="U250" s="2264" t="s">
        <v>3120</v>
      </c>
      <c r="V250" s="2265"/>
      <c r="W250" s="2265"/>
      <c r="X250" s="2265"/>
      <c r="Y250" s="2267" t="s">
        <v>4941</v>
      </c>
      <c r="Z250" s="2267"/>
      <c r="AA250" s="2267"/>
      <c r="AB250" s="2268"/>
      <c r="AC250" s="2264" t="s">
        <v>4781</v>
      </c>
      <c r="AD250" s="2265"/>
      <c r="AE250" s="2265"/>
      <c r="AF250" s="2265"/>
      <c r="AG250" s="2267" t="s">
        <v>4972</v>
      </c>
      <c r="AH250" s="2267"/>
      <c r="AI250" s="2267"/>
      <c r="AJ250" s="2268"/>
      <c r="AQ250" s="1713"/>
      <c r="AR250" s="1713"/>
      <c r="AS250" s="1713"/>
      <c r="AT250" s="1713"/>
      <c r="AU250" s="1713"/>
      <c r="AV250" s="1713"/>
      <c r="AW250" s="1713"/>
      <c r="AX250" s="1713"/>
      <c r="AY250" s="1713"/>
      <c r="AZ250" s="1713"/>
      <c r="BA250" s="1713"/>
      <c r="BB250" s="1713"/>
      <c r="BC250" s="1713"/>
      <c r="BD250" s="1713"/>
    </row>
    <row r="251" spans="2:56" ht="12" customHeight="1">
      <c r="B251" s="1618"/>
      <c r="D251" s="2262" t="s">
        <v>4973</v>
      </c>
      <c r="E251" s="2032"/>
      <c r="F251" s="2282" t="s">
        <v>4974</v>
      </c>
      <c r="G251" s="2032"/>
      <c r="H251" s="2032"/>
      <c r="I251" s="2032"/>
      <c r="J251" s="2033"/>
      <c r="K251" s="1905"/>
      <c r="L251" s="2033"/>
      <c r="M251" s="1928"/>
      <c r="N251" s="1909"/>
      <c r="O251" s="1905"/>
      <c r="P251" s="2263" t="s">
        <v>4940</v>
      </c>
      <c r="Q251" s="2264" t="s">
        <v>3106</v>
      </c>
      <c r="R251" s="2265"/>
      <c r="S251" s="2265"/>
      <c r="T251" s="2266" t="s">
        <v>4761</v>
      </c>
      <c r="U251" s="2264" t="s">
        <v>3225</v>
      </c>
      <c r="V251" s="2265"/>
      <c r="W251" s="2265"/>
      <c r="X251" s="2265"/>
      <c r="Y251" s="2267" t="s">
        <v>4941</v>
      </c>
      <c r="Z251" s="2267"/>
      <c r="AA251" s="2267"/>
      <c r="AB251" s="2268"/>
      <c r="AC251" s="2264" t="s">
        <v>3139</v>
      </c>
      <c r="AD251" s="2265"/>
      <c r="AE251" s="2265"/>
      <c r="AF251" s="2265"/>
      <c r="AG251" s="2267" t="s">
        <v>4975</v>
      </c>
      <c r="AH251" s="2267"/>
      <c r="AI251" s="2267"/>
      <c r="AJ251" s="2268"/>
      <c r="AQ251" s="1713"/>
      <c r="AR251" s="1713"/>
      <c r="AS251" s="1713"/>
      <c r="AT251" s="1713"/>
      <c r="AU251" s="1713"/>
      <c r="AV251" s="1713"/>
      <c r="AW251" s="1713"/>
      <c r="AX251" s="1713"/>
      <c r="AY251" s="1713"/>
      <c r="AZ251" s="1713"/>
      <c r="BA251" s="1713"/>
      <c r="BB251" s="1713"/>
      <c r="BC251" s="1713"/>
      <c r="BD251" s="1713"/>
    </row>
    <row r="252" spans="2:56" ht="12" customHeight="1">
      <c r="B252" s="1618"/>
      <c r="D252" s="2262" t="s">
        <v>4977</v>
      </c>
      <c r="E252" s="2032"/>
      <c r="F252" s="2282" t="s">
        <v>4978</v>
      </c>
      <c r="G252" s="2032"/>
      <c r="H252" s="2032"/>
      <c r="I252" s="2032"/>
      <c r="J252" s="2033"/>
      <c r="K252" s="1905"/>
      <c r="L252" s="2033"/>
      <c r="M252" s="1928"/>
      <c r="N252" s="1909"/>
      <c r="O252" s="1905"/>
      <c r="P252" s="2263" t="s">
        <v>4940</v>
      </c>
      <c r="Q252" s="2264" t="s">
        <v>3106</v>
      </c>
      <c r="R252" s="2265"/>
      <c r="S252" s="2265"/>
      <c r="T252" s="2266" t="s">
        <v>4761</v>
      </c>
      <c r="U252" s="2264" t="s">
        <v>4757</v>
      </c>
      <c r="V252" s="2265"/>
      <c r="W252" s="2265"/>
      <c r="X252" s="2265"/>
      <c r="Y252" s="2267" t="s">
        <v>4941</v>
      </c>
      <c r="Z252" s="2267"/>
      <c r="AA252" s="2267"/>
      <c r="AB252" s="2268"/>
      <c r="AC252" s="2264" t="s">
        <v>3139</v>
      </c>
      <c r="AD252" s="2265"/>
      <c r="AE252" s="2265"/>
      <c r="AF252" s="2265"/>
      <c r="AG252" s="2267" t="s">
        <v>4979</v>
      </c>
      <c r="AH252" s="2267"/>
      <c r="AI252" s="2267"/>
      <c r="AJ252" s="2268"/>
      <c r="AQ252" s="1713"/>
      <c r="AR252" s="1713"/>
      <c r="AS252" s="1713"/>
      <c r="AT252" s="1713"/>
      <c r="AU252" s="1713"/>
      <c r="AV252" s="1713"/>
      <c r="AW252" s="1713"/>
      <c r="AX252" s="1713"/>
      <c r="AY252" s="1713"/>
      <c r="AZ252" s="1713"/>
      <c r="BA252" s="1713"/>
      <c r="BB252" s="1713"/>
      <c r="BC252" s="1713"/>
      <c r="BD252" s="1713"/>
    </row>
    <row r="253" spans="2:56" ht="12" customHeight="1">
      <c r="B253" s="1618"/>
      <c r="D253" s="2262" t="s">
        <v>4980</v>
      </c>
      <c r="E253" s="2032"/>
      <c r="F253" s="2282" t="s">
        <v>4981</v>
      </c>
      <c r="G253" s="2032"/>
      <c r="H253" s="2032"/>
      <c r="I253" s="2032"/>
      <c r="J253" s="2033"/>
      <c r="K253" s="1905"/>
      <c r="L253" s="2033"/>
      <c r="M253" s="1928"/>
      <c r="N253" s="1909"/>
      <c r="O253" s="1905"/>
      <c r="P253" s="2263" t="s">
        <v>4940</v>
      </c>
      <c r="Q253" s="2264" t="s">
        <v>3106</v>
      </c>
      <c r="R253" s="2265"/>
      <c r="S253" s="2265"/>
      <c r="T253" s="2266" t="s">
        <v>4761</v>
      </c>
      <c r="U253" s="2264" t="s">
        <v>3120</v>
      </c>
      <c r="V253" s="2265"/>
      <c r="W253" s="2265"/>
      <c r="X253" s="2265"/>
      <c r="Y253" s="2267" t="s">
        <v>4941</v>
      </c>
      <c r="Z253" s="2267"/>
      <c r="AA253" s="2267"/>
      <c r="AB253" s="2268"/>
      <c r="AC253" s="2264" t="s">
        <v>3139</v>
      </c>
      <c r="AD253" s="2265"/>
      <c r="AE253" s="2265"/>
      <c r="AF253" s="2265"/>
      <c r="AG253" s="2267" t="s">
        <v>4982</v>
      </c>
      <c r="AH253" s="2267"/>
      <c r="AI253" s="2267"/>
      <c r="AJ253" s="2268"/>
      <c r="AQ253" s="1713"/>
      <c r="AR253" s="1713"/>
      <c r="AS253" s="1713"/>
      <c r="AT253" s="1713"/>
      <c r="AU253" s="1713"/>
      <c r="AV253" s="1713"/>
      <c r="AW253" s="1713"/>
      <c r="AX253" s="1713"/>
      <c r="AY253" s="1713"/>
      <c r="AZ253" s="1713"/>
      <c r="BA253" s="1713"/>
      <c r="BB253" s="1713"/>
      <c r="BC253" s="1713"/>
      <c r="BD253" s="1713"/>
    </row>
    <row r="254" spans="2:56" ht="12" customHeight="1">
      <c r="B254" s="1618"/>
      <c r="D254" s="2262"/>
      <c r="E254" s="2032"/>
      <c r="F254" s="2282"/>
      <c r="G254" s="2032"/>
      <c r="H254" s="2032"/>
      <c r="I254" s="2032"/>
      <c r="J254" s="2033"/>
      <c r="K254" s="1905"/>
      <c r="L254" s="2033"/>
      <c r="M254" s="1928"/>
      <c r="N254" s="1909"/>
      <c r="O254" s="1905"/>
      <c r="P254" s="2263"/>
      <c r="Q254" s="2283"/>
      <c r="R254" s="2284"/>
      <c r="S254" s="2284"/>
      <c r="T254" s="2266"/>
      <c r="U254" s="2283"/>
      <c r="V254" s="2284"/>
      <c r="W254" s="2284"/>
      <c r="X254" s="2284"/>
      <c r="Y254" s="2285"/>
      <c r="Z254" s="2285"/>
      <c r="AA254" s="2285"/>
      <c r="AB254" s="2266"/>
      <c r="AC254" s="2283"/>
      <c r="AD254" s="2284"/>
      <c r="AE254" s="2284"/>
      <c r="AF254" s="2284"/>
      <c r="AG254" s="2285"/>
      <c r="AH254" s="2285"/>
      <c r="AI254" s="2285"/>
      <c r="AJ254" s="2266"/>
      <c r="AQ254" s="1713"/>
      <c r="AR254" s="1713"/>
      <c r="AS254" s="1713"/>
      <c r="AT254" s="1713"/>
      <c r="AU254" s="1713"/>
      <c r="AV254" s="1713"/>
      <c r="AW254" s="1713"/>
      <c r="AX254" s="1713"/>
      <c r="AY254" s="1713"/>
      <c r="AZ254" s="1713"/>
      <c r="BA254" s="1713"/>
      <c r="BB254" s="1713"/>
      <c r="BC254" s="1713"/>
      <c r="BD254" s="1713"/>
    </row>
    <row r="255" spans="2:56" ht="12" customHeight="1">
      <c r="B255" s="1618"/>
      <c r="D255" s="2262" t="s">
        <v>4983</v>
      </c>
      <c r="E255" s="2032"/>
      <c r="F255" s="2032" t="s">
        <v>4984</v>
      </c>
      <c r="G255" s="2032"/>
      <c r="H255" s="2032"/>
      <c r="I255" s="2032"/>
      <c r="J255" s="2033"/>
      <c r="K255" s="1905"/>
      <c r="L255" s="2033"/>
      <c r="M255" s="1928"/>
      <c r="N255" s="1909"/>
      <c r="P255" s="2263" t="s">
        <v>4985</v>
      </c>
      <c r="Q255" s="2264" t="s">
        <v>3106</v>
      </c>
      <c r="R255" s="2265"/>
      <c r="S255" s="2265"/>
      <c r="T255" s="2266" t="s">
        <v>4756</v>
      </c>
      <c r="U255" s="2264" t="s">
        <v>3225</v>
      </c>
      <c r="V255" s="2265"/>
      <c r="W255" s="2265"/>
      <c r="X255" s="2265"/>
      <c r="Y255" s="2267" t="s">
        <v>4927</v>
      </c>
      <c r="Z255" s="2267"/>
      <c r="AA255" s="2267"/>
      <c r="AB255" s="2268"/>
      <c r="AC255" s="2264" t="s">
        <v>3139</v>
      </c>
      <c r="AD255" s="2265"/>
      <c r="AE255" s="2265"/>
      <c r="AF255" s="2265"/>
      <c r="AG255" s="2267" t="s">
        <v>4185</v>
      </c>
      <c r="AH255" s="2267"/>
      <c r="AI255" s="2267"/>
      <c r="AJ255" s="2268"/>
      <c r="AQ255" s="1713"/>
      <c r="AR255" s="1713"/>
      <c r="AS255" s="1713"/>
      <c r="AT255" s="1713"/>
      <c r="AU255" s="1713"/>
      <c r="AV255" s="1713"/>
      <c r="AW255" s="1713"/>
      <c r="AX255" s="1713"/>
      <c r="AY255" s="1713"/>
      <c r="AZ255" s="1713"/>
      <c r="BA255" s="1713"/>
      <c r="BB255" s="1713"/>
      <c r="BC255" s="1713"/>
      <c r="BD255" s="1713"/>
    </row>
    <row r="256" spans="2:56" s="2269" customFormat="1" ht="12" customHeight="1">
      <c r="E256" s="2270"/>
      <c r="F256" s="1905"/>
      <c r="G256" s="2270"/>
      <c r="H256" s="2270"/>
      <c r="I256" s="2270"/>
      <c r="J256" s="2271"/>
      <c r="K256" s="2272"/>
      <c r="L256" s="2272"/>
      <c r="M256" s="2273"/>
      <c r="P256" s="2263" t="s">
        <v>4922</v>
      </c>
      <c r="Q256" s="2274" t="s">
        <v>3106</v>
      </c>
      <c r="R256" s="2275"/>
      <c r="S256" s="2275"/>
      <c r="T256" s="2266" t="s">
        <v>4756</v>
      </c>
      <c r="U256" s="2276" t="s">
        <v>3225</v>
      </c>
      <c r="V256" s="2277"/>
      <c r="W256" s="2277"/>
      <c r="X256" s="2277"/>
      <c r="Y256" s="2278" t="s">
        <v>4922</v>
      </c>
      <c r="Z256" s="2278"/>
      <c r="AA256" s="2278"/>
      <c r="AB256" s="2279"/>
      <c r="AC256" s="2274" t="s">
        <v>4781</v>
      </c>
      <c r="AD256" s="2275"/>
      <c r="AE256" s="2275"/>
      <c r="AF256" s="2275"/>
      <c r="AG256" s="2267" t="s">
        <v>4925</v>
      </c>
      <c r="AH256" s="2267"/>
      <c r="AI256" s="2267"/>
      <c r="AJ256" s="2268"/>
    </row>
    <row r="257" spans="2:56" s="2280" customFormat="1" ht="12" customHeight="1">
      <c r="E257" s="2281"/>
      <c r="F257" s="2271"/>
      <c r="G257" s="2281"/>
      <c r="H257" s="2281"/>
      <c r="I257" s="2281"/>
      <c r="J257" s="2271"/>
      <c r="K257" s="2263"/>
      <c r="L257" s="2271"/>
      <c r="M257" s="2272"/>
      <c r="P257" s="2263" t="s">
        <v>4986</v>
      </c>
      <c r="Q257" s="2274" t="s">
        <v>3106</v>
      </c>
      <c r="R257" s="2275"/>
      <c r="S257" s="2275"/>
      <c r="T257" s="2266" t="s">
        <v>4780</v>
      </c>
      <c r="U257" s="2274" t="s">
        <v>3120</v>
      </c>
      <c r="V257" s="2275"/>
      <c r="W257" s="2275"/>
      <c r="X257" s="2275"/>
      <c r="Y257" s="2278" t="s">
        <v>4987</v>
      </c>
      <c r="Z257" s="2278"/>
      <c r="AA257" s="2278"/>
      <c r="AB257" s="2279"/>
      <c r="AC257" s="2274" t="s">
        <v>3216</v>
      </c>
      <c r="AD257" s="2275"/>
      <c r="AE257" s="2275"/>
      <c r="AF257" s="2275"/>
      <c r="AG257" s="2267" t="s">
        <v>4004</v>
      </c>
      <c r="AH257" s="2267"/>
      <c r="AI257" s="2267"/>
      <c r="AJ257" s="2268"/>
    </row>
    <row r="258" spans="2:56" s="2280" customFormat="1" ht="12" hidden="1" customHeight="1">
      <c r="E258" s="2281"/>
      <c r="F258" s="2271"/>
      <c r="G258" s="2281"/>
      <c r="H258" s="2281"/>
      <c r="I258" s="2281"/>
      <c r="J258" s="2271"/>
      <c r="K258" s="2263"/>
      <c r="L258" s="2271"/>
      <c r="M258" s="2272"/>
      <c r="P258" s="2263" t="s">
        <v>4988</v>
      </c>
      <c r="Q258" s="2274" t="s">
        <v>3106</v>
      </c>
      <c r="R258" s="2275"/>
      <c r="S258" s="2275"/>
      <c r="T258" s="2266" t="s">
        <v>4780</v>
      </c>
      <c r="U258" s="2274" t="s">
        <v>3120</v>
      </c>
      <c r="V258" s="2275"/>
      <c r="W258" s="2275"/>
      <c r="X258" s="2275"/>
      <c r="Y258" s="2278" t="s">
        <v>4927</v>
      </c>
      <c r="Z258" s="2278"/>
      <c r="AA258" s="2278"/>
      <c r="AB258" s="2279"/>
      <c r="AC258" s="2274" t="s">
        <v>4781</v>
      </c>
      <c r="AD258" s="2275"/>
      <c r="AE258" s="2275"/>
      <c r="AF258" s="2275"/>
      <c r="AG258" s="2267" t="s">
        <v>4925</v>
      </c>
      <c r="AH258" s="2267"/>
      <c r="AI258" s="2267"/>
      <c r="AJ258" s="2268"/>
    </row>
    <row r="259" spans="2:56" s="2269" customFormat="1" ht="12" hidden="1" customHeight="1">
      <c r="E259" s="2270"/>
      <c r="F259" s="2271"/>
      <c r="G259" s="2270"/>
      <c r="H259" s="2270"/>
      <c r="I259" s="2270"/>
      <c r="J259" s="2271"/>
      <c r="K259" s="2272"/>
      <c r="L259" s="2272"/>
      <c r="M259" s="2273"/>
      <c r="P259" s="2263" t="s">
        <v>3129</v>
      </c>
      <c r="Q259" s="2274" t="s">
        <v>3106</v>
      </c>
      <c r="R259" s="2275"/>
      <c r="S259" s="2275"/>
      <c r="T259" s="2266" t="s">
        <v>4756</v>
      </c>
      <c r="U259" s="2276" t="s">
        <v>3120</v>
      </c>
      <c r="V259" s="2277"/>
      <c r="W259" s="2277"/>
      <c r="X259" s="2277"/>
      <c r="Y259" s="2278" t="s">
        <v>3129</v>
      </c>
      <c r="Z259" s="2278"/>
      <c r="AA259" s="2278"/>
      <c r="AB259" s="2279"/>
      <c r="AC259" s="2274" t="s">
        <v>4781</v>
      </c>
      <c r="AD259" s="2275"/>
      <c r="AE259" s="2275"/>
      <c r="AF259" s="2275"/>
      <c r="AG259" s="2267" t="s">
        <v>4185</v>
      </c>
      <c r="AH259" s="2267"/>
      <c r="AI259" s="2267"/>
      <c r="AJ259" s="2268"/>
    </row>
    <row r="260" spans="2:56" s="2280" customFormat="1" ht="12" hidden="1" customHeight="1">
      <c r="E260" s="2281"/>
      <c r="F260" s="2271"/>
      <c r="G260" s="2281"/>
      <c r="H260" s="2281"/>
      <c r="I260" s="2281"/>
      <c r="J260" s="2271"/>
      <c r="K260" s="2263"/>
      <c r="L260" s="2271"/>
      <c r="M260" s="2272"/>
      <c r="P260" s="2263" t="s">
        <v>4928</v>
      </c>
      <c r="Q260" s="2274" t="s">
        <v>3106</v>
      </c>
      <c r="R260" s="2275"/>
      <c r="S260" s="2275"/>
      <c r="T260" s="2266" t="s">
        <v>4756</v>
      </c>
      <c r="U260" s="2274" t="s">
        <v>3120</v>
      </c>
      <c r="V260" s="2275"/>
      <c r="W260" s="2275"/>
      <c r="X260" s="2275"/>
      <c r="Y260" s="2278" t="s">
        <v>4929</v>
      </c>
      <c r="Z260" s="2278"/>
      <c r="AA260" s="2278"/>
      <c r="AB260" s="2279"/>
      <c r="AC260" s="2274" t="s">
        <v>3139</v>
      </c>
      <c r="AD260" s="2275"/>
      <c r="AE260" s="2275"/>
      <c r="AF260" s="2275"/>
      <c r="AG260" s="2267" t="s">
        <v>4004</v>
      </c>
      <c r="AH260" s="2267"/>
      <c r="AI260" s="2267"/>
      <c r="AJ260" s="2268"/>
    </row>
    <row r="261" spans="2:56" s="2280" customFormat="1" ht="12" hidden="1" customHeight="1">
      <c r="E261" s="2281"/>
      <c r="F261" s="2271"/>
      <c r="G261" s="2281"/>
      <c r="H261" s="2281"/>
      <c r="I261" s="2281"/>
      <c r="J261" s="2271"/>
      <c r="K261" s="2263"/>
      <c r="L261" s="2271"/>
      <c r="M261" s="2272"/>
      <c r="P261" s="2263" t="s">
        <v>4989</v>
      </c>
      <c r="Q261" s="2274" t="s">
        <v>3106</v>
      </c>
      <c r="R261" s="2275"/>
      <c r="S261" s="2275"/>
      <c r="T261" s="2266" t="s">
        <v>4756</v>
      </c>
      <c r="U261" s="2274" t="s">
        <v>3225</v>
      </c>
      <c r="V261" s="2275"/>
      <c r="W261" s="2275"/>
      <c r="X261" s="2275"/>
      <c r="Y261" s="2278" t="s">
        <v>4931</v>
      </c>
      <c r="Z261" s="2278"/>
      <c r="AA261" s="2278"/>
      <c r="AB261" s="2279"/>
      <c r="AC261" s="2274" t="s">
        <v>3216</v>
      </c>
      <c r="AD261" s="2275"/>
      <c r="AE261" s="2275"/>
      <c r="AF261" s="2275"/>
      <c r="AG261" s="2267" t="s">
        <v>4185</v>
      </c>
      <c r="AH261" s="2267"/>
      <c r="AI261" s="2267"/>
      <c r="AJ261" s="2268"/>
    </row>
    <row r="262" spans="2:56" s="2269" customFormat="1" ht="12" hidden="1" customHeight="1">
      <c r="E262" s="2270"/>
      <c r="F262" s="2271"/>
      <c r="G262" s="2270"/>
      <c r="H262" s="2270"/>
      <c r="I262" s="2270"/>
      <c r="J262" s="2271"/>
      <c r="K262" s="2272"/>
      <c r="L262" s="2272"/>
      <c r="M262" s="2273"/>
      <c r="P262" s="2263" t="s">
        <v>3129</v>
      </c>
      <c r="Q262" s="2274" t="s">
        <v>3106</v>
      </c>
      <c r="R262" s="2275"/>
      <c r="S262" s="2275"/>
      <c r="T262" s="2266" t="s">
        <v>4780</v>
      </c>
      <c r="U262" s="2276" t="s">
        <v>4757</v>
      </c>
      <c r="V262" s="2277"/>
      <c r="W262" s="2277"/>
      <c r="X262" s="2277"/>
      <c r="Y262" s="2278" t="s">
        <v>4922</v>
      </c>
      <c r="Z262" s="2278"/>
      <c r="AA262" s="2278"/>
      <c r="AB262" s="2279"/>
      <c r="AC262" s="2274" t="s">
        <v>3139</v>
      </c>
      <c r="AD262" s="2275"/>
      <c r="AE262" s="2275"/>
      <c r="AF262" s="2275"/>
      <c r="AG262" s="2267" t="s">
        <v>4185</v>
      </c>
      <c r="AH262" s="2267"/>
      <c r="AI262" s="2267"/>
      <c r="AJ262" s="2268"/>
    </row>
    <row r="263" spans="2:56" s="2280" customFormat="1" ht="12" hidden="1" customHeight="1">
      <c r="E263" s="2281"/>
      <c r="F263" s="2271"/>
      <c r="G263" s="2281"/>
      <c r="H263" s="2281"/>
      <c r="I263" s="2281"/>
      <c r="J263" s="2271"/>
      <c r="K263" s="2263"/>
      <c r="L263" s="2271"/>
      <c r="M263" s="2272"/>
      <c r="P263" s="2263" t="s">
        <v>4932</v>
      </c>
      <c r="Q263" s="2274" t="s">
        <v>3106</v>
      </c>
      <c r="R263" s="2275"/>
      <c r="S263" s="2275"/>
      <c r="T263" s="2266" t="s">
        <v>4756</v>
      </c>
      <c r="U263" s="2274" t="s">
        <v>4757</v>
      </c>
      <c r="V263" s="2275"/>
      <c r="W263" s="2275"/>
      <c r="X263" s="2275"/>
      <c r="Y263" s="2278" t="s">
        <v>4933</v>
      </c>
      <c r="Z263" s="2278"/>
      <c r="AA263" s="2278"/>
      <c r="AB263" s="2279"/>
      <c r="AC263" s="2274" t="s">
        <v>3139</v>
      </c>
      <c r="AD263" s="2275"/>
      <c r="AE263" s="2275"/>
      <c r="AF263" s="2275"/>
      <c r="AG263" s="2267" t="s">
        <v>4185</v>
      </c>
      <c r="AH263" s="2267"/>
      <c r="AI263" s="2267"/>
      <c r="AJ263" s="2268"/>
    </row>
    <row r="264" spans="2:56" s="2280" customFormat="1" ht="12" hidden="1" customHeight="1">
      <c r="E264" s="2281"/>
      <c r="F264" s="2271"/>
      <c r="G264" s="2281"/>
      <c r="H264" s="2281"/>
      <c r="I264" s="2281"/>
      <c r="J264" s="2271"/>
      <c r="K264" s="2263"/>
      <c r="L264" s="2271"/>
      <c r="M264" s="2272"/>
      <c r="P264" s="2263" t="s">
        <v>4990</v>
      </c>
      <c r="Q264" s="2274" t="s">
        <v>3106</v>
      </c>
      <c r="R264" s="2275"/>
      <c r="S264" s="2275"/>
      <c r="T264" s="2266" t="s">
        <v>4756</v>
      </c>
      <c r="U264" s="2274" t="s">
        <v>3120</v>
      </c>
      <c r="V264" s="2275"/>
      <c r="W264" s="2275"/>
      <c r="X264" s="2275"/>
      <c r="Y264" s="2278" t="s">
        <v>4935</v>
      </c>
      <c r="Z264" s="2278"/>
      <c r="AA264" s="2278"/>
      <c r="AB264" s="2279"/>
      <c r="AC264" s="2274" t="s">
        <v>3139</v>
      </c>
      <c r="AD264" s="2275"/>
      <c r="AE264" s="2275"/>
      <c r="AF264" s="2275"/>
      <c r="AG264" s="2267" t="s">
        <v>4925</v>
      </c>
      <c r="AH264" s="2267"/>
      <c r="AI264" s="2267"/>
      <c r="AJ264" s="2268"/>
    </row>
    <row r="265" spans="2:56" s="2269" customFormat="1" ht="12" hidden="1" customHeight="1">
      <c r="E265" s="2270"/>
      <c r="F265" s="2271"/>
      <c r="G265" s="2270"/>
      <c r="H265" s="2270"/>
      <c r="I265" s="2270"/>
      <c r="J265" s="2271"/>
      <c r="K265" s="2272"/>
      <c r="L265" s="2272"/>
      <c r="M265" s="2273"/>
      <c r="P265" s="2263" t="s">
        <v>4921</v>
      </c>
      <c r="Q265" s="2274" t="s">
        <v>3106</v>
      </c>
      <c r="R265" s="2275"/>
      <c r="S265" s="2275"/>
      <c r="T265" s="2266" t="s">
        <v>4756</v>
      </c>
      <c r="U265" s="2276" t="s">
        <v>4757</v>
      </c>
      <c r="V265" s="2277"/>
      <c r="W265" s="2277"/>
      <c r="X265" s="2277"/>
      <c r="Y265" s="2278" t="s">
        <v>3129</v>
      </c>
      <c r="Z265" s="2278"/>
      <c r="AA265" s="2278"/>
      <c r="AB265" s="2279"/>
      <c r="AC265" s="2274" t="s">
        <v>3139</v>
      </c>
      <c r="AD265" s="2275"/>
      <c r="AE265" s="2275"/>
      <c r="AF265" s="2275"/>
      <c r="AG265" s="2267" t="s">
        <v>4185</v>
      </c>
      <c r="AH265" s="2267"/>
      <c r="AI265" s="2267"/>
      <c r="AJ265" s="2268"/>
    </row>
    <row r="266" spans="2:56" s="2280" customFormat="1" ht="12" hidden="1" customHeight="1">
      <c r="E266" s="2281"/>
      <c r="F266" s="2271"/>
      <c r="G266" s="2281"/>
      <c r="H266" s="2281"/>
      <c r="I266" s="2281"/>
      <c r="J266" s="2271"/>
      <c r="K266" s="2263"/>
      <c r="L266" s="2271"/>
      <c r="M266" s="2272"/>
      <c r="P266" s="2263" t="s">
        <v>4991</v>
      </c>
      <c r="Q266" s="2274" t="s">
        <v>3106</v>
      </c>
      <c r="R266" s="2275"/>
      <c r="S266" s="2275"/>
      <c r="T266" s="2266" t="s">
        <v>4756</v>
      </c>
      <c r="U266" s="2274" t="s">
        <v>3225</v>
      </c>
      <c r="V266" s="2275"/>
      <c r="W266" s="2275"/>
      <c r="X266" s="2275"/>
      <c r="Y266" s="2278" t="s">
        <v>4992</v>
      </c>
      <c r="Z266" s="2278"/>
      <c r="AA266" s="2278"/>
      <c r="AB266" s="2279"/>
      <c r="AC266" s="2274" t="s">
        <v>3139</v>
      </c>
      <c r="AD266" s="2275"/>
      <c r="AE266" s="2275"/>
      <c r="AF266" s="2275"/>
      <c r="AG266" s="2267" t="s">
        <v>4185</v>
      </c>
      <c r="AH266" s="2267"/>
      <c r="AI266" s="2267"/>
      <c r="AJ266" s="2268"/>
    </row>
    <row r="267" spans="2:56" ht="12" customHeight="1">
      <c r="B267" s="1618"/>
      <c r="D267" s="2262" t="s">
        <v>4938</v>
      </c>
      <c r="E267" s="2032"/>
      <c r="F267" s="2282" t="s">
        <v>4993</v>
      </c>
      <c r="G267" s="2032"/>
      <c r="H267" s="2032"/>
      <c r="I267" s="2032"/>
      <c r="J267" s="2033"/>
      <c r="K267" s="1905"/>
      <c r="L267" s="2033"/>
      <c r="M267" s="1928"/>
      <c r="N267" s="1909"/>
      <c r="O267" s="1905"/>
      <c r="P267" s="2263" t="s">
        <v>4940</v>
      </c>
      <c r="Q267" s="2264" t="s">
        <v>3106</v>
      </c>
      <c r="R267" s="2265"/>
      <c r="S267" s="2265"/>
      <c r="T267" s="2266" t="s">
        <v>4756</v>
      </c>
      <c r="U267" s="2264" t="s">
        <v>4757</v>
      </c>
      <c r="V267" s="2265"/>
      <c r="W267" s="2265"/>
      <c r="X267" s="2265"/>
      <c r="Y267" s="2267" t="s">
        <v>4994</v>
      </c>
      <c r="Z267" s="2267"/>
      <c r="AA267" s="2267"/>
      <c r="AB267" s="2268"/>
      <c r="AC267" s="2264" t="s">
        <v>3139</v>
      </c>
      <c r="AD267" s="2265"/>
      <c r="AE267" s="2265"/>
      <c r="AF267" s="2265"/>
      <c r="AG267" s="2267" t="s">
        <v>4808</v>
      </c>
      <c r="AH267" s="2267"/>
      <c r="AI267" s="2267"/>
      <c r="AJ267" s="2268"/>
      <c r="AQ267" s="1713"/>
      <c r="AR267" s="1713"/>
      <c r="AS267" s="1713"/>
      <c r="AT267" s="1713"/>
      <c r="AU267" s="1713"/>
      <c r="AV267" s="1713"/>
      <c r="AW267" s="1713"/>
      <c r="AX267" s="1713"/>
      <c r="AY267" s="1713"/>
      <c r="AZ267" s="1713"/>
      <c r="BA267" s="1713"/>
      <c r="BB267" s="1713"/>
      <c r="BC267" s="1713"/>
      <c r="BD267" s="1713"/>
    </row>
    <row r="268" spans="2:56" ht="12" customHeight="1">
      <c r="B268" s="1618"/>
      <c r="D268" s="2262" t="s">
        <v>4995</v>
      </c>
      <c r="E268" s="2032"/>
      <c r="F268" s="2282" t="s">
        <v>4996</v>
      </c>
      <c r="G268" s="2032"/>
      <c r="H268" s="2032"/>
      <c r="I268" s="2032"/>
      <c r="J268" s="2033"/>
      <c r="K268" s="1905"/>
      <c r="L268" s="2033"/>
      <c r="M268" s="1928"/>
      <c r="N268" s="1909"/>
      <c r="O268" s="1905"/>
      <c r="P268" s="2263" t="s">
        <v>4940</v>
      </c>
      <c r="Q268" s="2264" t="s">
        <v>3106</v>
      </c>
      <c r="R268" s="2265"/>
      <c r="S268" s="2265"/>
      <c r="T268" s="2266" t="s">
        <v>4761</v>
      </c>
      <c r="U268" s="2264" t="s">
        <v>3225</v>
      </c>
      <c r="V268" s="2265"/>
      <c r="W268" s="2265"/>
      <c r="X268" s="2265"/>
      <c r="Y268" s="2267" t="s">
        <v>4997</v>
      </c>
      <c r="Z268" s="2267"/>
      <c r="AA268" s="2267"/>
      <c r="AB268" s="2268"/>
      <c r="AC268" s="2264" t="s">
        <v>3139</v>
      </c>
      <c r="AD268" s="2265"/>
      <c r="AE268" s="2265"/>
      <c r="AF268" s="2265"/>
      <c r="AG268" s="2267" t="s">
        <v>3737</v>
      </c>
      <c r="AH268" s="2267"/>
      <c r="AI268" s="2267"/>
      <c r="AJ268" s="2268"/>
      <c r="AQ268" s="1713"/>
      <c r="AR268" s="1713"/>
      <c r="AS268" s="1713"/>
      <c r="AT268" s="1713"/>
      <c r="AU268" s="1713"/>
      <c r="AV268" s="1713"/>
      <c r="AW268" s="1713"/>
      <c r="AX268" s="1713"/>
      <c r="AY268" s="1713"/>
      <c r="AZ268" s="1713"/>
      <c r="BA268" s="1713"/>
      <c r="BB268" s="1713"/>
      <c r="BC268" s="1713"/>
      <c r="BD268" s="1713"/>
    </row>
    <row r="269" spans="2:56" ht="12" customHeight="1">
      <c r="B269" s="1618"/>
      <c r="D269" s="2262" t="s">
        <v>4998</v>
      </c>
      <c r="E269" s="2032"/>
      <c r="F269" s="2282" t="s">
        <v>4999</v>
      </c>
      <c r="G269" s="2032"/>
      <c r="H269" s="2032"/>
      <c r="I269" s="2032"/>
      <c r="J269" s="2033"/>
      <c r="K269" s="1905"/>
      <c r="L269" s="2033"/>
      <c r="M269" s="1928"/>
      <c r="N269" s="1909"/>
      <c r="O269" s="1905"/>
      <c r="P269" s="2263" t="s">
        <v>4940</v>
      </c>
      <c r="Q269" s="2264" t="s">
        <v>3106</v>
      </c>
      <c r="R269" s="2265"/>
      <c r="S269" s="2265"/>
      <c r="T269" s="2266" t="s">
        <v>4761</v>
      </c>
      <c r="U269" s="2264" t="s">
        <v>3120</v>
      </c>
      <c r="V269" s="2265"/>
      <c r="W269" s="2265"/>
      <c r="X269" s="2265"/>
      <c r="Y269" s="2267" t="s">
        <v>4994</v>
      </c>
      <c r="Z269" s="2267"/>
      <c r="AA269" s="2267"/>
      <c r="AB269" s="2268"/>
      <c r="AC269" s="2264" t="s">
        <v>3139</v>
      </c>
      <c r="AD269" s="2265"/>
      <c r="AE269" s="2265"/>
      <c r="AF269" s="2265"/>
      <c r="AG269" s="2267" t="s">
        <v>4864</v>
      </c>
      <c r="AH269" s="2267"/>
      <c r="AI269" s="2267"/>
      <c r="AJ269" s="2268"/>
      <c r="AQ269" s="1713"/>
      <c r="AR269" s="1713"/>
      <c r="AS269" s="1713"/>
      <c r="AT269" s="1713"/>
      <c r="AU269" s="1713"/>
      <c r="AV269" s="1713"/>
      <c r="AW269" s="1713"/>
      <c r="AX269" s="1713"/>
      <c r="AY269" s="1713"/>
      <c r="AZ269" s="1713"/>
      <c r="BA269" s="1713"/>
      <c r="BB269" s="1713"/>
      <c r="BC269" s="1713"/>
      <c r="BD269" s="1713"/>
    </row>
    <row r="270" spans="2:56" ht="12" customHeight="1">
      <c r="B270" s="1618"/>
      <c r="D270" s="2262" t="s">
        <v>5000</v>
      </c>
      <c r="E270" s="2032"/>
      <c r="F270" s="2282" t="s">
        <v>5001</v>
      </c>
      <c r="G270" s="2032"/>
      <c r="H270" s="2032"/>
      <c r="I270" s="2032"/>
      <c r="J270" s="2033"/>
      <c r="K270" s="1905"/>
      <c r="L270" s="2033"/>
      <c r="M270" s="1928"/>
      <c r="N270" s="1909"/>
      <c r="O270" s="1905"/>
      <c r="P270" s="2263" t="s">
        <v>4940</v>
      </c>
      <c r="Q270" s="2264" t="s">
        <v>3106</v>
      </c>
      <c r="R270" s="2265"/>
      <c r="S270" s="2265"/>
      <c r="T270" s="2266" t="s">
        <v>4761</v>
      </c>
      <c r="U270" s="2264" t="s">
        <v>3120</v>
      </c>
      <c r="V270" s="2265"/>
      <c r="W270" s="2265"/>
      <c r="X270" s="2265"/>
      <c r="Y270" s="2267" t="s">
        <v>4994</v>
      </c>
      <c r="Z270" s="2267"/>
      <c r="AA270" s="2267"/>
      <c r="AB270" s="2268"/>
      <c r="AC270" s="2264" t="s">
        <v>4781</v>
      </c>
      <c r="AD270" s="2265"/>
      <c r="AE270" s="2265"/>
      <c r="AF270" s="2265"/>
      <c r="AG270" s="2267" t="s">
        <v>5002</v>
      </c>
      <c r="AH270" s="2267"/>
      <c r="AI270" s="2267"/>
      <c r="AJ270" s="2268"/>
      <c r="AQ270" s="1713"/>
      <c r="AR270" s="1713"/>
      <c r="AS270" s="1713"/>
      <c r="AT270" s="1713"/>
      <c r="AU270" s="1713"/>
      <c r="AV270" s="1713"/>
      <c r="AW270" s="1713"/>
      <c r="AX270" s="1713"/>
      <c r="AY270" s="1713"/>
      <c r="AZ270" s="1713"/>
      <c r="BA270" s="1713"/>
      <c r="BB270" s="1713"/>
      <c r="BC270" s="1713"/>
      <c r="BD270" s="1713"/>
    </row>
    <row r="271" spans="2:56" ht="12" customHeight="1">
      <c r="B271" s="1618"/>
      <c r="D271" s="2262" t="s">
        <v>5003</v>
      </c>
      <c r="E271" s="2032"/>
      <c r="F271" s="2282" t="s">
        <v>5004</v>
      </c>
      <c r="G271" s="2032"/>
      <c r="H271" s="2032"/>
      <c r="I271" s="2032"/>
      <c r="J271" s="2033"/>
      <c r="K271" s="1905"/>
      <c r="L271" s="2033"/>
      <c r="M271" s="1928"/>
      <c r="N271" s="1909"/>
      <c r="O271" s="1905"/>
      <c r="P271" s="2263" t="s">
        <v>4940</v>
      </c>
      <c r="Q271" s="2264" t="s">
        <v>3106</v>
      </c>
      <c r="R271" s="2265"/>
      <c r="S271" s="2265"/>
      <c r="T271" s="2266" t="s">
        <v>4761</v>
      </c>
      <c r="U271" s="2264" t="s">
        <v>4757</v>
      </c>
      <c r="V271" s="2265"/>
      <c r="W271" s="2265"/>
      <c r="X271" s="2265"/>
      <c r="Y271" s="2267" t="s">
        <v>4994</v>
      </c>
      <c r="Z271" s="2267"/>
      <c r="AA271" s="2267"/>
      <c r="AB271" s="2268"/>
      <c r="AC271" s="2264" t="s">
        <v>3139</v>
      </c>
      <c r="AD271" s="2265"/>
      <c r="AE271" s="2265"/>
      <c r="AF271" s="2265"/>
      <c r="AG271" s="2267" t="s">
        <v>5005</v>
      </c>
      <c r="AH271" s="2267"/>
      <c r="AI271" s="2267"/>
      <c r="AJ271" s="2268"/>
      <c r="AQ271" s="1713"/>
      <c r="AR271" s="1713"/>
      <c r="AS271" s="1713"/>
      <c r="AT271" s="1713"/>
      <c r="AU271" s="1713"/>
      <c r="AV271" s="1713"/>
      <c r="AW271" s="1713"/>
      <c r="AX271" s="1713"/>
      <c r="AY271" s="1713"/>
      <c r="AZ271" s="1713"/>
      <c r="BA271" s="1713"/>
      <c r="BB271" s="1713"/>
      <c r="BC271" s="1713"/>
      <c r="BD271" s="1713"/>
    </row>
    <row r="272" spans="2:56" ht="12" customHeight="1">
      <c r="B272" s="1618"/>
      <c r="D272" s="2262" t="s">
        <v>5006</v>
      </c>
      <c r="E272" s="2032"/>
      <c r="F272" s="2282" t="s">
        <v>5007</v>
      </c>
      <c r="G272" s="2032"/>
      <c r="H272" s="2032"/>
      <c r="I272" s="2032"/>
      <c r="J272" s="2033"/>
      <c r="K272" s="1905"/>
      <c r="L272" s="2033"/>
      <c r="M272" s="1928"/>
      <c r="N272" s="1909"/>
      <c r="O272" s="1905"/>
      <c r="P272" s="2263" t="s">
        <v>4940</v>
      </c>
      <c r="Q272" s="2264" t="s">
        <v>3106</v>
      </c>
      <c r="R272" s="2265"/>
      <c r="S272" s="2265"/>
      <c r="T272" s="2266" t="s">
        <v>4761</v>
      </c>
      <c r="U272" s="2264" t="s">
        <v>3120</v>
      </c>
      <c r="V272" s="2265"/>
      <c r="W272" s="2265"/>
      <c r="X272" s="2265"/>
      <c r="Y272" s="2267" t="s">
        <v>4997</v>
      </c>
      <c r="Z272" s="2267"/>
      <c r="AA272" s="2267"/>
      <c r="AB272" s="2268"/>
      <c r="AC272" s="2264" t="s">
        <v>3139</v>
      </c>
      <c r="AD272" s="2265"/>
      <c r="AE272" s="2265"/>
      <c r="AF272" s="2265"/>
      <c r="AG272" s="2267" t="s">
        <v>4869</v>
      </c>
      <c r="AH272" s="2267"/>
      <c r="AI272" s="2267"/>
      <c r="AJ272" s="2268"/>
      <c r="AQ272" s="1713"/>
      <c r="AR272" s="1713"/>
      <c r="AS272" s="1713"/>
      <c r="AT272" s="1713"/>
      <c r="AU272" s="1713"/>
      <c r="AV272" s="1713"/>
      <c r="AW272" s="1713"/>
      <c r="AX272" s="1713"/>
      <c r="AY272" s="1713"/>
      <c r="AZ272" s="1713"/>
      <c r="BA272" s="1713"/>
      <c r="BB272" s="1713"/>
      <c r="BC272" s="1713"/>
      <c r="BD272" s="1713"/>
    </row>
    <row r="273" spans="2:56" ht="12" customHeight="1">
      <c r="B273" s="1618"/>
      <c r="D273" s="2262" t="s">
        <v>4956</v>
      </c>
      <c r="E273" s="2032"/>
      <c r="F273" s="2282" t="s">
        <v>5008</v>
      </c>
      <c r="G273" s="2032"/>
      <c r="H273" s="2032"/>
      <c r="I273" s="2032"/>
      <c r="J273" s="2033"/>
      <c r="K273" s="1905"/>
      <c r="L273" s="2033"/>
      <c r="M273" s="1928"/>
      <c r="N273" s="1909"/>
      <c r="O273" s="1905"/>
      <c r="P273" s="2263" t="s">
        <v>4940</v>
      </c>
      <c r="Q273" s="2264" t="s">
        <v>3106</v>
      </c>
      <c r="R273" s="2265"/>
      <c r="S273" s="2265"/>
      <c r="T273" s="2266" t="s">
        <v>4761</v>
      </c>
      <c r="U273" s="2264" t="s">
        <v>4757</v>
      </c>
      <c r="V273" s="2265"/>
      <c r="W273" s="2265"/>
      <c r="X273" s="2265"/>
      <c r="Y273" s="2267" t="s">
        <v>4994</v>
      </c>
      <c r="Z273" s="2267"/>
      <c r="AA273" s="2267"/>
      <c r="AB273" s="2268"/>
      <c r="AC273" s="2264" t="s">
        <v>3139</v>
      </c>
      <c r="AD273" s="2265"/>
      <c r="AE273" s="2265"/>
      <c r="AF273" s="2265"/>
      <c r="AG273" s="2267" t="s">
        <v>4871</v>
      </c>
      <c r="AH273" s="2267"/>
      <c r="AI273" s="2267"/>
      <c r="AJ273" s="2268"/>
      <c r="AQ273" s="1713"/>
      <c r="AR273" s="1713"/>
      <c r="AS273" s="1713"/>
      <c r="AT273" s="1713"/>
      <c r="AU273" s="1713"/>
      <c r="AV273" s="1713"/>
      <c r="AW273" s="1713"/>
      <c r="AX273" s="1713"/>
      <c r="AY273" s="1713"/>
      <c r="AZ273" s="1713"/>
      <c r="BA273" s="1713"/>
      <c r="BB273" s="1713"/>
      <c r="BC273" s="1713"/>
      <c r="BD273" s="1713"/>
    </row>
    <row r="274" spans="2:56" ht="12" customHeight="1">
      <c r="B274" s="1618"/>
      <c r="D274" s="2262" t="s">
        <v>5009</v>
      </c>
      <c r="E274" s="2032"/>
      <c r="F274" s="2282" t="s">
        <v>5010</v>
      </c>
      <c r="G274" s="2032"/>
      <c r="H274" s="2032"/>
      <c r="I274" s="2032"/>
      <c r="J274" s="2033"/>
      <c r="K274" s="1905"/>
      <c r="L274" s="2033"/>
      <c r="M274" s="1928"/>
      <c r="N274" s="1909"/>
      <c r="O274" s="1905"/>
      <c r="P274" s="2263" t="s">
        <v>4940</v>
      </c>
      <c r="Q274" s="2264" t="s">
        <v>3106</v>
      </c>
      <c r="R274" s="2265"/>
      <c r="S274" s="2265"/>
      <c r="T274" s="2266" t="s">
        <v>4756</v>
      </c>
      <c r="U274" s="2264" t="s">
        <v>3225</v>
      </c>
      <c r="V274" s="2265"/>
      <c r="W274" s="2265"/>
      <c r="X274" s="2265"/>
      <c r="Y274" s="2267" t="s">
        <v>4994</v>
      </c>
      <c r="Z274" s="2267"/>
      <c r="AA274" s="2267"/>
      <c r="AB274" s="2268"/>
      <c r="AC274" s="2264" t="s">
        <v>4781</v>
      </c>
      <c r="AD274" s="2265"/>
      <c r="AE274" s="2265"/>
      <c r="AF274" s="2265"/>
      <c r="AG274" s="2267" t="s">
        <v>4822</v>
      </c>
      <c r="AH274" s="2267"/>
      <c r="AI274" s="2267"/>
      <c r="AJ274" s="2268"/>
      <c r="AQ274" s="1713"/>
      <c r="AR274" s="1713"/>
      <c r="AS274" s="1713"/>
      <c r="AT274" s="1713"/>
      <c r="AU274" s="1713"/>
      <c r="AV274" s="1713"/>
      <c r="AW274" s="1713"/>
      <c r="AX274" s="1713"/>
      <c r="AY274" s="1713"/>
      <c r="AZ274" s="1713"/>
      <c r="BA274" s="1713"/>
      <c r="BB274" s="1713"/>
      <c r="BC274" s="1713"/>
      <c r="BD274" s="1713"/>
    </row>
    <row r="275" spans="2:56" ht="12" customHeight="1">
      <c r="B275" s="1618"/>
      <c r="D275" s="2262" t="s">
        <v>4961</v>
      </c>
      <c r="E275" s="2032"/>
      <c r="F275" s="2282" t="s">
        <v>5011</v>
      </c>
      <c r="G275" s="2032"/>
      <c r="H275" s="2032"/>
      <c r="I275" s="2032"/>
      <c r="J275" s="2033"/>
      <c r="K275" s="1905"/>
      <c r="L275" s="2033"/>
      <c r="M275" s="1928"/>
      <c r="N275" s="1909"/>
      <c r="O275" s="1905"/>
      <c r="P275" s="2263" t="s">
        <v>4940</v>
      </c>
      <c r="Q275" s="2264" t="s">
        <v>3106</v>
      </c>
      <c r="R275" s="2265"/>
      <c r="S275" s="2265"/>
      <c r="T275" s="2266" t="s">
        <v>4761</v>
      </c>
      <c r="U275" s="2264" t="s">
        <v>3120</v>
      </c>
      <c r="V275" s="2265"/>
      <c r="W275" s="2265"/>
      <c r="X275" s="2265"/>
      <c r="Y275" s="2267" t="s">
        <v>4994</v>
      </c>
      <c r="Z275" s="2267"/>
      <c r="AA275" s="2267"/>
      <c r="AB275" s="2268"/>
      <c r="AC275" s="2264" t="s">
        <v>3139</v>
      </c>
      <c r="AD275" s="2265"/>
      <c r="AE275" s="2265"/>
      <c r="AF275" s="2265"/>
      <c r="AG275" s="2267" t="s">
        <v>4824</v>
      </c>
      <c r="AH275" s="2267"/>
      <c r="AI275" s="2267"/>
      <c r="AJ275" s="2268"/>
      <c r="AQ275" s="1713"/>
      <c r="AR275" s="1713"/>
      <c r="AS275" s="1713"/>
      <c r="AT275" s="1713"/>
      <c r="AU275" s="1713"/>
      <c r="AV275" s="1713"/>
      <c r="AW275" s="1713"/>
      <c r="AX275" s="1713"/>
      <c r="AY275" s="1713"/>
      <c r="AZ275" s="1713"/>
      <c r="BA275" s="1713"/>
      <c r="BB275" s="1713"/>
      <c r="BC275" s="1713"/>
      <c r="BD275" s="1713"/>
    </row>
    <row r="276" spans="2:56" ht="12" customHeight="1">
      <c r="B276" s="1618"/>
      <c r="D276" s="2262" t="s">
        <v>4963</v>
      </c>
      <c r="E276" s="2032"/>
      <c r="F276" s="2282" t="s">
        <v>5012</v>
      </c>
      <c r="G276" s="2032"/>
      <c r="H276" s="2032"/>
      <c r="I276" s="2032"/>
      <c r="J276" s="2033"/>
      <c r="K276" s="1905"/>
      <c r="L276" s="2033"/>
      <c r="M276" s="1928"/>
      <c r="N276" s="1909"/>
      <c r="O276" s="1905"/>
      <c r="P276" s="2263" t="s">
        <v>4940</v>
      </c>
      <c r="Q276" s="2264" t="s">
        <v>3106</v>
      </c>
      <c r="R276" s="2265"/>
      <c r="S276" s="2265"/>
      <c r="T276" s="2266" t="s">
        <v>4761</v>
      </c>
      <c r="U276" s="2264" t="s">
        <v>3225</v>
      </c>
      <c r="V276" s="2265"/>
      <c r="W276" s="2265"/>
      <c r="X276" s="2265"/>
      <c r="Y276" s="2267" t="s">
        <v>4994</v>
      </c>
      <c r="Z276" s="2267"/>
      <c r="AA276" s="2267"/>
      <c r="AB276" s="2268"/>
      <c r="AC276" s="2264" t="s">
        <v>4781</v>
      </c>
      <c r="AD276" s="2265"/>
      <c r="AE276" s="2265"/>
      <c r="AF276" s="2265"/>
      <c r="AG276" s="2267" t="s">
        <v>4826</v>
      </c>
      <c r="AH276" s="2267"/>
      <c r="AI276" s="2267"/>
      <c r="AJ276" s="2268"/>
      <c r="AQ276" s="1713"/>
      <c r="AR276" s="1713"/>
      <c r="AS276" s="1713"/>
      <c r="AT276" s="1713"/>
      <c r="AU276" s="1713"/>
      <c r="AV276" s="1713"/>
      <c r="AW276" s="1713"/>
      <c r="AX276" s="1713"/>
      <c r="AY276" s="1713"/>
      <c r="AZ276" s="1713"/>
      <c r="BA276" s="1713"/>
      <c r="BB276" s="1713"/>
      <c r="BC276" s="1713"/>
      <c r="BD276" s="1713"/>
    </row>
    <row r="277" spans="2:56" ht="12" customHeight="1">
      <c r="B277" s="1618"/>
      <c r="D277" s="2262" t="s">
        <v>5013</v>
      </c>
      <c r="E277" s="2032"/>
      <c r="F277" s="2282" t="s">
        <v>5014</v>
      </c>
      <c r="G277" s="2032"/>
      <c r="H277" s="2032"/>
      <c r="I277" s="2032"/>
      <c r="J277" s="2033"/>
      <c r="K277" s="1905"/>
      <c r="L277" s="2033"/>
      <c r="M277" s="1928"/>
      <c r="N277" s="1909"/>
      <c r="O277" s="1905"/>
      <c r="P277" s="2263" t="s">
        <v>4940</v>
      </c>
      <c r="Q277" s="2264" t="s">
        <v>3106</v>
      </c>
      <c r="R277" s="2265"/>
      <c r="S277" s="2265"/>
      <c r="T277" s="2266" t="s">
        <v>4761</v>
      </c>
      <c r="U277" s="2264" t="s">
        <v>3120</v>
      </c>
      <c r="V277" s="2265"/>
      <c r="W277" s="2265"/>
      <c r="X277" s="2265"/>
      <c r="Y277" s="2267" t="s">
        <v>4994</v>
      </c>
      <c r="Z277" s="2267"/>
      <c r="AA277" s="2267"/>
      <c r="AB277" s="2268"/>
      <c r="AC277" s="2264" t="s">
        <v>3139</v>
      </c>
      <c r="AD277" s="2265"/>
      <c r="AE277" s="2265"/>
      <c r="AF277" s="2265"/>
      <c r="AG277" s="2267" t="s">
        <v>3753</v>
      </c>
      <c r="AH277" s="2267"/>
      <c r="AI277" s="2267"/>
      <c r="AJ277" s="2268"/>
      <c r="AQ277" s="1713"/>
      <c r="AR277" s="1713"/>
      <c r="AS277" s="1713"/>
      <c r="AT277" s="1713"/>
      <c r="AU277" s="1713"/>
      <c r="AV277" s="1713"/>
      <c r="AW277" s="1713"/>
      <c r="AX277" s="1713"/>
      <c r="AY277" s="1713"/>
      <c r="AZ277" s="1713"/>
      <c r="BA277" s="1713"/>
      <c r="BB277" s="1713"/>
      <c r="BC277" s="1713"/>
      <c r="BD277" s="1713"/>
    </row>
    <row r="278" spans="2:56" ht="12" customHeight="1">
      <c r="B278" s="1618"/>
      <c r="D278" s="2262" t="s">
        <v>4970</v>
      </c>
      <c r="E278" s="2032"/>
      <c r="F278" s="2282" t="s">
        <v>5015</v>
      </c>
      <c r="G278" s="2032"/>
      <c r="H278" s="2032"/>
      <c r="I278" s="2032"/>
      <c r="J278" s="2033"/>
      <c r="K278" s="1905"/>
      <c r="L278" s="2033"/>
      <c r="M278" s="1928"/>
      <c r="N278" s="1909"/>
      <c r="O278" s="1905"/>
      <c r="P278" s="2263" t="s">
        <v>4940</v>
      </c>
      <c r="Q278" s="2264" t="s">
        <v>3106</v>
      </c>
      <c r="R278" s="2265"/>
      <c r="S278" s="2265"/>
      <c r="T278" s="2266" t="s">
        <v>4761</v>
      </c>
      <c r="U278" s="2264" t="s">
        <v>3120</v>
      </c>
      <c r="V278" s="2265"/>
      <c r="W278" s="2265"/>
      <c r="X278" s="2265"/>
      <c r="Y278" s="2267" t="s">
        <v>4994</v>
      </c>
      <c r="Z278" s="2267"/>
      <c r="AA278" s="2267"/>
      <c r="AB278" s="2268"/>
      <c r="AC278" s="2264" t="s">
        <v>3139</v>
      </c>
      <c r="AD278" s="2265"/>
      <c r="AE278" s="2265"/>
      <c r="AF278" s="2265"/>
      <c r="AG278" s="2267" t="s">
        <v>5016</v>
      </c>
      <c r="AH278" s="2267"/>
      <c r="AI278" s="2267"/>
      <c r="AJ278" s="2268"/>
      <c r="AQ278" s="1713"/>
      <c r="AR278" s="1713"/>
      <c r="AS278" s="1713"/>
      <c r="AT278" s="1713"/>
      <c r="AU278" s="1713"/>
      <c r="AV278" s="1713"/>
      <c r="AW278" s="1713"/>
      <c r="AX278" s="1713"/>
      <c r="AY278" s="1713"/>
      <c r="AZ278" s="1713"/>
      <c r="BA278" s="1713"/>
      <c r="BB278" s="1713"/>
      <c r="BC278" s="1713"/>
      <c r="BD278" s="1713"/>
    </row>
    <row r="279" spans="2:56" ht="12" customHeight="1">
      <c r="B279" s="1618"/>
      <c r="D279" s="2262" t="s">
        <v>5017</v>
      </c>
      <c r="E279" s="2032"/>
      <c r="F279" s="2282" t="s">
        <v>5018</v>
      </c>
      <c r="G279" s="2032"/>
      <c r="H279" s="2032"/>
      <c r="I279" s="2032"/>
      <c r="J279" s="2033"/>
      <c r="K279" s="1905"/>
      <c r="L279" s="2033"/>
      <c r="M279" s="1928"/>
      <c r="N279" s="1909"/>
      <c r="O279" s="1905"/>
      <c r="P279" s="2263" t="s">
        <v>4940</v>
      </c>
      <c r="Q279" s="2264" t="s">
        <v>3106</v>
      </c>
      <c r="R279" s="2265"/>
      <c r="S279" s="2265"/>
      <c r="T279" s="2266" t="s">
        <v>4761</v>
      </c>
      <c r="U279" s="2264" t="s">
        <v>4757</v>
      </c>
      <c r="V279" s="2265"/>
      <c r="W279" s="2265"/>
      <c r="X279" s="2265"/>
      <c r="Y279" s="2267" t="s">
        <v>4994</v>
      </c>
      <c r="Z279" s="2267"/>
      <c r="AA279" s="2267"/>
      <c r="AB279" s="2268"/>
      <c r="AC279" s="2264" t="s">
        <v>3216</v>
      </c>
      <c r="AD279" s="2265"/>
      <c r="AE279" s="2265"/>
      <c r="AF279" s="2265"/>
      <c r="AG279" s="2267" t="s">
        <v>5019</v>
      </c>
      <c r="AH279" s="2267"/>
      <c r="AI279" s="2267"/>
      <c r="AJ279" s="2268"/>
      <c r="AQ279" s="1713"/>
      <c r="AR279" s="1713"/>
      <c r="AS279" s="1713"/>
      <c r="AT279" s="1713"/>
      <c r="AU279" s="1713"/>
      <c r="AV279" s="1713"/>
      <c r="AW279" s="1713"/>
      <c r="AX279" s="1713"/>
      <c r="AY279" s="1713"/>
      <c r="AZ279" s="1713"/>
      <c r="BA279" s="1713"/>
      <c r="BB279" s="1713"/>
      <c r="BC279" s="1713"/>
      <c r="BD279" s="1713"/>
    </row>
    <row r="280" spans="2:56" ht="12" customHeight="1">
      <c r="B280" s="1618"/>
      <c r="D280" s="2262" t="s">
        <v>4977</v>
      </c>
      <c r="E280" s="2032"/>
      <c r="F280" s="2282" t="s">
        <v>5020</v>
      </c>
      <c r="G280" s="2032"/>
      <c r="H280" s="2032"/>
      <c r="I280" s="2032"/>
      <c r="J280" s="2033"/>
      <c r="K280" s="1905"/>
      <c r="L280" s="2033"/>
      <c r="M280" s="1928"/>
      <c r="N280" s="1909"/>
      <c r="O280" s="1905"/>
      <c r="P280" s="2263" t="s">
        <v>4940</v>
      </c>
      <c r="Q280" s="2264" t="s">
        <v>3106</v>
      </c>
      <c r="R280" s="2265"/>
      <c r="S280" s="2265"/>
      <c r="T280" s="2266" t="s">
        <v>4761</v>
      </c>
      <c r="U280" s="2264" t="s">
        <v>3120</v>
      </c>
      <c r="V280" s="2265"/>
      <c r="W280" s="2265"/>
      <c r="X280" s="2265"/>
      <c r="Y280" s="2267" t="s">
        <v>4994</v>
      </c>
      <c r="Z280" s="2267"/>
      <c r="AA280" s="2267"/>
      <c r="AB280" s="2268"/>
      <c r="AC280" s="2264" t="s">
        <v>3139</v>
      </c>
      <c r="AD280" s="2265"/>
      <c r="AE280" s="2265"/>
      <c r="AF280" s="2265"/>
      <c r="AG280" s="2267" t="s">
        <v>3760</v>
      </c>
      <c r="AH280" s="2267"/>
      <c r="AI280" s="2267"/>
      <c r="AJ280" s="2268"/>
      <c r="AQ280" s="1713"/>
      <c r="AR280" s="1713"/>
      <c r="AS280" s="1713"/>
      <c r="AT280" s="1713"/>
      <c r="AU280" s="1713"/>
      <c r="AV280" s="1713"/>
      <c r="AW280" s="1713"/>
      <c r="AX280" s="1713"/>
      <c r="AY280" s="1713"/>
      <c r="AZ280" s="1713"/>
      <c r="BA280" s="1713"/>
      <c r="BB280" s="1713"/>
      <c r="BC280" s="1713"/>
      <c r="BD280" s="1713"/>
    </row>
    <row r="281" spans="2:56" ht="12" customHeight="1">
      <c r="B281" s="1618"/>
      <c r="D281" s="2262" t="s">
        <v>4980</v>
      </c>
      <c r="E281" s="2032"/>
      <c r="F281" s="2282" t="s">
        <v>5021</v>
      </c>
      <c r="G281" s="2032"/>
      <c r="H281" s="2032"/>
      <c r="I281" s="2032"/>
      <c r="J281" s="2033"/>
      <c r="K281" s="1905"/>
      <c r="L281" s="2033"/>
      <c r="M281" s="1928"/>
      <c r="N281" s="1909"/>
      <c r="O281" s="1905"/>
      <c r="P281" s="2263" t="s">
        <v>4940</v>
      </c>
      <c r="Q281" s="2264" t="s">
        <v>3106</v>
      </c>
      <c r="R281" s="2265"/>
      <c r="S281" s="2265"/>
      <c r="T281" s="2266" t="s">
        <v>4761</v>
      </c>
      <c r="U281" s="2264" t="s">
        <v>3120</v>
      </c>
      <c r="V281" s="2265"/>
      <c r="W281" s="2265"/>
      <c r="X281" s="2265"/>
      <c r="Y281" s="2267" t="s">
        <v>4994</v>
      </c>
      <c r="Z281" s="2267"/>
      <c r="AA281" s="2267"/>
      <c r="AB281" s="2268"/>
      <c r="AC281" s="2264" t="s">
        <v>3216</v>
      </c>
      <c r="AD281" s="2265"/>
      <c r="AE281" s="2265"/>
      <c r="AF281" s="2265"/>
      <c r="AG281" s="2267" t="s">
        <v>5022</v>
      </c>
      <c r="AH281" s="2267"/>
      <c r="AI281" s="2267"/>
      <c r="AJ281" s="2268"/>
      <c r="AQ281" s="1713"/>
      <c r="AR281" s="1713"/>
      <c r="AS281" s="1713"/>
      <c r="AT281" s="1713"/>
      <c r="AU281" s="1713"/>
      <c r="AV281" s="1713"/>
      <c r="AW281" s="1713"/>
      <c r="AX281" s="1713"/>
      <c r="AY281" s="1713"/>
      <c r="AZ281" s="1713"/>
      <c r="BA281" s="1713"/>
      <c r="BB281" s="1713"/>
      <c r="BC281" s="1713"/>
      <c r="BD281" s="1713"/>
    </row>
    <row r="282" spans="2:56" ht="12" customHeight="1">
      <c r="B282" s="1618"/>
      <c r="D282" s="2262"/>
      <c r="E282" s="2032"/>
      <c r="F282" s="2282"/>
      <c r="G282" s="2032"/>
      <c r="H282" s="2032"/>
      <c r="I282" s="2032"/>
      <c r="J282" s="2033"/>
      <c r="K282" s="1905"/>
      <c r="L282" s="2033"/>
      <c r="M282" s="1928"/>
      <c r="N282" s="1909"/>
      <c r="O282" s="1905"/>
      <c r="P282" s="2263"/>
      <c r="Q282" s="2283"/>
      <c r="R282" s="2284"/>
      <c r="S282" s="2284"/>
      <c r="T282" s="2266"/>
      <c r="U282" s="2283"/>
      <c r="V282" s="2284"/>
      <c r="W282" s="2284"/>
      <c r="X282" s="2284"/>
      <c r="Y282" s="2285"/>
      <c r="Z282" s="2285"/>
      <c r="AA282" s="2285"/>
      <c r="AB282" s="2266"/>
      <c r="AC282" s="2283"/>
      <c r="AD282" s="2284"/>
      <c r="AE282" s="2284"/>
      <c r="AF282" s="2284"/>
      <c r="AG282" s="2285"/>
      <c r="AH282" s="2285"/>
      <c r="AI282" s="2285"/>
      <c r="AJ282" s="2266"/>
      <c r="AQ282" s="1713"/>
      <c r="AR282" s="1713"/>
      <c r="AS282" s="1713"/>
      <c r="AT282" s="1713"/>
      <c r="AU282" s="1713"/>
      <c r="AV282" s="1713"/>
      <c r="AW282" s="1713"/>
      <c r="AX282" s="1713"/>
      <c r="AY282" s="1713"/>
      <c r="AZ282" s="1713"/>
      <c r="BA282" s="1713"/>
      <c r="BB282" s="1713"/>
      <c r="BC282" s="1713"/>
      <c r="BD282" s="1713"/>
    </row>
    <row r="283" spans="2:56" ht="12" customHeight="1">
      <c r="B283" s="1618"/>
      <c r="D283" s="2262" t="s">
        <v>4983</v>
      </c>
      <c r="E283" s="2032"/>
      <c r="F283" s="2032" t="s">
        <v>5023</v>
      </c>
      <c r="G283" s="2032"/>
      <c r="H283" s="2032"/>
      <c r="I283" s="2032"/>
      <c r="J283" s="2033"/>
      <c r="K283" s="1905"/>
      <c r="L283" s="2033"/>
      <c r="M283" s="1928"/>
      <c r="N283" s="1909"/>
      <c r="P283" s="2263" t="s">
        <v>4985</v>
      </c>
      <c r="Q283" s="2264" t="s">
        <v>3106</v>
      </c>
      <c r="R283" s="2265"/>
      <c r="S283" s="2265"/>
      <c r="T283" s="2266" t="s">
        <v>4756</v>
      </c>
      <c r="U283" s="2264" t="s">
        <v>3120</v>
      </c>
      <c r="V283" s="2265"/>
      <c r="W283" s="2265"/>
      <c r="X283" s="2265"/>
      <c r="Y283" s="2267" t="s">
        <v>5024</v>
      </c>
      <c r="Z283" s="2267"/>
      <c r="AA283" s="2267"/>
      <c r="AB283" s="2268"/>
      <c r="AC283" s="2264" t="s">
        <v>3139</v>
      </c>
      <c r="AD283" s="2265"/>
      <c r="AE283" s="2265"/>
      <c r="AF283" s="2265"/>
      <c r="AG283" s="2267" t="s">
        <v>4925</v>
      </c>
      <c r="AH283" s="2267"/>
      <c r="AI283" s="2267"/>
      <c r="AJ283" s="2268"/>
      <c r="AQ283" s="1713"/>
      <c r="AR283" s="1713"/>
      <c r="AS283" s="1713"/>
      <c r="AT283" s="1713"/>
      <c r="AU283" s="1713"/>
      <c r="AV283" s="1713"/>
      <c r="AW283" s="1713"/>
      <c r="AX283" s="1713"/>
      <c r="AY283" s="1713"/>
      <c r="AZ283" s="1713"/>
      <c r="BA283" s="1713"/>
      <c r="BB283" s="1713"/>
      <c r="BC283" s="1713"/>
      <c r="BD283" s="1713"/>
    </row>
    <row r="284" spans="2:56" s="2269" customFormat="1" ht="12" customHeight="1">
      <c r="E284" s="2270"/>
      <c r="F284" s="1905"/>
      <c r="G284" s="2270"/>
      <c r="H284" s="2270"/>
      <c r="I284" s="2270"/>
      <c r="J284" s="2271"/>
      <c r="K284" s="2272"/>
      <c r="L284" s="2272"/>
      <c r="M284" s="2273"/>
      <c r="P284" s="2263" t="s">
        <v>4922</v>
      </c>
      <c r="Q284" s="2274" t="s">
        <v>3106</v>
      </c>
      <c r="R284" s="2275"/>
      <c r="S284" s="2275"/>
      <c r="T284" s="2266" t="s">
        <v>4756</v>
      </c>
      <c r="U284" s="2276" t="s">
        <v>3120</v>
      </c>
      <c r="V284" s="2277"/>
      <c r="W284" s="2277"/>
      <c r="X284" s="2277"/>
      <c r="Y284" s="2278" t="s">
        <v>3129</v>
      </c>
      <c r="Z284" s="2278"/>
      <c r="AA284" s="2278"/>
      <c r="AB284" s="2279"/>
      <c r="AC284" s="2274" t="s">
        <v>3139</v>
      </c>
      <c r="AD284" s="2275"/>
      <c r="AE284" s="2275"/>
      <c r="AF284" s="2275"/>
      <c r="AG284" s="2267" t="s">
        <v>4185</v>
      </c>
      <c r="AH284" s="2267"/>
      <c r="AI284" s="2267"/>
      <c r="AJ284" s="2268"/>
    </row>
    <row r="285" spans="2:56" s="2280" customFormat="1" ht="12" customHeight="1">
      <c r="E285" s="2281"/>
      <c r="F285" s="2271"/>
      <c r="G285" s="2281"/>
      <c r="H285" s="2281"/>
      <c r="I285" s="2281"/>
      <c r="J285" s="2271"/>
      <c r="K285" s="2263"/>
      <c r="L285" s="2271"/>
      <c r="M285" s="2272"/>
      <c r="P285" s="2263" t="s">
        <v>4986</v>
      </c>
      <c r="Q285" s="2274" t="s">
        <v>3106</v>
      </c>
      <c r="R285" s="2275"/>
      <c r="S285" s="2275"/>
      <c r="T285" s="2266" t="s">
        <v>4756</v>
      </c>
      <c r="U285" s="2274" t="s">
        <v>3120</v>
      </c>
      <c r="V285" s="2275"/>
      <c r="W285" s="2275"/>
      <c r="X285" s="2275"/>
      <c r="Y285" s="2278" t="s">
        <v>5025</v>
      </c>
      <c r="Z285" s="2278"/>
      <c r="AA285" s="2278"/>
      <c r="AB285" s="2279"/>
      <c r="AC285" s="2274" t="s">
        <v>3139</v>
      </c>
      <c r="AD285" s="2275"/>
      <c r="AE285" s="2275"/>
      <c r="AF285" s="2275"/>
      <c r="AG285" s="2267" t="s">
        <v>4185</v>
      </c>
      <c r="AH285" s="2267"/>
      <c r="AI285" s="2267"/>
      <c r="AJ285" s="2268"/>
    </row>
    <row r="286" spans="2:56" s="2280" customFormat="1" ht="12" hidden="1" customHeight="1">
      <c r="E286" s="2281"/>
      <c r="F286" s="2271"/>
      <c r="G286" s="2281"/>
      <c r="H286" s="2281"/>
      <c r="I286" s="2281"/>
      <c r="J286" s="2271"/>
      <c r="K286" s="2263"/>
      <c r="L286" s="2271"/>
      <c r="M286" s="2272"/>
      <c r="P286" s="2263" t="s">
        <v>5026</v>
      </c>
      <c r="Q286" s="2274" t="s">
        <v>3106</v>
      </c>
      <c r="R286" s="2275"/>
      <c r="S286" s="2275"/>
      <c r="T286" s="2266" t="s">
        <v>4756</v>
      </c>
      <c r="U286" s="2274" t="s">
        <v>3120</v>
      </c>
      <c r="V286" s="2275"/>
      <c r="W286" s="2275"/>
      <c r="X286" s="2275"/>
      <c r="Y286" s="2278" t="s">
        <v>4501</v>
      </c>
      <c r="Z286" s="2278"/>
      <c r="AA286" s="2278"/>
      <c r="AB286" s="2279"/>
      <c r="AC286" s="2274" t="s">
        <v>3139</v>
      </c>
      <c r="AD286" s="2275"/>
      <c r="AE286" s="2275"/>
      <c r="AF286" s="2275"/>
      <c r="AG286" s="2267" t="s">
        <v>4185</v>
      </c>
      <c r="AH286" s="2267"/>
      <c r="AI286" s="2267"/>
      <c r="AJ286" s="2268"/>
    </row>
    <row r="287" spans="2:56" s="2269" customFormat="1" ht="12" hidden="1" customHeight="1">
      <c r="E287" s="2270"/>
      <c r="F287" s="2271"/>
      <c r="G287" s="2270"/>
      <c r="H287" s="2270"/>
      <c r="I287" s="2270"/>
      <c r="J287" s="2271"/>
      <c r="K287" s="2272"/>
      <c r="L287" s="2272"/>
      <c r="M287" s="2273"/>
      <c r="P287" s="2263" t="s">
        <v>4921</v>
      </c>
      <c r="Q287" s="2274" t="s">
        <v>3106</v>
      </c>
      <c r="R287" s="2275"/>
      <c r="S287" s="2275"/>
      <c r="T287" s="2266" t="s">
        <v>4797</v>
      </c>
      <c r="U287" s="2276" t="s">
        <v>3120</v>
      </c>
      <c r="V287" s="2277"/>
      <c r="W287" s="2277"/>
      <c r="X287" s="2277"/>
      <c r="Y287" s="2278" t="s">
        <v>3129</v>
      </c>
      <c r="Z287" s="2278"/>
      <c r="AA287" s="2278"/>
      <c r="AB287" s="2279"/>
      <c r="AC287" s="2274" t="s">
        <v>3216</v>
      </c>
      <c r="AD287" s="2275"/>
      <c r="AE287" s="2275"/>
      <c r="AF287" s="2275"/>
      <c r="AG287" s="2267" t="s">
        <v>4004</v>
      </c>
      <c r="AH287" s="2267"/>
      <c r="AI287" s="2267"/>
      <c r="AJ287" s="2268"/>
    </row>
    <row r="288" spans="2:56" s="2280" customFormat="1" ht="12" hidden="1" customHeight="1">
      <c r="E288" s="2281"/>
      <c r="F288" s="2271"/>
      <c r="G288" s="2281"/>
      <c r="H288" s="2281"/>
      <c r="I288" s="2281"/>
      <c r="J288" s="2271"/>
      <c r="K288" s="2263"/>
      <c r="L288" s="2271"/>
      <c r="M288" s="2272"/>
      <c r="P288" s="2263" t="s">
        <v>4928</v>
      </c>
      <c r="Q288" s="2274" t="s">
        <v>3106</v>
      </c>
      <c r="R288" s="2275"/>
      <c r="S288" s="2275"/>
      <c r="T288" s="2266" t="s">
        <v>4756</v>
      </c>
      <c r="U288" s="2274" t="s">
        <v>3120</v>
      </c>
      <c r="V288" s="2275"/>
      <c r="W288" s="2275"/>
      <c r="X288" s="2275"/>
      <c r="Y288" s="2278" t="s">
        <v>4929</v>
      </c>
      <c r="Z288" s="2278"/>
      <c r="AA288" s="2278"/>
      <c r="AB288" s="2279"/>
      <c r="AC288" s="2274" t="s">
        <v>4781</v>
      </c>
      <c r="AD288" s="2275"/>
      <c r="AE288" s="2275"/>
      <c r="AF288" s="2275"/>
      <c r="AG288" s="2267" t="s">
        <v>4185</v>
      </c>
      <c r="AH288" s="2267"/>
      <c r="AI288" s="2267"/>
      <c r="AJ288" s="2268"/>
    </row>
    <row r="289" spans="2:56" s="2280" customFormat="1" ht="12" hidden="1" customHeight="1">
      <c r="E289" s="2281"/>
      <c r="F289" s="2271"/>
      <c r="G289" s="2281"/>
      <c r="H289" s="2281"/>
      <c r="I289" s="2281"/>
      <c r="J289" s="2271"/>
      <c r="K289" s="2263"/>
      <c r="L289" s="2271"/>
      <c r="M289" s="2272"/>
      <c r="P289" s="2263" t="s">
        <v>4989</v>
      </c>
      <c r="Q289" s="2274" t="s">
        <v>3106</v>
      </c>
      <c r="R289" s="2275"/>
      <c r="S289" s="2275"/>
      <c r="T289" s="2266" t="s">
        <v>4797</v>
      </c>
      <c r="U289" s="2274" t="s">
        <v>3120</v>
      </c>
      <c r="V289" s="2275"/>
      <c r="W289" s="2275"/>
      <c r="X289" s="2275"/>
      <c r="Y289" s="2278" t="s">
        <v>5024</v>
      </c>
      <c r="Z289" s="2278"/>
      <c r="AA289" s="2278"/>
      <c r="AB289" s="2279"/>
      <c r="AC289" s="2274" t="s">
        <v>3139</v>
      </c>
      <c r="AD289" s="2275"/>
      <c r="AE289" s="2275"/>
      <c r="AF289" s="2275"/>
      <c r="AG289" s="2267" t="s">
        <v>4185</v>
      </c>
      <c r="AH289" s="2267"/>
      <c r="AI289" s="2267"/>
      <c r="AJ289" s="2268"/>
    </row>
    <row r="290" spans="2:56" s="2269" customFormat="1" ht="12" hidden="1" customHeight="1">
      <c r="E290" s="2270"/>
      <c r="F290" s="2271"/>
      <c r="G290" s="2270"/>
      <c r="H290" s="2270"/>
      <c r="I290" s="2270"/>
      <c r="J290" s="2271"/>
      <c r="K290" s="2272"/>
      <c r="L290" s="2272"/>
      <c r="M290" s="2273"/>
      <c r="P290" s="2263" t="s">
        <v>3129</v>
      </c>
      <c r="Q290" s="2274" t="s">
        <v>3106</v>
      </c>
      <c r="R290" s="2275"/>
      <c r="S290" s="2275"/>
      <c r="T290" s="2266" t="s">
        <v>4756</v>
      </c>
      <c r="U290" s="2276" t="s">
        <v>3120</v>
      </c>
      <c r="V290" s="2277"/>
      <c r="W290" s="2277"/>
      <c r="X290" s="2277"/>
      <c r="Y290" s="2278" t="s">
        <v>3129</v>
      </c>
      <c r="Z290" s="2278"/>
      <c r="AA290" s="2278"/>
      <c r="AB290" s="2279"/>
      <c r="AC290" s="2274" t="s">
        <v>3139</v>
      </c>
      <c r="AD290" s="2275"/>
      <c r="AE290" s="2275"/>
      <c r="AF290" s="2275"/>
      <c r="AG290" s="2267" t="s">
        <v>4185</v>
      </c>
      <c r="AH290" s="2267"/>
      <c r="AI290" s="2267"/>
      <c r="AJ290" s="2268"/>
    </row>
    <row r="291" spans="2:56" s="2280" customFormat="1" ht="12" hidden="1" customHeight="1">
      <c r="E291" s="2281"/>
      <c r="F291" s="2271"/>
      <c r="G291" s="2281"/>
      <c r="H291" s="2281"/>
      <c r="I291" s="2281"/>
      <c r="J291" s="2271"/>
      <c r="K291" s="2263"/>
      <c r="L291" s="2271"/>
      <c r="M291" s="2272"/>
      <c r="P291" s="2263" t="s">
        <v>5027</v>
      </c>
      <c r="Q291" s="2274" t="s">
        <v>3106</v>
      </c>
      <c r="R291" s="2275"/>
      <c r="S291" s="2275"/>
      <c r="T291" s="2266" t="s">
        <v>4756</v>
      </c>
      <c r="U291" s="2274" t="s">
        <v>3120</v>
      </c>
      <c r="V291" s="2275"/>
      <c r="W291" s="2275"/>
      <c r="X291" s="2275"/>
      <c r="Y291" s="2278" t="s">
        <v>4933</v>
      </c>
      <c r="Z291" s="2278"/>
      <c r="AA291" s="2278"/>
      <c r="AB291" s="2279"/>
      <c r="AC291" s="2274" t="s">
        <v>3216</v>
      </c>
      <c r="AD291" s="2275"/>
      <c r="AE291" s="2275"/>
      <c r="AF291" s="2275"/>
      <c r="AG291" s="2267" t="s">
        <v>4185</v>
      </c>
      <c r="AH291" s="2267"/>
      <c r="AI291" s="2267"/>
      <c r="AJ291" s="2268"/>
    </row>
    <row r="292" spans="2:56" s="2280" customFormat="1" ht="12" hidden="1" customHeight="1">
      <c r="E292" s="2281"/>
      <c r="F292" s="2271"/>
      <c r="G292" s="2281"/>
      <c r="H292" s="2281"/>
      <c r="I292" s="2281"/>
      <c r="J292" s="2271"/>
      <c r="K292" s="2263"/>
      <c r="L292" s="2271"/>
      <c r="M292" s="2272"/>
      <c r="P292" s="2263" t="s">
        <v>4934</v>
      </c>
      <c r="Q292" s="2274" t="s">
        <v>3106</v>
      </c>
      <c r="R292" s="2275"/>
      <c r="S292" s="2275"/>
      <c r="T292" s="2266" t="s">
        <v>4797</v>
      </c>
      <c r="U292" s="2274" t="s">
        <v>4757</v>
      </c>
      <c r="V292" s="2275"/>
      <c r="W292" s="2275"/>
      <c r="X292" s="2275"/>
      <c r="Y292" s="2278" t="s">
        <v>4935</v>
      </c>
      <c r="Z292" s="2278"/>
      <c r="AA292" s="2278"/>
      <c r="AB292" s="2279"/>
      <c r="AC292" s="2274" t="s">
        <v>3139</v>
      </c>
      <c r="AD292" s="2275"/>
      <c r="AE292" s="2275"/>
      <c r="AF292" s="2275"/>
      <c r="AG292" s="2267" t="s">
        <v>4185</v>
      </c>
      <c r="AH292" s="2267"/>
      <c r="AI292" s="2267"/>
      <c r="AJ292" s="2268"/>
    </row>
    <row r="293" spans="2:56" s="2269" customFormat="1" ht="12" hidden="1" customHeight="1">
      <c r="E293" s="2270"/>
      <c r="F293" s="2271"/>
      <c r="G293" s="2270"/>
      <c r="H293" s="2270"/>
      <c r="I293" s="2270"/>
      <c r="J293" s="2271"/>
      <c r="K293" s="2272"/>
      <c r="L293" s="2272"/>
      <c r="M293" s="2273"/>
      <c r="P293" s="2263" t="s">
        <v>3129</v>
      </c>
      <c r="Q293" s="2274" t="s">
        <v>3106</v>
      </c>
      <c r="R293" s="2275"/>
      <c r="S293" s="2275"/>
      <c r="T293" s="2266" t="s">
        <v>4756</v>
      </c>
      <c r="U293" s="2276" t="s">
        <v>3120</v>
      </c>
      <c r="V293" s="2277"/>
      <c r="W293" s="2277"/>
      <c r="X293" s="2277"/>
      <c r="Y293" s="2278" t="s">
        <v>3129</v>
      </c>
      <c r="Z293" s="2278"/>
      <c r="AA293" s="2278"/>
      <c r="AB293" s="2279"/>
      <c r="AC293" s="2274" t="s">
        <v>3216</v>
      </c>
      <c r="AD293" s="2275"/>
      <c r="AE293" s="2275"/>
      <c r="AF293" s="2275"/>
      <c r="AG293" s="2267" t="s">
        <v>4925</v>
      </c>
      <c r="AH293" s="2267"/>
      <c r="AI293" s="2267"/>
      <c r="AJ293" s="2268"/>
    </row>
    <row r="294" spans="2:56" s="2280" customFormat="1" ht="12" hidden="1" customHeight="1">
      <c r="E294" s="2281"/>
      <c r="F294" s="2271"/>
      <c r="G294" s="2281"/>
      <c r="H294" s="2281"/>
      <c r="I294" s="2281"/>
      <c r="J294" s="2271"/>
      <c r="K294" s="2263"/>
      <c r="L294" s="2271"/>
      <c r="M294" s="2272"/>
      <c r="P294" s="2263" t="s">
        <v>4936</v>
      </c>
      <c r="Q294" s="2274" t="s">
        <v>3106</v>
      </c>
      <c r="R294" s="2275"/>
      <c r="S294" s="2275"/>
      <c r="T294" s="2266" t="s">
        <v>4756</v>
      </c>
      <c r="U294" s="2274" t="s">
        <v>3120</v>
      </c>
      <c r="V294" s="2275"/>
      <c r="W294" s="2275"/>
      <c r="X294" s="2275"/>
      <c r="Y294" s="2278" t="s">
        <v>5028</v>
      </c>
      <c r="Z294" s="2278"/>
      <c r="AA294" s="2278"/>
      <c r="AB294" s="2279"/>
      <c r="AC294" s="2274" t="s">
        <v>3139</v>
      </c>
      <c r="AD294" s="2275"/>
      <c r="AE294" s="2275"/>
      <c r="AF294" s="2275"/>
      <c r="AG294" s="2267" t="s">
        <v>4185</v>
      </c>
      <c r="AH294" s="2267"/>
      <c r="AI294" s="2267"/>
      <c r="AJ294" s="2268"/>
    </row>
    <row r="295" spans="2:56" ht="12" customHeight="1">
      <c r="B295" s="1618"/>
      <c r="D295" s="2262" t="s">
        <v>4938</v>
      </c>
      <c r="E295" s="2032"/>
      <c r="F295" s="2282" t="s">
        <v>5029</v>
      </c>
      <c r="G295" s="2032"/>
      <c r="H295" s="2032"/>
      <c r="I295" s="2032"/>
      <c r="J295" s="2033"/>
      <c r="K295" s="1905"/>
      <c r="L295" s="2033"/>
      <c r="M295" s="1928"/>
      <c r="N295" s="1909"/>
      <c r="O295" s="1905"/>
      <c r="P295" s="2263" t="s">
        <v>4940</v>
      </c>
      <c r="Q295" s="2264" t="s">
        <v>3106</v>
      </c>
      <c r="R295" s="2265"/>
      <c r="S295" s="2265"/>
      <c r="T295" s="2266" t="s">
        <v>4756</v>
      </c>
      <c r="U295" s="2264" t="s">
        <v>3120</v>
      </c>
      <c r="V295" s="2265"/>
      <c r="W295" s="2265"/>
      <c r="X295" s="2265"/>
      <c r="Y295" s="2267" t="s">
        <v>5030</v>
      </c>
      <c r="Z295" s="2267"/>
      <c r="AA295" s="2267"/>
      <c r="AB295" s="2268"/>
      <c r="AC295" s="2264" t="s">
        <v>3139</v>
      </c>
      <c r="AD295" s="2265"/>
      <c r="AE295" s="2265"/>
      <c r="AF295" s="2265"/>
      <c r="AG295" s="2267" t="s">
        <v>4808</v>
      </c>
      <c r="AH295" s="2267"/>
      <c r="AI295" s="2267"/>
      <c r="AJ295" s="2268"/>
      <c r="AQ295" s="1713"/>
      <c r="AR295" s="1713"/>
      <c r="AS295" s="1713"/>
      <c r="AT295" s="1713"/>
      <c r="AU295" s="1713"/>
      <c r="AV295" s="1713"/>
      <c r="AW295" s="1713"/>
      <c r="AX295" s="1713"/>
      <c r="AY295" s="1713"/>
      <c r="AZ295" s="1713"/>
      <c r="BA295" s="1713"/>
      <c r="BB295" s="1713"/>
      <c r="BC295" s="1713"/>
      <c r="BD295" s="1713"/>
    </row>
    <row r="296" spans="2:56" ht="12" customHeight="1">
      <c r="B296" s="1618"/>
      <c r="D296" s="2262" t="s">
        <v>5031</v>
      </c>
      <c r="E296" s="2032"/>
      <c r="F296" s="2282" t="s">
        <v>5032</v>
      </c>
      <c r="G296" s="2032"/>
      <c r="H296" s="2032"/>
      <c r="I296" s="2032"/>
      <c r="J296" s="2033"/>
      <c r="K296" s="1905"/>
      <c r="L296" s="2033"/>
      <c r="M296" s="1928"/>
      <c r="N296" s="1909"/>
      <c r="O296" s="1905"/>
      <c r="P296" s="2263" t="s">
        <v>4940</v>
      </c>
      <c r="Q296" s="2264" t="s">
        <v>3106</v>
      </c>
      <c r="R296" s="2265"/>
      <c r="S296" s="2265"/>
      <c r="T296" s="2266" t="s">
        <v>4761</v>
      </c>
      <c r="U296" s="2264" t="s">
        <v>3120</v>
      </c>
      <c r="V296" s="2265"/>
      <c r="W296" s="2265"/>
      <c r="X296" s="2265"/>
      <c r="Y296" s="2267" t="s">
        <v>5033</v>
      </c>
      <c r="Z296" s="2267"/>
      <c r="AA296" s="2267"/>
      <c r="AB296" s="2268"/>
      <c r="AC296" s="2264" t="s">
        <v>3216</v>
      </c>
      <c r="AD296" s="2265"/>
      <c r="AE296" s="2265"/>
      <c r="AF296" s="2265"/>
      <c r="AG296" s="2267" t="s">
        <v>4810</v>
      </c>
      <c r="AH296" s="2267"/>
      <c r="AI296" s="2267"/>
      <c r="AJ296" s="2268"/>
      <c r="AQ296" s="1713"/>
      <c r="AR296" s="1713"/>
      <c r="AS296" s="1713"/>
      <c r="AT296" s="1713"/>
      <c r="AU296" s="1713"/>
      <c r="AV296" s="1713"/>
      <c r="AW296" s="1713"/>
      <c r="AX296" s="1713"/>
      <c r="AY296" s="1713"/>
      <c r="AZ296" s="1713"/>
      <c r="BA296" s="1713"/>
      <c r="BB296" s="1713"/>
      <c r="BC296" s="1713"/>
      <c r="BD296" s="1713"/>
    </row>
    <row r="297" spans="2:56" ht="12" customHeight="1">
      <c r="B297" s="1618"/>
      <c r="D297" s="2262" t="s">
        <v>4998</v>
      </c>
      <c r="E297" s="2032"/>
      <c r="F297" s="2282" t="s">
        <v>5034</v>
      </c>
      <c r="G297" s="2032"/>
      <c r="H297" s="2032"/>
      <c r="I297" s="2032"/>
      <c r="J297" s="2033"/>
      <c r="K297" s="1905"/>
      <c r="L297" s="2033"/>
      <c r="M297" s="1928"/>
      <c r="N297" s="1909"/>
      <c r="O297" s="1905"/>
      <c r="P297" s="2263" t="s">
        <v>4940</v>
      </c>
      <c r="Q297" s="2264" t="s">
        <v>3106</v>
      </c>
      <c r="R297" s="2265"/>
      <c r="S297" s="2265"/>
      <c r="T297" s="2266" t="s">
        <v>4761</v>
      </c>
      <c r="U297" s="2264" t="s">
        <v>3120</v>
      </c>
      <c r="V297" s="2265"/>
      <c r="W297" s="2265"/>
      <c r="X297" s="2265"/>
      <c r="Y297" s="2267" t="s">
        <v>5035</v>
      </c>
      <c r="Z297" s="2267"/>
      <c r="AA297" s="2267"/>
      <c r="AB297" s="2268"/>
      <c r="AC297" s="2264" t="s">
        <v>3216</v>
      </c>
      <c r="AD297" s="2265"/>
      <c r="AE297" s="2265"/>
      <c r="AF297" s="2265"/>
      <c r="AG297" s="2267" t="s">
        <v>4864</v>
      </c>
      <c r="AH297" s="2267"/>
      <c r="AI297" s="2267"/>
      <c r="AJ297" s="2268"/>
      <c r="AQ297" s="1713"/>
      <c r="AR297" s="1713"/>
      <c r="AS297" s="1713"/>
      <c r="AT297" s="1713"/>
      <c r="AU297" s="1713"/>
      <c r="AV297" s="1713"/>
      <c r="AW297" s="1713"/>
      <c r="AX297" s="1713"/>
      <c r="AY297" s="1713"/>
      <c r="AZ297" s="1713"/>
      <c r="BA297" s="1713"/>
      <c r="BB297" s="1713"/>
      <c r="BC297" s="1713"/>
      <c r="BD297" s="1713"/>
    </row>
    <row r="298" spans="2:56" ht="12" customHeight="1">
      <c r="B298" s="1618"/>
      <c r="D298" s="2262" t="s">
        <v>5000</v>
      </c>
      <c r="E298" s="2032"/>
      <c r="F298" s="2282" t="s">
        <v>5036</v>
      </c>
      <c r="G298" s="2032"/>
      <c r="H298" s="2032"/>
      <c r="I298" s="2032"/>
      <c r="J298" s="2033"/>
      <c r="K298" s="1905"/>
      <c r="L298" s="2033"/>
      <c r="M298" s="1928"/>
      <c r="N298" s="1909"/>
      <c r="O298" s="1905"/>
      <c r="P298" s="2263" t="s">
        <v>4940</v>
      </c>
      <c r="Q298" s="2264" t="s">
        <v>3106</v>
      </c>
      <c r="R298" s="2265"/>
      <c r="S298" s="2265"/>
      <c r="T298" s="2266" t="s">
        <v>4761</v>
      </c>
      <c r="U298" s="2264" t="s">
        <v>3120</v>
      </c>
      <c r="V298" s="2265"/>
      <c r="W298" s="2265"/>
      <c r="X298" s="2265"/>
      <c r="Y298" s="2267" t="s">
        <v>5033</v>
      </c>
      <c r="Z298" s="2267"/>
      <c r="AA298" s="2267"/>
      <c r="AB298" s="2268"/>
      <c r="AC298" s="2264" t="s">
        <v>3139</v>
      </c>
      <c r="AD298" s="2265"/>
      <c r="AE298" s="2265"/>
      <c r="AF298" s="2265"/>
      <c r="AG298" s="2267" t="s">
        <v>5002</v>
      </c>
      <c r="AH298" s="2267"/>
      <c r="AI298" s="2267"/>
      <c r="AJ298" s="2268"/>
      <c r="AQ298" s="1713"/>
      <c r="AR298" s="1713"/>
      <c r="AS298" s="1713"/>
      <c r="AT298" s="1713"/>
      <c r="AU298" s="1713"/>
      <c r="AV298" s="1713"/>
      <c r="AW298" s="1713"/>
      <c r="AX298" s="1713"/>
      <c r="AY298" s="1713"/>
      <c r="AZ298" s="1713"/>
      <c r="BA298" s="1713"/>
      <c r="BB298" s="1713"/>
      <c r="BC298" s="1713"/>
      <c r="BD298" s="1713"/>
    </row>
    <row r="299" spans="2:56" ht="12" customHeight="1">
      <c r="B299" s="1618"/>
      <c r="D299" s="2262" t="s">
        <v>5003</v>
      </c>
      <c r="E299" s="2032"/>
      <c r="F299" s="2282" t="s">
        <v>5037</v>
      </c>
      <c r="G299" s="2032"/>
      <c r="H299" s="2032"/>
      <c r="I299" s="2032"/>
      <c r="J299" s="2033"/>
      <c r="K299" s="1905"/>
      <c r="L299" s="2033"/>
      <c r="M299" s="1928"/>
      <c r="N299" s="1909"/>
      <c r="O299" s="1905"/>
      <c r="P299" s="2263" t="s">
        <v>4940</v>
      </c>
      <c r="Q299" s="2264" t="s">
        <v>3106</v>
      </c>
      <c r="R299" s="2265"/>
      <c r="S299" s="2265"/>
      <c r="T299" s="2266" t="s">
        <v>4761</v>
      </c>
      <c r="U299" s="2264" t="s">
        <v>3120</v>
      </c>
      <c r="V299" s="2265"/>
      <c r="W299" s="2265"/>
      <c r="X299" s="2265"/>
      <c r="Y299" s="2267" t="s">
        <v>5033</v>
      </c>
      <c r="Z299" s="2267"/>
      <c r="AA299" s="2267"/>
      <c r="AB299" s="2268"/>
      <c r="AC299" s="2264" t="s">
        <v>3139</v>
      </c>
      <c r="AD299" s="2265"/>
      <c r="AE299" s="2265"/>
      <c r="AF299" s="2265"/>
      <c r="AG299" s="2267" t="s">
        <v>5005</v>
      </c>
      <c r="AH299" s="2267"/>
      <c r="AI299" s="2267"/>
      <c r="AJ299" s="2268"/>
      <c r="AQ299" s="1713"/>
      <c r="AR299" s="1713"/>
      <c r="AS299" s="1713"/>
      <c r="AT299" s="1713"/>
      <c r="AU299" s="1713"/>
      <c r="AV299" s="1713"/>
      <c r="AW299" s="1713"/>
      <c r="AX299" s="1713"/>
      <c r="AY299" s="1713"/>
      <c r="AZ299" s="1713"/>
      <c r="BA299" s="1713"/>
      <c r="BB299" s="1713"/>
      <c r="BC299" s="1713"/>
      <c r="BD299" s="1713"/>
    </row>
    <row r="300" spans="2:56" ht="12" customHeight="1">
      <c r="B300" s="1618"/>
      <c r="D300" s="2262" t="s">
        <v>4954</v>
      </c>
      <c r="E300" s="2032"/>
      <c r="F300" s="2282" t="s">
        <v>5038</v>
      </c>
      <c r="G300" s="2032"/>
      <c r="H300" s="2032"/>
      <c r="I300" s="2032"/>
      <c r="J300" s="2033"/>
      <c r="K300" s="1905"/>
      <c r="L300" s="2033"/>
      <c r="M300" s="1928"/>
      <c r="N300" s="1909"/>
      <c r="O300" s="1905"/>
      <c r="P300" s="2263" t="s">
        <v>4940</v>
      </c>
      <c r="Q300" s="2264" t="s">
        <v>3106</v>
      </c>
      <c r="R300" s="2265"/>
      <c r="S300" s="2265"/>
      <c r="T300" s="2266" t="s">
        <v>4761</v>
      </c>
      <c r="U300" s="2264" t="s">
        <v>3120</v>
      </c>
      <c r="V300" s="2265"/>
      <c r="W300" s="2265"/>
      <c r="X300" s="2265"/>
      <c r="Y300" s="2267" t="s">
        <v>5030</v>
      </c>
      <c r="Z300" s="2267"/>
      <c r="AA300" s="2267"/>
      <c r="AB300" s="2268"/>
      <c r="AC300" s="2264" t="s">
        <v>3139</v>
      </c>
      <c r="AD300" s="2265"/>
      <c r="AE300" s="2265"/>
      <c r="AF300" s="2265"/>
      <c r="AG300" s="2267" t="s">
        <v>4869</v>
      </c>
      <c r="AH300" s="2267"/>
      <c r="AI300" s="2267"/>
      <c r="AJ300" s="2268"/>
      <c r="AQ300" s="1713"/>
      <c r="AR300" s="1713"/>
      <c r="AS300" s="1713"/>
      <c r="AT300" s="1713"/>
      <c r="AU300" s="1713"/>
      <c r="AV300" s="1713"/>
      <c r="AW300" s="1713"/>
      <c r="AX300" s="1713"/>
      <c r="AY300" s="1713"/>
      <c r="AZ300" s="1713"/>
      <c r="BA300" s="1713"/>
      <c r="BB300" s="1713"/>
      <c r="BC300" s="1713"/>
      <c r="BD300" s="1713"/>
    </row>
    <row r="301" spans="2:56" ht="12" customHeight="1">
      <c r="B301" s="1618"/>
      <c r="D301" s="2262" t="s">
        <v>5039</v>
      </c>
      <c r="E301" s="2032"/>
      <c r="F301" s="2282" t="s">
        <v>5040</v>
      </c>
      <c r="G301" s="2032"/>
      <c r="H301" s="2032"/>
      <c r="I301" s="2032"/>
      <c r="J301" s="2033"/>
      <c r="K301" s="1905"/>
      <c r="L301" s="2033"/>
      <c r="M301" s="1928"/>
      <c r="N301" s="1909"/>
      <c r="O301" s="1905"/>
      <c r="P301" s="2263" t="s">
        <v>4940</v>
      </c>
      <c r="Q301" s="2264" t="s">
        <v>3106</v>
      </c>
      <c r="R301" s="2265"/>
      <c r="S301" s="2265"/>
      <c r="T301" s="2266" t="s">
        <v>4761</v>
      </c>
      <c r="U301" s="2264" t="s">
        <v>3120</v>
      </c>
      <c r="V301" s="2265"/>
      <c r="W301" s="2265"/>
      <c r="X301" s="2265"/>
      <c r="Y301" s="2267" t="s">
        <v>5033</v>
      </c>
      <c r="Z301" s="2267"/>
      <c r="AA301" s="2267"/>
      <c r="AB301" s="2268"/>
      <c r="AC301" s="2264" t="s">
        <v>3139</v>
      </c>
      <c r="AD301" s="2265"/>
      <c r="AE301" s="2265"/>
      <c r="AF301" s="2265"/>
      <c r="AG301" s="2267" t="s">
        <v>4872</v>
      </c>
      <c r="AH301" s="2267"/>
      <c r="AI301" s="2267"/>
      <c r="AJ301" s="2268"/>
      <c r="AQ301" s="1713"/>
      <c r="AR301" s="1713"/>
      <c r="AS301" s="1713"/>
      <c r="AT301" s="1713"/>
      <c r="AU301" s="1713"/>
      <c r="AV301" s="1713"/>
      <c r="AW301" s="1713"/>
      <c r="AX301" s="1713"/>
      <c r="AY301" s="1713"/>
      <c r="AZ301" s="1713"/>
      <c r="BA301" s="1713"/>
      <c r="BB301" s="1713"/>
      <c r="BC301" s="1713"/>
      <c r="BD301" s="1713"/>
    </row>
    <row r="302" spans="2:56" ht="12" customHeight="1">
      <c r="B302" s="1618"/>
      <c r="D302" s="2262" t="s">
        <v>4959</v>
      </c>
      <c r="E302" s="2032"/>
      <c r="F302" s="2282" t="s">
        <v>5041</v>
      </c>
      <c r="G302" s="2032"/>
      <c r="H302" s="2032"/>
      <c r="I302" s="2032"/>
      <c r="J302" s="2033"/>
      <c r="K302" s="1905"/>
      <c r="L302" s="2033"/>
      <c r="M302" s="1928"/>
      <c r="N302" s="1909"/>
      <c r="O302" s="1905"/>
      <c r="P302" s="2263" t="s">
        <v>4940</v>
      </c>
      <c r="Q302" s="2264" t="s">
        <v>3106</v>
      </c>
      <c r="R302" s="2265"/>
      <c r="S302" s="2265"/>
      <c r="T302" s="2266" t="s">
        <v>4780</v>
      </c>
      <c r="U302" s="2264" t="s">
        <v>3120</v>
      </c>
      <c r="V302" s="2265"/>
      <c r="W302" s="2265"/>
      <c r="X302" s="2265"/>
      <c r="Y302" s="2267" t="s">
        <v>5033</v>
      </c>
      <c r="Z302" s="2267"/>
      <c r="AA302" s="2267"/>
      <c r="AB302" s="2268"/>
      <c r="AC302" s="2264" t="s">
        <v>3139</v>
      </c>
      <c r="AD302" s="2265"/>
      <c r="AE302" s="2265"/>
      <c r="AF302" s="2265"/>
      <c r="AG302" s="2267" t="s">
        <v>3747</v>
      </c>
      <c r="AH302" s="2267"/>
      <c r="AI302" s="2267"/>
      <c r="AJ302" s="2268"/>
      <c r="AQ302" s="1713"/>
      <c r="AR302" s="1713"/>
      <c r="AS302" s="1713"/>
      <c r="AT302" s="1713"/>
      <c r="AU302" s="1713"/>
      <c r="AV302" s="1713"/>
      <c r="AW302" s="1713"/>
      <c r="AX302" s="1713"/>
      <c r="AY302" s="1713"/>
      <c r="AZ302" s="1713"/>
      <c r="BA302" s="1713"/>
      <c r="BB302" s="1713"/>
      <c r="BC302" s="1713"/>
      <c r="BD302" s="1713"/>
    </row>
    <row r="303" spans="2:56" ht="12" customHeight="1">
      <c r="B303" s="1618"/>
      <c r="D303" s="2262" t="s">
        <v>4961</v>
      </c>
      <c r="E303" s="2032"/>
      <c r="F303" s="2282" t="s">
        <v>5042</v>
      </c>
      <c r="G303" s="2032"/>
      <c r="H303" s="2032"/>
      <c r="I303" s="2032"/>
      <c r="J303" s="2033"/>
      <c r="K303" s="1905"/>
      <c r="L303" s="2033"/>
      <c r="M303" s="1928"/>
      <c r="N303" s="1909"/>
      <c r="O303" s="1905"/>
      <c r="P303" s="2263" t="s">
        <v>4940</v>
      </c>
      <c r="Q303" s="2264" t="s">
        <v>3106</v>
      </c>
      <c r="R303" s="2265"/>
      <c r="S303" s="2265"/>
      <c r="T303" s="2266" t="s">
        <v>4761</v>
      </c>
      <c r="U303" s="2264" t="s">
        <v>3225</v>
      </c>
      <c r="V303" s="2265"/>
      <c r="W303" s="2265"/>
      <c r="X303" s="2265"/>
      <c r="Y303" s="2267" t="s">
        <v>5033</v>
      </c>
      <c r="Z303" s="2267"/>
      <c r="AA303" s="2267"/>
      <c r="AB303" s="2268"/>
      <c r="AC303" s="2264" t="s">
        <v>3139</v>
      </c>
      <c r="AD303" s="2265"/>
      <c r="AE303" s="2265"/>
      <c r="AF303" s="2265"/>
      <c r="AG303" s="2267" t="s">
        <v>4824</v>
      </c>
      <c r="AH303" s="2267"/>
      <c r="AI303" s="2267"/>
      <c r="AJ303" s="2268"/>
      <c r="AQ303" s="1713"/>
      <c r="AR303" s="1713"/>
      <c r="AS303" s="1713"/>
      <c r="AT303" s="1713"/>
      <c r="AU303" s="1713"/>
      <c r="AV303" s="1713"/>
      <c r="AW303" s="1713"/>
      <c r="AX303" s="1713"/>
      <c r="AY303" s="1713"/>
      <c r="AZ303" s="1713"/>
      <c r="BA303" s="1713"/>
      <c r="BB303" s="1713"/>
      <c r="BC303" s="1713"/>
      <c r="BD303" s="1713"/>
    </row>
    <row r="304" spans="2:56" ht="12" customHeight="1">
      <c r="B304" s="1618"/>
      <c r="D304" s="2262" t="s">
        <v>4964</v>
      </c>
      <c r="E304" s="2032"/>
      <c r="F304" s="2282" t="s">
        <v>5043</v>
      </c>
      <c r="G304" s="2032"/>
      <c r="H304" s="2032"/>
      <c r="I304" s="2032"/>
      <c r="J304" s="2033"/>
      <c r="K304" s="1905"/>
      <c r="L304" s="2033"/>
      <c r="M304" s="1928"/>
      <c r="N304" s="1909"/>
      <c r="O304" s="1905"/>
      <c r="P304" s="2263" t="s">
        <v>4940</v>
      </c>
      <c r="Q304" s="2264" t="s">
        <v>3106</v>
      </c>
      <c r="R304" s="2265"/>
      <c r="S304" s="2265"/>
      <c r="T304" s="2266" t="s">
        <v>4761</v>
      </c>
      <c r="U304" s="2264" t="s">
        <v>3120</v>
      </c>
      <c r="V304" s="2265"/>
      <c r="W304" s="2265"/>
      <c r="X304" s="2265"/>
      <c r="Y304" s="2267" t="s">
        <v>5033</v>
      </c>
      <c r="Z304" s="2267"/>
      <c r="AA304" s="2267"/>
      <c r="AB304" s="2268"/>
      <c r="AC304" s="2264" t="s">
        <v>3139</v>
      </c>
      <c r="AD304" s="2265"/>
      <c r="AE304" s="2265"/>
      <c r="AF304" s="2265"/>
      <c r="AG304" s="2267" t="s">
        <v>4966</v>
      </c>
      <c r="AH304" s="2267"/>
      <c r="AI304" s="2267"/>
      <c r="AJ304" s="2268"/>
      <c r="AQ304" s="1713"/>
      <c r="AR304" s="1713"/>
      <c r="AS304" s="1713"/>
      <c r="AT304" s="1713"/>
      <c r="AU304" s="1713"/>
      <c r="AV304" s="1713"/>
      <c r="AW304" s="1713"/>
      <c r="AX304" s="1713"/>
      <c r="AY304" s="1713"/>
      <c r="AZ304" s="1713"/>
      <c r="BA304" s="1713"/>
      <c r="BB304" s="1713"/>
      <c r="BC304" s="1713"/>
      <c r="BD304" s="1713"/>
    </row>
    <row r="305" spans="2:56" ht="12" customHeight="1">
      <c r="B305" s="1618"/>
      <c r="D305" s="2262" t="s">
        <v>4968</v>
      </c>
      <c r="E305" s="2032"/>
      <c r="F305" s="2282" t="s">
        <v>5044</v>
      </c>
      <c r="G305" s="2032"/>
      <c r="H305" s="2032"/>
      <c r="I305" s="2032"/>
      <c r="J305" s="2033"/>
      <c r="K305" s="1905"/>
      <c r="L305" s="2033"/>
      <c r="M305" s="1928"/>
      <c r="N305" s="1909"/>
      <c r="O305" s="1905"/>
      <c r="P305" s="2263" t="s">
        <v>4940</v>
      </c>
      <c r="Q305" s="2264" t="s">
        <v>3106</v>
      </c>
      <c r="R305" s="2265"/>
      <c r="S305" s="2265"/>
      <c r="T305" s="2266" t="s">
        <v>4761</v>
      </c>
      <c r="U305" s="2264" t="s">
        <v>3120</v>
      </c>
      <c r="V305" s="2265"/>
      <c r="W305" s="2265"/>
      <c r="X305" s="2265"/>
      <c r="Y305" s="2267" t="s">
        <v>5033</v>
      </c>
      <c r="Z305" s="2267"/>
      <c r="AA305" s="2267"/>
      <c r="AB305" s="2268"/>
      <c r="AC305" s="2264" t="s">
        <v>3139</v>
      </c>
      <c r="AD305" s="2265"/>
      <c r="AE305" s="2265"/>
      <c r="AF305" s="2265"/>
      <c r="AG305" s="2267" t="s">
        <v>3753</v>
      </c>
      <c r="AH305" s="2267"/>
      <c r="AI305" s="2267"/>
      <c r="AJ305" s="2268"/>
      <c r="AQ305" s="1713"/>
      <c r="AR305" s="1713"/>
      <c r="AS305" s="1713"/>
      <c r="AT305" s="1713"/>
      <c r="AU305" s="1713"/>
      <c r="AV305" s="1713"/>
      <c r="AW305" s="1713"/>
      <c r="AX305" s="1713"/>
      <c r="AY305" s="1713"/>
      <c r="AZ305" s="1713"/>
      <c r="BA305" s="1713"/>
      <c r="BB305" s="1713"/>
      <c r="BC305" s="1713"/>
      <c r="BD305" s="1713"/>
    </row>
    <row r="306" spans="2:56" ht="12" customHeight="1">
      <c r="B306" s="1618"/>
      <c r="D306" s="2262" t="s">
        <v>4970</v>
      </c>
      <c r="E306" s="2032"/>
      <c r="F306" s="2282" t="s">
        <v>5045</v>
      </c>
      <c r="G306" s="2032"/>
      <c r="H306" s="2032"/>
      <c r="I306" s="2032"/>
      <c r="J306" s="2033"/>
      <c r="K306" s="1905"/>
      <c r="L306" s="2033"/>
      <c r="M306" s="1928"/>
      <c r="N306" s="1909"/>
      <c r="O306" s="1905"/>
      <c r="P306" s="2263" t="s">
        <v>4940</v>
      </c>
      <c r="Q306" s="2264" t="s">
        <v>3106</v>
      </c>
      <c r="R306" s="2265"/>
      <c r="S306" s="2265"/>
      <c r="T306" s="2266" t="s">
        <v>4761</v>
      </c>
      <c r="U306" s="2264" t="s">
        <v>3120</v>
      </c>
      <c r="V306" s="2265"/>
      <c r="W306" s="2265"/>
      <c r="X306" s="2265"/>
      <c r="Y306" s="2267" t="s">
        <v>5033</v>
      </c>
      <c r="Z306" s="2267"/>
      <c r="AA306" s="2267"/>
      <c r="AB306" s="2268"/>
      <c r="AC306" s="2264" t="s">
        <v>3139</v>
      </c>
      <c r="AD306" s="2265"/>
      <c r="AE306" s="2265"/>
      <c r="AF306" s="2265"/>
      <c r="AG306" s="2267" t="s">
        <v>4829</v>
      </c>
      <c r="AH306" s="2267"/>
      <c r="AI306" s="2267"/>
      <c r="AJ306" s="2268"/>
      <c r="AQ306" s="1713"/>
      <c r="AR306" s="1713"/>
      <c r="AS306" s="1713"/>
      <c r="AT306" s="1713"/>
      <c r="AU306" s="1713"/>
      <c r="AV306" s="1713"/>
      <c r="AW306" s="1713"/>
      <c r="AX306" s="1713"/>
      <c r="AY306" s="1713"/>
      <c r="AZ306" s="1713"/>
      <c r="BA306" s="1713"/>
      <c r="BB306" s="1713"/>
      <c r="BC306" s="1713"/>
      <c r="BD306" s="1713"/>
    </row>
    <row r="307" spans="2:56" ht="12" customHeight="1">
      <c r="B307" s="1618"/>
      <c r="D307" s="2262" t="s">
        <v>5017</v>
      </c>
      <c r="E307" s="2032"/>
      <c r="F307" s="2282" t="s">
        <v>5046</v>
      </c>
      <c r="G307" s="2032"/>
      <c r="H307" s="2032"/>
      <c r="I307" s="2032"/>
      <c r="J307" s="2033"/>
      <c r="K307" s="1905"/>
      <c r="L307" s="2033"/>
      <c r="M307" s="1928"/>
      <c r="N307" s="1909"/>
      <c r="O307" s="1905"/>
      <c r="P307" s="2263" t="s">
        <v>4940</v>
      </c>
      <c r="Q307" s="2264" t="s">
        <v>3106</v>
      </c>
      <c r="R307" s="2265"/>
      <c r="S307" s="2265"/>
      <c r="T307" s="2266" t="s">
        <v>4761</v>
      </c>
      <c r="U307" s="2264" t="s">
        <v>3120</v>
      </c>
      <c r="V307" s="2265"/>
      <c r="W307" s="2265"/>
      <c r="X307" s="2265"/>
      <c r="Y307" s="2267" t="s">
        <v>5033</v>
      </c>
      <c r="Z307" s="2267"/>
      <c r="AA307" s="2267"/>
      <c r="AB307" s="2268"/>
      <c r="AC307" s="2264" t="s">
        <v>3139</v>
      </c>
      <c r="AD307" s="2265"/>
      <c r="AE307" s="2265"/>
      <c r="AF307" s="2265"/>
      <c r="AG307" s="2267" t="s">
        <v>4831</v>
      </c>
      <c r="AH307" s="2267"/>
      <c r="AI307" s="2267"/>
      <c r="AJ307" s="2268"/>
      <c r="AQ307" s="1713"/>
      <c r="AR307" s="1713"/>
      <c r="AS307" s="1713"/>
      <c r="AT307" s="1713"/>
      <c r="AU307" s="1713"/>
      <c r="AV307" s="1713"/>
      <c r="AW307" s="1713"/>
      <c r="AX307" s="1713"/>
      <c r="AY307" s="1713"/>
      <c r="AZ307" s="1713"/>
      <c r="BA307" s="1713"/>
      <c r="BB307" s="1713"/>
      <c r="BC307" s="1713"/>
      <c r="BD307" s="1713"/>
    </row>
    <row r="308" spans="2:56" ht="12" customHeight="1">
      <c r="B308" s="1618"/>
      <c r="D308" s="2262" t="s">
        <v>4977</v>
      </c>
      <c r="E308" s="2032"/>
      <c r="F308" s="2282" t="s">
        <v>5047</v>
      </c>
      <c r="G308" s="2032"/>
      <c r="H308" s="2032"/>
      <c r="I308" s="2032"/>
      <c r="J308" s="2033"/>
      <c r="K308" s="1905"/>
      <c r="L308" s="2033"/>
      <c r="M308" s="1928"/>
      <c r="N308" s="1909"/>
      <c r="O308" s="1905"/>
      <c r="P308" s="2263" t="s">
        <v>4940</v>
      </c>
      <c r="Q308" s="2264" t="s">
        <v>3106</v>
      </c>
      <c r="R308" s="2265"/>
      <c r="S308" s="2265"/>
      <c r="T308" s="2266" t="s">
        <v>4761</v>
      </c>
      <c r="U308" s="2264" t="s">
        <v>3225</v>
      </c>
      <c r="V308" s="2265"/>
      <c r="W308" s="2265"/>
      <c r="X308" s="2265"/>
      <c r="Y308" s="2267" t="s">
        <v>5033</v>
      </c>
      <c r="Z308" s="2267"/>
      <c r="AA308" s="2267"/>
      <c r="AB308" s="2268"/>
      <c r="AC308" s="2264" t="s">
        <v>3139</v>
      </c>
      <c r="AD308" s="2265"/>
      <c r="AE308" s="2265"/>
      <c r="AF308" s="2265"/>
      <c r="AG308" s="2267" t="s">
        <v>4979</v>
      </c>
      <c r="AH308" s="2267"/>
      <c r="AI308" s="2267"/>
      <c r="AJ308" s="2268"/>
      <c r="AQ308" s="1713"/>
      <c r="AR308" s="1713"/>
      <c r="AS308" s="1713"/>
      <c r="AT308" s="1713"/>
      <c r="AU308" s="1713"/>
      <c r="AV308" s="1713"/>
      <c r="AW308" s="1713"/>
      <c r="AX308" s="1713"/>
      <c r="AY308" s="1713"/>
      <c r="AZ308" s="1713"/>
      <c r="BA308" s="1713"/>
      <c r="BB308" s="1713"/>
      <c r="BC308" s="1713"/>
      <c r="BD308" s="1713"/>
    </row>
    <row r="309" spans="2:56" ht="12" customHeight="1">
      <c r="B309" s="1618"/>
      <c r="D309" s="2262" t="s">
        <v>4980</v>
      </c>
      <c r="E309" s="2032"/>
      <c r="F309" s="2282" t="s">
        <v>5048</v>
      </c>
      <c r="G309" s="2032"/>
      <c r="H309" s="2032"/>
      <c r="I309" s="2032"/>
      <c r="J309" s="2033"/>
      <c r="K309" s="1905"/>
      <c r="L309" s="2033"/>
      <c r="M309" s="1928"/>
      <c r="N309" s="1909"/>
      <c r="O309" s="1905"/>
      <c r="P309" s="2263" t="s">
        <v>4940</v>
      </c>
      <c r="Q309" s="2264" t="s">
        <v>3106</v>
      </c>
      <c r="R309" s="2265"/>
      <c r="S309" s="2265"/>
      <c r="T309" s="2266" t="s">
        <v>4761</v>
      </c>
      <c r="U309" s="2264" t="s">
        <v>4757</v>
      </c>
      <c r="V309" s="2265"/>
      <c r="W309" s="2265"/>
      <c r="X309" s="2265"/>
      <c r="Y309" s="2267" t="s">
        <v>5033</v>
      </c>
      <c r="Z309" s="2267"/>
      <c r="AA309" s="2267"/>
      <c r="AB309" s="2268"/>
      <c r="AC309" s="2264" t="s">
        <v>3139</v>
      </c>
      <c r="AD309" s="2265"/>
      <c r="AE309" s="2265"/>
      <c r="AF309" s="2265"/>
      <c r="AG309" s="2267" t="s">
        <v>4982</v>
      </c>
      <c r="AH309" s="2267"/>
      <c r="AI309" s="2267"/>
      <c r="AJ309" s="2268"/>
      <c r="AQ309" s="1713"/>
      <c r="AR309" s="1713"/>
      <c r="AS309" s="1713"/>
      <c r="AT309" s="1713"/>
      <c r="AU309" s="1713"/>
      <c r="AV309" s="1713"/>
      <c r="AW309" s="1713"/>
      <c r="AX309" s="1713"/>
      <c r="AY309" s="1713"/>
      <c r="AZ309" s="1713"/>
      <c r="BA309" s="1713"/>
      <c r="BB309" s="1713"/>
      <c r="BC309" s="1713"/>
      <c r="BD309" s="1713"/>
    </row>
    <row r="310" spans="2:56" ht="12" customHeight="1">
      <c r="B310" s="1618"/>
      <c r="D310" s="2262"/>
      <c r="E310" s="2032"/>
      <c r="F310" s="2282"/>
      <c r="G310" s="2032"/>
      <c r="H310" s="2032"/>
      <c r="I310" s="2032"/>
      <c r="J310" s="2033"/>
      <c r="K310" s="1905"/>
      <c r="L310" s="2033"/>
      <c r="M310" s="1928"/>
      <c r="N310" s="1909"/>
      <c r="O310" s="1905"/>
      <c r="P310" s="2263"/>
      <c r="Q310" s="2283"/>
      <c r="R310" s="2284"/>
      <c r="S310" s="2284"/>
      <c r="T310" s="2266"/>
      <c r="U310" s="2283"/>
      <c r="V310" s="2284"/>
      <c r="W310" s="2284"/>
      <c r="X310" s="2284"/>
      <c r="Y310" s="2285"/>
      <c r="Z310" s="2285"/>
      <c r="AA310" s="2285"/>
      <c r="AB310" s="2266"/>
      <c r="AC310" s="2283"/>
      <c r="AD310" s="2284"/>
      <c r="AE310" s="2284"/>
      <c r="AF310" s="2284"/>
      <c r="AG310" s="2285"/>
      <c r="AH310" s="2285"/>
      <c r="AI310" s="2285"/>
      <c r="AJ310" s="2266"/>
      <c r="AQ310" s="1713"/>
      <c r="AR310" s="1713"/>
      <c r="AS310" s="1713"/>
      <c r="AT310" s="1713"/>
      <c r="AU310" s="1713"/>
      <c r="AV310" s="1713"/>
      <c r="AW310" s="1713"/>
      <c r="AX310" s="1713"/>
      <c r="AY310" s="1713"/>
      <c r="AZ310" s="1713"/>
      <c r="BA310" s="1713"/>
      <c r="BB310" s="1713"/>
      <c r="BC310" s="1713"/>
      <c r="BD310" s="1713"/>
    </row>
    <row r="311" spans="2:56" ht="12" customHeight="1">
      <c r="B311" s="1618"/>
      <c r="D311" s="2262" t="s">
        <v>4983</v>
      </c>
      <c r="E311" s="2032"/>
      <c r="F311" s="2032" t="s">
        <v>5049</v>
      </c>
      <c r="G311" s="2032"/>
      <c r="H311" s="2032"/>
      <c r="I311" s="2032"/>
      <c r="J311" s="2033"/>
      <c r="K311" s="1905"/>
      <c r="L311" s="2033"/>
      <c r="M311" s="1928"/>
      <c r="N311" s="1909"/>
      <c r="O311" s="1905"/>
      <c r="P311" s="1354" t="s">
        <v>5050</v>
      </c>
      <c r="Q311" s="2264" t="s">
        <v>3106</v>
      </c>
      <c r="R311" s="2265"/>
      <c r="S311" s="2265"/>
      <c r="T311" s="2266" t="s">
        <v>4780</v>
      </c>
      <c r="U311" s="2264" t="s">
        <v>3225</v>
      </c>
      <c r="V311" s="2265"/>
      <c r="W311" s="2265"/>
      <c r="X311" s="2265"/>
      <c r="Y311" s="2267" t="s">
        <v>3138</v>
      </c>
      <c r="Z311" s="2267"/>
      <c r="AA311" s="2267"/>
      <c r="AB311" s="2268"/>
      <c r="AC311" s="2264" t="s">
        <v>3139</v>
      </c>
      <c r="AD311" s="2265"/>
      <c r="AE311" s="2265"/>
      <c r="AF311" s="2265"/>
      <c r="AG311" s="2267" t="s">
        <v>3812</v>
      </c>
      <c r="AH311" s="2267"/>
      <c r="AI311" s="2267"/>
      <c r="AJ311" s="2268"/>
      <c r="AQ311" s="1713"/>
      <c r="AR311" s="1713"/>
      <c r="AS311" s="1713"/>
      <c r="AT311" s="1713"/>
      <c r="AU311" s="1713"/>
      <c r="AV311" s="1713"/>
      <c r="AW311" s="1713"/>
      <c r="AX311" s="1713"/>
      <c r="AY311" s="1713"/>
      <c r="AZ311" s="1713"/>
      <c r="BA311" s="1713"/>
      <c r="BB311" s="1713"/>
      <c r="BC311" s="1713"/>
      <c r="BD311" s="1713"/>
    </row>
    <row r="312" spans="2:56" s="1375" customFormat="1" ht="12" customHeight="1">
      <c r="E312" s="1396"/>
      <c r="F312" s="1351"/>
      <c r="G312" s="1396"/>
      <c r="H312" s="1396"/>
      <c r="I312" s="1396"/>
      <c r="J312" s="1351"/>
      <c r="K312" s="1395"/>
      <c r="L312" s="1395"/>
      <c r="M312" s="1397"/>
      <c r="N312" s="1351"/>
      <c r="P312" s="1354" t="s">
        <v>3129</v>
      </c>
      <c r="Q312" s="1357" t="s">
        <v>3106</v>
      </c>
      <c r="R312" s="1358"/>
      <c r="S312" s="1358"/>
      <c r="T312" s="2266" t="s">
        <v>4756</v>
      </c>
      <c r="U312" s="2286" t="s">
        <v>3225</v>
      </c>
      <c r="V312" s="2287"/>
      <c r="W312" s="2287"/>
      <c r="X312" s="2287"/>
      <c r="Y312" s="1360" t="s">
        <v>3129</v>
      </c>
      <c r="Z312" s="1360"/>
      <c r="AA312" s="1360"/>
      <c r="AB312" s="1361"/>
      <c r="AC312" s="1357" t="s">
        <v>3139</v>
      </c>
      <c r="AD312" s="1358"/>
      <c r="AE312" s="1358"/>
      <c r="AF312" s="1358"/>
      <c r="AG312" s="2267" t="s">
        <v>3812</v>
      </c>
      <c r="AH312" s="2267"/>
      <c r="AI312" s="2267"/>
      <c r="AJ312" s="2268"/>
    </row>
    <row r="313" spans="2:56" s="1375" customFormat="1" ht="12" customHeight="1">
      <c r="E313" s="1396"/>
      <c r="F313" s="1395"/>
      <c r="G313" s="1396"/>
      <c r="H313" s="1396"/>
      <c r="I313" s="1396"/>
      <c r="J313" s="1352"/>
      <c r="K313" s="1395"/>
      <c r="L313" s="1395"/>
      <c r="M313" s="1397"/>
      <c r="N313" s="1351"/>
      <c r="P313" s="1354" t="s">
        <v>5051</v>
      </c>
      <c r="Q313" s="1357" t="s">
        <v>3106</v>
      </c>
      <c r="R313" s="1358"/>
      <c r="S313" s="1358"/>
      <c r="T313" s="2266" t="s">
        <v>4756</v>
      </c>
      <c r="U313" s="2286" t="s">
        <v>3120</v>
      </c>
      <c r="V313" s="2287"/>
      <c r="W313" s="2287"/>
      <c r="X313" s="2287"/>
      <c r="Y313" s="1360" t="s">
        <v>5052</v>
      </c>
      <c r="Z313" s="1360"/>
      <c r="AA313" s="1360"/>
      <c r="AB313" s="1361"/>
      <c r="AC313" s="1357" t="s">
        <v>3139</v>
      </c>
      <c r="AD313" s="1358"/>
      <c r="AE313" s="1358"/>
      <c r="AF313" s="1358"/>
      <c r="AG313" s="2267" t="s">
        <v>3812</v>
      </c>
      <c r="AH313" s="2267"/>
      <c r="AI313" s="2267"/>
      <c r="AJ313" s="2268"/>
    </row>
    <row r="314" spans="2:56" s="1316" customFormat="1" ht="12" hidden="1" customHeight="1">
      <c r="E314" s="1352"/>
      <c r="F314" s="1351"/>
      <c r="G314" s="1352"/>
      <c r="H314" s="1352"/>
      <c r="I314" s="1352"/>
      <c r="J314" s="1351"/>
      <c r="K314" s="1354"/>
      <c r="L314" s="1351"/>
      <c r="M314" s="1395"/>
      <c r="N314" s="1351"/>
      <c r="P314" s="1354" t="s">
        <v>5053</v>
      </c>
      <c r="Q314" s="1357" t="s">
        <v>3106</v>
      </c>
      <c r="R314" s="1358"/>
      <c r="S314" s="1358"/>
      <c r="T314" s="2266" t="s">
        <v>4756</v>
      </c>
      <c r="U314" s="1357" t="s">
        <v>4757</v>
      </c>
      <c r="V314" s="1358"/>
      <c r="W314" s="1358"/>
      <c r="X314" s="1358"/>
      <c r="Y314" s="1360" t="s">
        <v>4501</v>
      </c>
      <c r="Z314" s="1360"/>
      <c r="AA314" s="1360"/>
      <c r="AB314" s="1361"/>
      <c r="AC314" s="1357" t="s">
        <v>3139</v>
      </c>
      <c r="AD314" s="1358"/>
      <c r="AE314" s="1358"/>
      <c r="AF314" s="1358"/>
      <c r="AG314" s="2267" t="s">
        <v>3812</v>
      </c>
      <c r="AH314" s="2267"/>
      <c r="AI314" s="2267"/>
      <c r="AJ314" s="2268"/>
    </row>
    <row r="315" spans="2:56" s="1375" customFormat="1" ht="12" hidden="1" customHeight="1">
      <c r="E315" s="1396"/>
      <c r="F315" s="1351"/>
      <c r="G315" s="1396"/>
      <c r="H315" s="1396"/>
      <c r="I315" s="1396"/>
      <c r="J315" s="1351"/>
      <c r="K315" s="1395"/>
      <c r="L315" s="1395"/>
      <c r="M315" s="1397"/>
      <c r="N315" s="1351"/>
      <c r="P315" s="1354" t="s">
        <v>3129</v>
      </c>
      <c r="Q315" s="1357" t="s">
        <v>3106</v>
      </c>
      <c r="R315" s="1358"/>
      <c r="S315" s="1358"/>
      <c r="T315" s="2266" t="s">
        <v>4756</v>
      </c>
      <c r="U315" s="2286" t="s">
        <v>3120</v>
      </c>
      <c r="V315" s="2287"/>
      <c r="W315" s="2287"/>
      <c r="X315" s="2287"/>
      <c r="Y315" s="1360" t="s">
        <v>4922</v>
      </c>
      <c r="Z315" s="1360"/>
      <c r="AA315" s="1360"/>
      <c r="AB315" s="1361"/>
      <c r="AC315" s="1357" t="s">
        <v>3139</v>
      </c>
      <c r="AD315" s="1358"/>
      <c r="AE315" s="1358"/>
      <c r="AF315" s="1358"/>
      <c r="AG315" s="2267" t="s">
        <v>3812</v>
      </c>
      <c r="AH315" s="2267"/>
      <c r="AI315" s="2267"/>
      <c r="AJ315" s="2268"/>
    </row>
    <row r="316" spans="2:56" s="1375" customFormat="1" ht="12" hidden="1" customHeight="1">
      <c r="E316" s="1396"/>
      <c r="F316" s="1395"/>
      <c r="G316" s="1396"/>
      <c r="H316" s="1396"/>
      <c r="I316" s="1396"/>
      <c r="J316" s="1352"/>
      <c r="K316" s="1395"/>
      <c r="L316" s="1395"/>
      <c r="M316" s="1397"/>
      <c r="N316" s="1351"/>
      <c r="P316" s="1354" t="s">
        <v>5054</v>
      </c>
      <c r="Q316" s="1357" t="s">
        <v>3106</v>
      </c>
      <c r="R316" s="1358"/>
      <c r="S316" s="1358"/>
      <c r="T316" s="2266" t="s">
        <v>4756</v>
      </c>
      <c r="U316" s="2286" t="s">
        <v>3120</v>
      </c>
      <c r="V316" s="2287"/>
      <c r="W316" s="2287"/>
      <c r="X316" s="2287"/>
      <c r="Y316" s="1360" t="s">
        <v>5055</v>
      </c>
      <c r="Z316" s="1360"/>
      <c r="AA316" s="1360"/>
      <c r="AB316" s="1361"/>
      <c r="AC316" s="1357" t="s">
        <v>3139</v>
      </c>
      <c r="AD316" s="1358"/>
      <c r="AE316" s="1358"/>
      <c r="AF316" s="1358"/>
      <c r="AG316" s="2267" t="s">
        <v>3812</v>
      </c>
      <c r="AH316" s="2267"/>
      <c r="AI316" s="2267"/>
      <c r="AJ316" s="2268"/>
    </row>
    <row r="317" spans="2:56" s="1316" customFormat="1" ht="12" hidden="1" customHeight="1">
      <c r="E317" s="1352"/>
      <c r="F317" s="1351"/>
      <c r="G317" s="1352"/>
      <c r="H317" s="1352"/>
      <c r="I317" s="1352"/>
      <c r="J317" s="1351"/>
      <c r="K317" s="1354"/>
      <c r="L317" s="1351"/>
      <c r="M317" s="1395"/>
      <c r="N317" s="1351"/>
      <c r="P317" s="1354" t="s">
        <v>5056</v>
      </c>
      <c r="Q317" s="1357" t="s">
        <v>3106</v>
      </c>
      <c r="R317" s="1358"/>
      <c r="S317" s="1358"/>
      <c r="T317" s="2266" t="s">
        <v>4756</v>
      </c>
      <c r="U317" s="1357" t="s">
        <v>3120</v>
      </c>
      <c r="V317" s="1358"/>
      <c r="W317" s="1358"/>
      <c r="X317" s="1358"/>
      <c r="Y317" s="1360" t="s">
        <v>5057</v>
      </c>
      <c r="Z317" s="1360"/>
      <c r="AA317" s="1360"/>
      <c r="AB317" s="1361"/>
      <c r="AC317" s="1357" t="s">
        <v>3139</v>
      </c>
      <c r="AD317" s="1358"/>
      <c r="AE317" s="1358"/>
      <c r="AF317" s="1358"/>
      <c r="AG317" s="2267" t="s">
        <v>3812</v>
      </c>
      <c r="AH317" s="2267"/>
      <c r="AI317" s="2267"/>
      <c r="AJ317" s="2268"/>
    </row>
    <row r="318" spans="2:56" s="1375" customFormat="1" ht="12" hidden="1" customHeight="1">
      <c r="E318" s="1396"/>
      <c r="F318" s="1351"/>
      <c r="G318" s="1396"/>
      <c r="H318" s="1396"/>
      <c r="I318" s="1396"/>
      <c r="J318" s="1351"/>
      <c r="K318" s="1395"/>
      <c r="L318" s="1395"/>
      <c r="M318" s="1397"/>
      <c r="N318" s="1351"/>
      <c r="P318" s="1354" t="s">
        <v>4922</v>
      </c>
      <c r="Q318" s="1357" t="s">
        <v>3106</v>
      </c>
      <c r="R318" s="1358"/>
      <c r="S318" s="1358"/>
      <c r="T318" s="2266" t="s">
        <v>4756</v>
      </c>
      <c r="U318" s="2286" t="s">
        <v>4757</v>
      </c>
      <c r="V318" s="2287"/>
      <c r="W318" s="2287"/>
      <c r="X318" s="2287"/>
      <c r="Y318" s="1360" t="s">
        <v>3129</v>
      </c>
      <c r="Z318" s="1360"/>
      <c r="AA318" s="1360"/>
      <c r="AB318" s="1361"/>
      <c r="AC318" s="1357" t="s">
        <v>3139</v>
      </c>
      <c r="AD318" s="1358"/>
      <c r="AE318" s="1358"/>
      <c r="AF318" s="1358"/>
      <c r="AG318" s="2267" t="s">
        <v>3812</v>
      </c>
      <c r="AH318" s="2267"/>
      <c r="AI318" s="2267"/>
      <c r="AJ318" s="2268"/>
    </row>
    <row r="319" spans="2:56" s="1375" customFormat="1" ht="12" hidden="1" customHeight="1">
      <c r="E319" s="1396"/>
      <c r="F319" s="1395"/>
      <c r="G319" s="1396"/>
      <c r="H319" s="1396"/>
      <c r="I319" s="1396"/>
      <c r="J319" s="1352"/>
      <c r="K319" s="1395"/>
      <c r="L319" s="1395"/>
      <c r="M319" s="1397"/>
      <c r="N319" s="1351"/>
      <c r="P319" s="1354" t="s">
        <v>5058</v>
      </c>
      <c r="Q319" s="1357" t="s">
        <v>3106</v>
      </c>
      <c r="R319" s="1358"/>
      <c r="S319" s="1358"/>
      <c r="T319" s="2266" t="s">
        <v>4756</v>
      </c>
      <c r="U319" s="2286" t="s">
        <v>3120</v>
      </c>
      <c r="V319" s="2287"/>
      <c r="W319" s="2287"/>
      <c r="X319" s="2287"/>
      <c r="Y319" s="1360" t="s">
        <v>5059</v>
      </c>
      <c r="Z319" s="1360"/>
      <c r="AA319" s="1360"/>
      <c r="AB319" s="1361"/>
      <c r="AC319" s="1357" t="s">
        <v>3139</v>
      </c>
      <c r="AD319" s="1358"/>
      <c r="AE319" s="1358"/>
      <c r="AF319" s="1358"/>
      <c r="AG319" s="2267" t="s">
        <v>3812</v>
      </c>
      <c r="AH319" s="2267"/>
      <c r="AI319" s="2267"/>
      <c r="AJ319" s="2268"/>
    </row>
    <row r="320" spans="2:56" s="1316" customFormat="1" ht="12" hidden="1" customHeight="1">
      <c r="E320" s="1352"/>
      <c r="F320" s="1351"/>
      <c r="G320" s="1352"/>
      <c r="H320" s="1352"/>
      <c r="I320" s="1352"/>
      <c r="J320" s="1351"/>
      <c r="K320" s="1354"/>
      <c r="L320" s="1351"/>
      <c r="M320" s="1395"/>
      <c r="N320" s="1351"/>
      <c r="P320" s="1354" t="s">
        <v>5060</v>
      </c>
      <c r="Q320" s="1357" t="s">
        <v>3106</v>
      </c>
      <c r="R320" s="1358"/>
      <c r="S320" s="1358"/>
      <c r="T320" s="2266" t="s">
        <v>4756</v>
      </c>
      <c r="U320" s="1357" t="s">
        <v>3120</v>
      </c>
      <c r="V320" s="1358"/>
      <c r="W320" s="1358"/>
      <c r="X320" s="1358"/>
      <c r="Y320" s="1360" t="s">
        <v>4935</v>
      </c>
      <c r="Z320" s="1360"/>
      <c r="AA320" s="1360"/>
      <c r="AB320" s="1361"/>
      <c r="AC320" s="1357" t="s">
        <v>3139</v>
      </c>
      <c r="AD320" s="1358"/>
      <c r="AE320" s="1358"/>
      <c r="AF320" s="1358"/>
      <c r="AG320" s="2267" t="s">
        <v>3812</v>
      </c>
      <c r="AH320" s="2267"/>
      <c r="AI320" s="2267"/>
      <c r="AJ320" s="2268"/>
    </row>
    <row r="321" spans="2:56" s="1375" customFormat="1" ht="12" hidden="1" customHeight="1">
      <c r="E321" s="1396"/>
      <c r="F321" s="1351"/>
      <c r="G321" s="1396"/>
      <c r="H321" s="1396"/>
      <c r="I321" s="1396"/>
      <c r="J321" s="1351"/>
      <c r="K321" s="1395"/>
      <c r="L321" s="1395"/>
      <c r="M321" s="1397"/>
      <c r="N321" s="1351"/>
      <c r="P321" s="1354" t="s">
        <v>3129</v>
      </c>
      <c r="Q321" s="1357" t="s">
        <v>3106</v>
      </c>
      <c r="R321" s="1358"/>
      <c r="S321" s="1358"/>
      <c r="T321" s="2266" t="s">
        <v>4756</v>
      </c>
      <c r="U321" s="2286" t="s">
        <v>3120</v>
      </c>
      <c r="V321" s="2287"/>
      <c r="W321" s="2287"/>
      <c r="X321" s="2287"/>
      <c r="Y321" s="1360" t="s">
        <v>3129</v>
      </c>
      <c r="Z321" s="1360"/>
      <c r="AA321" s="1360"/>
      <c r="AB321" s="1361"/>
      <c r="AC321" s="1357" t="s">
        <v>3139</v>
      </c>
      <c r="AD321" s="1358"/>
      <c r="AE321" s="1358"/>
      <c r="AF321" s="1358"/>
      <c r="AG321" s="2267" t="s">
        <v>3812</v>
      </c>
      <c r="AH321" s="2267"/>
      <c r="AI321" s="2267"/>
      <c r="AJ321" s="2268"/>
    </row>
    <row r="322" spans="2:56" s="1375" customFormat="1" ht="12" hidden="1" customHeight="1">
      <c r="E322" s="1396"/>
      <c r="F322" s="1395"/>
      <c r="G322" s="1396"/>
      <c r="H322" s="1396"/>
      <c r="I322" s="1396"/>
      <c r="J322" s="1352"/>
      <c r="K322" s="1395"/>
      <c r="L322" s="1395"/>
      <c r="M322" s="1397"/>
      <c r="N322" s="1351"/>
      <c r="P322" s="1354" t="s">
        <v>5061</v>
      </c>
      <c r="Q322" s="1357" t="s">
        <v>3106</v>
      </c>
      <c r="R322" s="1358"/>
      <c r="S322" s="1358"/>
      <c r="T322" s="2266" t="s">
        <v>4756</v>
      </c>
      <c r="U322" s="2286" t="s">
        <v>3120</v>
      </c>
      <c r="V322" s="2287"/>
      <c r="W322" s="2287"/>
      <c r="X322" s="2287"/>
      <c r="Y322" s="1360" t="s">
        <v>5062</v>
      </c>
      <c r="Z322" s="1360"/>
      <c r="AA322" s="1360"/>
      <c r="AB322" s="1361"/>
      <c r="AC322" s="1357" t="s">
        <v>3139</v>
      </c>
      <c r="AD322" s="1358"/>
      <c r="AE322" s="1358"/>
      <c r="AF322" s="1358"/>
      <c r="AG322" s="2267" t="s">
        <v>3812</v>
      </c>
      <c r="AH322" s="2267"/>
      <c r="AI322" s="2267"/>
      <c r="AJ322" s="2268"/>
    </row>
    <row r="323" spans="2:56" ht="12" customHeight="1">
      <c r="B323" s="1618"/>
      <c r="D323" s="2262" t="s">
        <v>4938</v>
      </c>
      <c r="E323" s="2032"/>
      <c r="F323" s="2282" t="s">
        <v>5063</v>
      </c>
      <c r="G323" s="2032"/>
      <c r="H323" s="2032"/>
      <c r="I323" s="2032"/>
      <c r="J323" s="2033"/>
      <c r="K323" s="1905"/>
      <c r="L323" s="2033"/>
      <c r="M323" s="1928"/>
      <c r="N323" s="1909"/>
      <c r="O323" s="1905"/>
      <c r="P323" s="2263" t="s">
        <v>5064</v>
      </c>
      <c r="Q323" s="2264" t="s">
        <v>3106</v>
      </c>
      <c r="R323" s="2265"/>
      <c r="S323" s="2265"/>
      <c r="T323" s="2266" t="s">
        <v>4756</v>
      </c>
      <c r="U323" s="2264" t="s">
        <v>3120</v>
      </c>
      <c r="V323" s="2265"/>
      <c r="W323" s="2265"/>
      <c r="X323" s="2265"/>
      <c r="Y323" s="1675" t="s">
        <v>5065</v>
      </c>
      <c r="Z323" s="1675"/>
      <c r="AA323" s="1675"/>
      <c r="AB323" s="1709"/>
      <c r="AC323" s="2264" t="s">
        <v>3139</v>
      </c>
      <c r="AD323" s="2265"/>
      <c r="AE323" s="2265"/>
      <c r="AF323" s="2265"/>
      <c r="AG323" s="2267" t="s">
        <v>5066</v>
      </c>
      <c r="AH323" s="2267"/>
      <c r="AI323" s="2267"/>
      <c r="AJ323" s="2268"/>
      <c r="AQ323" s="1713"/>
      <c r="AR323" s="1713"/>
      <c r="AS323" s="1713"/>
      <c r="AT323" s="1713"/>
      <c r="AU323" s="1713"/>
      <c r="AV323" s="1713"/>
      <c r="AW323" s="1713"/>
      <c r="AX323" s="1713"/>
      <c r="AY323" s="1713"/>
      <c r="AZ323" s="1713"/>
      <c r="BA323" s="1713"/>
      <c r="BB323" s="1713"/>
      <c r="BC323" s="1713"/>
      <c r="BD323" s="1713"/>
    </row>
    <row r="324" spans="2:56" ht="12" customHeight="1">
      <c r="B324" s="1618"/>
      <c r="D324" s="2262" t="s">
        <v>5031</v>
      </c>
      <c r="E324" s="2032"/>
      <c r="F324" s="2282" t="s">
        <v>5067</v>
      </c>
      <c r="G324" s="2032"/>
      <c r="H324" s="2032"/>
      <c r="I324" s="2032"/>
      <c r="J324" s="2033"/>
      <c r="K324" s="1905"/>
      <c r="L324" s="2033"/>
      <c r="M324" s="1928"/>
      <c r="N324" s="1909"/>
      <c r="O324" s="1905"/>
      <c r="P324" s="2263" t="s">
        <v>5064</v>
      </c>
      <c r="Q324" s="2264" t="s">
        <v>3106</v>
      </c>
      <c r="R324" s="2265"/>
      <c r="S324" s="2265"/>
      <c r="T324" s="2266" t="s">
        <v>4761</v>
      </c>
      <c r="U324" s="2264" t="s">
        <v>3120</v>
      </c>
      <c r="V324" s="2265"/>
      <c r="W324" s="2265"/>
      <c r="X324" s="2265"/>
      <c r="Y324" s="1675" t="s">
        <v>5065</v>
      </c>
      <c r="Z324" s="1675"/>
      <c r="AA324" s="1675"/>
      <c r="AB324" s="1709"/>
      <c r="AC324" s="2264" t="s">
        <v>3139</v>
      </c>
      <c r="AD324" s="2265"/>
      <c r="AE324" s="2265"/>
      <c r="AF324" s="2265"/>
      <c r="AG324" s="2267" t="s">
        <v>5068</v>
      </c>
      <c r="AH324" s="2267"/>
      <c r="AI324" s="2267"/>
      <c r="AJ324" s="2268"/>
      <c r="AQ324" s="1713"/>
      <c r="AR324" s="1713"/>
      <c r="AS324" s="1713"/>
      <c r="AT324" s="1713"/>
      <c r="AU324" s="1713"/>
      <c r="AV324" s="1713"/>
      <c r="AW324" s="1713"/>
      <c r="AX324" s="1713"/>
      <c r="AY324" s="1713"/>
      <c r="AZ324" s="1713"/>
      <c r="BA324" s="1713"/>
      <c r="BB324" s="1713"/>
      <c r="BC324" s="1713"/>
      <c r="BD324" s="1713"/>
    </row>
    <row r="325" spans="2:56" ht="12" customHeight="1">
      <c r="B325" s="1618"/>
      <c r="D325" s="2262" t="s">
        <v>4998</v>
      </c>
      <c r="E325" s="2032"/>
      <c r="F325" s="2282" t="s">
        <v>5069</v>
      </c>
      <c r="G325" s="2032"/>
      <c r="H325" s="2032"/>
      <c r="I325" s="2032"/>
      <c r="J325" s="2033"/>
      <c r="K325" s="1905"/>
      <c r="L325" s="2033"/>
      <c r="M325" s="1928"/>
      <c r="N325" s="1909"/>
      <c r="O325" s="1905"/>
      <c r="P325" s="2263" t="s">
        <v>5064</v>
      </c>
      <c r="Q325" s="2264" t="s">
        <v>3106</v>
      </c>
      <c r="R325" s="2265"/>
      <c r="S325" s="2265"/>
      <c r="T325" s="2266" t="s">
        <v>4761</v>
      </c>
      <c r="U325" s="2264" t="s">
        <v>3225</v>
      </c>
      <c r="V325" s="2265"/>
      <c r="W325" s="2265"/>
      <c r="X325" s="2265"/>
      <c r="Y325" s="1675" t="s">
        <v>5065</v>
      </c>
      <c r="Z325" s="1675"/>
      <c r="AA325" s="1675"/>
      <c r="AB325" s="1709"/>
      <c r="AC325" s="2264" t="s">
        <v>3139</v>
      </c>
      <c r="AD325" s="2265"/>
      <c r="AE325" s="2265"/>
      <c r="AF325" s="2265"/>
      <c r="AG325" s="2267" t="s">
        <v>5070</v>
      </c>
      <c r="AH325" s="2267"/>
      <c r="AI325" s="2267"/>
      <c r="AJ325" s="2268"/>
      <c r="AQ325" s="1713"/>
      <c r="AR325" s="1713"/>
      <c r="AS325" s="1713"/>
      <c r="AT325" s="1713"/>
      <c r="AU325" s="1713"/>
      <c r="AV325" s="1713"/>
      <c r="AW325" s="1713"/>
      <c r="AX325" s="1713"/>
      <c r="AY325" s="1713"/>
      <c r="AZ325" s="1713"/>
      <c r="BA325" s="1713"/>
      <c r="BB325" s="1713"/>
      <c r="BC325" s="1713"/>
      <c r="BD325" s="1713"/>
    </row>
    <row r="326" spans="2:56" ht="12" customHeight="1">
      <c r="B326" s="1618"/>
      <c r="D326" s="2262" t="s">
        <v>5000</v>
      </c>
      <c r="E326" s="2032"/>
      <c r="F326" s="2282" t="s">
        <v>5071</v>
      </c>
      <c r="G326" s="2032"/>
      <c r="H326" s="2032"/>
      <c r="I326" s="2032"/>
      <c r="J326" s="2033"/>
      <c r="K326" s="1905"/>
      <c r="L326" s="2033"/>
      <c r="M326" s="1928"/>
      <c r="N326" s="1909"/>
      <c r="O326" s="1905"/>
      <c r="P326" s="2263" t="s">
        <v>5064</v>
      </c>
      <c r="Q326" s="2264" t="s">
        <v>3106</v>
      </c>
      <c r="R326" s="2265"/>
      <c r="S326" s="2265"/>
      <c r="T326" s="2266" t="s">
        <v>4761</v>
      </c>
      <c r="U326" s="2264" t="s">
        <v>3120</v>
      </c>
      <c r="V326" s="2265"/>
      <c r="W326" s="2265"/>
      <c r="X326" s="2265"/>
      <c r="Y326" s="1675" t="s">
        <v>5065</v>
      </c>
      <c r="Z326" s="1675"/>
      <c r="AA326" s="1675"/>
      <c r="AB326" s="1709"/>
      <c r="AC326" s="2264" t="s">
        <v>3139</v>
      </c>
      <c r="AD326" s="2265"/>
      <c r="AE326" s="2265"/>
      <c r="AF326" s="2265"/>
      <c r="AG326" s="2267" t="s">
        <v>5072</v>
      </c>
      <c r="AH326" s="2267"/>
      <c r="AI326" s="2267"/>
      <c r="AJ326" s="2268"/>
      <c r="AQ326" s="1713"/>
      <c r="AR326" s="1713"/>
      <c r="AS326" s="1713"/>
      <c r="AT326" s="1713"/>
      <c r="AU326" s="1713"/>
      <c r="AV326" s="1713"/>
      <c r="AW326" s="1713"/>
      <c r="AX326" s="1713"/>
      <c r="AY326" s="1713"/>
      <c r="AZ326" s="1713"/>
      <c r="BA326" s="1713"/>
      <c r="BB326" s="1713"/>
      <c r="BC326" s="1713"/>
      <c r="BD326" s="1713"/>
    </row>
    <row r="327" spans="2:56" ht="12" customHeight="1">
      <c r="B327" s="1618"/>
      <c r="D327" s="2262" t="s">
        <v>5003</v>
      </c>
      <c r="E327" s="2032"/>
      <c r="F327" s="2282" t="s">
        <v>5073</v>
      </c>
      <c r="G327" s="2032"/>
      <c r="H327" s="2032"/>
      <c r="I327" s="2032"/>
      <c r="J327" s="2033"/>
      <c r="K327" s="1905"/>
      <c r="L327" s="2033"/>
      <c r="M327" s="1928"/>
      <c r="N327" s="1909"/>
      <c r="O327" s="1905"/>
      <c r="P327" s="2263" t="s">
        <v>5064</v>
      </c>
      <c r="Q327" s="2264" t="s">
        <v>3106</v>
      </c>
      <c r="R327" s="2265"/>
      <c r="S327" s="2265"/>
      <c r="T327" s="2266" t="s">
        <v>4761</v>
      </c>
      <c r="U327" s="2264" t="s">
        <v>3120</v>
      </c>
      <c r="V327" s="2265"/>
      <c r="W327" s="2265"/>
      <c r="X327" s="2265"/>
      <c r="Y327" s="1675" t="s">
        <v>5065</v>
      </c>
      <c r="Z327" s="1675"/>
      <c r="AA327" s="1675"/>
      <c r="AB327" s="1709"/>
      <c r="AC327" s="2264" t="s">
        <v>3139</v>
      </c>
      <c r="AD327" s="2265"/>
      <c r="AE327" s="2265"/>
      <c r="AF327" s="2265"/>
      <c r="AG327" s="2267" t="s">
        <v>5074</v>
      </c>
      <c r="AH327" s="2267"/>
      <c r="AI327" s="2267"/>
      <c r="AJ327" s="2268"/>
      <c r="AQ327" s="1713"/>
      <c r="AR327" s="1713"/>
      <c r="AS327" s="1713"/>
      <c r="AT327" s="1713"/>
      <c r="AU327" s="1713"/>
      <c r="AV327" s="1713"/>
      <c r="AW327" s="1713"/>
      <c r="AX327" s="1713"/>
      <c r="AY327" s="1713"/>
      <c r="AZ327" s="1713"/>
      <c r="BA327" s="1713"/>
      <c r="BB327" s="1713"/>
      <c r="BC327" s="1713"/>
      <c r="BD327" s="1713"/>
    </row>
    <row r="328" spans="2:56" ht="12" customHeight="1">
      <c r="B328" s="1618"/>
      <c r="D328" s="2262" t="s">
        <v>4954</v>
      </c>
      <c r="E328" s="2032"/>
      <c r="F328" s="2282" t="s">
        <v>5075</v>
      </c>
      <c r="G328" s="2032"/>
      <c r="H328" s="2032"/>
      <c r="I328" s="2032"/>
      <c r="J328" s="2033"/>
      <c r="K328" s="1905"/>
      <c r="L328" s="2033"/>
      <c r="M328" s="1928"/>
      <c r="N328" s="1909"/>
      <c r="O328" s="1905"/>
      <c r="P328" s="2263" t="s">
        <v>5064</v>
      </c>
      <c r="Q328" s="2264" t="s">
        <v>3106</v>
      </c>
      <c r="R328" s="2265"/>
      <c r="S328" s="2265"/>
      <c r="T328" s="2266" t="s">
        <v>4761</v>
      </c>
      <c r="U328" s="2264" t="s">
        <v>3120</v>
      </c>
      <c r="V328" s="2265"/>
      <c r="W328" s="2265"/>
      <c r="X328" s="2265"/>
      <c r="Y328" s="1675" t="s">
        <v>5065</v>
      </c>
      <c r="Z328" s="1675"/>
      <c r="AA328" s="1675"/>
      <c r="AB328" s="1709"/>
      <c r="AC328" s="2264" t="s">
        <v>3139</v>
      </c>
      <c r="AD328" s="2265"/>
      <c r="AE328" s="2265"/>
      <c r="AF328" s="2265"/>
      <c r="AG328" s="2267" t="s">
        <v>5076</v>
      </c>
      <c r="AH328" s="2267"/>
      <c r="AI328" s="2267"/>
      <c r="AJ328" s="2268"/>
      <c r="AQ328" s="1713"/>
      <c r="AR328" s="1713"/>
      <c r="AS328" s="1713"/>
      <c r="AT328" s="1713"/>
      <c r="AU328" s="1713"/>
      <c r="AV328" s="1713"/>
      <c r="AW328" s="1713"/>
      <c r="AX328" s="1713"/>
      <c r="AY328" s="1713"/>
      <c r="AZ328" s="1713"/>
      <c r="BA328" s="1713"/>
      <c r="BB328" s="1713"/>
      <c r="BC328" s="1713"/>
      <c r="BD328" s="1713"/>
    </row>
    <row r="329" spans="2:56" ht="12" customHeight="1">
      <c r="B329" s="1618"/>
      <c r="D329" s="2262" t="s">
        <v>5039</v>
      </c>
      <c r="E329" s="2032"/>
      <c r="F329" s="2282" t="s">
        <v>5077</v>
      </c>
      <c r="G329" s="2032"/>
      <c r="H329" s="2032"/>
      <c r="I329" s="2032"/>
      <c r="J329" s="2033"/>
      <c r="K329" s="1905"/>
      <c r="L329" s="2033"/>
      <c r="M329" s="1928"/>
      <c r="N329" s="1909"/>
      <c r="O329" s="1905"/>
      <c r="P329" s="2263" t="s">
        <v>5064</v>
      </c>
      <c r="Q329" s="2264" t="s">
        <v>3106</v>
      </c>
      <c r="R329" s="2265"/>
      <c r="S329" s="2265"/>
      <c r="T329" s="2266" t="s">
        <v>4761</v>
      </c>
      <c r="U329" s="2264" t="s">
        <v>3120</v>
      </c>
      <c r="V329" s="2265"/>
      <c r="W329" s="2265"/>
      <c r="X329" s="2265"/>
      <c r="Y329" s="1675" t="s">
        <v>5065</v>
      </c>
      <c r="Z329" s="1675"/>
      <c r="AA329" s="1675"/>
      <c r="AB329" s="1709"/>
      <c r="AC329" s="2264" t="s">
        <v>3139</v>
      </c>
      <c r="AD329" s="2265"/>
      <c r="AE329" s="2265"/>
      <c r="AF329" s="2265"/>
      <c r="AG329" s="2267" t="s">
        <v>5078</v>
      </c>
      <c r="AH329" s="2267"/>
      <c r="AI329" s="2267"/>
      <c r="AJ329" s="2268"/>
      <c r="AQ329" s="1713"/>
      <c r="AR329" s="1713"/>
      <c r="AS329" s="1713"/>
      <c r="AT329" s="1713"/>
      <c r="AU329" s="1713"/>
      <c r="AV329" s="1713"/>
      <c r="AW329" s="1713"/>
      <c r="AX329" s="1713"/>
      <c r="AY329" s="1713"/>
      <c r="AZ329" s="1713"/>
      <c r="BA329" s="1713"/>
      <c r="BB329" s="1713"/>
      <c r="BC329" s="1713"/>
      <c r="BD329" s="1713"/>
    </row>
    <row r="330" spans="2:56" ht="12" customHeight="1">
      <c r="B330" s="1618"/>
      <c r="D330" s="2262" t="s">
        <v>4959</v>
      </c>
      <c r="E330" s="2032"/>
      <c r="F330" s="2282" t="s">
        <v>5079</v>
      </c>
      <c r="G330" s="2032"/>
      <c r="H330" s="2032"/>
      <c r="I330" s="2032"/>
      <c r="J330" s="2033"/>
      <c r="K330" s="1905"/>
      <c r="L330" s="2033"/>
      <c r="M330" s="1928"/>
      <c r="N330" s="1909"/>
      <c r="O330" s="1905"/>
      <c r="P330" s="2263" t="s">
        <v>5064</v>
      </c>
      <c r="Q330" s="2264" t="s">
        <v>3106</v>
      </c>
      <c r="R330" s="2265"/>
      <c r="S330" s="2265"/>
      <c r="T330" s="2266" t="s">
        <v>4756</v>
      </c>
      <c r="U330" s="2264" t="s">
        <v>3120</v>
      </c>
      <c r="V330" s="2265"/>
      <c r="W330" s="2265"/>
      <c r="X330" s="2265"/>
      <c r="Y330" s="1675" t="s">
        <v>5065</v>
      </c>
      <c r="Z330" s="1675"/>
      <c r="AA330" s="1675"/>
      <c r="AB330" s="1709"/>
      <c r="AC330" s="2264" t="s">
        <v>3139</v>
      </c>
      <c r="AD330" s="2265"/>
      <c r="AE330" s="2265"/>
      <c r="AF330" s="2265"/>
      <c r="AG330" s="2267" t="s">
        <v>5080</v>
      </c>
      <c r="AH330" s="2267"/>
      <c r="AI330" s="2267"/>
      <c r="AJ330" s="2268"/>
      <c r="AQ330" s="1713"/>
      <c r="AR330" s="1713"/>
      <c r="AS330" s="1713"/>
      <c r="AT330" s="1713"/>
      <c r="AU330" s="1713"/>
      <c r="AV330" s="1713"/>
      <c r="AW330" s="1713"/>
      <c r="AX330" s="1713"/>
      <c r="AY330" s="1713"/>
      <c r="AZ330" s="1713"/>
      <c r="BA330" s="1713"/>
      <c r="BB330" s="1713"/>
      <c r="BC330" s="1713"/>
      <c r="BD330" s="1713"/>
    </row>
    <row r="331" spans="2:56" ht="12" customHeight="1">
      <c r="B331" s="1618"/>
      <c r="D331" s="2262" t="s">
        <v>4961</v>
      </c>
      <c r="E331" s="2032"/>
      <c r="F331" s="2282" t="s">
        <v>5081</v>
      </c>
      <c r="G331" s="2032"/>
      <c r="H331" s="2032"/>
      <c r="I331" s="2032"/>
      <c r="J331" s="2033"/>
      <c r="K331" s="1905"/>
      <c r="L331" s="2033"/>
      <c r="M331" s="1928"/>
      <c r="N331" s="1909"/>
      <c r="O331" s="1905"/>
      <c r="P331" s="2263" t="s">
        <v>5064</v>
      </c>
      <c r="Q331" s="2264" t="s">
        <v>3106</v>
      </c>
      <c r="R331" s="2265"/>
      <c r="S331" s="2265"/>
      <c r="T331" s="2266" t="s">
        <v>4761</v>
      </c>
      <c r="U331" s="2264" t="s">
        <v>3120</v>
      </c>
      <c r="V331" s="2265"/>
      <c r="W331" s="2265"/>
      <c r="X331" s="2265"/>
      <c r="Y331" s="1675" t="s">
        <v>5065</v>
      </c>
      <c r="Z331" s="1675"/>
      <c r="AA331" s="1675"/>
      <c r="AB331" s="1709"/>
      <c r="AC331" s="2264" t="s">
        <v>3139</v>
      </c>
      <c r="AD331" s="2265"/>
      <c r="AE331" s="2265"/>
      <c r="AF331" s="2265"/>
      <c r="AG331" s="2267" t="s">
        <v>5082</v>
      </c>
      <c r="AH331" s="2267"/>
      <c r="AI331" s="2267"/>
      <c r="AJ331" s="2268"/>
      <c r="AQ331" s="1713"/>
      <c r="AR331" s="1713"/>
      <c r="AS331" s="1713"/>
      <c r="AT331" s="1713"/>
      <c r="AU331" s="1713"/>
      <c r="AV331" s="1713"/>
      <c r="AW331" s="1713"/>
      <c r="AX331" s="1713"/>
      <c r="AY331" s="1713"/>
      <c r="AZ331" s="1713"/>
      <c r="BA331" s="1713"/>
      <c r="BB331" s="1713"/>
      <c r="BC331" s="1713"/>
      <c r="BD331" s="1713"/>
    </row>
    <row r="332" spans="2:56" ht="12" customHeight="1">
      <c r="B332" s="1618"/>
      <c r="D332" s="2262" t="s">
        <v>4964</v>
      </c>
      <c r="E332" s="2032"/>
      <c r="F332" s="2282" t="s">
        <v>5083</v>
      </c>
      <c r="G332" s="2032"/>
      <c r="H332" s="2032"/>
      <c r="I332" s="2032"/>
      <c r="J332" s="2033"/>
      <c r="K332" s="1905"/>
      <c r="L332" s="2033"/>
      <c r="M332" s="1928"/>
      <c r="N332" s="1909"/>
      <c r="O332" s="1905"/>
      <c r="P332" s="2263" t="s">
        <v>5064</v>
      </c>
      <c r="Q332" s="2264" t="s">
        <v>3106</v>
      </c>
      <c r="R332" s="2265"/>
      <c r="S332" s="2265"/>
      <c r="T332" s="2266" t="s">
        <v>4761</v>
      </c>
      <c r="U332" s="2264" t="s">
        <v>3120</v>
      </c>
      <c r="V332" s="2265"/>
      <c r="W332" s="2265"/>
      <c r="X332" s="2265"/>
      <c r="Y332" s="1675" t="s">
        <v>5065</v>
      </c>
      <c r="Z332" s="1675"/>
      <c r="AA332" s="1675"/>
      <c r="AB332" s="1709"/>
      <c r="AC332" s="2264" t="s">
        <v>3139</v>
      </c>
      <c r="AD332" s="2265"/>
      <c r="AE332" s="2265"/>
      <c r="AF332" s="2265"/>
      <c r="AG332" s="2267" t="s">
        <v>5084</v>
      </c>
      <c r="AH332" s="2267"/>
      <c r="AI332" s="2267"/>
      <c r="AJ332" s="2268"/>
      <c r="AN332" s="1903" t="s">
        <v>5085</v>
      </c>
      <c r="AQ332" s="1713"/>
      <c r="AR332" s="1713"/>
      <c r="AS332" s="1713"/>
      <c r="AT332" s="1713"/>
      <c r="AU332" s="1713"/>
      <c r="AV332" s="1713"/>
      <c r="AW332" s="1713"/>
      <c r="AX332" s="1713"/>
      <c r="AY332" s="1713"/>
      <c r="AZ332" s="1713"/>
      <c r="BA332" s="1713"/>
      <c r="BB332" s="1713"/>
      <c r="BC332" s="1713"/>
      <c r="BD332" s="1713"/>
    </row>
    <row r="333" spans="2:56" ht="12" customHeight="1">
      <c r="B333" s="1618"/>
      <c r="D333" s="2262" t="s">
        <v>4968</v>
      </c>
      <c r="E333" s="2032"/>
      <c r="F333" s="2282" t="s">
        <v>5086</v>
      </c>
      <c r="G333" s="2032"/>
      <c r="H333" s="2032"/>
      <c r="I333" s="2032"/>
      <c r="J333" s="2033"/>
      <c r="K333" s="1905"/>
      <c r="L333" s="2033"/>
      <c r="M333" s="1928"/>
      <c r="N333" s="1909"/>
      <c r="O333" s="1905"/>
      <c r="P333" s="2263" t="s">
        <v>5064</v>
      </c>
      <c r="Q333" s="2264" t="s">
        <v>3106</v>
      </c>
      <c r="R333" s="2265"/>
      <c r="S333" s="2265"/>
      <c r="T333" s="2266" t="s">
        <v>4761</v>
      </c>
      <c r="U333" s="2264" t="s">
        <v>3120</v>
      </c>
      <c r="V333" s="2265"/>
      <c r="W333" s="2265"/>
      <c r="X333" s="2265"/>
      <c r="Y333" s="1675" t="s">
        <v>5065</v>
      </c>
      <c r="Z333" s="1675"/>
      <c r="AA333" s="1675"/>
      <c r="AB333" s="1709"/>
      <c r="AC333" s="2264" t="s">
        <v>3139</v>
      </c>
      <c r="AD333" s="2265"/>
      <c r="AE333" s="2265"/>
      <c r="AF333" s="2265"/>
      <c r="AG333" s="2267" t="s">
        <v>5087</v>
      </c>
      <c r="AH333" s="2267"/>
      <c r="AI333" s="2267"/>
      <c r="AJ333" s="2268"/>
      <c r="AQ333" s="1713"/>
      <c r="AR333" s="1713"/>
      <c r="AS333" s="1713"/>
      <c r="AT333" s="1713"/>
      <c r="AU333" s="1713"/>
      <c r="AV333" s="1713"/>
      <c r="AW333" s="1713"/>
      <c r="AX333" s="1713"/>
      <c r="AY333" s="1713"/>
      <c r="AZ333" s="1713"/>
      <c r="BA333" s="1713"/>
      <c r="BB333" s="1713"/>
      <c r="BC333" s="1713"/>
      <c r="BD333" s="1713"/>
    </row>
    <row r="334" spans="2:56" ht="12" customHeight="1">
      <c r="B334" s="1618"/>
      <c r="D334" s="2262" t="s">
        <v>5088</v>
      </c>
      <c r="E334" s="2032"/>
      <c r="F334" s="2282" t="s">
        <v>5089</v>
      </c>
      <c r="G334" s="2032"/>
      <c r="H334" s="2032"/>
      <c r="I334" s="2032"/>
      <c r="J334" s="2033"/>
      <c r="K334" s="1905"/>
      <c r="L334" s="2033"/>
      <c r="M334" s="1928"/>
      <c r="N334" s="1909"/>
      <c r="O334" s="1905"/>
      <c r="P334" s="2263" t="s">
        <v>5064</v>
      </c>
      <c r="Q334" s="2264" t="s">
        <v>3106</v>
      </c>
      <c r="R334" s="2265"/>
      <c r="S334" s="2265"/>
      <c r="T334" s="2266" t="s">
        <v>4761</v>
      </c>
      <c r="U334" s="2264" t="s">
        <v>3120</v>
      </c>
      <c r="V334" s="2265"/>
      <c r="W334" s="2265"/>
      <c r="X334" s="2265"/>
      <c r="Y334" s="1675" t="s">
        <v>5065</v>
      </c>
      <c r="Z334" s="1675"/>
      <c r="AA334" s="1675"/>
      <c r="AB334" s="1709"/>
      <c r="AC334" s="2264" t="s">
        <v>3139</v>
      </c>
      <c r="AD334" s="2265"/>
      <c r="AE334" s="2265"/>
      <c r="AF334" s="2265"/>
      <c r="AG334" s="2267" t="s">
        <v>5090</v>
      </c>
      <c r="AH334" s="2267"/>
      <c r="AI334" s="2267"/>
      <c r="AJ334" s="2268"/>
      <c r="AQ334" s="1713"/>
      <c r="AR334" s="1713"/>
      <c r="AS334" s="1713"/>
      <c r="AT334" s="1713"/>
      <c r="AU334" s="1713"/>
      <c r="AV334" s="1713"/>
      <c r="AW334" s="1713"/>
      <c r="AX334" s="1713"/>
      <c r="AY334" s="1713"/>
      <c r="AZ334" s="1713"/>
      <c r="BA334" s="1713"/>
      <c r="BB334" s="1713"/>
      <c r="BC334" s="1713"/>
      <c r="BD334" s="1713"/>
    </row>
    <row r="335" spans="2:56" ht="12" customHeight="1">
      <c r="B335" s="1618"/>
      <c r="D335" s="2262" t="s">
        <v>5017</v>
      </c>
      <c r="E335" s="2032"/>
      <c r="F335" s="2282" t="s">
        <v>5091</v>
      </c>
      <c r="G335" s="2032"/>
      <c r="H335" s="2032"/>
      <c r="I335" s="2032"/>
      <c r="J335" s="2033"/>
      <c r="K335" s="1905"/>
      <c r="L335" s="2033"/>
      <c r="M335" s="1928"/>
      <c r="N335" s="1909"/>
      <c r="O335" s="1905"/>
      <c r="P335" s="2263" t="s">
        <v>5064</v>
      </c>
      <c r="Q335" s="2264" t="s">
        <v>3106</v>
      </c>
      <c r="R335" s="2265"/>
      <c r="S335" s="2265"/>
      <c r="T335" s="2266" t="s">
        <v>4761</v>
      </c>
      <c r="U335" s="2264" t="s">
        <v>3120</v>
      </c>
      <c r="V335" s="2265"/>
      <c r="W335" s="2265"/>
      <c r="X335" s="2265"/>
      <c r="Y335" s="1675" t="s">
        <v>5065</v>
      </c>
      <c r="Z335" s="1675"/>
      <c r="AA335" s="1675"/>
      <c r="AB335" s="1709"/>
      <c r="AC335" s="2264" t="s">
        <v>3139</v>
      </c>
      <c r="AD335" s="2265"/>
      <c r="AE335" s="2265"/>
      <c r="AF335" s="2265"/>
      <c r="AG335" s="2267" t="s">
        <v>5092</v>
      </c>
      <c r="AH335" s="2267"/>
      <c r="AI335" s="2267"/>
      <c r="AJ335" s="2268"/>
      <c r="AQ335" s="1713"/>
      <c r="AR335" s="1713"/>
      <c r="AS335" s="1713"/>
      <c r="AT335" s="1713"/>
      <c r="AU335" s="1713"/>
      <c r="AV335" s="1713"/>
      <c r="AW335" s="1713"/>
      <c r="AX335" s="1713"/>
      <c r="AY335" s="1713"/>
      <c r="AZ335" s="1713"/>
      <c r="BA335" s="1713"/>
      <c r="BB335" s="1713"/>
      <c r="BC335" s="1713"/>
      <c r="BD335" s="1713"/>
    </row>
    <row r="336" spans="2:56" ht="12" customHeight="1">
      <c r="B336" s="1618"/>
      <c r="D336" s="2262" t="s">
        <v>4977</v>
      </c>
      <c r="E336" s="2032"/>
      <c r="F336" s="2282" t="s">
        <v>5093</v>
      </c>
      <c r="G336" s="2032"/>
      <c r="H336" s="2032"/>
      <c r="I336" s="2032"/>
      <c r="J336" s="2033"/>
      <c r="K336" s="1905"/>
      <c r="L336" s="2033"/>
      <c r="M336" s="1928"/>
      <c r="N336" s="1909"/>
      <c r="O336" s="1905"/>
      <c r="P336" s="2263" t="s">
        <v>5064</v>
      </c>
      <c r="Q336" s="2264" t="s">
        <v>3106</v>
      </c>
      <c r="R336" s="2265"/>
      <c r="S336" s="2265"/>
      <c r="T336" s="2266" t="s">
        <v>4761</v>
      </c>
      <c r="U336" s="2264" t="s">
        <v>3120</v>
      </c>
      <c r="V336" s="2265"/>
      <c r="W336" s="2265"/>
      <c r="X336" s="2265"/>
      <c r="Y336" s="1675" t="s">
        <v>5065</v>
      </c>
      <c r="Z336" s="1675"/>
      <c r="AA336" s="1675"/>
      <c r="AB336" s="1709"/>
      <c r="AC336" s="2264" t="s">
        <v>3139</v>
      </c>
      <c r="AD336" s="2265"/>
      <c r="AE336" s="2265"/>
      <c r="AF336" s="2265"/>
      <c r="AG336" s="2267" t="s">
        <v>5094</v>
      </c>
      <c r="AH336" s="2267"/>
      <c r="AI336" s="2267"/>
      <c r="AJ336" s="2268"/>
      <c r="AQ336" s="1713"/>
      <c r="AR336" s="1713"/>
      <c r="AS336" s="1713"/>
      <c r="AT336" s="1713"/>
      <c r="AU336" s="1713"/>
      <c r="AV336" s="1713"/>
      <c r="AW336" s="1713"/>
      <c r="AX336" s="1713"/>
      <c r="AY336" s="1713"/>
      <c r="AZ336" s="1713"/>
      <c r="BA336" s="1713"/>
      <c r="BB336" s="1713"/>
      <c r="BC336" s="1713"/>
      <c r="BD336" s="1713"/>
    </row>
    <row r="337" spans="2:56" ht="12" customHeight="1">
      <c r="B337" s="1618"/>
      <c r="D337" s="2262" t="s">
        <v>4980</v>
      </c>
      <c r="E337" s="2032"/>
      <c r="F337" s="2282" t="s">
        <v>5095</v>
      </c>
      <c r="G337" s="2032"/>
      <c r="H337" s="2032"/>
      <c r="I337" s="2032"/>
      <c r="J337" s="2033"/>
      <c r="K337" s="1905"/>
      <c r="L337" s="2033"/>
      <c r="M337" s="1928"/>
      <c r="N337" s="1909"/>
      <c r="O337" s="1905"/>
      <c r="P337" s="2263" t="s">
        <v>5064</v>
      </c>
      <c r="Q337" s="2264" t="s">
        <v>3106</v>
      </c>
      <c r="R337" s="2265"/>
      <c r="S337" s="2265"/>
      <c r="T337" s="2266" t="s">
        <v>4761</v>
      </c>
      <c r="U337" s="2264" t="s">
        <v>3120</v>
      </c>
      <c r="V337" s="2265"/>
      <c r="W337" s="2265"/>
      <c r="X337" s="2265"/>
      <c r="Y337" s="1675" t="s">
        <v>5065</v>
      </c>
      <c r="Z337" s="1675"/>
      <c r="AA337" s="1675"/>
      <c r="AB337" s="1709"/>
      <c r="AC337" s="2264" t="s">
        <v>3139</v>
      </c>
      <c r="AD337" s="2265"/>
      <c r="AE337" s="2265"/>
      <c r="AF337" s="2265"/>
      <c r="AG337" s="2267" t="s">
        <v>5096</v>
      </c>
      <c r="AH337" s="2267"/>
      <c r="AI337" s="2267"/>
      <c r="AJ337" s="2268"/>
      <c r="AQ337" s="1713"/>
      <c r="AR337" s="1713"/>
      <c r="AS337" s="1713"/>
      <c r="AT337" s="1713"/>
      <c r="AU337" s="1713"/>
      <c r="AV337" s="1713"/>
      <c r="AW337" s="1713"/>
      <c r="AX337" s="1713"/>
      <c r="AY337" s="1713"/>
      <c r="AZ337" s="1713"/>
      <c r="BA337" s="1713"/>
      <c r="BB337" s="1713"/>
      <c r="BC337" s="1713"/>
      <c r="BD337" s="1713"/>
    </row>
    <row r="338" spans="2:56" ht="12" customHeight="1">
      <c r="B338" s="1618"/>
      <c r="D338" s="2262"/>
      <c r="E338" s="2032"/>
      <c r="F338" s="2282"/>
      <c r="G338" s="2032"/>
      <c r="H338" s="2032"/>
      <c r="I338" s="2032"/>
      <c r="J338" s="2033"/>
      <c r="K338" s="1905"/>
      <c r="L338" s="2033"/>
      <c r="M338" s="1928"/>
      <c r="N338" s="1909"/>
      <c r="O338" s="1905"/>
      <c r="P338" s="2263"/>
      <c r="Q338" s="2283"/>
      <c r="R338" s="2284"/>
      <c r="S338" s="2284"/>
      <c r="T338" s="2266"/>
      <c r="U338" s="2283"/>
      <c r="V338" s="2284"/>
      <c r="W338" s="2284"/>
      <c r="X338" s="2284"/>
      <c r="Y338" s="2288"/>
      <c r="Z338" s="2288"/>
      <c r="AA338" s="2288"/>
      <c r="AB338" s="1744"/>
      <c r="AC338" s="2283"/>
      <c r="AD338" s="2284"/>
      <c r="AE338" s="2284"/>
      <c r="AF338" s="2284"/>
      <c r="AG338" s="2285"/>
      <c r="AH338" s="2285"/>
      <c r="AI338" s="2285"/>
      <c r="AJ338" s="2266"/>
      <c r="AQ338" s="1713"/>
      <c r="AR338" s="1713"/>
      <c r="AS338" s="1713"/>
      <c r="AT338" s="1713"/>
      <c r="AU338" s="1713"/>
      <c r="AV338" s="1713"/>
      <c r="AW338" s="1713"/>
      <c r="AX338" s="1713"/>
      <c r="AY338" s="1713"/>
      <c r="AZ338" s="1713"/>
      <c r="BA338" s="1713"/>
      <c r="BB338" s="1713"/>
      <c r="BC338" s="1713"/>
      <c r="BD338" s="1713"/>
    </row>
    <row r="339" spans="2:56" ht="12" customHeight="1">
      <c r="B339" s="1618"/>
      <c r="D339" s="2262" t="s">
        <v>4983</v>
      </c>
      <c r="E339" s="2032"/>
      <c r="F339" s="2032" t="s">
        <v>5097</v>
      </c>
      <c r="G339" s="2032"/>
      <c r="H339" s="2032"/>
      <c r="I339" s="2032"/>
      <c r="J339" s="2033"/>
      <c r="K339" s="1905"/>
      <c r="L339" s="2033"/>
      <c r="M339" s="1928"/>
      <c r="N339" s="1909"/>
      <c r="O339" s="1905"/>
      <c r="P339" s="1354" t="s">
        <v>5050</v>
      </c>
      <c r="Q339" s="2264" t="s">
        <v>3106</v>
      </c>
      <c r="R339" s="2265"/>
      <c r="S339" s="2265"/>
      <c r="T339" s="2266" t="s">
        <v>4756</v>
      </c>
      <c r="U339" s="2264" t="s">
        <v>3120</v>
      </c>
      <c r="V339" s="2265"/>
      <c r="W339" s="2265"/>
      <c r="X339" s="2265"/>
      <c r="Y339" s="2267" t="s">
        <v>4501</v>
      </c>
      <c r="Z339" s="2267"/>
      <c r="AA339" s="2267"/>
      <c r="AB339" s="2268"/>
      <c r="AC339" s="2264" t="s">
        <v>3139</v>
      </c>
      <c r="AD339" s="2265"/>
      <c r="AE339" s="2265"/>
      <c r="AF339" s="2265"/>
      <c r="AG339" s="2267" t="s">
        <v>3812</v>
      </c>
      <c r="AH339" s="2267"/>
      <c r="AI339" s="2267"/>
      <c r="AJ339" s="2268"/>
      <c r="AQ339" s="1713"/>
      <c r="AR339" s="1713"/>
      <c r="AS339" s="1713"/>
      <c r="AT339" s="1713"/>
      <c r="AU339" s="1713"/>
      <c r="AV339" s="1713"/>
      <c r="AW339" s="1713"/>
      <c r="AX339" s="1713"/>
      <c r="AY339" s="1713"/>
      <c r="AZ339" s="1713"/>
      <c r="BA339" s="1713"/>
      <c r="BB339" s="1713"/>
      <c r="BC339" s="1713"/>
      <c r="BD339" s="1713"/>
    </row>
    <row r="340" spans="2:56" s="1375" customFormat="1" ht="12" customHeight="1">
      <c r="E340" s="1396"/>
      <c r="F340" s="1351"/>
      <c r="G340" s="1396"/>
      <c r="H340" s="1396"/>
      <c r="I340" s="1396"/>
      <c r="J340" s="1351"/>
      <c r="K340" s="1395"/>
      <c r="L340" s="1395"/>
      <c r="M340" s="1397"/>
      <c r="N340" s="1351"/>
      <c r="P340" s="1354" t="s">
        <v>4921</v>
      </c>
      <c r="Q340" s="1357" t="s">
        <v>3106</v>
      </c>
      <c r="R340" s="1358"/>
      <c r="S340" s="1358"/>
      <c r="T340" s="2266" t="s">
        <v>4756</v>
      </c>
      <c r="U340" s="2286" t="s">
        <v>4757</v>
      </c>
      <c r="V340" s="2287"/>
      <c r="W340" s="2287"/>
      <c r="X340" s="2287"/>
      <c r="Y340" s="1360" t="s">
        <v>3129</v>
      </c>
      <c r="Z340" s="1360"/>
      <c r="AA340" s="1360"/>
      <c r="AB340" s="1361"/>
      <c r="AC340" s="1357" t="s">
        <v>3139</v>
      </c>
      <c r="AD340" s="1358"/>
      <c r="AE340" s="1358"/>
      <c r="AF340" s="1358"/>
      <c r="AG340" s="2267" t="s">
        <v>3812</v>
      </c>
      <c r="AH340" s="2267"/>
      <c r="AI340" s="2267"/>
      <c r="AJ340" s="2268"/>
    </row>
    <row r="341" spans="2:56" s="1375" customFormat="1" ht="12" customHeight="1">
      <c r="E341" s="1396"/>
      <c r="F341" s="1395"/>
      <c r="G341" s="1396"/>
      <c r="H341" s="1396"/>
      <c r="I341" s="1396"/>
      <c r="J341" s="1352"/>
      <c r="K341" s="1395"/>
      <c r="L341" s="1395"/>
      <c r="M341" s="1397"/>
      <c r="N341" s="1351"/>
      <c r="P341" s="1354" t="s">
        <v>5098</v>
      </c>
      <c r="Q341" s="1357" t="s">
        <v>3106</v>
      </c>
      <c r="R341" s="1358"/>
      <c r="S341" s="1358"/>
      <c r="T341" s="2266" t="s">
        <v>4756</v>
      </c>
      <c r="U341" s="2286" t="s">
        <v>3120</v>
      </c>
      <c r="V341" s="2287"/>
      <c r="W341" s="2287"/>
      <c r="X341" s="2287"/>
      <c r="Y341" s="1360" t="s">
        <v>5099</v>
      </c>
      <c r="Z341" s="1360"/>
      <c r="AA341" s="1360"/>
      <c r="AB341" s="1361"/>
      <c r="AC341" s="1357" t="s">
        <v>3139</v>
      </c>
      <c r="AD341" s="1358"/>
      <c r="AE341" s="1358"/>
      <c r="AF341" s="1358"/>
      <c r="AG341" s="2267" t="s">
        <v>3812</v>
      </c>
      <c r="AH341" s="2267"/>
      <c r="AI341" s="2267"/>
      <c r="AJ341" s="2268"/>
    </row>
    <row r="342" spans="2:56" s="1316" customFormat="1" ht="12" hidden="1" customHeight="1">
      <c r="E342" s="1352"/>
      <c r="F342" s="1351"/>
      <c r="G342" s="1352"/>
      <c r="H342" s="1352"/>
      <c r="I342" s="1352"/>
      <c r="J342" s="1351"/>
      <c r="K342" s="1354"/>
      <c r="L342" s="1351"/>
      <c r="M342" s="1395"/>
      <c r="N342" s="1351"/>
      <c r="P342" s="1354" t="s">
        <v>5053</v>
      </c>
      <c r="Q342" s="1357" t="s">
        <v>3106</v>
      </c>
      <c r="R342" s="1358"/>
      <c r="S342" s="1358"/>
      <c r="T342" s="2266" t="s">
        <v>4756</v>
      </c>
      <c r="U342" s="1357" t="s">
        <v>3120</v>
      </c>
      <c r="V342" s="1358"/>
      <c r="W342" s="1358"/>
      <c r="X342" s="1358"/>
      <c r="Y342" s="1360" t="s">
        <v>4501</v>
      </c>
      <c r="Z342" s="1360"/>
      <c r="AA342" s="1360"/>
      <c r="AB342" s="1361"/>
      <c r="AC342" s="1357" t="s">
        <v>3139</v>
      </c>
      <c r="AD342" s="1358"/>
      <c r="AE342" s="1358"/>
      <c r="AF342" s="1358"/>
      <c r="AG342" s="2267" t="s">
        <v>3812</v>
      </c>
      <c r="AH342" s="2267"/>
      <c r="AI342" s="2267"/>
      <c r="AJ342" s="2268"/>
    </row>
    <row r="343" spans="2:56" s="1375" customFormat="1" ht="12" hidden="1" customHeight="1">
      <c r="E343" s="1396"/>
      <c r="F343" s="1351"/>
      <c r="G343" s="1396"/>
      <c r="H343" s="1396"/>
      <c r="I343" s="1396"/>
      <c r="J343" s="1351"/>
      <c r="K343" s="1395"/>
      <c r="L343" s="1395"/>
      <c r="M343" s="1397"/>
      <c r="N343" s="1351"/>
      <c r="P343" s="1354" t="s">
        <v>3129</v>
      </c>
      <c r="Q343" s="1357" t="s">
        <v>3106</v>
      </c>
      <c r="R343" s="1358"/>
      <c r="S343" s="1358"/>
      <c r="T343" s="2266" t="s">
        <v>4756</v>
      </c>
      <c r="U343" s="2286" t="s">
        <v>3120</v>
      </c>
      <c r="V343" s="2287"/>
      <c r="W343" s="2287"/>
      <c r="X343" s="2287"/>
      <c r="Y343" s="1360" t="s">
        <v>3129</v>
      </c>
      <c r="Z343" s="1360"/>
      <c r="AA343" s="1360"/>
      <c r="AB343" s="1361"/>
      <c r="AC343" s="1357" t="s">
        <v>3139</v>
      </c>
      <c r="AD343" s="1358"/>
      <c r="AE343" s="1358"/>
      <c r="AF343" s="1358"/>
      <c r="AG343" s="2267" t="s">
        <v>3812</v>
      </c>
      <c r="AH343" s="2267"/>
      <c r="AI343" s="2267"/>
      <c r="AJ343" s="2268"/>
    </row>
    <row r="344" spans="2:56" s="1375" customFormat="1" ht="12" hidden="1" customHeight="1">
      <c r="E344" s="1396"/>
      <c r="F344" s="1395"/>
      <c r="G344" s="1396"/>
      <c r="H344" s="1396"/>
      <c r="I344" s="1396"/>
      <c r="J344" s="1352"/>
      <c r="K344" s="1395"/>
      <c r="L344" s="1395"/>
      <c r="M344" s="1397"/>
      <c r="N344" s="1351"/>
      <c r="P344" s="1354" t="s">
        <v>5054</v>
      </c>
      <c r="Q344" s="1357" t="s">
        <v>3106</v>
      </c>
      <c r="R344" s="1358"/>
      <c r="S344" s="1358"/>
      <c r="T344" s="2266" t="s">
        <v>4756</v>
      </c>
      <c r="U344" s="2286" t="s">
        <v>3120</v>
      </c>
      <c r="V344" s="2287"/>
      <c r="W344" s="2287"/>
      <c r="X344" s="2287"/>
      <c r="Y344" s="1360" t="s">
        <v>5055</v>
      </c>
      <c r="Z344" s="1360"/>
      <c r="AA344" s="1360"/>
      <c r="AB344" s="1361"/>
      <c r="AC344" s="1357" t="s">
        <v>3139</v>
      </c>
      <c r="AD344" s="1358"/>
      <c r="AE344" s="1358"/>
      <c r="AF344" s="1358"/>
      <c r="AG344" s="2267" t="s">
        <v>3812</v>
      </c>
      <c r="AH344" s="2267"/>
      <c r="AI344" s="2267"/>
      <c r="AJ344" s="2268"/>
    </row>
    <row r="345" spans="2:56" s="1316" customFormat="1" ht="12" hidden="1" customHeight="1">
      <c r="E345" s="1352"/>
      <c r="F345" s="1351"/>
      <c r="G345" s="1352"/>
      <c r="H345" s="1352"/>
      <c r="I345" s="1352"/>
      <c r="J345" s="1351"/>
      <c r="K345" s="1354"/>
      <c r="L345" s="1351"/>
      <c r="M345" s="1395"/>
      <c r="N345" s="1351"/>
      <c r="P345" s="1354" t="s">
        <v>5056</v>
      </c>
      <c r="Q345" s="1357" t="s">
        <v>3106</v>
      </c>
      <c r="R345" s="1358"/>
      <c r="S345" s="1358"/>
      <c r="T345" s="2266" t="s">
        <v>4756</v>
      </c>
      <c r="U345" s="1357" t="s">
        <v>3120</v>
      </c>
      <c r="V345" s="1358"/>
      <c r="W345" s="1358"/>
      <c r="X345" s="1358"/>
      <c r="Y345" s="1360" t="s">
        <v>5024</v>
      </c>
      <c r="Z345" s="1360"/>
      <c r="AA345" s="1360"/>
      <c r="AB345" s="1361"/>
      <c r="AC345" s="1357" t="s">
        <v>3139</v>
      </c>
      <c r="AD345" s="1358"/>
      <c r="AE345" s="1358"/>
      <c r="AF345" s="1358"/>
      <c r="AG345" s="2267" t="s">
        <v>3812</v>
      </c>
      <c r="AH345" s="2267"/>
      <c r="AI345" s="2267"/>
      <c r="AJ345" s="2268"/>
    </row>
    <row r="346" spans="2:56" s="1375" customFormat="1" ht="12" hidden="1" customHeight="1">
      <c r="E346" s="1396"/>
      <c r="F346" s="1351"/>
      <c r="G346" s="1396"/>
      <c r="H346" s="1396"/>
      <c r="I346" s="1396"/>
      <c r="J346" s="1351"/>
      <c r="K346" s="1395"/>
      <c r="L346" s="1395"/>
      <c r="M346" s="1397"/>
      <c r="N346" s="1351"/>
      <c r="P346" s="1354" t="s">
        <v>3129</v>
      </c>
      <c r="Q346" s="1357" t="s">
        <v>3106</v>
      </c>
      <c r="R346" s="1358"/>
      <c r="S346" s="1358"/>
      <c r="T346" s="2266" t="s">
        <v>4756</v>
      </c>
      <c r="U346" s="2286" t="s">
        <v>3120</v>
      </c>
      <c r="V346" s="2287"/>
      <c r="W346" s="2287"/>
      <c r="X346" s="2287"/>
      <c r="Y346" s="1360" t="s">
        <v>3129</v>
      </c>
      <c r="Z346" s="1360"/>
      <c r="AA346" s="1360"/>
      <c r="AB346" s="1361"/>
      <c r="AC346" s="1357" t="s">
        <v>3139</v>
      </c>
      <c r="AD346" s="1358"/>
      <c r="AE346" s="1358"/>
      <c r="AF346" s="1358"/>
      <c r="AG346" s="2267" t="s">
        <v>3812</v>
      </c>
      <c r="AH346" s="2267"/>
      <c r="AI346" s="2267"/>
      <c r="AJ346" s="2268"/>
    </row>
    <row r="347" spans="2:56" s="1375" customFormat="1" ht="12" hidden="1" customHeight="1">
      <c r="E347" s="1396"/>
      <c r="F347" s="1395"/>
      <c r="G347" s="1396"/>
      <c r="H347" s="1396"/>
      <c r="I347" s="1396"/>
      <c r="J347" s="1352"/>
      <c r="K347" s="1395"/>
      <c r="L347" s="1395"/>
      <c r="M347" s="1397"/>
      <c r="N347" s="1351"/>
      <c r="P347" s="1354" t="s">
        <v>5058</v>
      </c>
      <c r="Q347" s="1357" t="s">
        <v>3106</v>
      </c>
      <c r="R347" s="1358"/>
      <c r="S347" s="1358"/>
      <c r="T347" s="2266" t="s">
        <v>4756</v>
      </c>
      <c r="U347" s="2286" t="s">
        <v>3120</v>
      </c>
      <c r="V347" s="2287"/>
      <c r="W347" s="2287"/>
      <c r="X347" s="2287"/>
      <c r="Y347" s="1360" t="s">
        <v>5100</v>
      </c>
      <c r="Z347" s="1360"/>
      <c r="AA347" s="1360"/>
      <c r="AB347" s="1361"/>
      <c r="AC347" s="1357" t="s">
        <v>3139</v>
      </c>
      <c r="AD347" s="1358"/>
      <c r="AE347" s="1358"/>
      <c r="AF347" s="1358"/>
      <c r="AG347" s="2267" t="s">
        <v>3812</v>
      </c>
      <c r="AH347" s="2267"/>
      <c r="AI347" s="2267"/>
      <c r="AJ347" s="2268"/>
    </row>
    <row r="348" spans="2:56" s="1316" customFormat="1" ht="12" hidden="1" customHeight="1">
      <c r="E348" s="1352"/>
      <c r="F348" s="1351"/>
      <c r="G348" s="1352"/>
      <c r="H348" s="1352"/>
      <c r="I348" s="1352"/>
      <c r="J348" s="1351"/>
      <c r="K348" s="1354"/>
      <c r="L348" s="1351"/>
      <c r="M348" s="1395"/>
      <c r="N348" s="1351"/>
      <c r="P348" s="1354" t="s">
        <v>5060</v>
      </c>
      <c r="Q348" s="1357" t="s">
        <v>3106</v>
      </c>
      <c r="R348" s="1358"/>
      <c r="S348" s="1358"/>
      <c r="T348" s="2266" t="s">
        <v>4756</v>
      </c>
      <c r="U348" s="1357" t="s">
        <v>3120</v>
      </c>
      <c r="V348" s="1358"/>
      <c r="W348" s="1358"/>
      <c r="X348" s="1358"/>
      <c r="Y348" s="1360" t="s">
        <v>4935</v>
      </c>
      <c r="Z348" s="1360"/>
      <c r="AA348" s="1360"/>
      <c r="AB348" s="1361"/>
      <c r="AC348" s="1357" t="s">
        <v>3139</v>
      </c>
      <c r="AD348" s="1358"/>
      <c r="AE348" s="1358"/>
      <c r="AF348" s="1358"/>
      <c r="AG348" s="2267" t="s">
        <v>3812</v>
      </c>
      <c r="AH348" s="2267"/>
      <c r="AI348" s="2267"/>
      <c r="AJ348" s="2268"/>
    </row>
    <row r="349" spans="2:56" s="1375" customFormat="1" ht="12" hidden="1" customHeight="1">
      <c r="E349" s="1396"/>
      <c r="F349" s="1351"/>
      <c r="G349" s="1396"/>
      <c r="H349" s="1396"/>
      <c r="I349" s="1396"/>
      <c r="J349" s="1351"/>
      <c r="K349" s="1395"/>
      <c r="L349" s="1395"/>
      <c r="M349" s="1397"/>
      <c r="N349" s="1351"/>
      <c r="P349" s="1354" t="s">
        <v>4922</v>
      </c>
      <c r="Q349" s="1357" t="s">
        <v>3106</v>
      </c>
      <c r="R349" s="1358"/>
      <c r="S349" s="1358"/>
      <c r="T349" s="2266" t="s">
        <v>4756</v>
      </c>
      <c r="U349" s="2286" t="s">
        <v>3120</v>
      </c>
      <c r="V349" s="2287"/>
      <c r="W349" s="2287"/>
      <c r="X349" s="2287"/>
      <c r="Y349" s="1360" t="s">
        <v>3129</v>
      </c>
      <c r="Z349" s="1360"/>
      <c r="AA349" s="1360"/>
      <c r="AB349" s="1361"/>
      <c r="AC349" s="1357" t="s">
        <v>3139</v>
      </c>
      <c r="AD349" s="1358"/>
      <c r="AE349" s="1358"/>
      <c r="AF349" s="1358"/>
      <c r="AG349" s="2267" t="s">
        <v>3812</v>
      </c>
      <c r="AH349" s="2267"/>
      <c r="AI349" s="2267"/>
      <c r="AJ349" s="2268"/>
    </row>
    <row r="350" spans="2:56" s="1375" customFormat="1" ht="12" hidden="1" customHeight="1">
      <c r="E350" s="1396"/>
      <c r="F350" s="1395"/>
      <c r="G350" s="1396"/>
      <c r="H350" s="1396"/>
      <c r="I350" s="1396"/>
      <c r="J350" s="1352"/>
      <c r="K350" s="1395"/>
      <c r="L350" s="1395"/>
      <c r="M350" s="1397"/>
      <c r="N350" s="1351"/>
      <c r="P350" s="1354" t="s">
        <v>5101</v>
      </c>
      <c r="Q350" s="1357" t="s">
        <v>3106</v>
      </c>
      <c r="R350" s="1358"/>
      <c r="S350" s="1358"/>
      <c r="T350" s="2266" t="s">
        <v>4756</v>
      </c>
      <c r="U350" s="2286" t="s">
        <v>3120</v>
      </c>
      <c r="V350" s="2287"/>
      <c r="W350" s="2287"/>
      <c r="X350" s="2287"/>
      <c r="Y350" s="1360" t="s">
        <v>5062</v>
      </c>
      <c r="Z350" s="1360"/>
      <c r="AA350" s="1360"/>
      <c r="AB350" s="1361"/>
      <c r="AC350" s="1357" t="s">
        <v>3139</v>
      </c>
      <c r="AD350" s="1358"/>
      <c r="AE350" s="1358"/>
      <c r="AF350" s="1358"/>
      <c r="AG350" s="2267" t="s">
        <v>3812</v>
      </c>
      <c r="AH350" s="2267"/>
      <c r="AI350" s="2267"/>
      <c r="AJ350" s="2268"/>
    </row>
    <row r="351" spans="2:56" ht="12" customHeight="1">
      <c r="B351" s="1618"/>
      <c r="D351" s="2262" t="s">
        <v>4938</v>
      </c>
      <c r="E351" s="2032"/>
      <c r="F351" s="2282" t="s">
        <v>5102</v>
      </c>
      <c r="G351" s="2032"/>
      <c r="H351" s="2032"/>
      <c r="I351" s="2032"/>
      <c r="J351" s="2033"/>
      <c r="K351" s="1905"/>
      <c r="L351" s="2033"/>
      <c r="M351" s="1928"/>
      <c r="N351" s="1909"/>
      <c r="O351" s="1905"/>
      <c r="P351" s="2263" t="s">
        <v>5064</v>
      </c>
      <c r="Q351" s="2264" t="s">
        <v>3106</v>
      </c>
      <c r="R351" s="2265"/>
      <c r="S351" s="2265"/>
      <c r="T351" s="2266" t="s">
        <v>4756</v>
      </c>
      <c r="U351" s="2264" t="s">
        <v>3120</v>
      </c>
      <c r="V351" s="2265"/>
      <c r="W351" s="2265"/>
      <c r="X351" s="2265"/>
      <c r="Y351" s="1675" t="s">
        <v>5103</v>
      </c>
      <c r="Z351" s="1675"/>
      <c r="AA351" s="1675"/>
      <c r="AB351" s="1709"/>
      <c r="AC351" s="2264" t="s">
        <v>3139</v>
      </c>
      <c r="AD351" s="2265"/>
      <c r="AE351" s="2265"/>
      <c r="AF351" s="2265"/>
      <c r="AG351" s="2267" t="s">
        <v>5066</v>
      </c>
      <c r="AH351" s="2267"/>
      <c r="AI351" s="2267"/>
      <c r="AJ351" s="2268"/>
      <c r="AQ351" s="1713"/>
      <c r="AR351" s="1713"/>
      <c r="AS351" s="1713"/>
      <c r="AT351" s="1713"/>
      <c r="AU351" s="1713"/>
      <c r="AV351" s="1713"/>
      <c r="AW351" s="1713"/>
      <c r="AX351" s="1713"/>
      <c r="AY351" s="1713"/>
      <c r="AZ351" s="1713"/>
      <c r="BA351" s="1713"/>
      <c r="BB351" s="1713"/>
      <c r="BC351" s="1713"/>
      <c r="BD351" s="1713"/>
    </row>
    <row r="352" spans="2:56" ht="12" customHeight="1">
      <c r="B352" s="1618"/>
      <c r="D352" s="2262" t="s">
        <v>5031</v>
      </c>
      <c r="E352" s="2032"/>
      <c r="F352" s="2282" t="s">
        <v>5104</v>
      </c>
      <c r="G352" s="2032"/>
      <c r="H352" s="2032"/>
      <c r="I352" s="2032"/>
      <c r="J352" s="2033"/>
      <c r="K352" s="1905"/>
      <c r="L352" s="2033"/>
      <c r="M352" s="1928"/>
      <c r="N352" s="1909"/>
      <c r="O352" s="1905"/>
      <c r="P352" s="2263" t="s">
        <v>5064</v>
      </c>
      <c r="Q352" s="2264" t="s">
        <v>3106</v>
      </c>
      <c r="R352" s="2265"/>
      <c r="S352" s="2265"/>
      <c r="T352" s="2266" t="s">
        <v>4761</v>
      </c>
      <c r="U352" s="2264" t="s">
        <v>3225</v>
      </c>
      <c r="V352" s="2265"/>
      <c r="W352" s="2265"/>
      <c r="X352" s="2265"/>
      <c r="Y352" s="1675" t="s">
        <v>5103</v>
      </c>
      <c r="Z352" s="1675"/>
      <c r="AA352" s="1675"/>
      <c r="AB352" s="1709"/>
      <c r="AC352" s="2264" t="s">
        <v>3139</v>
      </c>
      <c r="AD352" s="2265"/>
      <c r="AE352" s="2265"/>
      <c r="AF352" s="2265"/>
      <c r="AG352" s="2267" t="s">
        <v>5068</v>
      </c>
      <c r="AH352" s="2267"/>
      <c r="AI352" s="2267"/>
      <c r="AJ352" s="2268"/>
      <c r="AQ352" s="1713"/>
      <c r="AR352" s="1713"/>
      <c r="AS352" s="1713"/>
      <c r="AT352" s="1713"/>
      <c r="AU352" s="1713"/>
      <c r="AV352" s="1713"/>
      <c r="AW352" s="1713"/>
      <c r="AX352" s="1713"/>
      <c r="AY352" s="1713"/>
      <c r="AZ352" s="1713"/>
      <c r="BA352" s="1713"/>
      <c r="BB352" s="1713"/>
      <c r="BC352" s="1713"/>
      <c r="BD352" s="1713"/>
    </row>
    <row r="353" spans="2:56" ht="12" customHeight="1">
      <c r="B353" s="1618"/>
      <c r="D353" s="2262" t="s">
        <v>4998</v>
      </c>
      <c r="E353" s="2032"/>
      <c r="F353" s="2282" t="s">
        <v>5105</v>
      </c>
      <c r="G353" s="2032"/>
      <c r="H353" s="2032"/>
      <c r="I353" s="2032"/>
      <c r="J353" s="2033"/>
      <c r="K353" s="1905"/>
      <c r="L353" s="2033"/>
      <c r="M353" s="1928"/>
      <c r="N353" s="1909"/>
      <c r="O353" s="1905"/>
      <c r="P353" s="2263" t="s">
        <v>5064</v>
      </c>
      <c r="Q353" s="2264" t="s">
        <v>3106</v>
      </c>
      <c r="R353" s="2265"/>
      <c r="S353" s="2265"/>
      <c r="T353" s="2266" t="s">
        <v>4761</v>
      </c>
      <c r="U353" s="2264" t="s">
        <v>3120</v>
      </c>
      <c r="V353" s="2265"/>
      <c r="W353" s="2265"/>
      <c r="X353" s="2265"/>
      <c r="Y353" s="1675" t="s">
        <v>5103</v>
      </c>
      <c r="Z353" s="1675"/>
      <c r="AA353" s="1675"/>
      <c r="AB353" s="1709"/>
      <c r="AC353" s="2264" t="s">
        <v>3139</v>
      </c>
      <c r="AD353" s="2265"/>
      <c r="AE353" s="2265"/>
      <c r="AF353" s="2265"/>
      <c r="AG353" s="2267" t="s">
        <v>5070</v>
      </c>
      <c r="AH353" s="2267"/>
      <c r="AI353" s="2267"/>
      <c r="AJ353" s="2268"/>
      <c r="AQ353" s="1713"/>
      <c r="AR353" s="1713"/>
      <c r="AS353" s="1713"/>
      <c r="AT353" s="1713"/>
      <c r="AU353" s="1713"/>
      <c r="AV353" s="1713"/>
      <c r="AW353" s="1713"/>
      <c r="AX353" s="1713"/>
      <c r="AY353" s="1713"/>
      <c r="AZ353" s="1713"/>
      <c r="BA353" s="1713"/>
      <c r="BB353" s="1713"/>
      <c r="BC353" s="1713"/>
      <c r="BD353" s="1713"/>
    </row>
    <row r="354" spans="2:56" ht="12" customHeight="1">
      <c r="B354" s="1618"/>
      <c r="D354" s="2262" t="s">
        <v>5000</v>
      </c>
      <c r="E354" s="2032"/>
      <c r="F354" s="2282" t="s">
        <v>5106</v>
      </c>
      <c r="G354" s="2032"/>
      <c r="H354" s="2032"/>
      <c r="I354" s="2032"/>
      <c r="J354" s="2033"/>
      <c r="K354" s="1905"/>
      <c r="L354" s="2033"/>
      <c r="M354" s="1928"/>
      <c r="N354" s="1909"/>
      <c r="O354" s="1905"/>
      <c r="P354" s="2263" t="s">
        <v>5064</v>
      </c>
      <c r="Q354" s="2264" t="s">
        <v>3106</v>
      </c>
      <c r="R354" s="2265"/>
      <c r="S354" s="2265"/>
      <c r="T354" s="2266" t="s">
        <v>4761</v>
      </c>
      <c r="U354" s="2264" t="s">
        <v>3120</v>
      </c>
      <c r="V354" s="2265"/>
      <c r="W354" s="2265"/>
      <c r="X354" s="2265"/>
      <c r="Y354" s="1675" t="s">
        <v>5103</v>
      </c>
      <c r="Z354" s="1675"/>
      <c r="AA354" s="1675"/>
      <c r="AB354" s="1709"/>
      <c r="AC354" s="2264" t="s">
        <v>3139</v>
      </c>
      <c r="AD354" s="2265"/>
      <c r="AE354" s="2265"/>
      <c r="AF354" s="2265"/>
      <c r="AG354" s="2267" t="s">
        <v>5072</v>
      </c>
      <c r="AH354" s="2267"/>
      <c r="AI354" s="2267"/>
      <c r="AJ354" s="2268"/>
      <c r="AQ354" s="1713"/>
      <c r="AR354" s="1713"/>
      <c r="AS354" s="1713"/>
      <c r="AT354" s="1713"/>
      <c r="AU354" s="1713"/>
      <c r="AV354" s="1713"/>
      <c r="AW354" s="1713"/>
      <c r="AX354" s="1713"/>
      <c r="AY354" s="1713"/>
      <c r="AZ354" s="1713"/>
      <c r="BA354" s="1713"/>
      <c r="BB354" s="1713"/>
      <c r="BC354" s="1713"/>
      <c r="BD354" s="1713"/>
    </row>
    <row r="355" spans="2:56" ht="12" customHeight="1">
      <c r="B355" s="1618"/>
      <c r="D355" s="2262" t="s">
        <v>5003</v>
      </c>
      <c r="E355" s="2032"/>
      <c r="F355" s="2282" t="s">
        <v>5107</v>
      </c>
      <c r="G355" s="2032"/>
      <c r="H355" s="2032"/>
      <c r="I355" s="2032"/>
      <c r="J355" s="2033"/>
      <c r="K355" s="1905"/>
      <c r="L355" s="2033"/>
      <c r="M355" s="1928"/>
      <c r="N355" s="1909"/>
      <c r="O355" s="1905"/>
      <c r="P355" s="2263" t="s">
        <v>5064</v>
      </c>
      <c r="Q355" s="2264" t="s">
        <v>3106</v>
      </c>
      <c r="R355" s="2265"/>
      <c r="S355" s="2265"/>
      <c r="T355" s="2266" t="s">
        <v>4761</v>
      </c>
      <c r="U355" s="2264" t="s">
        <v>3120</v>
      </c>
      <c r="V355" s="2265"/>
      <c r="W355" s="2265"/>
      <c r="X355" s="2265"/>
      <c r="Y355" s="1675" t="s">
        <v>5103</v>
      </c>
      <c r="Z355" s="1675"/>
      <c r="AA355" s="1675"/>
      <c r="AB355" s="1709"/>
      <c r="AC355" s="2264" t="s">
        <v>3139</v>
      </c>
      <c r="AD355" s="2265"/>
      <c r="AE355" s="2265"/>
      <c r="AF355" s="2265"/>
      <c r="AG355" s="2267" t="s">
        <v>5074</v>
      </c>
      <c r="AH355" s="2267"/>
      <c r="AI355" s="2267"/>
      <c r="AJ355" s="2268"/>
      <c r="AQ355" s="1713"/>
      <c r="AR355" s="1713"/>
      <c r="AS355" s="1713"/>
      <c r="AT355" s="1713"/>
      <c r="AU355" s="1713"/>
      <c r="AV355" s="1713"/>
      <c r="AW355" s="1713"/>
      <c r="AX355" s="1713"/>
      <c r="AY355" s="1713"/>
      <c r="AZ355" s="1713"/>
      <c r="BA355" s="1713"/>
      <c r="BB355" s="1713"/>
      <c r="BC355" s="1713"/>
      <c r="BD355" s="1713"/>
    </row>
    <row r="356" spans="2:56" ht="12" customHeight="1">
      <c r="B356" s="1618"/>
      <c r="D356" s="2262" t="s">
        <v>4954</v>
      </c>
      <c r="E356" s="2032"/>
      <c r="F356" s="2282" t="s">
        <v>5108</v>
      </c>
      <c r="G356" s="2032"/>
      <c r="H356" s="2032"/>
      <c r="I356" s="2032"/>
      <c r="J356" s="2033"/>
      <c r="K356" s="1905"/>
      <c r="L356" s="2033"/>
      <c r="M356" s="1928"/>
      <c r="N356" s="1909"/>
      <c r="O356" s="1905"/>
      <c r="P356" s="2263" t="s">
        <v>5064</v>
      </c>
      <c r="Q356" s="2264" t="s">
        <v>3106</v>
      </c>
      <c r="R356" s="2265"/>
      <c r="S356" s="2265"/>
      <c r="T356" s="2266" t="s">
        <v>4761</v>
      </c>
      <c r="U356" s="2264" t="s">
        <v>3120</v>
      </c>
      <c r="V356" s="2265"/>
      <c r="W356" s="2265"/>
      <c r="X356" s="2265"/>
      <c r="Y356" s="1675" t="s">
        <v>5103</v>
      </c>
      <c r="Z356" s="1675"/>
      <c r="AA356" s="1675"/>
      <c r="AB356" s="1709"/>
      <c r="AC356" s="2264" t="s">
        <v>3216</v>
      </c>
      <c r="AD356" s="2265"/>
      <c r="AE356" s="2265"/>
      <c r="AF356" s="2265"/>
      <c r="AG356" s="2267" t="s">
        <v>5076</v>
      </c>
      <c r="AH356" s="2267"/>
      <c r="AI356" s="2267"/>
      <c r="AJ356" s="2268"/>
      <c r="AQ356" s="1713"/>
      <c r="AR356" s="1713"/>
      <c r="AS356" s="1713"/>
      <c r="AT356" s="1713"/>
      <c r="AU356" s="1713"/>
      <c r="AV356" s="1713"/>
      <c r="AW356" s="1713"/>
      <c r="AX356" s="1713"/>
      <c r="AY356" s="1713"/>
      <c r="AZ356" s="1713"/>
      <c r="BA356" s="1713"/>
      <c r="BB356" s="1713"/>
      <c r="BC356" s="1713"/>
      <c r="BD356" s="1713"/>
    </row>
    <row r="357" spans="2:56" ht="12" customHeight="1">
      <c r="B357" s="1618"/>
      <c r="D357" s="2262" t="s">
        <v>5039</v>
      </c>
      <c r="E357" s="2032"/>
      <c r="F357" s="2282" t="s">
        <v>5109</v>
      </c>
      <c r="G357" s="2032"/>
      <c r="H357" s="2032"/>
      <c r="I357" s="2032"/>
      <c r="J357" s="2033"/>
      <c r="K357" s="1905"/>
      <c r="L357" s="2033"/>
      <c r="M357" s="1928"/>
      <c r="N357" s="1909"/>
      <c r="O357" s="1905"/>
      <c r="P357" s="2263" t="s">
        <v>5064</v>
      </c>
      <c r="Q357" s="2264" t="s">
        <v>3106</v>
      </c>
      <c r="R357" s="2265"/>
      <c r="S357" s="2265"/>
      <c r="T357" s="2266" t="s">
        <v>4761</v>
      </c>
      <c r="U357" s="2264" t="s">
        <v>3120</v>
      </c>
      <c r="V357" s="2265"/>
      <c r="W357" s="2265"/>
      <c r="X357" s="2265"/>
      <c r="Y357" s="1675" t="s">
        <v>5103</v>
      </c>
      <c r="Z357" s="1675"/>
      <c r="AA357" s="1675"/>
      <c r="AB357" s="1709"/>
      <c r="AC357" s="2264" t="s">
        <v>3139</v>
      </c>
      <c r="AD357" s="2265"/>
      <c r="AE357" s="2265"/>
      <c r="AF357" s="2265"/>
      <c r="AG357" s="2267" t="s">
        <v>5078</v>
      </c>
      <c r="AH357" s="2267"/>
      <c r="AI357" s="2267"/>
      <c r="AJ357" s="2268"/>
      <c r="AQ357" s="1713"/>
      <c r="AR357" s="1713"/>
      <c r="AS357" s="1713"/>
      <c r="AT357" s="1713"/>
      <c r="AU357" s="1713"/>
      <c r="AV357" s="1713"/>
      <c r="AW357" s="1713"/>
      <c r="AX357" s="1713"/>
      <c r="AY357" s="1713"/>
      <c r="AZ357" s="1713"/>
      <c r="BA357" s="1713"/>
      <c r="BB357" s="1713"/>
      <c r="BC357" s="1713"/>
      <c r="BD357" s="1713"/>
    </row>
    <row r="358" spans="2:56" ht="12" customHeight="1">
      <c r="B358" s="1618"/>
      <c r="D358" s="2262" t="s">
        <v>4959</v>
      </c>
      <c r="E358" s="2032"/>
      <c r="F358" s="2282" t="s">
        <v>5110</v>
      </c>
      <c r="G358" s="2032"/>
      <c r="H358" s="2032"/>
      <c r="I358" s="2032"/>
      <c r="J358" s="2033"/>
      <c r="K358" s="1905"/>
      <c r="L358" s="2033"/>
      <c r="M358" s="1928"/>
      <c r="N358" s="1909"/>
      <c r="O358" s="1905"/>
      <c r="P358" s="2263" t="s">
        <v>5064</v>
      </c>
      <c r="Q358" s="2264" t="s">
        <v>3106</v>
      </c>
      <c r="R358" s="2265"/>
      <c r="S358" s="2265"/>
      <c r="T358" s="2266" t="s">
        <v>4756</v>
      </c>
      <c r="U358" s="2264" t="s">
        <v>3120</v>
      </c>
      <c r="V358" s="2265"/>
      <c r="W358" s="2265"/>
      <c r="X358" s="2265"/>
      <c r="Y358" s="1675" t="s">
        <v>5103</v>
      </c>
      <c r="Z358" s="1675"/>
      <c r="AA358" s="1675"/>
      <c r="AB358" s="1709"/>
      <c r="AC358" s="2264" t="s">
        <v>4781</v>
      </c>
      <c r="AD358" s="2265"/>
      <c r="AE358" s="2265"/>
      <c r="AF358" s="2265"/>
      <c r="AG358" s="2267" t="s">
        <v>5080</v>
      </c>
      <c r="AH358" s="2267"/>
      <c r="AI358" s="2267"/>
      <c r="AJ358" s="2268"/>
      <c r="AQ358" s="1713"/>
      <c r="AR358" s="1713"/>
      <c r="AS358" s="1713"/>
      <c r="AT358" s="1713"/>
      <c r="AU358" s="1713"/>
      <c r="AV358" s="1713"/>
      <c r="AW358" s="1713"/>
      <c r="AX358" s="1713"/>
      <c r="AY358" s="1713"/>
      <c r="AZ358" s="1713"/>
      <c r="BA358" s="1713"/>
      <c r="BB358" s="1713"/>
      <c r="BC358" s="1713"/>
      <c r="BD358" s="1713"/>
    </row>
    <row r="359" spans="2:56" ht="12" customHeight="1">
      <c r="B359" s="1618"/>
      <c r="D359" s="2262" t="s">
        <v>4961</v>
      </c>
      <c r="E359" s="2032"/>
      <c r="F359" s="2282" t="s">
        <v>5111</v>
      </c>
      <c r="G359" s="2032"/>
      <c r="H359" s="2032"/>
      <c r="I359" s="2032"/>
      <c r="J359" s="2033"/>
      <c r="K359" s="1905"/>
      <c r="L359" s="2033"/>
      <c r="M359" s="1928"/>
      <c r="N359" s="1909"/>
      <c r="O359" s="1905"/>
      <c r="P359" s="2263" t="s">
        <v>5064</v>
      </c>
      <c r="Q359" s="2264" t="s">
        <v>3106</v>
      </c>
      <c r="R359" s="2265"/>
      <c r="S359" s="2265"/>
      <c r="T359" s="2266" t="s">
        <v>4761</v>
      </c>
      <c r="U359" s="2264" t="s">
        <v>3120</v>
      </c>
      <c r="V359" s="2265"/>
      <c r="W359" s="2265"/>
      <c r="X359" s="2265"/>
      <c r="Y359" s="1675" t="s">
        <v>5103</v>
      </c>
      <c r="Z359" s="1675"/>
      <c r="AA359" s="1675"/>
      <c r="AB359" s="1709"/>
      <c r="AC359" s="2264" t="s">
        <v>3139</v>
      </c>
      <c r="AD359" s="2265"/>
      <c r="AE359" s="2265"/>
      <c r="AF359" s="2265"/>
      <c r="AG359" s="2267" t="s">
        <v>5082</v>
      </c>
      <c r="AH359" s="2267"/>
      <c r="AI359" s="2267"/>
      <c r="AJ359" s="2268"/>
      <c r="AQ359" s="1713"/>
      <c r="AR359" s="1713"/>
      <c r="AS359" s="1713"/>
      <c r="AT359" s="1713"/>
      <c r="AU359" s="1713"/>
      <c r="AV359" s="1713"/>
      <c r="AW359" s="1713"/>
      <c r="AX359" s="1713"/>
      <c r="AY359" s="1713"/>
      <c r="AZ359" s="1713"/>
      <c r="BA359" s="1713"/>
      <c r="BB359" s="1713"/>
      <c r="BC359" s="1713"/>
      <c r="BD359" s="1713"/>
    </row>
    <row r="360" spans="2:56" ht="12" customHeight="1">
      <c r="B360" s="1618"/>
      <c r="D360" s="2262" t="s">
        <v>4964</v>
      </c>
      <c r="E360" s="2032"/>
      <c r="F360" s="2282" t="s">
        <v>5112</v>
      </c>
      <c r="G360" s="2032"/>
      <c r="H360" s="2032"/>
      <c r="I360" s="2032"/>
      <c r="J360" s="2033"/>
      <c r="K360" s="1905"/>
      <c r="L360" s="2033"/>
      <c r="M360" s="1928"/>
      <c r="N360" s="1909"/>
      <c r="O360" s="1905"/>
      <c r="P360" s="2263" t="s">
        <v>5064</v>
      </c>
      <c r="Q360" s="2264" t="s">
        <v>3106</v>
      </c>
      <c r="R360" s="2265"/>
      <c r="S360" s="2265"/>
      <c r="T360" s="2266" t="s">
        <v>4761</v>
      </c>
      <c r="U360" s="2264" t="s">
        <v>3120</v>
      </c>
      <c r="V360" s="2265"/>
      <c r="W360" s="2265"/>
      <c r="X360" s="2265"/>
      <c r="Y360" s="1675" t="s">
        <v>5113</v>
      </c>
      <c r="Z360" s="1675"/>
      <c r="AA360" s="1675"/>
      <c r="AB360" s="1709"/>
      <c r="AC360" s="2264" t="s">
        <v>3139</v>
      </c>
      <c r="AD360" s="2265"/>
      <c r="AE360" s="2265"/>
      <c r="AF360" s="2265"/>
      <c r="AG360" s="2267" t="s">
        <v>5084</v>
      </c>
      <c r="AH360" s="2267"/>
      <c r="AI360" s="2267"/>
      <c r="AJ360" s="2268"/>
      <c r="AN360" s="1903" t="s">
        <v>5085</v>
      </c>
      <c r="AQ360" s="1713"/>
      <c r="AR360" s="1713"/>
      <c r="AS360" s="1713"/>
      <c r="AT360" s="1713"/>
      <c r="AU360" s="1713"/>
      <c r="AV360" s="1713"/>
      <c r="AW360" s="1713"/>
      <c r="AX360" s="1713"/>
      <c r="AY360" s="1713"/>
      <c r="AZ360" s="1713"/>
      <c r="BA360" s="1713"/>
      <c r="BB360" s="1713"/>
      <c r="BC360" s="1713"/>
      <c r="BD360" s="1713"/>
    </row>
    <row r="361" spans="2:56" ht="12" customHeight="1">
      <c r="B361" s="1618"/>
      <c r="D361" s="2262" t="s">
        <v>4968</v>
      </c>
      <c r="E361" s="2032"/>
      <c r="F361" s="2282" t="s">
        <v>5114</v>
      </c>
      <c r="G361" s="2032"/>
      <c r="H361" s="2032"/>
      <c r="I361" s="2032"/>
      <c r="J361" s="2033"/>
      <c r="K361" s="1905"/>
      <c r="L361" s="2033"/>
      <c r="M361" s="1928"/>
      <c r="N361" s="1909"/>
      <c r="O361" s="1905"/>
      <c r="P361" s="2263" t="s">
        <v>5064</v>
      </c>
      <c r="Q361" s="2264" t="s">
        <v>3106</v>
      </c>
      <c r="R361" s="2265"/>
      <c r="S361" s="2265"/>
      <c r="T361" s="2266" t="s">
        <v>4761</v>
      </c>
      <c r="U361" s="2264" t="s">
        <v>3120</v>
      </c>
      <c r="V361" s="2265"/>
      <c r="W361" s="2265"/>
      <c r="X361" s="2265"/>
      <c r="Y361" s="1675" t="s">
        <v>5103</v>
      </c>
      <c r="Z361" s="1675"/>
      <c r="AA361" s="1675"/>
      <c r="AB361" s="1709"/>
      <c r="AC361" s="2264" t="s">
        <v>3139</v>
      </c>
      <c r="AD361" s="2265"/>
      <c r="AE361" s="2265"/>
      <c r="AF361" s="2265"/>
      <c r="AG361" s="2267" t="s">
        <v>5087</v>
      </c>
      <c r="AH361" s="2267"/>
      <c r="AI361" s="2267"/>
      <c r="AJ361" s="2268"/>
      <c r="AQ361" s="1713"/>
      <c r="AR361" s="1713"/>
      <c r="AS361" s="1713"/>
      <c r="AT361" s="1713"/>
      <c r="AU361" s="1713"/>
      <c r="AV361" s="1713"/>
      <c r="AW361" s="1713"/>
      <c r="AX361" s="1713"/>
      <c r="AY361" s="1713"/>
      <c r="AZ361" s="1713"/>
      <c r="BA361" s="1713"/>
      <c r="BB361" s="1713"/>
      <c r="BC361" s="1713"/>
      <c r="BD361" s="1713"/>
    </row>
    <row r="362" spans="2:56" ht="12" customHeight="1">
      <c r="B362" s="1618"/>
      <c r="D362" s="2262" t="s">
        <v>4970</v>
      </c>
      <c r="E362" s="2032"/>
      <c r="F362" s="2282" t="s">
        <v>5115</v>
      </c>
      <c r="G362" s="2032"/>
      <c r="H362" s="2032"/>
      <c r="I362" s="2032"/>
      <c r="J362" s="2033"/>
      <c r="K362" s="1905"/>
      <c r="L362" s="2033"/>
      <c r="M362" s="1928"/>
      <c r="N362" s="1909"/>
      <c r="O362" s="1905"/>
      <c r="P362" s="2263" t="s">
        <v>5064</v>
      </c>
      <c r="Q362" s="2264" t="s">
        <v>3106</v>
      </c>
      <c r="R362" s="2265"/>
      <c r="S362" s="2265"/>
      <c r="T362" s="2266" t="s">
        <v>4761</v>
      </c>
      <c r="U362" s="2264" t="s">
        <v>3120</v>
      </c>
      <c r="V362" s="2265"/>
      <c r="W362" s="2265"/>
      <c r="X362" s="2265"/>
      <c r="Y362" s="1675" t="s">
        <v>5103</v>
      </c>
      <c r="Z362" s="1675"/>
      <c r="AA362" s="1675"/>
      <c r="AB362" s="1709"/>
      <c r="AC362" s="2264" t="s">
        <v>3139</v>
      </c>
      <c r="AD362" s="2265"/>
      <c r="AE362" s="2265"/>
      <c r="AF362" s="2265"/>
      <c r="AG362" s="2267" t="s">
        <v>5090</v>
      </c>
      <c r="AH362" s="2267"/>
      <c r="AI362" s="2267"/>
      <c r="AJ362" s="2268"/>
      <c r="AQ362" s="1713"/>
      <c r="AR362" s="1713"/>
      <c r="AS362" s="1713"/>
      <c r="AT362" s="1713"/>
      <c r="AU362" s="1713"/>
      <c r="AV362" s="1713"/>
      <c r="AW362" s="1713"/>
      <c r="AX362" s="1713"/>
      <c r="AY362" s="1713"/>
      <c r="AZ362" s="1713"/>
      <c r="BA362" s="1713"/>
      <c r="BB362" s="1713"/>
      <c r="BC362" s="1713"/>
      <c r="BD362" s="1713"/>
    </row>
    <row r="363" spans="2:56" ht="12" customHeight="1">
      <c r="B363" s="1618"/>
      <c r="D363" s="2262" t="s">
        <v>5017</v>
      </c>
      <c r="E363" s="2032"/>
      <c r="F363" s="2282" t="s">
        <v>5116</v>
      </c>
      <c r="G363" s="2032"/>
      <c r="H363" s="2032"/>
      <c r="I363" s="2032"/>
      <c r="J363" s="2033"/>
      <c r="K363" s="1905"/>
      <c r="L363" s="2033"/>
      <c r="M363" s="1928"/>
      <c r="N363" s="1909"/>
      <c r="O363" s="1905"/>
      <c r="P363" s="2263" t="s">
        <v>5064</v>
      </c>
      <c r="Q363" s="2264" t="s">
        <v>3106</v>
      </c>
      <c r="R363" s="2265"/>
      <c r="S363" s="2265"/>
      <c r="T363" s="2266" t="s">
        <v>4761</v>
      </c>
      <c r="U363" s="2264" t="s">
        <v>3120</v>
      </c>
      <c r="V363" s="2265"/>
      <c r="W363" s="2265"/>
      <c r="X363" s="2265"/>
      <c r="Y363" s="1675" t="s">
        <v>5103</v>
      </c>
      <c r="Z363" s="1675"/>
      <c r="AA363" s="1675"/>
      <c r="AB363" s="1709"/>
      <c r="AC363" s="2264" t="s">
        <v>3139</v>
      </c>
      <c r="AD363" s="2265"/>
      <c r="AE363" s="2265"/>
      <c r="AF363" s="2265"/>
      <c r="AG363" s="2267" t="s">
        <v>5092</v>
      </c>
      <c r="AH363" s="2267"/>
      <c r="AI363" s="2267"/>
      <c r="AJ363" s="2268"/>
      <c r="AQ363" s="1713"/>
      <c r="AR363" s="1713"/>
      <c r="AS363" s="1713"/>
      <c r="AT363" s="1713"/>
      <c r="AU363" s="1713"/>
      <c r="AV363" s="1713"/>
      <c r="AW363" s="1713"/>
      <c r="AX363" s="1713"/>
      <c r="AY363" s="1713"/>
      <c r="AZ363" s="1713"/>
      <c r="BA363" s="1713"/>
      <c r="BB363" s="1713"/>
      <c r="BC363" s="1713"/>
      <c r="BD363" s="1713"/>
    </row>
    <row r="364" spans="2:56" ht="12" customHeight="1">
      <c r="B364" s="1618"/>
      <c r="D364" s="2262" t="s">
        <v>4977</v>
      </c>
      <c r="E364" s="2032"/>
      <c r="F364" s="2282" t="s">
        <v>5117</v>
      </c>
      <c r="G364" s="2032"/>
      <c r="H364" s="2032"/>
      <c r="I364" s="2032"/>
      <c r="J364" s="2033"/>
      <c r="K364" s="1905"/>
      <c r="L364" s="2033"/>
      <c r="M364" s="1928"/>
      <c r="N364" s="1909"/>
      <c r="O364" s="1905"/>
      <c r="P364" s="2263" t="s">
        <v>5064</v>
      </c>
      <c r="Q364" s="2264" t="s">
        <v>3106</v>
      </c>
      <c r="R364" s="2265"/>
      <c r="S364" s="2265"/>
      <c r="T364" s="2266" t="s">
        <v>4761</v>
      </c>
      <c r="U364" s="2264" t="s">
        <v>3120</v>
      </c>
      <c r="V364" s="2265"/>
      <c r="W364" s="2265"/>
      <c r="X364" s="2265"/>
      <c r="Y364" s="1675" t="s">
        <v>5103</v>
      </c>
      <c r="Z364" s="1675"/>
      <c r="AA364" s="1675"/>
      <c r="AB364" s="1709"/>
      <c r="AC364" s="2264" t="s">
        <v>3139</v>
      </c>
      <c r="AD364" s="2265"/>
      <c r="AE364" s="2265"/>
      <c r="AF364" s="2265"/>
      <c r="AG364" s="2267" t="s">
        <v>5094</v>
      </c>
      <c r="AH364" s="2267"/>
      <c r="AI364" s="2267"/>
      <c r="AJ364" s="2268"/>
      <c r="AQ364" s="1713"/>
      <c r="AR364" s="1713"/>
      <c r="AS364" s="1713"/>
      <c r="AT364" s="1713"/>
      <c r="AU364" s="1713"/>
      <c r="AV364" s="1713"/>
      <c r="AW364" s="1713"/>
      <c r="AX364" s="1713"/>
      <c r="AY364" s="1713"/>
      <c r="AZ364" s="1713"/>
      <c r="BA364" s="1713"/>
      <c r="BB364" s="1713"/>
      <c r="BC364" s="1713"/>
      <c r="BD364" s="1713"/>
    </row>
    <row r="365" spans="2:56" ht="12" customHeight="1">
      <c r="B365" s="1618"/>
      <c r="D365" s="2262" t="s">
        <v>4980</v>
      </c>
      <c r="E365" s="2032"/>
      <c r="F365" s="2282" t="s">
        <v>5118</v>
      </c>
      <c r="G365" s="2032"/>
      <c r="H365" s="2032"/>
      <c r="I365" s="2032"/>
      <c r="J365" s="2033"/>
      <c r="K365" s="1905"/>
      <c r="L365" s="2033"/>
      <c r="M365" s="1928"/>
      <c r="N365" s="1909"/>
      <c r="O365" s="1905"/>
      <c r="P365" s="2263" t="s">
        <v>5064</v>
      </c>
      <c r="Q365" s="2264" t="s">
        <v>3106</v>
      </c>
      <c r="R365" s="2265"/>
      <c r="S365" s="2265"/>
      <c r="T365" s="2266" t="s">
        <v>4761</v>
      </c>
      <c r="U365" s="2264" t="s">
        <v>3120</v>
      </c>
      <c r="V365" s="2265"/>
      <c r="W365" s="2265"/>
      <c r="X365" s="2265"/>
      <c r="Y365" s="1675" t="s">
        <v>5103</v>
      </c>
      <c r="Z365" s="1675"/>
      <c r="AA365" s="1675"/>
      <c r="AB365" s="1709"/>
      <c r="AC365" s="2264" t="s">
        <v>3139</v>
      </c>
      <c r="AD365" s="2265"/>
      <c r="AE365" s="2265"/>
      <c r="AF365" s="2265"/>
      <c r="AG365" s="2267" t="s">
        <v>5096</v>
      </c>
      <c r="AH365" s="2267"/>
      <c r="AI365" s="2267"/>
      <c r="AJ365" s="2268"/>
      <c r="AQ365" s="1713"/>
      <c r="AR365" s="1713"/>
      <c r="AS365" s="1713"/>
      <c r="AT365" s="1713"/>
      <c r="AU365" s="1713"/>
      <c r="AV365" s="1713"/>
      <c r="AW365" s="1713"/>
      <c r="AX365" s="1713"/>
      <c r="AY365" s="1713"/>
      <c r="AZ365" s="1713"/>
      <c r="BA365" s="1713"/>
      <c r="BB365" s="1713"/>
      <c r="BC365" s="1713"/>
      <c r="BD365" s="1713"/>
    </row>
    <row r="366" spans="2:56" ht="12" customHeight="1">
      <c r="B366" s="1618"/>
      <c r="E366" s="2032"/>
      <c r="F366" s="1927"/>
      <c r="G366" s="1927"/>
      <c r="H366" s="1927"/>
      <c r="I366" s="1928"/>
      <c r="J366" s="1929"/>
      <c r="K366" s="1928"/>
      <c r="L366" s="1928"/>
      <c r="M366" s="1909"/>
      <c r="N366" s="1929"/>
      <c r="O366" s="1909"/>
      <c r="P366" s="1929"/>
      <c r="Q366" s="1929"/>
      <c r="R366" s="1929"/>
      <c r="S366" s="1930"/>
      <c r="T366" s="1929"/>
      <c r="U366" s="1929"/>
      <c r="V366" s="1929"/>
      <c r="W366" s="1929"/>
      <c r="X366" s="1930"/>
      <c r="Y366" s="1930"/>
      <c r="Z366" s="1930"/>
      <c r="AA366" s="1930"/>
      <c r="AB366" s="1929"/>
      <c r="AC366" s="1929"/>
      <c r="AD366" s="1929"/>
      <c r="AE366" s="1929"/>
      <c r="AF366" s="1930"/>
      <c r="AG366" s="1930"/>
      <c r="AH366" s="1930"/>
      <c r="AI366" s="1930"/>
      <c r="AJ366" s="1909"/>
      <c r="AK366" s="1909"/>
      <c r="AP366" s="1713"/>
      <c r="AQ366" s="1713"/>
      <c r="AR366" s="1713"/>
      <c r="AS366" s="1713"/>
      <c r="AT366" s="1713"/>
      <c r="AU366" s="1713"/>
      <c r="AV366" s="1713"/>
      <c r="AW366" s="1713"/>
      <c r="AX366" s="1713"/>
      <c r="AY366" s="1713"/>
      <c r="AZ366" s="1713"/>
      <c r="BA366" s="1713"/>
      <c r="BB366" s="1713"/>
      <c r="BC366" s="1713"/>
    </row>
    <row r="367" spans="2:56" ht="12" customHeight="1">
      <c r="B367" s="1618"/>
      <c r="D367" s="2262" t="s">
        <v>4918</v>
      </c>
      <c r="E367" s="2032"/>
      <c r="F367" s="2032" t="s">
        <v>5119</v>
      </c>
      <c r="G367" s="2032"/>
      <c r="H367" s="2032"/>
      <c r="I367" s="2032"/>
      <c r="J367" s="2033"/>
      <c r="K367" s="1905"/>
      <c r="L367" s="2033"/>
      <c r="M367" s="1928"/>
      <c r="N367" s="1909"/>
      <c r="O367" s="1905"/>
      <c r="P367" s="1354" t="s">
        <v>5120</v>
      </c>
      <c r="Q367" s="2264" t="s">
        <v>3106</v>
      </c>
      <c r="R367" s="2265"/>
      <c r="S367" s="2265"/>
      <c r="T367" s="2266" t="s">
        <v>4756</v>
      </c>
      <c r="U367" s="2264" t="s">
        <v>3120</v>
      </c>
      <c r="V367" s="2265"/>
      <c r="W367" s="2265"/>
      <c r="X367" s="2265"/>
      <c r="Y367" s="2267" t="s">
        <v>5024</v>
      </c>
      <c r="Z367" s="2267"/>
      <c r="AA367" s="2267"/>
      <c r="AB367" s="2268"/>
      <c r="AC367" s="2264" t="s">
        <v>3139</v>
      </c>
      <c r="AD367" s="2265"/>
      <c r="AE367" s="2265"/>
      <c r="AF367" s="2265"/>
      <c r="AG367" s="2267" t="s">
        <v>3812</v>
      </c>
      <c r="AH367" s="2267"/>
      <c r="AI367" s="2267"/>
      <c r="AJ367" s="2268"/>
      <c r="AQ367" s="1713"/>
      <c r="AR367" s="1713"/>
      <c r="AS367" s="1713"/>
      <c r="AT367" s="1713"/>
      <c r="AU367" s="1713"/>
      <c r="AV367" s="1713"/>
      <c r="AW367" s="1713"/>
      <c r="AX367" s="1713"/>
      <c r="AY367" s="1713"/>
      <c r="AZ367" s="1713"/>
      <c r="BA367" s="1713"/>
      <c r="BB367" s="1713"/>
      <c r="BC367" s="1713"/>
      <c r="BD367" s="1713"/>
    </row>
    <row r="368" spans="2:56" s="1375" customFormat="1" ht="12" customHeight="1">
      <c r="E368" s="1396"/>
      <c r="F368" s="1351"/>
      <c r="G368" s="1396"/>
      <c r="H368" s="1396"/>
      <c r="I368" s="1396"/>
      <c r="J368" s="1351"/>
      <c r="K368" s="1395"/>
      <c r="L368" s="1395"/>
      <c r="M368" s="1397"/>
      <c r="N368" s="1351"/>
      <c r="P368" s="1354" t="s">
        <v>3129</v>
      </c>
      <c r="Q368" s="1357" t="s">
        <v>3106</v>
      </c>
      <c r="R368" s="1358"/>
      <c r="S368" s="1358"/>
      <c r="T368" s="2266" t="s">
        <v>4756</v>
      </c>
      <c r="U368" s="2286" t="s">
        <v>3120</v>
      </c>
      <c r="V368" s="2287"/>
      <c r="W368" s="2287"/>
      <c r="X368" s="2287"/>
      <c r="Y368" s="1360" t="s">
        <v>3129</v>
      </c>
      <c r="Z368" s="1360"/>
      <c r="AA368" s="1360"/>
      <c r="AB368" s="1361"/>
      <c r="AC368" s="1357" t="s">
        <v>3139</v>
      </c>
      <c r="AD368" s="1358"/>
      <c r="AE368" s="1358"/>
      <c r="AF368" s="1358"/>
      <c r="AG368" s="2267" t="s">
        <v>3812</v>
      </c>
      <c r="AH368" s="2267"/>
      <c r="AI368" s="2267"/>
      <c r="AJ368" s="2268"/>
    </row>
    <row r="369" spans="2:56" s="1375" customFormat="1" ht="12" customHeight="1">
      <c r="E369" s="1396"/>
      <c r="F369" s="1395"/>
      <c r="G369" s="1396"/>
      <c r="H369" s="1396"/>
      <c r="I369" s="1396"/>
      <c r="J369" s="1352"/>
      <c r="K369" s="1395"/>
      <c r="L369" s="1395"/>
      <c r="M369" s="1397"/>
      <c r="N369" s="1351"/>
      <c r="P369" s="1354" t="s">
        <v>5121</v>
      </c>
      <c r="Q369" s="1357" t="s">
        <v>3106</v>
      </c>
      <c r="R369" s="1358"/>
      <c r="S369" s="1358"/>
      <c r="T369" s="2266" t="s">
        <v>4756</v>
      </c>
      <c r="U369" s="2286" t="s">
        <v>3120</v>
      </c>
      <c r="V369" s="2287"/>
      <c r="W369" s="2287"/>
      <c r="X369" s="2287"/>
      <c r="Y369" s="1360" t="s">
        <v>5122</v>
      </c>
      <c r="Z369" s="1360"/>
      <c r="AA369" s="1360"/>
      <c r="AB369" s="1361"/>
      <c r="AC369" s="1357" t="s">
        <v>3139</v>
      </c>
      <c r="AD369" s="1358"/>
      <c r="AE369" s="1358"/>
      <c r="AF369" s="1358"/>
      <c r="AG369" s="2267" t="s">
        <v>3812</v>
      </c>
      <c r="AH369" s="2267"/>
      <c r="AI369" s="2267"/>
      <c r="AJ369" s="2268"/>
    </row>
    <row r="370" spans="2:56" s="1316" customFormat="1" ht="12" hidden="1" customHeight="1">
      <c r="E370" s="1352"/>
      <c r="F370" s="1351"/>
      <c r="G370" s="1352"/>
      <c r="H370" s="1352"/>
      <c r="I370" s="1352"/>
      <c r="J370" s="1351"/>
      <c r="K370" s="1354"/>
      <c r="L370" s="1351"/>
      <c r="M370" s="1395"/>
      <c r="N370" s="1351"/>
      <c r="P370" s="1354" t="s">
        <v>5053</v>
      </c>
      <c r="Q370" s="1357" t="s">
        <v>3106</v>
      </c>
      <c r="R370" s="1358"/>
      <c r="S370" s="1358"/>
      <c r="T370" s="2266" t="s">
        <v>4756</v>
      </c>
      <c r="U370" s="1357" t="s">
        <v>3120</v>
      </c>
      <c r="V370" s="1358"/>
      <c r="W370" s="1358"/>
      <c r="X370" s="1358"/>
      <c r="Y370" s="1360" t="s">
        <v>4501</v>
      </c>
      <c r="Z370" s="1360"/>
      <c r="AA370" s="1360"/>
      <c r="AB370" s="1361"/>
      <c r="AC370" s="1357" t="s">
        <v>4781</v>
      </c>
      <c r="AD370" s="1358"/>
      <c r="AE370" s="1358"/>
      <c r="AF370" s="1358"/>
      <c r="AG370" s="2267" t="s">
        <v>3812</v>
      </c>
      <c r="AH370" s="2267"/>
      <c r="AI370" s="2267"/>
      <c r="AJ370" s="2268"/>
    </row>
    <row r="371" spans="2:56" s="1375" customFormat="1" ht="12" hidden="1" customHeight="1">
      <c r="E371" s="1396"/>
      <c r="F371" s="1351"/>
      <c r="G371" s="1396"/>
      <c r="H371" s="1396"/>
      <c r="I371" s="1396"/>
      <c r="J371" s="1351"/>
      <c r="K371" s="1395"/>
      <c r="L371" s="1395"/>
      <c r="M371" s="1397"/>
      <c r="N371" s="1351"/>
      <c r="P371" s="1354" t="s">
        <v>3129</v>
      </c>
      <c r="Q371" s="1357" t="s">
        <v>3106</v>
      </c>
      <c r="R371" s="1358"/>
      <c r="S371" s="1358"/>
      <c r="T371" s="2266" t="s">
        <v>4756</v>
      </c>
      <c r="U371" s="2286" t="s">
        <v>3120</v>
      </c>
      <c r="V371" s="2287"/>
      <c r="W371" s="2287"/>
      <c r="X371" s="2287"/>
      <c r="Y371" s="1360" t="s">
        <v>3129</v>
      </c>
      <c r="Z371" s="1360"/>
      <c r="AA371" s="1360"/>
      <c r="AB371" s="1361"/>
      <c r="AC371" s="1357" t="s">
        <v>3216</v>
      </c>
      <c r="AD371" s="1358"/>
      <c r="AE371" s="1358"/>
      <c r="AF371" s="1358"/>
      <c r="AG371" s="2267" t="s">
        <v>3812</v>
      </c>
      <c r="AH371" s="2267"/>
      <c r="AI371" s="2267"/>
      <c r="AJ371" s="2268"/>
    </row>
    <row r="372" spans="2:56" s="1375" customFormat="1" ht="12" hidden="1" customHeight="1">
      <c r="E372" s="1396"/>
      <c r="F372" s="1395"/>
      <c r="G372" s="1396"/>
      <c r="H372" s="1396"/>
      <c r="I372" s="1396"/>
      <c r="J372" s="1352"/>
      <c r="K372" s="1395"/>
      <c r="L372" s="1395"/>
      <c r="M372" s="1397"/>
      <c r="N372" s="1351"/>
      <c r="P372" s="1354" t="s">
        <v>5054</v>
      </c>
      <c r="Q372" s="1357" t="s">
        <v>3106</v>
      </c>
      <c r="R372" s="1358"/>
      <c r="S372" s="1358"/>
      <c r="T372" s="2266" t="s">
        <v>4756</v>
      </c>
      <c r="U372" s="2286" t="s">
        <v>3120</v>
      </c>
      <c r="V372" s="2287"/>
      <c r="W372" s="2287"/>
      <c r="X372" s="2287"/>
      <c r="Y372" s="1360" t="s">
        <v>5055</v>
      </c>
      <c r="Z372" s="1360"/>
      <c r="AA372" s="1360"/>
      <c r="AB372" s="1361"/>
      <c r="AC372" s="1357" t="s">
        <v>3139</v>
      </c>
      <c r="AD372" s="1358"/>
      <c r="AE372" s="1358"/>
      <c r="AF372" s="1358"/>
      <c r="AG372" s="2267" t="s">
        <v>3812</v>
      </c>
      <c r="AH372" s="2267"/>
      <c r="AI372" s="2267"/>
      <c r="AJ372" s="2268"/>
    </row>
    <row r="373" spans="2:56" s="1316" customFormat="1" ht="12" hidden="1" customHeight="1">
      <c r="E373" s="1352"/>
      <c r="F373" s="1351"/>
      <c r="G373" s="1352"/>
      <c r="H373" s="1352"/>
      <c r="I373" s="1352"/>
      <c r="J373" s="1351"/>
      <c r="K373" s="1354"/>
      <c r="L373" s="1351"/>
      <c r="M373" s="1395"/>
      <c r="N373" s="1351"/>
      <c r="P373" s="1354" t="s">
        <v>5056</v>
      </c>
      <c r="Q373" s="1357" t="s">
        <v>3106</v>
      </c>
      <c r="R373" s="1358"/>
      <c r="S373" s="1358"/>
      <c r="T373" s="2266" t="s">
        <v>4756</v>
      </c>
      <c r="U373" s="1357" t="s">
        <v>3120</v>
      </c>
      <c r="V373" s="1358"/>
      <c r="W373" s="1358"/>
      <c r="X373" s="1358"/>
      <c r="Y373" s="1360" t="s">
        <v>5024</v>
      </c>
      <c r="Z373" s="1360"/>
      <c r="AA373" s="1360"/>
      <c r="AB373" s="1361"/>
      <c r="AC373" s="1357" t="s">
        <v>3139</v>
      </c>
      <c r="AD373" s="1358"/>
      <c r="AE373" s="1358"/>
      <c r="AF373" s="1358"/>
      <c r="AG373" s="2267" t="s">
        <v>3812</v>
      </c>
      <c r="AH373" s="2267"/>
      <c r="AI373" s="2267"/>
      <c r="AJ373" s="2268"/>
    </row>
    <row r="374" spans="2:56" s="1375" customFormat="1" ht="12" hidden="1" customHeight="1">
      <c r="E374" s="1396"/>
      <c r="F374" s="1351"/>
      <c r="G374" s="1396"/>
      <c r="H374" s="1396"/>
      <c r="I374" s="1396"/>
      <c r="J374" s="1351"/>
      <c r="K374" s="1395"/>
      <c r="L374" s="1395"/>
      <c r="M374" s="1397"/>
      <c r="N374" s="1351"/>
      <c r="P374" s="1354" t="s">
        <v>3129</v>
      </c>
      <c r="Q374" s="1357" t="s">
        <v>3106</v>
      </c>
      <c r="R374" s="1358"/>
      <c r="S374" s="1358"/>
      <c r="T374" s="2266" t="s">
        <v>4756</v>
      </c>
      <c r="U374" s="2286" t="s">
        <v>3120</v>
      </c>
      <c r="V374" s="2287"/>
      <c r="W374" s="2287"/>
      <c r="X374" s="2287"/>
      <c r="Y374" s="1360" t="s">
        <v>3129</v>
      </c>
      <c r="Z374" s="1360"/>
      <c r="AA374" s="1360"/>
      <c r="AB374" s="1361"/>
      <c r="AC374" s="1357" t="s">
        <v>3139</v>
      </c>
      <c r="AD374" s="1358"/>
      <c r="AE374" s="1358"/>
      <c r="AF374" s="1358"/>
      <c r="AG374" s="2267" t="s">
        <v>3812</v>
      </c>
      <c r="AH374" s="2267"/>
      <c r="AI374" s="2267"/>
      <c r="AJ374" s="2268"/>
    </row>
    <row r="375" spans="2:56" s="1375" customFormat="1" ht="12" hidden="1" customHeight="1">
      <c r="E375" s="1396"/>
      <c r="F375" s="1395"/>
      <c r="G375" s="1396"/>
      <c r="H375" s="1396"/>
      <c r="I375" s="1396"/>
      <c r="J375" s="1352"/>
      <c r="K375" s="1395"/>
      <c r="L375" s="1395"/>
      <c r="M375" s="1397"/>
      <c r="N375" s="1351"/>
      <c r="P375" s="1354" t="s">
        <v>5058</v>
      </c>
      <c r="Q375" s="1357" t="s">
        <v>3106</v>
      </c>
      <c r="R375" s="1358"/>
      <c r="S375" s="1358"/>
      <c r="T375" s="2266" t="s">
        <v>4756</v>
      </c>
      <c r="U375" s="2286" t="s">
        <v>3120</v>
      </c>
      <c r="V375" s="2287"/>
      <c r="W375" s="2287"/>
      <c r="X375" s="2287"/>
      <c r="Y375" s="1360" t="s">
        <v>5100</v>
      </c>
      <c r="Z375" s="1360"/>
      <c r="AA375" s="1360"/>
      <c r="AB375" s="1361"/>
      <c r="AC375" s="1357" t="s">
        <v>3139</v>
      </c>
      <c r="AD375" s="1358"/>
      <c r="AE375" s="1358"/>
      <c r="AF375" s="1358"/>
      <c r="AG375" s="2267" t="s">
        <v>5123</v>
      </c>
      <c r="AH375" s="2267"/>
      <c r="AI375" s="2267"/>
      <c r="AJ375" s="2268"/>
    </row>
    <row r="376" spans="2:56" s="1316" customFormat="1" ht="12" hidden="1" customHeight="1">
      <c r="E376" s="1352"/>
      <c r="F376" s="1351"/>
      <c r="G376" s="1352"/>
      <c r="H376" s="1352"/>
      <c r="I376" s="1352"/>
      <c r="J376" s="1351"/>
      <c r="K376" s="1354"/>
      <c r="L376" s="1351"/>
      <c r="M376" s="1395"/>
      <c r="N376" s="1351"/>
      <c r="P376" s="1354" t="s">
        <v>5060</v>
      </c>
      <c r="Q376" s="1357" t="s">
        <v>3106</v>
      </c>
      <c r="R376" s="1358"/>
      <c r="S376" s="1358"/>
      <c r="T376" s="2266" t="s">
        <v>4756</v>
      </c>
      <c r="U376" s="1357" t="s">
        <v>3120</v>
      </c>
      <c r="V376" s="1358"/>
      <c r="W376" s="1358"/>
      <c r="X376" s="1358"/>
      <c r="Y376" s="1360" t="s">
        <v>4935</v>
      </c>
      <c r="Z376" s="1360"/>
      <c r="AA376" s="1360"/>
      <c r="AB376" s="1361"/>
      <c r="AC376" s="1357" t="s">
        <v>3139</v>
      </c>
      <c r="AD376" s="1358"/>
      <c r="AE376" s="1358"/>
      <c r="AF376" s="1358"/>
      <c r="AG376" s="2267" t="s">
        <v>3812</v>
      </c>
      <c r="AH376" s="2267"/>
      <c r="AI376" s="2267"/>
      <c r="AJ376" s="2268"/>
    </row>
    <row r="377" spans="2:56" s="1375" customFormat="1" ht="12" hidden="1" customHeight="1">
      <c r="E377" s="1396"/>
      <c r="F377" s="1351"/>
      <c r="G377" s="1396"/>
      <c r="H377" s="1396"/>
      <c r="I377" s="1396"/>
      <c r="J377" s="1351"/>
      <c r="K377" s="1395"/>
      <c r="L377" s="1395"/>
      <c r="M377" s="1397"/>
      <c r="N377" s="1351"/>
      <c r="P377" s="1354" t="s">
        <v>3129</v>
      </c>
      <c r="Q377" s="1357" t="s">
        <v>3106</v>
      </c>
      <c r="R377" s="1358"/>
      <c r="S377" s="1358"/>
      <c r="T377" s="2266" t="s">
        <v>4756</v>
      </c>
      <c r="U377" s="2286" t="s">
        <v>3225</v>
      </c>
      <c r="V377" s="2287"/>
      <c r="W377" s="2287"/>
      <c r="X377" s="2287"/>
      <c r="Y377" s="1360" t="s">
        <v>3129</v>
      </c>
      <c r="Z377" s="1360"/>
      <c r="AA377" s="1360"/>
      <c r="AB377" s="1361"/>
      <c r="AC377" s="1357" t="s">
        <v>3139</v>
      </c>
      <c r="AD377" s="1358"/>
      <c r="AE377" s="1358"/>
      <c r="AF377" s="1358"/>
      <c r="AG377" s="2267" t="s">
        <v>3812</v>
      </c>
      <c r="AH377" s="2267"/>
      <c r="AI377" s="2267"/>
      <c r="AJ377" s="2268"/>
    </row>
    <row r="378" spans="2:56" s="1375" customFormat="1" ht="12" hidden="1" customHeight="1">
      <c r="E378" s="1396"/>
      <c r="F378" s="1395"/>
      <c r="G378" s="1396"/>
      <c r="H378" s="1396"/>
      <c r="I378" s="1396"/>
      <c r="J378" s="1352"/>
      <c r="K378" s="1395"/>
      <c r="L378" s="1395"/>
      <c r="M378" s="1397"/>
      <c r="N378" s="1351"/>
      <c r="P378" s="1354" t="s">
        <v>5101</v>
      </c>
      <c r="Q378" s="1357" t="s">
        <v>3106</v>
      </c>
      <c r="R378" s="1358"/>
      <c r="S378" s="1358"/>
      <c r="T378" s="2266" t="s">
        <v>4756</v>
      </c>
      <c r="U378" s="2286" t="s">
        <v>3120</v>
      </c>
      <c r="V378" s="2287"/>
      <c r="W378" s="2287"/>
      <c r="X378" s="2287"/>
      <c r="Y378" s="1360" t="s">
        <v>5062</v>
      </c>
      <c r="Z378" s="1360"/>
      <c r="AA378" s="1360"/>
      <c r="AB378" s="1361"/>
      <c r="AC378" s="1357" t="s">
        <v>3139</v>
      </c>
      <c r="AD378" s="1358"/>
      <c r="AE378" s="1358"/>
      <c r="AF378" s="1358"/>
      <c r="AG378" s="2267" t="s">
        <v>3812</v>
      </c>
      <c r="AH378" s="2267"/>
      <c r="AI378" s="2267"/>
      <c r="AJ378" s="2268"/>
    </row>
    <row r="379" spans="2:56" ht="12" customHeight="1">
      <c r="B379" s="1618"/>
      <c r="D379" s="2262" t="s">
        <v>4938</v>
      </c>
      <c r="E379" s="2032"/>
      <c r="F379" s="2282" t="s">
        <v>5124</v>
      </c>
      <c r="G379" s="2032"/>
      <c r="H379" s="2032"/>
      <c r="I379" s="2032"/>
      <c r="J379" s="2033"/>
      <c r="K379" s="1905"/>
      <c r="L379" s="2033"/>
      <c r="M379" s="1928"/>
      <c r="N379" s="1909"/>
      <c r="O379" s="1905"/>
      <c r="P379" s="2263" t="s">
        <v>5064</v>
      </c>
      <c r="Q379" s="2264" t="s">
        <v>3106</v>
      </c>
      <c r="R379" s="2265"/>
      <c r="S379" s="2265"/>
      <c r="T379" s="2266" t="s">
        <v>4780</v>
      </c>
      <c r="U379" s="2264" t="s">
        <v>3120</v>
      </c>
      <c r="V379" s="2265"/>
      <c r="W379" s="2265"/>
      <c r="X379" s="2265"/>
      <c r="Y379" s="1675" t="s">
        <v>5125</v>
      </c>
      <c r="Z379" s="1675"/>
      <c r="AA379" s="1675"/>
      <c r="AB379" s="1709"/>
      <c r="AC379" s="2264" t="s">
        <v>3139</v>
      </c>
      <c r="AD379" s="2265"/>
      <c r="AE379" s="2265"/>
      <c r="AF379" s="2265"/>
      <c r="AG379" s="2267" t="s">
        <v>5066</v>
      </c>
      <c r="AH379" s="2267"/>
      <c r="AI379" s="2267"/>
      <c r="AJ379" s="2268"/>
      <c r="AQ379" s="1713"/>
      <c r="AR379" s="1713"/>
      <c r="AS379" s="1713"/>
      <c r="AT379" s="1713"/>
      <c r="AU379" s="1713"/>
      <c r="AV379" s="1713"/>
      <c r="AW379" s="1713"/>
      <c r="AX379" s="1713"/>
      <c r="AY379" s="1713"/>
      <c r="AZ379" s="1713"/>
      <c r="BA379" s="1713"/>
      <c r="BB379" s="1713"/>
      <c r="BC379" s="1713"/>
      <c r="BD379" s="1713"/>
    </row>
    <row r="380" spans="2:56" ht="12" customHeight="1">
      <c r="B380" s="1618"/>
      <c r="D380" s="2262" t="s">
        <v>5031</v>
      </c>
      <c r="E380" s="2032"/>
      <c r="F380" s="2282" t="s">
        <v>5126</v>
      </c>
      <c r="G380" s="2032"/>
      <c r="H380" s="2032"/>
      <c r="I380" s="2032"/>
      <c r="J380" s="2033"/>
      <c r="K380" s="1905"/>
      <c r="L380" s="2033"/>
      <c r="M380" s="1928"/>
      <c r="N380" s="1909"/>
      <c r="O380" s="1905"/>
      <c r="P380" s="2263" t="s">
        <v>5064</v>
      </c>
      <c r="Q380" s="2264" t="s">
        <v>3106</v>
      </c>
      <c r="R380" s="2265"/>
      <c r="S380" s="2265"/>
      <c r="T380" s="2266" t="s">
        <v>4761</v>
      </c>
      <c r="U380" s="2264" t="s">
        <v>3120</v>
      </c>
      <c r="V380" s="2265"/>
      <c r="W380" s="2265"/>
      <c r="X380" s="2265"/>
      <c r="Y380" s="1675" t="s">
        <v>5127</v>
      </c>
      <c r="Z380" s="1675"/>
      <c r="AA380" s="1675"/>
      <c r="AB380" s="1709"/>
      <c r="AC380" s="2264" t="s">
        <v>3139</v>
      </c>
      <c r="AD380" s="2265"/>
      <c r="AE380" s="2265"/>
      <c r="AF380" s="2265"/>
      <c r="AG380" s="2267" t="s">
        <v>5068</v>
      </c>
      <c r="AH380" s="2267"/>
      <c r="AI380" s="2267"/>
      <c r="AJ380" s="2268"/>
      <c r="AQ380" s="1713"/>
      <c r="AR380" s="1713"/>
      <c r="AS380" s="1713"/>
      <c r="AT380" s="1713"/>
      <c r="AU380" s="1713"/>
      <c r="AV380" s="1713"/>
      <c r="AW380" s="1713"/>
      <c r="AX380" s="1713"/>
      <c r="AY380" s="1713"/>
      <c r="AZ380" s="1713"/>
      <c r="BA380" s="1713"/>
      <c r="BB380" s="1713"/>
      <c r="BC380" s="1713"/>
      <c r="BD380" s="1713"/>
    </row>
    <row r="381" spans="2:56" ht="12" customHeight="1">
      <c r="B381" s="1618"/>
      <c r="D381" s="2262" t="s">
        <v>4998</v>
      </c>
      <c r="E381" s="2032"/>
      <c r="F381" s="2282" t="s">
        <v>5128</v>
      </c>
      <c r="G381" s="2032"/>
      <c r="H381" s="2032"/>
      <c r="I381" s="2032"/>
      <c r="J381" s="2033"/>
      <c r="K381" s="1905"/>
      <c r="L381" s="2033"/>
      <c r="M381" s="1928"/>
      <c r="N381" s="1909"/>
      <c r="O381" s="1905"/>
      <c r="P381" s="2263" t="s">
        <v>5064</v>
      </c>
      <c r="Q381" s="2264" t="s">
        <v>3106</v>
      </c>
      <c r="R381" s="2265"/>
      <c r="S381" s="2265"/>
      <c r="T381" s="2266" t="s">
        <v>4761</v>
      </c>
      <c r="U381" s="2264" t="s">
        <v>3120</v>
      </c>
      <c r="V381" s="2265"/>
      <c r="W381" s="2265"/>
      <c r="X381" s="2265"/>
      <c r="Y381" s="1675" t="s">
        <v>5127</v>
      </c>
      <c r="Z381" s="1675"/>
      <c r="AA381" s="1675"/>
      <c r="AB381" s="1709"/>
      <c r="AC381" s="2264" t="s">
        <v>3139</v>
      </c>
      <c r="AD381" s="2265"/>
      <c r="AE381" s="2265"/>
      <c r="AF381" s="2265"/>
      <c r="AG381" s="2267" t="s">
        <v>5070</v>
      </c>
      <c r="AH381" s="2267"/>
      <c r="AI381" s="2267"/>
      <c r="AJ381" s="2268"/>
      <c r="AQ381" s="1713"/>
      <c r="AR381" s="1713"/>
      <c r="AS381" s="1713"/>
      <c r="AT381" s="1713"/>
      <c r="AU381" s="1713"/>
      <c r="AV381" s="1713"/>
      <c r="AW381" s="1713"/>
      <c r="AX381" s="1713"/>
      <c r="AY381" s="1713"/>
      <c r="AZ381" s="1713"/>
      <c r="BA381" s="1713"/>
      <c r="BB381" s="1713"/>
      <c r="BC381" s="1713"/>
      <c r="BD381" s="1713"/>
    </row>
    <row r="382" spans="2:56" ht="12" customHeight="1">
      <c r="B382" s="1618"/>
      <c r="D382" s="2262" t="s">
        <v>5000</v>
      </c>
      <c r="E382" s="2032"/>
      <c r="F382" s="2282" t="s">
        <v>5129</v>
      </c>
      <c r="G382" s="2032"/>
      <c r="H382" s="2032"/>
      <c r="I382" s="2032"/>
      <c r="J382" s="2033"/>
      <c r="K382" s="1905"/>
      <c r="L382" s="2033"/>
      <c r="M382" s="1928"/>
      <c r="N382" s="1909"/>
      <c r="O382" s="1905"/>
      <c r="P382" s="2263" t="s">
        <v>5064</v>
      </c>
      <c r="Q382" s="2264" t="s">
        <v>3106</v>
      </c>
      <c r="R382" s="2265"/>
      <c r="S382" s="2265"/>
      <c r="T382" s="2266" t="s">
        <v>4761</v>
      </c>
      <c r="U382" s="2264" t="s">
        <v>3120</v>
      </c>
      <c r="V382" s="2265"/>
      <c r="W382" s="2265"/>
      <c r="X382" s="2265"/>
      <c r="Y382" s="1675" t="s">
        <v>5125</v>
      </c>
      <c r="Z382" s="1675"/>
      <c r="AA382" s="1675"/>
      <c r="AB382" s="1709"/>
      <c r="AC382" s="2264" t="s">
        <v>3139</v>
      </c>
      <c r="AD382" s="2265"/>
      <c r="AE382" s="2265"/>
      <c r="AF382" s="2265"/>
      <c r="AG382" s="2267" t="s">
        <v>5072</v>
      </c>
      <c r="AH382" s="2267"/>
      <c r="AI382" s="2267"/>
      <c r="AJ382" s="2268"/>
      <c r="AQ382" s="1713"/>
      <c r="AR382" s="1713"/>
      <c r="AS382" s="1713"/>
      <c r="AT382" s="1713"/>
      <c r="AU382" s="1713"/>
      <c r="AV382" s="1713"/>
      <c r="AW382" s="1713"/>
      <c r="AX382" s="1713"/>
      <c r="AY382" s="1713"/>
      <c r="AZ382" s="1713"/>
      <c r="BA382" s="1713"/>
      <c r="BB382" s="1713"/>
      <c r="BC382" s="1713"/>
      <c r="BD382" s="1713"/>
    </row>
    <row r="383" spans="2:56" ht="12" customHeight="1">
      <c r="B383" s="1618"/>
      <c r="D383" s="2262" t="s">
        <v>5003</v>
      </c>
      <c r="E383" s="2032"/>
      <c r="F383" s="2282" t="s">
        <v>5130</v>
      </c>
      <c r="G383" s="2032"/>
      <c r="H383" s="2032"/>
      <c r="I383" s="2032"/>
      <c r="J383" s="2033"/>
      <c r="K383" s="1905"/>
      <c r="L383" s="2033"/>
      <c r="M383" s="1928"/>
      <c r="N383" s="1909"/>
      <c r="O383" s="1905"/>
      <c r="P383" s="2263" t="s">
        <v>5064</v>
      </c>
      <c r="Q383" s="2264" t="s">
        <v>3106</v>
      </c>
      <c r="R383" s="2265"/>
      <c r="S383" s="2265"/>
      <c r="T383" s="2266" t="s">
        <v>4761</v>
      </c>
      <c r="U383" s="2264" t="s">
        <v>3120</v>
      </c>
      <c r="V383" s="2265"/>
      <c r="W383" s="2265"/>
      <c r="X383" s="2265"/>
      <c r="Y383" s="1675" t="s">
        <v>5127</v>
      </c>
      <c r="Z383" s="1675"/>
      <c r="AA383" s="1675"/>
      <c r="AB383" s="1709"/>
      <c r="AC383" s="2264" t="s">
        <v>3139</v>
      </c>
      <c r="AD383" s="2265"/>
      <c r="AE383" s="2265"/>
      <c r="AF383" s="2265"/>
      <c r="AG383" s="2267" t="s">
        <v>5074</v>
      </c>
      <c r="AH383" s="2267"/>
      <c r="AI383" s="2267"/>
      <c r="AJ383" s="2268"/>
      <c r="AQ383" s="1713"/>
      <c r="AR383" s="1713"/>
      <c r="AS383" s="1713"/>
      <c r="AT383" s="1713"/>
      <c r="AU383" s="1713"/>
      <c r="AV383" s="1713"/>
      <c r="AW383" s="1713"/>
      <c r="AX383" s="1713"/>
      <c r="AY383" s="1713"/>
      <c r="AZ383" s="1713"/>
      <c r="BA383" s="1713"/>
      <c r="BB383" s="1713"/>
      <c r="BC383" s="1713"/>
      <c r="BD383" s="1713"/>
    </row>
    <row r="384" spans="2:56" ht="12" customHeight="1">
      <c r="B384" s="1618"/>
      <c r="D384" s="2262" t="s">
        <v>4954</v>
      </c>
      <c r="E384" s="2032"/>
      <c r="F384" s="2282" t="s">
        <v>5131</v>
      </c>
      <c r="G384" s="2032"/>
      <c r="H384" s="2032"/>
      <c r="I384" s="2032"/>
      <c r="J384" s="2033"/>
      <c r="K384" s="1905"/>
      <c r="L384" s="2033"/>
      <c r="M384" s="1928"/>
      <c r="N384" s="1909"/>
      <c r="O384" s="1905"/>
      <c r="P384" s="2263" t="s">
        <v>5064</v>
      </c>
      <c r="Q384" s="2264" t="s">
        <v>3106</v>
      </c>
      <c r="R384" s="2265"/>
      <c r="S384" s="2265"/>
      <c r="T384" s="2266" t="s">
        <v>4761</v>
      </c>
      <c r="U384" s="2264" t="s">
        <v>3120</v>
      </c>
      <c r="V384" s="2265"/>
      <c r="W384" s="2265"/>
      <c r="X384" s="2265"/>
      <c r="Y384" s="1675" t="s">
        <v>5127</v>
      </c>
      <c r="Z384" s="1675"/>
      <c r="AA384" s="1675"/>
      <c r="AB384" s="1709"/>
      <c r="AC384" s="2264" t="s">
        <v>3139</v>
      </c>
      <c r="AD384" s="2265"/>
      <c r="AE384" s="2265"/>
      <c r="AF384" s="2265"/>
      <c r="AG384" s="2267" t="s">
        <v>5076</v>
      </c>
      <c r="AH384" s="2267"/>
      <c r="AI384" s="2267"/>
      <c r="AJ384" s="2268"/>
      <c r="AQ384" s="1713"/>
      <c r="AR384" s="1713"/>
      <c r="AS384" s="1713"/>
      <c r="AT384" s="1713"/>
      <c r="AU384" s="1713"/>
      <c r="AV384" s="1713"/>
      <c r="AW384" s="1713"/>
      <c r="AX384" s="1713"/>
      <c r="AY384" s="1713"/>
      <c r="AZ384" s="1713"/>
      <c r="BA384" s="1713"/>
      <c r="BB384" s="1713"/>
      <c r="BC384" s="1713"/>
      <c r="BD384" s="1713"/>
    </row>
    <row r="385" spans="2:56" ht="12" customHeight="1">
      <c r="B385" s="1618"/>
      <c r="D385" s="2262" t="s">
        <v>5039</v>
      </c>
      <c r="E385" s="2032"/>
      <c r="F385" s="2282" t="s">
        <v>5132</v>
      </c>
      <c r="G385" s="2032"/>
      <c r="H385" s="2032"/>
      <c r="I385" s="2032"/>
      <c r="J385" s="2033"/>
      <c r="K385" s="1905"/>
      <c r="L385" s="2033"/>
      <c r="M385" s="1928"/>
      <c r="N385" s="1909"/>
      <c r="O385" s="1905"/>
      <c r="P385" s="2263" t="s">
        <v>5064</v>
      </c>
      <c r="Q385" s="2264" t="s">
        <v>3106</v>
      </c>
      <c r="R385" s="2265"/>
      <c r="S385" s="2265"/>
      <c r="T385" s="2266" t="s">
        <v>4761</v>
      </c>
      <c r="U385" s="2264" t="s">
        <v>4757</v>
      </c>
      <c r="V385" s="2265"/>
      <c r="W385" s="2265"/>
      <c r="X385" s="2265"/>
      <c r="Y385" s="1675" t="s">
        <v>5127</v>
      </c>
      <c r="Z385" s="1675"/>
      <c r="AA385" s="1675"/>
      <c r="AB385" s="1709"/>
      <c r="AC385" s="2264" t="s">
        <v>3139</v>
      </c>
      <c r="AD385" s="2265"/>
      <c r="AE385" s="2265"/>
      <c r="AF385" s="2265"/>
      <c r="AG385" s="2267" t="s">
        <v>5078</v>
      </c>
      <c r="AH385" s="2267"/>
      <c r="AI385" s="2267"/>
      <c r="AJ385" s="2268"/>
      <c r="AQ385" s="1713"/>
      <c r="AR385" s="1713"/>
      <c r="AS385" s="1713"/>
      <c r="AT385" s="1713"/>
      <c r="AU385" s="1713"/>
      <c r="AV385" s="1713"/>
      <c r="AW385" s="1713"/>
      <c r="AX385" s="1713"/>
      <c r="AY385" s="1713"/>
      <c r="AZ385" s="1713"/>
      <c r="BA385" s="1713"/>
      <c r="BB385" s="1713"/>
      <c r="BC385" s="1713"/>
      <c r="BD385" s="1713"/>
    </row>
    <row r="386" spans="2:56" ht="12" customHeight="1">
      <c r="B386" s="1618"/>
      <c r="D386" s="2262" t="s">
        <v>4959</v>
      </c>
      <c r="E386" s="2032"/>
      <c r="F386" s="2282" t="s">
        <v>5133</v>
      </c>
      <c r="G386" s="2032"/>
      <c r="H386" s="2032"/>
      <c r="I386" s="2032"/>
      <c r="J386" s="2033"/>
      <c r="K386" s="1905"/>
      <c r="L386" s="2033"/>
      <c r="M386" s="1928"/>
      <c r="N386" s="1909"/>
      <c r="O386" s="1905"/>
      <c r="P386" s="2263" t="s">
        <v>5064</v>
      </c>
      <c r="Q386" s="2264" t="s">
        <v>3106</v>
      </c>
      <c r="R386" s="2265"/>
      <c r="S386" s="2265"/>
      <c r="T386" s="2266" t="s">
        <v>4756</v>
      </c>
      <c r="U386" s="2264" t="s">
        <v>3120</v>
      </c>
      <c r="V386" s="2265"/>
      <c r="W386" s="2265"/>
      <c r="X386" s="2265"/>
      <c r="Y386" s="1675" t="s">
        <v>5127</v>
      </c>
      <c r="Z386" s="1675"/>
      <c r="AA386" s="1675"/>
      <c r="AB386" s="1709"/>
      <c r="AC386" s="2264" t="s">
        <v>4781</v>
      </c>
      <c r="AD386" s="2265"/>
      <c r="AE386" s="2265"/>
      <c r="AF386" s="2265"/>
      <c r="AG386" s="2267" t="s">
        <v>5080</v>
      </c>
      <c r="AH386" s="2267"/>
      <c r="AI386" s="2267"/>
      <c r="AJ386" s="2268"/>
      <c r="AQ386" s="1713"/>
      <c r="AR386" s="1713"/>
      <c r="AS386" s="1713"/>
      <c r="AT386" s="1713"/>
      <c r="AU386" s="1713"/>
      <c r="AV386" s="1713"/>
      <c r="AW386" s="1713"/>
      <c r="AX386" s="1713"/>
      <c r="AY386" s="1713"/>
      <c r="AZ386" s="1713"/>
      <c r="BA386" s="1713"/>
      <c r="BB386" s="1713"/>
      <c r="BC386" s="1713"/>
      <c r="BD386" s="1713"/>
    </row>
    <row r="387" spans="2:56" ht="12" customHeight="1">
      <c r="B387" s="1618"/>
      <c r="D387" s="2262" t="s">
        <v>4961</v>
      </c>
      <c r="E387" s="2032"/>
      <c r="F387" s="2282" t="s">
        <v>5134</v>
      </c>
      <c r="G387" s="2032"/>
      <c r="H387" s="2032"/>
      <c r="I387" s="2032"/>
      <c r="J387" s="2033"/>
      <c r="K387" s="1905"/>
      <c r="L387" s="2033"/>
      <c r="M387" s="1928"/>
      <c r="N387" s="1909"/>
      <c r="O387" s="1905"/>
      <c r="P387" s="2263" t="s">
        <v>5064</v>
      </c>
      <c r="Q387" s="2264" t="s">
        <v>3106</v>
      </c>
      <c r="R387" s="2265"/>
      <c r="S387" s="2265"/>
      <c r="T387" s="2266" t="s">
        <v>4761</v>
      </c>
      <c r="U387" s="2264" t="s">
        <v>3120</v>
      </c>
      <c r="V387" s="2265"/>
      <c r="W387" s="2265"/>
      <c r="X387" s="2265"/>
      <c r="Y387" s="1675" t="s">
        <v>5127</v>
      </c>
      <c r="Z387" s="1675"/>
      <c r="AA387" s="1675"/>
      <c r="AB387" s="1709"/>
      <c r="AC387" s="2264" t="s">
        <v>3139</v>
      </c>
      <c r="AD387" s="2265"/>
      <c r="AE387" s="2265"/>
      <c r="AF387" s="2265"/>
      <c r="AG387" s="2267" t="s">
        <v>5082</v>
      </c>
      <c r="AH387" s="2267"/>
      <c r="AI387" s="2267"/>
      <c r="AJ387" s="2268"/>
      <c r="AQ387" s="1713"/>
      <c r="AR387" s="1713"/>
      <c r="AS387" s="1713"/>
      <c r="AT387" s="1713"/>
      <c r="AU387" s="1713"/>
      <c r="AV387" s="1713"/>
      <c r="AW387" s="1713"/>
      <c r="AX387" s="1713"/>
      <c r="AY387" s="1713"/>
      <c r="AZ387" s="1713"/>
      <c r="BA387" s="1713"/>
      <c r="BB387" s="1713"/>
      <c r="BC387" s="1713"/>
      <c r="BD387" s="1713"/>
    </row>
    <row r="388" spans="2:56" ht="12" customHeight="1">
      <c r="B388" s="1618"/>
      <c r="D388" s="2262" t="s">
        <v>4964</v>
      </c>
      <c r="E388" s="2032"/>
      <c r="F388" s="2282" t="s">
        <v>5135</v>
      </c>
      <c r="G388" s="2032"/>
      <c r="H388" s="2032"/>
      <c r="I388" s="2032"/>
      <c r="J388" s="2033"/>
      <c r="K388" s="1905"/>
      <c r="L388" s="2033"/>
      <c r="M388" s="1928"/>
      <c r="N388" s="1909"/>
      <c r="O388" s="1905"/>
      <c r="P388" s="2263" t="s">
        <v>5064</v>
      </c>
      <c r="Q388" s="2264" t="s">
        <v>3106</v>
      </c>
      <c r="R388" s="2265"/>
      <c r="S388" s="2265"/>
      <c r="T388" s="2266" t="s">
        <v>4761</v>
      </c>
      <c r="U388" s="2264" t="s">
        <v>3120</v>
      </c>
      <c r="V388" s="2265"/>
      <c r="W388" s="2265"/>
      <c r="X388" s="2265"/>
      <c r="Y388" s="1675" t="s">
        <v>5127</v>
      </c>
      <c r="Z388" s="1675"/>
      <c r="AA388" s="1675"/>
      <c r="AB388" s="1709"/>
      <c r="AC388" s="2264" t="s">
        <v>3139</v>
      </c>
      <c r="AD388" s="2265"/>
      <c r="AE388" s="2265"/>
      <c r="AF388" s="2265"/>
      <c r="AG388" s="2267" t="s">
        <v>5084</v>
      </c>
      <c r="AH388" s="2267"/>
      <c r="AI388" s="2267"/>
      <c r="AJ388" s="2268"/>
      <c r="AN388" s="1903" t="s">
        <v>5085</v>
      </c>
      <c r="AQ388" s="1713"/>
      <c r="AR388" s="1713"/>
      <c r="AS388" s="1713"/>
      <c r="AT388" s="1713"/>
      <c r="AU388" s="1713"/>
      <c r="AV388" s="1713"/>
      <c r="AW388" s="1713"/>
      <c r="AX388" s="1713"/>
      <c r="AY388" s="1713"/>
      <c r="AZ388" s="1713"/>
      <c r="BA388" s="1713"/>
      <c r="BB388" s="1713"/>
      <c r="BC388" s="1713"/>
      <c r="BD388" s="1713"/>
    </row>
    <row r="389" spans="2:56" ht="12" customHeight="1">
      <c r="B389" s="1618"/>
      <c r="D389" s="2262" t="s">
        <v>4968</v>
      </c>
      <c r="E389" s="2032"/>
      <c r="F389" s="2282" t="s">
        <v>5136</v>
      </c>
      <c r="G389" s="2032"/>
      <c r="H389" s="2032"/>
      <c r="I389" s="2032"/>
      <c r="J389" s="2033"/>
      <c r="K389" s="1905"/>
      <c r="L389" s="2033"/>
      <c r="M389" s="1928"/>
      <c r="N389" s="1909"/>
      <c r="O389" s="1905"/>
      <c r="P389" s="2263" t="s">
        <v>5064</v>
      </c>
      <c r="Q389" s="2264" t="s">
        <v>3106</v>
      </c>
      <c r="R389" s="2265"/>
      <c r="S389" s="2265"/>
      <c r="T389" s="2266" t="s">
        <v>4761</v>
      </c>
      <c r="U389" s="2264" t="s">
        <v>3120</v>
      </c>
      <c r="V389" s="2265"/>
      <c r="W389" s="2265"/>
      <c r="X389" s="2265"/>
      <c r="Y389" s="1675" t="s">
        <v>5125</v>
      </c>
      <c r="Z389" s="1675"/>
      <c r="AA389" s="1675"/>
      <c r="AB389" s="1709"/>
      <c r="AC389" s="2264" t="s">
        <v>3139</v>
      </c>
      <c r="AD389" s="2265"/>
      <c r="AE389" s="2265"/>
      <c r="AF389" s="2265"/>
      <c r="AG389" s="2267" t="s">
        <v>5087</v>
      </c>
      <c r="AH389" s="2267"/>
      <c r="AI389" s="2267"/>
      <c r="AJ389" s="2268"/>
      <c r="AQ389" s="1713"/>
      <c r="AR389" s="1713"/>
      <c r="AS389" s="1713"/>
      <c r="AT389" s="1713"/>
      <c r="AU389" s="1713"/>
      <c r="AV389" s="1713"/>
      <c r="AW389" s="1713"/>
      <c r="AX389" s="1713"/>
      <c r="AY389" s="1713"/>
      <c r="AZ389" s="1713"/>
      <c r="BA389" s="1713"/>
      <c r="BB389" s="1713"/>
      <c r="BC389" s="1713"/>
      <c r="BD389" s="1713"/>
    </row>
    <row r="390" spans="2:56" ht="12" customHeight="1">
      <c r="B390" s="1618"/>
      <c r="D390" s="2262" t="s">
        <v>5137</v>
      </c>
      <c r="E390" s="2032"/>
      <c r="F390" s="2282" t="s">
        <v>5138</v>
      </c>
      <c r="G390" s="2032"/>
      <c r="H390" s="2032"/>
      <c r="I390" s="2032"/>
      <c r="J390" s="2033"/>
      <c r="K390" s="1905"/>
      <c r="L390" s="2033"/>
      <c r="M390" s="1928"/>
      <c r="N390" s="1909"/>
      <c r="O390" s="1905"/>
      <c r="P390" s="2263" t="s">
        <v>5064</v>
      </c>
      <c r="Q390" s="2264" t="s">
        <v>3106</v>
      </c>
      <c r="R390" s="2265"/>
      <c r="S390" s="2265"/>
      <c r="T390" s="2266" t="s">
        <v>4761</v>
      </c>
      <c r="U390" s="2264" t="s">
        <v>3120</v>
      </c>
      <c r="V390" s="2265"/>
      <c r="W390" s="2265"/>
      <c r="X390" s="2265"/>
      <c r="Y390" s="1675" t="s">
        <v>5127</v>
      </c>
      <c r="Z390" s="1675"/>
      <c r="AA390" s="1675"/>
      <c r="AB390" s="1709"/>
      <c r="AC390" s="2264" t="s">
        <v>3139</v>
      </c>
      <c r="AD390" s="2265"/>
      <c r="AE390" s="2265"/>
      <c r="AF390" s="2265"/>
      <c r="AG390" s="2267" t="s">
        <v>5090</v>
      </c>
      <c r="AH390" s="2267"/>
      <c r="AI390" s="2267"/>
      <c r="AJ390" s="2268"/>
      <c r="AQ390" s="1713"/>
      <c r="AR390" s="1713"/>
      <c r="AS390" s="1713"/>
      <c r="AT390" s="1713"/>
      <c r="AU390" s="1713"/>
      <c r="AV390" s="1713"/>
      <c r="AW390" s="1713"/>
      <c r="AX390" s="1713"/>
      <c r="AY390" s="1713"/>
      <c r="AZ390" s="1713"/>
      <c r="BA390" s="1713"/>
      <c r="BB390" s="1713"/>
      <c r="BC390" s="1713"/>
      <c r="BD390" s="1713"/>
    </row>
    <row r="391" spans="2:56" ht="12" customHeight="1">
      <c r="B391" s="1618"/>
      <c r="D391" s="2262" t="s">
        <v>5017</v>
      </c>
      <c r="E391" s="2032"/>
      <c r="F391" s="2282" t="s">
        <v>5139</v>
      </c>
      <c r="G391" s="2032"/>
      <c r="H391" s="2032"/>
      <c r="I391" s="2032"/>
      <c r="J391" s="2033"/>
      <c r="K391" s="1905"/>
      <c r="L391" s="2033"/>
      <c r="M391" s="1928"/>
      <c r="N391" s="1909"/>
      <c r="O391" s="1905"/>
      <c r="P391" s="2263" t="s">
        <v>5064</v>
      </c>
      <c r="Q391" s="2264" t="s">
        <v>3106</v>
      </c>
      <c r="R391" s="2265"/>
      <c r="S391" s="2265"/>
      <c r="T391" s="2266" t="s">
        <v>4761</v>
      </c>
      <c r="U391" s="2264" t="s">
        <v>3120</v>
      </c>
      <c r="V391" s="2265"/>
      <c r="W391" s="2265"/>
      <c r="X391" s="2265"/>
      <c r="Y391" s="1675" t="s">
        <v>5127</v>
      </c>
      <c r="Z391" s="1675"/>
      <c r="AA391" s="1675"/>
      <c r="AB391" s="1709"/>
      <c r="AC391" s="2264" t="s">
        <v>3139</v>
      </c>
      <c r="AD391" s="2265"/>
      <c r="AE391" s="2265"/>
      <c r="AF391" s="2265"/>
      <c r="AG391" s="2267" t="s">
        <v>5092</v>
      </c>
      <c r="AH391" s="2267"/>
      <c r="AI391" s="2267"/>
      <c r="AJ391" s="2268"/>
      <c r="AQ391" s="1713"/>
      <c r="AR391" s="1713"/>
      <c r="AS391" s="1713"/>
      <c r="AT391" s="1713"/>
      <c r="AU391" s="1713"/>
      <c r="AV391" s="1713"/>
      <c r="AW391" s="1713"/>
      <c r="AX391" s="1713"/>
      <c r="AY391" s="1713"/>
      <c r="AZ391" s="1713"/>
      <c r="BA391" s="1713"/>
      <c r="BB391" s="1713"/>
      <c r="BC391" s="1713"/>
      <c r="BD391" s="1713"/>
    </row>
    <row r="392" spans="2:56" ht="12" customHeight="1">
      <c r="B392" s="1618"/>
      <c r="D392" s="2262" t="s">
        <v>4977</v>
      </c>
      <c r="E392" s="2032"/>
      <c r="F392" s="2282" t="s">
        <v>5140</v>
      </c>
      <c r="G392" s="2032"/>
      <c r="H392" s="2032"/>
      <c r="I392" s="2032"/>
      <c r="J392" s="2033"/>
      <c r="K392" s="1905"/>
      <c r="L392" s="2033"/>
      <c r="M392" s="1928"/>
      <c r="N392" s="1909"/>
      <c r="O392" s="1905"/>
      <c r="P392" s="2263" t="s">
        <v>5064</v>
      </c>
      <c r="Q392" s="2264" t="s">
        <v>3106</v>
      </c>
      <c r="R392" s="2265"/>
      <c r="S392" s="2265"/>
      <c r="T392" s="2266" t="s">
        <v>4761</v>
      </c>
      <c r="U392" s="2264" t="s">
        <v>3120</v>
      </c>
      <c r="V392" s="2265"/>
      <c r="W392" s="2265"/>
      <c r="X392" s="2265"/>
      <c r="Y392" s="1675" t="s">
        <v>5127</v>
      </c>
      <c r="Z392" s="1675"/>
      <c r="AA392" s="1675"/>
      <c r="AB392" s="1709"/>
      <c r="AC392" s="2264" t="s">
        <v>3139</v>
      </c>
      <c r="AD392" s="2265"/>
      <c r="AE392" s="2265"/>
      <c r="AF392" s="2265"/>
      <c r="AG392" s="2267" t="s">
        <v>5094</v>
      </c>
      <c r="AH392" s="2267"/>
      <c r="AI392" s="2267"/>
      <c r="AJ392" s="2268"/>
      <c r="AQ392" s="1713"/>
      <c r="AR392" s="1713"/>
      <c r="AS392" s="1713"/>
      <c r="AT392" s="1713"/>
      <c r="AU392" s="1713"/>
      <c r="AV392" s="1713"/>
      <c r="AW392" s="1713"/>
      <c r="AX392" s="1713"/>
      <c r="AY392" s="1713"/>
      <c r="AZ392" s="1713"/>
      <c r="BA392" s="1713"/>
      <c r="BB392" s="1713"/>
      <c r="BC392" s="1713"/>
      <c r="BD392" s="1713"/>
    </row>
    <row r="393" spans="2:56" ht="12" customHeight="1">
      <c r="B393" s="1618"/>
      <c r="D393" s="2262" t="s">
        <v>4980</v>
      </c>
      <c r="E393" s="2032"/>
      <c r="F393" s="2282" t="s">
        <v>5141</v>
      </c>
      <c r="G393" s="2032"/>
      <c r="H393" s="2032"/>
      <c r="I393" s="2032"/>
      <c r="J393" s="2033"/>
      <c r="K393" s="1905"/>
      <c r="L393" s="2033"/>
      <c r="M393" s="1928"/>
      <c r="N393" s="1909"/>
      <c r="O393" s="1905"/>
      <c r="P393" s="2263" t="s">
        <v>5064</v>
      </c>
      <c r="Q393" s="2264" t="s">
        <v>3106</v>
      </c>
      <c r="R393" s="2265"/>
      <c r="S393" s="2265"/>
      <c r="T393" s="2266" t="s">
        <v>4761</v>
      </c>
      <c r="U393" s="2264" t="s">
        <v>3120</v>
      </c>
      <c r="V393" s="2265"/>
      <c r="W393" s="2265"/>
      <c r="X393" s="2265"/>
      <c r="Y393" s="1675" t="s">
        <v>5127</v>
      </c>
      <c r="Z393" s="1675"/>
      <c r="AA393" s="1675"/>
      <c r="AB393" s="1709"/>
      <c r="AC393" s="2264" t="s">
        <v>3139</v>
      </c>
      <c r="AD393" s="2265"/>
      <c r="AE393" s="2265"/>
      <c r="AF393" s="2265"/>
      <c r="AG393" s="2267" t="s">
        <v>5096</v>
      </c>
      <c r="AH393" s="2267"/>
      <c r="AI393" s="2267"/>
      <c r="AJ393" s="2268"/>
      <c r="AQ393" s="1713"/>
      <c r="AR393" s="1713"/>
      <c r="AS393" s="1713"/>
      <c r="AT393" s="1713"/>
      <c r="AU393" s="1713"/>
      <c r="AV393" s="1713"/>
      <c r="AW393" s="1713"/>
      <c r="AX393" s="1713"/>
      <c r="AY393" s="1713"/>
      <c r="AZ393" s="1713"/>
      <c r="BA393" s="1713"/>
      <c r="BB393" s="1713"/>
      <c r="BC393" s="1713"/>
      <c r="BD393" s="1713"/>
    </row>
    <row r="394" spans="2:56" ht="12" customHeight="1">
      <c r="B394" s="1618"/>
      <c r="D394" s="2262"/>
      <c r="E394" s="2032"/>
      <c r="F394" s="2282"/>
      <c r="G394" s="2032"/>
      <c r="H394" s="2032"/>
      <c r="I394" s="2032"/>
      <c r="J394" s="2033"/>
      <c r="K394" s="1905"/>
      <c r="L394" s="2033"/>
      <c r="M394" s="1928"/>
      <c r="N394" s="1909"/>
      <c r="O394" s="1905"/>
      <c r="P394" s="2263"/>
      <c r="Q394" s="1929"/>
      <c r="R394" s="1929"/>
      <c r="S394" s="1929"/>
      <c r="T394" s="2289"/>
      <c r="U394" s="1929"/>
      <c r="V394" s="1929"/>
      <c r="W394" s="1929"/>
      <c r="X394" s="1929"/>
      <c r="Y394" s="2290"/>
      <c r="Z394" s="2290"/>
      <c r="AA394" s="2290"/>
      <c r="AB394" s="2290"/>
      <c r="AC394" s="1929"/>
      <c r="AD394" s="1929"/>
      <c r="AE394" s="1929"/>
      <c r="AF394" s="1929"/>
      <c r="AG394" s="2289"/>
      <c r="AH394" s="2289"/>
      <c r="AI394" s="2289"/>
      <c r="AJ394" s="2289"/>
      <c r="AQ394" s="1713"/>
      <c r="AR394" s="1713"/>
      <c r="AS394" s="1713"/>
      <c r="AT394" s="1713"/>
      <c r="AU394" s="1713"/>
      <c r="AV394" s="1713"/>
      <c r="AW394" s="1713"/>
      <c r="AX394" s="1713"/>
      <c r="AY394" s="1713"/>
      <c r="AZ394" s="1713"/>
      <c r="BA394" s="1713"/>
      <c r="BB394" s="1713"/>
      <c r="BC394" s="1713"/>
      <c r="BD394" s="1713"/>
    </row>
    <row r="395" spans="2:56" ht="12" customHeight="1">
      <c r="B395" s="1618"/>
      <c r="C395" s="1903" t="s">
        <v>3141</v>
      </c>
      <c r="D395" s="1908"/>
      <c r="G395" s="2193" t="s">
        <v>4778</v>
      </c>
      <c r="M395" s="1909"/>
      <c r="N395" s="1909"/>
      <c r="O395" s="1909"/>
      <c r="P395" s="1909"/>
      <c r="Q395" s="1909"/>
      <c r="R395" s="1909"/>
      <c r="S395" s="1909"/>
      <c r="T395" s="1909"/>
      <c r="U395" s="1909"/>
      <c r="V395" s="1909"/>
      <c r="W395" s="1909"/>
      <c r="X395" s="1909"/>
      <c r="AC395" s="1909"/>
      <c r="AD395" s="1909"/>
      <c r="AE395" s="1909"/>
      <c r="AF395" s="1909"/>
      <c r="AG395" s="1909"/>
      <c r="AH395" s="1909"/>
      <c r="AI395" s="1909"/>
      <c r="AJ395" s="1909"/>
      <c r="AK395" s="1710"/>
      <c r="AL395" s="1909"/>
    </row>
    <row r="396" spans="2:56" ht="12" customHeight="1">
      <c r="B396" s="1618"/>
      <c r="E396" s="1910" t="s">
        <v>3192</v>
      </c>
      <c r="AJ396" s="1911" t="s">
        <v>3193</v>
      </c>
    </row>
    <row r="397" spans="2:56" ht="12" customHeight="1">
      <c r="B397" s="1618"/>
      <c r="E397" s="1912">
        <v>31</v>
      </c>
      <c r="F397" s="1912"/>
      <c r="G397" s="1912"/>
      <c r="H397" s="1912"/>
      <c r="I397" s="1912"/>
      <c r="J397" s="1912"/>
      <c r="K397" s="1912"/>
      <c r="L397" s="1912">
        <v>24</v>
      </c>
      <c r="M397" s="1912">
        <v>23</v>
      </c>
      <c r="N397" s="1912"/>
      <c r="O397" s="1912"/>
      <c r="P397" s="1912"/>
      <c r="Q397" s="1912"/>
      <c r="R397" s="1912"/>
      <c r="S397" s="1912"/>
      <c r="T397" s="1913">
        <v>16</v>
      </c>
      <c r="U397" s="1913">
        <v>15</v>
      </c>
      <c r="V397" s="1912"/>
      <c r="W397" s="1912"/>
      <c r="X397" s="1912"/>
      <c r="Y397" s="1912"/>
      <c r="Z397" s="1912"/>
      <c r="AA397" s="1912"/>
      <c r="AB397" s="1913">
        <v>8</v>
      </c>
      <c r="AC397" s="1913">
        <v>7</v>
      </c>
      <c r="AD397" s="1912"/>
      <c r="AE397" s="1912"/>
      <c r="AF397" s="1912"/>
      <c r="AG397" s="1912"/>
      <c r="AH397" s="1912"/>
      <c r="AI397" s="1912"/>
      <c r="AJ397" s="1913">
        <v>0</v>
      </c>
    </row>
    <row r="398" spans="2:56" ht="12" customHeight="1">
      <c r="B398" s="1618"/>
      <c r="E398" s="1686" t="s">
        <v>3194</v>
      </c>
      <c r="F398" s="1687" t="s">
        <v>3194</v>
      </c>
      <c r="G398" s="1687" t="s">
        <v>3194</v>
      </c>
      <c r="H398" s="1688" t="s">
        <v>3125</v>
      </c>
      <c r="I398" s="1686" t="s">
        <v>3125</v>
      </c>
      <c r="J398" s="1687" t="s">
        <v>3125</v>
      </c>
      <c r="K398" s="1687" t="s">
        <v>3125</v>
      </c>
      <c r="L398" s="1688" t="s">
        <v>3125</v>
      </c>
      <c r="M398" s="1686" t="s">
        <v>3125</v>
      </c>
      <c r="N398" s="1687" t="s">
        <v>3125</v>
      </c>
      <c r="O398" s="1687" t="s">
        <v>3125</v>
      </c>
      <c r="P398" s="1688" t="s">
        <v>3125</v>
      </c>
      <c r="Q398" s="1686" t="s">
        <v>3125</v>
      </c>
      <c r="R398" s="1687" t="s">
        <v>3125</v>
      </c>
      <c r="S398" s="1687" t="s">
        <v>3125</v>
      </c>
      <c r="T398" s="1688" t="s">
        <v>3125</v>
      </c>
      <c r="U398" s="1686" t="s">
        <v>3125</v>
      </c>
      <c r="V398" s="1687" t="s">
        <v>3125</v>
      </c>
      <c r="W398" s="1687" t="s">
        <v>3125</v>
      </c>
      <c r="X398" s="1688" t="s">
        <v>3125</v>
      </c>
      <c r="Y398" s="1686" t="s">
        <v>3125</v>
      </c>
      <c r="Z398" s="1687" t="s">
        <v>3125</v>
      </c>
      <c r="AA398" s="1687" t="s">
        <v>3125</v>
      </c>
      <c r="AB398" s="1688" t="s">
        <v>3125</v>
      </c>
      <c r="AC398" s="2291" t="s">
        <v>3105</v>
      </c>
      <c r="AD398" s="1620" t="s">
        <v>3105</v>
      </c>
      <c r="AE398" s="1620" t="s">
        <v>3105</v>
      </c>
      <c r="AF398" s="1780" t="s">
        <v>3105</v>
      </c>
      <c r="AG398" s="1619" t="s">
        <v>3105</v>
      </c>
      <c r="AH398" s="1620" t="s">
        <v>3105</v>
      </c>
      <c r="AI398" s="1620" t="s">
        <v>3105</v>
      </c>
      <c r="AJ398" s="1780" t="s">
        <v>3105</v>
      </c>
    </row>
    <row r="399" spans="2:56" ht="6" customHeight="1">
      <c r="B399" s="1618"/>
      <c r="E399" s="1914"/>
      <c r="F399" s="1914"/>
      <c r="G399" s="1914"/>
      <c r="H399" s="1914"/>
      <c r="I399" s="1914"/>
      <c r="J399" s="1914"/>
      <c r="K399" s="1914"/>
      <c r="L399" s="1914"/>
      <c r="M399" s="1914"/>
      <c r="N399" s="1914"/>
      <c r="O399" s="1914"/>
      <c r="P399" s="1914"/>
      <c r="Q399" s="1914"/>
      <c r="R399" s="1914"/>
      <c r="S399" s="1914"/>
      <c r="T399" s="1914"/>
      <c r="U399" s="1914"/>
      <c r="V399" s="1914"/>
      <c r="W399" s="1914"/>
      <c r="X399" s="1914"/>
      <c r="Y399" s="1914"/>
      <c r="Z399" s="1914"/>
      <c r="AA399" s="1914"/>
      <c r="AB399" s="1914"/>
      <c r="AC399" s="1914"/>
      <c r="AD399" s="1914"/>
      <c r="AE399" s="1914"/>
      <c r="AF399" s="1914"/>
      <c r="AG399" s="1914"/>
      <c r="AH399" s="1914"/>
      <c r="AI399" s="1914"/>
      <c r="AJ399" s="1914"/>
    </row>
    <row r="400" spans="2:56" ht="6" customHeight="1">
      <c r="B400" s="1618"/>
      <c r="E400" s="1914"/>
      <c r="F400" s="1914"/>
      <c r="G400" s="1914"/>
      <c r="H400" s="1914"/>
      <c r="I400" s="1914"/>
      <c r="J400" s="1914"/>
      <c r="K400" s="1914"/>
      <c r="L400" s="1914"/>
      <c r="M400" s="1914"/>
      <c r="N400" s="1914"/>
      <c r="O400" s="1914"/>
      <c r="P400" s="1914"/>
      <c r="Q400" s="1914"/>
      <c r="R400" s="1914"/>
      <c r="S400" s="1914"/>
      <c r="T400" s="1914"/>
      <c r="U400" s="1914"/>
      <c r="V400" s="1914"/>
      <c r="W400" s="1914"/>
      <c r="X400" s="1914"/>
      <c r="Y400" s="1914"/>
      <c r="Z400" s="1914"/>
      <c r="AA400" s="1914"/>
      <c r="AB400" s="1914"/>
      <c r="AC400" s="1914"/>
      <c r="AD400" s="1914"/>
      <c r="AE400" s="1914"/>
      <c r="AF400" s="1914"/>
      <c r="AG400" s="1914"/>
      <c r="AH400" s="1914"/>
      <c r="AI400" s="1914"/>
      <c r="AJ400" s="1914"/>
    </row>
    <row r="401" spans="2:36" ht="6" customHeight="1">
      <c r="B401" s="1618"/>
      <c r="E401" s="1914"/>
      <c r="F401" s="1914"/>
      <c r="G401" s="1914"/>
      <c r="H401" s="1914"/>
      <c r="I401" s="1914"/>
      <c r="J401" s="1914"/>
      <c r="K401" s="1914"/>
      <c r="L401" s="1914"/>
      <c r="M401" s="1914"/>
      <c r="N401" s="1914"/>
      <c r="O401" s="1914"/>
      <c r="P401" s="1914"/>
      <c r="Q401" s="1914"/>
      <c r="R401" s="1914"/>
      <c r="S401" s="1914"/>
      <c r="T401" s="1914"/>
      <c r="U401" s="1914"/>
      <c r="V401" s="1914"/>
      <c r="W401" s="1914"/>
      <c r="X401" s="1914"/>
      <c r="Y401" s="1914"/>
      <c r="Z401" s="1914"/>
      <c r="AA401" s="1914"/>
      <c r="AB401" s="1914"/>
      <c r="AC401" s="1914"/>
      <c r="AD401" s="1914"/>
      <c r="AE401" s="1914"/>
      <c r="AF401" s="1914"/>
      <c r="AG401" s="1914"/>
      <c r="AH401" s="1914"/>
      <c r="AI401" s="1914"/>
      <c r="AJ401" s="1914"/>
    </row>
    <row r="402" spans="2:36" ht="11.25" customHeight="1">
      <c r="B402" s="1618"/>
      <c r="E402" s="2033"/>
      <c r="F402" s="2033"/>
      <c r="G402" s="2033"/>
      <c r="H402" s="2033"/>
      <c r="I402" s="2033"/>
      <c r="J402" s="2033"/>
      <c r="K402" s="2033"/>
      <c r="L402" s="2033"/>
      <c r="M402" s="2033"/>
      <c r="N402" s="2033"/>
      <c r="O402" s="2033"/>
      <c r="P402" s="2033"/>
      <c r="Q402" s="2033"/>
      <c r="R402" s="2033"/>
      <c r="S402" s="2033"/>
      <c r="T402" s="2033"/>
      <c r="U402" s="2033"/>
      <c r="V402" s="2033"/>
      <c r="W402" s="2033"/>
      <c r="X402" s="2033"/>
      <c r="Z402" s="1914"/>
      <c r="AA402" s="1914"/>
      <c r="AB402" s="1914"/>
      <c r="AC402" s="1914"/>
      <c r="AD402" s="2292" t="s">
        <v>4193</v>
      </c>
      <c r="AE402" s="2292"/>
      <c r="AF402" s="2292"/>
      <c r="AG402" s="2292"/>
      <c r="AH402" s="2292"/>
      <c r="AI402" s="2292"/>
      <c r="AJ402" s="2292"/>
    </row>
    <row r="403" spans="2:36" ht="11.25" customHeight="1">
      <c r="B403" s="1618"/>
      <c r="E403" s="2033"/>
      <c r="F403" s="2033"/>
      <c r="G403" s="2033"/>
      <c r="H403" s="2033"/>
      <c r="O403" s="2033"/>
      <c r="P403" s="2033"/>
      <c r="Q403" s="2033"/>
      <c r="R403" s="2033"/>
      <c r="S403" s="2033"/>
      <c r="T403" s="2033"/>
      <c r="U403" s="2033"/>
      <c r="V403" s="2292" t="s">
        <v>5142</v>
      </c>
      <c r="W403" s="2292"/>
      <c r="X403" s="2292"/>
      <c r="Y403" s="2292"/>
      <c r="Z403" s="2292"/>
      <c r="AA403" s="2292"/>
      <c r="AC403" s="2293">
        <v>0</v>
      </c>
      <c r="AD403" s="2294">
        <v>0</v>
      </c>
      <c r="AE403" s="2295">
        <v>0</v>
      </c>
      <c r="AF403" s="2296">
        <v>0</v>
      </c>
      <c r="AG403" s="2296">
        <v>0</v>
      </c>
      <c r="AH403" s="2296">
        <v>0</v>
      </c>
      <c r="AI403" s="2296">
        <v>0</v>
      </c>
      <c r="AJ403" s="2297">
        <v>0</v>
      </c>
    </row>
    <row r="404" spans="2:36" ht="11.25" customHeight="1">
      <c r="B404" s="1618"/>
      <c r="E404" s="2033"/>
      <c r="F404" s="2033"/>
      <c r="G404" s="2033"/>
      <c r="H404" s="2033"/>
      <c r="O404" s="2033"/>
      <c r="P404" s="2033"/>
      <c r="Q404" s="2033"/>
      <c r="R404" s="2033"/>
      <c r="S404" s="2033"/>
      <c r="T404" s="2033"/>
      <c r="U404" s="2033"/>
      <c r="V404" s="2292" t="s">
        <v>5143</v>
      </c>
      <c r="W404" s="2292"/>
      <c r="X404" s="2292"/>
      <c r="Y404" s="2292"/>
      <c r="Z404" s="2292"/>
      <c r="AA404" s="2292"/>
      <c r="AC404" s="2298">
        <v>0</v>
      </c>
      <c r="AD404" s="2299">
        <v>0</v>
      </c>
      <c r="AE404" s="2300">
        <v>0</v>
      </c>
      <c r="AF404" s="2301">
        <v>0</v>
      </c>
      <c r="AG404" s="2301">
        <v>0</v>
      </c>
      <c r="AH404" s="2301">
        <v>0</v>
      </c>
      <c r="AI404" s="2301">
        <v>0</v>
      </c>
      <c r="AJ404" s="2302">
        <v>1</v>
      </c>
    </row>
    <row r="405" spans="2:36" ht="11.25" customHeight="1">
      <c r="B405" s="1618"/>
      <c r="E405" s="2033"/>
      <c r="F405" s="2033"/>
      <c r="G405" s="2033"/>
      <c r="H405" s="2033"/>
      <c r="O405" s="2033"/>
      <c r="P405" s="2033"/>
      <c r="Q405" s="2033"/>
      <c r="R405" s="2033"/>
      <c r="S405" s="2033"/>
      <c r="T405" s="2033"/>
      <c r="U405" s="2033"/>
      <c r="V405" s="2292" t="s">
        <v>5144</v>
      </c>
      <c r="W405" s="2292"/>
      <c r="X405" s="2292"/>
      <c r="Y405" s="2292"/>
      <c r="Z405" s="2292"/>
      <c r="AA405" s="2292"/>
      <c r="AC405" s="2298">
        <v>0</v>
      </c>
      <c r="AD405" s="2299">
        <v>0</v>
      </c>
      <c r="AE405" s="2300">
        <v>0</v>
      </c>
      <c r="AF405" s="2301">
        <v>0</v>
      </c>
      <c r="AG405" s="2301">
        <v>0</v>
      </c>
      <c r="AH405" s="2301">
        <v>0</v>
      </c>
      <c r="AI405" s="2301">
        <v>1</v>
      </c>
      <c r="AJ405" s="2302">
        <v>0</v>
      </c>
    </row>
    <row r="406" spans="2:36" ht="11.25" customHeight="1">
      <c r="B406" s="1618"/>
      <c r="E406" s="2033"/>
      <c r="F406" s="2033"/>
      <c r="G406" s="2033"/>
      <c r="H406" s="2033"/>
      <c r="O406" s="2033"/>
      <c r="P406" s="2033"/>
      <c r="Q406" s="2033"/>
      <c r="R406" s="2033"/>
      <c r="S406" s="2033"/>
      <c r="T406" s="2033"/>
      <c r="U406" s="2033"/>
      <c r="V406" s="2292" t="s">
        <v>5145</v>
      </c>
      <c r="W406" s="2292"/>
      <c r="X406" s="2292"/>
      <c r="Y406" s="2292"/>
      <c r="Z406" s="2292"/>
      <c r="AA406" s="2292"/>
      <c r="AC406" s="2298">
        <v>0</v>
      </c>
      <c r="AD406" s="2299">
        <v>0</v>
      </c>
      <c r="AE406" s="2300">
        <v>0</v>
      </c>
      <c r="AF406" s="2301">
        <v>0</v>
      </c>
      <c r="AG406" s="2301">
        <v>0</v>
      </c>
      <c r="AH406" s="2301">
        <v>0</v>
      </c>
      <c r="AI406" s="2301">
        <v>1</v>
      </c>
      <c r="AJ406" s="2302">
        <v>1</v>
      </c>
    </row>
    <row r="407" spans="2:36" ht="11.25" customHeight="1">
      <c r="B407" s="1618"/>
      <c r="E407" s="2033"/>
      <c r="F407" s="2033"/>
      <c r="G407" s="2033"/>
      <c r="H407" s="2033"/>
      <c r="O407" s="2033"/>
      <c r="P407" s="2033"/>
      <c r="Q407" s="2033"/>
      <c r="R407" s="2033"/>
      <c r="S407" s="2033"/>
      <c r="T407" s="2033"/>
      <c r="U407" s="2033"/>
      <c r="V407" s="2292" t="s">
        <v>5146</v>
      </c>
      <c r="W407" s="2292"/>
      <c r="X407" s="2292"/>
      <c r="Y407" s="2292"/>
      <c r="Z407" s="2292"/>
      <c r="AA407" s="2292"/>
      <c r="AC407" s="2298">
        <v>0</v>
      </c>
      <c r="AD407" s="2299">
        <v>0</v>
      </c>
      <c r="AE407" s="2300">
        <v>0</v>
      </c>
      <c r="AF407" s="2301">
        <v>0</v>
      </c>
      <c r="AG407" s="2301">
        <v>0</v>
      </c>
      <c r="AH407" s="2301">
        <v>1</v>
      </c>
      <c r="AI407" s="2301">
        <v>0</v>
      </c>
      <c r="AJ407" s="2302">
        <v>0</v>
      </c>
    </row>
    <row r="408" spans="2:36" ht="11.25" customHeight="1">
      <c r="B408" s="1618"/>
      <c r="E408" s="2033"/>
      <c r="F408" s="2033"/>
      <c r="G408" s="2033"/>
      <c r="H408" s="2033"/>
      <c r="O408" s="2033"/>
      <c r="P408" s="2033"/>
      <c r="Q408" s="2033"/>
      <c r="R408" s="2033"/>
      <c r="S408" s="2033"/>
      <c r="T408" s="2033"/>
      <c r="U408" s="2033"/>
      <c r="V408" s="2292" t="s">
        <v>5147</v>
      </c>
      <c r="W408" s="2292"/>
      <c r="X408" s="2292"/>
      <c r="Y408" s="2292"/>
      <c r="Z408" s="2292"/>
      <c r="AA408" s="2292"/>
      <c r="AC408" s="2298">
        <v>0</v>
      </c>
      <c r="AD408" s="2299">
        <v>0</v>
      </c>
      <c r="AE408" s="2300">
        <v>0</v>
      </c>
      <c r="AF408" s="2301">
        <v>0</v>
      </c>
      <c r="AG408" s="2301">
        <v>0</v>
      </c>
      <c r="AH408" s="2301">
        <v>1</v>
      </c>
      <c r="AI408" s="2301">
        <v>0</v>
      </c>
      <c r="AJ408" s="2302">
        <v>1</v>
      </c>
    </row>
    <row r="409" spans="2:36" ht="11.25" customHeight="1">
      <c r="B409" s="1618"/>
      <c r="E409" s="2033"/>
      <c r="F409" s="2033"/>
      <c r="G409" s="2033"/>
      <c r="H409" s="2033"/>
      <c r="O409" s="2033"/>
      <c r="P409" s="2033"/>
      <c r="Q409" s="2033"/>
      <c r="R409" s="2033"/>
      <c r="S409" s="2033"/>
      <c r="T409" s="2033"/>
      <c r="U409" s="2033"/>
      <c r="V409" s="2292" t="s">
        <v>5148</v>
      </c>
      <c r="W409" s="2292"/>
      <c r="X409" s="2292"/>
      <c r="Y409" s="2292"/>
      <c r="Z409" s="2292"/>
      <c r="AA409" s="2292"/>
      <c r="AC409" s="2298">
        <v>0</v>
      </c>
      <c r="AD409" s="2299">
        <v>0</v>
      </c>
      <c r="AE409" s="2300">
        <v>0</v>
      </c>
      <c r="AF409" s="2301">
        <v>0</v>
      </c>
      <c r="AG409" s="2301">
        <v>0</v>
      </c>
      <c r="AH409" s="2301">
        <v>1</v>
      </c>
      <c r="AI409" s="2301">
        <v>1</v>
      </c>
      <c r="AJ409" s="2302">
        <v>0</v>
      </c>
    </row>
    <row r="410" spans="2:36" ht="11.25" customHeight="1">
      <c r="B410" s="1618"/>
      <c r="E410" s="2033"/>
      <c r="F410" s="2033"/>
      <c r="G410" s="2033"/>
      <c r="H410" s="2033"/>
      <c r="O410" s="2033"/>
      <c r="P410" s="2033"/>
      <c r="Q410" s="2033"/>
      <c r="R410" s="2033"/>
      <c r="S410" s="2033"/>
      <c r="T410" s="2033"/>
      <c r="U410" s="2033"/>
      <c r="V410" s="2292" t="s">
        <v>5149</v>
      </c>
      <c r="W410" s="2292"/>
      <c r="X410" s="2292"/>
      <c r="Y410" s="2292"/>
      <c r="Z410" s="2292"/>
      <c r="AA410" s="2292"/>
      <c r="AC410" s="2298">
        <v>0</v>
      </c>
      <c r="AD410" s="2299">
        <v>0</v>
      </c>
      <c r="AE410" s="2300">
        <v>0</v>
      </c>
      <c r="AF410" s="2301">
        <v>0</v>
      </c>
      <c r="AG410" s="2301">
        <v>0</v>
      </c>
      <c r="AH410" s="2301">
        <v>1</v>
      </c>
      <c r="AI410" s="2301">
        <v>1</v>
      </c>
      <c r="AJ410" s="2302">
        <v>1</v>
      </c>
    </row>
    <row r="411" spans="2:36" ht="11.25" customHeight="1">
      <c r="B411" s="1618"/>
      <c r="E411" s="2033"/>
      <c r="F411" s="2033"/>
      <c r="G411" s="2033"/>
      <c r="H411" s="2033"/>
      <c r="O411" s="2033"/>
      <c r="P411" s="2033"/>
      <c r="Q411" s="2033"/>
      <c r="R411" s="2033"/>
      <c r="S411" s="2033"/>
      <c r="T411" s="2033"/>
      <c r="U411" s="2033"/>
      <c r="V411" s="2292" t="s">
        <v>5150</v>
      </c>
      <c r="W411" s="2292"/>
      <c r="X411" s="2292"/>
      <c r="Y411" s="2292"/>
      <c r="Z411" s="2292"/>
      <c r="AA411" s="2292"/>
      <c r="AC411" s="2298">
        <v>0</v>
      </c>
      <c r="AD411" s="2299">
        <v>0</v>
      </c>
      <c r="AE411" s="2300">
        <v>0</v>
      </c>
      <c r="AF411" s="2301">
        <v>0</v>
      </c>
      <c r="AG411" s="2301">
        <v>1</v>
      </c>
      <c r="AH411" s="2301">
        <v>0</v>
      </c>
      <c r="AI411" s="2301">
        <v>0</v>
      </c>
      <c r="AJ411" s="2302">
        <v>0</v>
      </c>
    </row>
    <row r="412" spans="2:36" ht="11.25" customHeight="1">
      <c r="B412" s="1618"/>
      <c r="E412" s="2033"/>
      <c r="F412" s="2033"/>
      <c r="G412" s="2033"/>
      <c r="H412" s="2033"/>
      <c r="O412" s="2033"/>
      <c r="P412" s="2033"/>
      <c r="Q412" s="2033"/>
      <c r="R412" s="2033"/>
      <c r="S412" s="2033"/>
      <c r="T412" s="2033"/>
      <c r="U412" s="2033"/>
      <c r="V412" s="2292" t="s">
        <v>5151</v>
      </c>
      <c r="W412" s="2292"/>
      <c r="X412" s="2292"/>
      <c r="Y412" s="2292"/>
      <c r="Z412" s="2292"/>
      <c r="AA412" s="2292"/>
      <c r="AC412" s="2298">
        <v>0</v>
      </c>
      <c r="AD412" s="2299">
        <v>0</v>
      </c>
      <c r="AE412" s="2300">
        <v>0</v>
      </c>
      <c r="AF412" s="2301">
        <v>0</v>
      </c>
      <c r="AG412" s="2301">
        <v>1</v>
      </c>
      <c r="AH412" s="2301">
        <v>0</v>
      </c>
      <c r="AI412" s="2301">
        <v>0</v>
      </c>
      <c r="AJ412" s="2302">
        <v>1</v>
      </c>
    </row>
    <row r="413" spans="2:36" ht="11.25" customHeight="1">
      <c r="B413" s="1618"/>
      <c r="E413" s="2033"/>
      <c r="F413" s="2033"/>
      <c r="G413" s="2033"/>
      <c r="H413" s="2033"/>
      <c r="O413" s="2033"/>
      <c r="P413" s="2033"/>
      <c r="Q413" s="2033"/>
      <c r="R413" s="2033"/>
      <c r="S413" s="2033"/>
      <c r="T413" s="2033"/>
      <c r="U413" s="2033"/>
      <c r="V413" s="2292" t="s">
        <v>5152</v>
      </c>
      <c r="W413" s="2292"/>
      <c r="X413" s="2292"/>
      <c r="Y413" s="2292"/>
      <c r="Z413" s="2292"/>
      <c r="AA413" s="2292"/>
      <c r="AC413" s="2298">
        <v>0</v>
      </c>
      <c r="AD413" s="2299">
        <v>0</v>
      </c>
      <c r="AE413" s="2300">
        <v>0</v>
      </c>
      <c r="AF413" s="2301">
        <v>0</v>
      </c>
      <c r="AG413" s="2301">
        <v>1</v>
      </c>
      <c r="AH413" s="2301">
        <v>0</v>
      </c>
      <c r="AI413" s="2301">
        <v>1</v>
      </c>
      <c r="AJ413" s="2302">
        <v>0</v>
      </c>
    </row>
    <row r="414" spans="2:36" ht="11.25" customHeight="1">
      <c r="B414" s="1618"/>
      <c r="E414" s="2033"/>
      <c r="F414" s="2033"/>
      <c r="G414" s="2033"/>
      <c r="H414" s="2033"/>
      <c r="O414" s="2033"/>
      <c r="P414" s="2033"/>
      <c r="Q414" s="2033"/>
      <c r="R414" s="2033"/>
      <c r="S414" s="2033"/>
      <c r="T414" s="2033"/>
      <c r="U414" s="2033"/>
      <c r="V414" s="2292" t="s">
        <v>5153</v>
      </c>
      <c r="W414" s="2292"/>
      <c r="X414" s="2292"/>
      <c r="Y414" s="2292"/>
      <c r="Z414" s="2292"/>
      <c r="AA414" s="2292"/>
      <c r="AC414" s="2298">
        <v>0</v>
      </c>
      <c r="AD414" s="2299">
        <v>0</v>
      </c>
      <c r="AE414" s="2300">
        <v>0</v>
      </c>
      <c r="AF414" s="2301">
        <v>0</v>
      </c>
      <c r="AG414" s="2301">
        <v>1</v>
      </c>
      <c r="AH414" s="2301">
        <v>0</v>
      </c>
      <c r="AI414" s="2301">
        <v>1</v>
      </c>
      <c r="AJ414" s="2302">
        <v>1</v>
      </c>
    </row>
    <row r="415" spans="2:36" ht="11.25" customHeight="1">
      <c r="B415" s="1618"/>
      <c r="E415" s="2033"/>
      <c r="F415" s="2033"/>
      <c r="G415" s="2033"/>
      <c r="H415" s="2033"/>
      <c r="O415" s="2033"/>
      <c r="P415" s="2033"/>
      <c r="Q415" s="2033"/>
      <c r="R415" s="2033"/>
      <c r="S415" s="2033"/>
      <c r="T415" s="2033"/>
      <c r="U415" s="2033"/>
      <c r="V415" s="2292" t="s">
        <v>5154</v>
      </c>
      <c r="W415" s="2292"/>
      <c r="X415" s="2292"/>
      <c r="Y415" s="2292"/>
      <c r="Z415" s="2292"/>
      <c r="AA415" s="2292"/>
      <c r="AC415" s="2298">
        <v>0</v>
      </c>
      <c r="AD415" s="2299">
        <v>0</v>
      </c>
      <c r="AE415" s="2300">
        <v>0</v>
      </c>
      <c r="AF415" s="2301">
        <v>0</v>
      </c>
      <c r="AG415" s="2301">
        <v>1</v>
      </c>
      <c r="AH415" s="2301">
        <v>1</v>
      </c>
      <c r="AI415" s="2301">
        <v>0</v>
      </c>
      <c r="AJ415" s="2302">
        <v>0</v>
      </c>
    </row>
    <row r="416" spans="2:36" ht="11.25" customHeight="1">
      <c r="B416" s="1618"/>
      <c r="E416" s="2033"/>
      <c r="F416" s="2033"/>
      <c r="G416" s="2033"/>
      <c r="H416" s="2033"/>
      <c r="O416" s="2033"/>
      <c r="P416" s="2033"/>
      <c r="Q416" s="2033"/>
      <c r="R416" s="2033"/>
      <c r="S416" s="2033"/>
      <c r="T416" s="2033"/>
      <c r="U416" s="2033"/>
      <c r="V416" s="2292" t="s">
        <v>5155</v>
      </c>
      <c r="W416" s="2292"/>
      <c r="X416" s="2292"/>
      <c r="Y416" s="2292"/>
      <c r="Z416" s="2292"/>
      <c r="AA416" s="2292"/>
      <c r="AC416" s="2298">
        <v>0</v>
      </c>
      <c r="AD416" s="2299">
        <v>0</v>
      </c>
      <c r="AE416" s="2300">
        <v>0</v>
      </c>
      <c r="AF416" s="2301">
        <v>0</v>
      </c>
      <c r="AG416" s="2301">
        <v>1</v>
      </c>
      <c r="AH416" s="2301">
        <v>1</v>
      </c>
      <c r="AI416" s="2301">
        <v>0</v>
      </c>
      <c r="AJ416" s="2302">
        <v>1</v>
      </c>
    </row>
    <row r="417" spans="2:36" ht="11.25" customHeight="1">
      <c r="B417" s="1618"/>
      <c r="E417" s="2033"/>
      <c r="F417" s="2033"/>
      <c r="G417" s="2033"/>
      <c r="H417" s="2033"/>
      <c r="O417" s="2033"/>
      <c r="P417" s="2033"/>
      <c r="Q417" s="2033"/>
      <c r="R417" s="2033"/>
      <c r="S417" s="2033"/>
      <c r="T417" s="2033"/>
      <c r="U417" s="2033"/>
      <c r="V417" s="2292" t="s">
        <v>5156</v>
      </c>
      <c r="W417" s="2292"/>
      <c r="X417" s="2292"/>
      <c r="Y417" s="2292"/>
      <c r="Z417" s="2292"/>
      <c r="AA417" s="2292"/>
      <c r="AC417" s="2298">
        <v>0</v>
      </c>
      <c r="AD417" s="2299">
        <v>0</v>
      </c>
      <c r="AE417" s="2300">
        <v>0</v>
      </c>
      <c r="AF417" s="2301">
        <v>0</v>
      </c>
      <c r="AG417" s="2301">
        <v>1</v>
      </c>
      <c r="AH417" s="2301">
        <v>1</v>
      </c>
      <c r="AI417" s="2301">
        <v>1</v>
      </c>
      <c r="AJ417" s="2302">
        <v>0</v>
      </c>
    </row>
    <row r="418" spans="2:36" ht="11.25" customHeight="1">
      <c r="B418" s="1618"/>
      <c r="E418" s="2033"/>
      <c r="F418" s="2033"/>
      <c r="G418" s="2033"/>
      <c r="H418" s="2033"/>
      <c r="O418" s="2033"/>
      <c r="P418" s="2033"/>
      <c r="Q418" s="2033"/>
      <c r="R418" s="2033"/>
      <c r="S418" s="2033"/>
      <c r="T418" s="2033"/>
      <c r="U418" s="2033"/>
      <c r="V418" s="2292" t="s">
        <v>5157</v>
      </c>
      <c r="W418" s="2292"/>
      <c r="X418" s="2292"/>
      <c r="Y418" s="2292"/>
      <c r="Z418" s="2292"/>
      <c r="AA418" s="2292"/>
      <c r="AC418" s="2298">
        <v>0</v>
      </c>
      <c r="AD418" s="2299">
        <v>0</v>
      </c>
      <c r="AE418" s="2300">
        <v>0</v>
      </c>
      <c r="AF418" s="2301">
        <v>0</v>
      </c>
      <c r="AG418" s="2301">
        <v>1</v>
      </c>
      <c r="AH418" s="2301">
        <v>1</v>
      </c>
      <c r="AI418" s="2301">
        <v>1</v>
      </c>
      <c r="AJ418" s="2302">
        <v>1</v>
      </c>
    </row>
    <row r="419" spans="2:36" ht="11.25" customHeight="1">
      <c r="B419" s="1618"/>
      <c r="E419" s="2033"/>
      <c r="F419" s="2033"/>
      <c r="G419" s="2033"/>
      <c r="H419" s="2033"/>
      <c r="O419" s="2033"/>
      <c r="P419" s="2033"/>
      <c r="Q419" s="2033"/>
      <c r="R419" s="2033"/>
      <c r="S419" s="2033"/>
      <c r="T419" s="2033"/>
      <c r="U419" s="2033"/>
      <c r="V419" s="2292" t="s">
        <v>5158</v>
      </c>
      <c r="W419" s="2292"/>
      <c r="X419" s="2292"/>
      <c r="Y419" s="2292"/>
      <c r="Z419" s="2292"/>
      <c r="AA419" s="2292"/>
      <c r="AC419" s="2298">
        <v>0</v>
      </c>
      <c r="AD419" s="2299">
        <v>0</v>
      </c>
      <c r="AE419" s="2300">
        <v>0</v>
      </c>
      <c r="AF419" s="2301">
        <v>1</v>
      </c>
      <c r="AG419" s="2301">
        <v>0</v>
      </c>
      <c r="AH419" s="2301">
        <v>0</v>
      </c>
      <c r="AI419" s="2301">
        <v>0</v>
      </c>
      <c r="AJ419" s="2302">
        <v>0</v>
      </c>
    </row>
    <row r="420" spans="2:36" ht="11.25" customHeight="1">
      <c r="B420" s="1618"/>
      <c r="E420" s="2033"/>
      <c r="F420" s="2033"/>
      <c r="G420" s="2033"/>
      <c r="H420" s="2033"/>
      <c r="O420" s="2033"/>
      <c r="P420" s="2033"/>
      <c r="Q420" s="2033"/>
      <c r="R420" s="2033"/>
      <c r="S420" s="2033"/>
      <c r="T420" s="2033"/>
      <c r="U420" s="2033"/>
      <c r="V420" s="2292" t="s">
        <v>5159</v>
      </c>
      <c r="W420" s="2292"/>
      <c r="X420" s="2292"/>
      <c r="Y420" s="2292"/>
      <c r="Z420" s="2292"/>
      <c r="AA420" s="2292"/>
      <c r="AC420" s="2298">
        <v>0</v>
      </c>
      <c r="AD420" s="2299">
        <v>0</v>
      </c>
      <c r="AE420" s="2300">
        <v>0</v>
      </c>
      <c r="AF420" s="2301">
        <v>1</v>
      </c>
      <c r="AG420" s="2301">
        <v>0</v>
      </c>
      <c r="AH420" s="2301">
        <v>0</v>
      </c>
      <c r="AI420" s="2301">
        <v>0</v>
      </c>
      <c r="AJ420" s="2302">
        <v>1</v>
      </c>
    </row>
    <row r="421" spans="2:36" ht="11.25" customHeight="1">
      <c r="B421" s="1618"/>
      <c r="E421" s="2033"/>
      <c r="F421" s="2033"/>
      <c r="G421" s="2033"/>
      <c r="H421" s="2033"/>
      <c r="O421" s="2033"/>
      <c r="P421" s="2033"/>
      <c r="Q421" s="2033"/>
      <c r="R421" s="2033"/>
      <c r="S421" s="2033"/>
      <c r="T421" s="2033"/>
      <c r="U421" s="2033"/>
      <c r="V421" s="2292" t="s">
        <v>5160</v>
      </c>
      <c r="W421" s="2292"/>
      <c r="X421" s="2292"/>
      <c r="Y421" s="2292"/>
      <c r="Z421" s="2292"/>
      <c r="AA421" s="2292"/>
      <c r="AC421" s="2298">
        <v>0</v>
      </c>
      <c r="AD421" s="2299">
        <v>0</v>
      </c>
      <c r="AE421" s="2300">
        <v>0</v>
      </c>
      <c r="AF421" s="2301">
        <v>1</v>
      </c>
      <c r="AG421" s="2301">
        <v>0</v>
      </c>
      <c r="AH421" s="2301">
        <v>0</v>
      </c>
      <c r="AI421" s="2301">
        <v>1</v>
      </c>
      <c r="AJ421" s="2302">
        <v>0</v>
      </c>
    </row>
    <row r="422" spans="2:36" ht="11.25" customHeight="1">
      <c r="B422" s="1618"/>
      <c r="E422" s="2033"/>
      <c r="F422" s="2033"/>
      <c r="G422" s="2033"/>
      <c r="H422" s="2033"/>
      <c r="O422" s="2033"/>
      <c r="P422" s="2033"/>
      <c r="Q422" s="2033"/>
      <c r="R422" s="2033"/>
      <c r="S422" s="2033"/>
      <c r="T422" s="2033"/>
      <c r="U422" s="2033"/>
      <c r="V422" s="2292" t="s">
        <v>5161</v>
      </c>
      <c r="W422" s="2292"/>
      <c r="X422" s="2292"/>
      <c r="Y422" s="2292"/>
      <c r="Z422" s="2292"/>
      <c r="AA422" s="2292"/>
      <c r="AC422" s="2298">
        <v>0</v>
      </c>
      <c r="AD422" s="2299">
        <v>0</v>
      </c>
      <c r="AE422" s="2300">
        <v>0</v>
      </c>
      <c r="AF422" s="2301">
        <v>1</v>
      </c>
      <c r="AG422" s="2301">
        <v>0</v>
      </c>
      <c r="AH422" s="2301">
        <v>0</v>
      </c>
      <c r="AI422" s="2301">
        <v>1</v>
      </c>
      <c r="AJ422" s="2302">
        <v>1</v>
      </c>
    </row>
    <row r="423" spans="2:36" ht="11.25" customHeight="1">
      <c r="B423" s="1618"/>
      <c r="E423" s="2033"/>
      <c r="F423" s="2033"/>
      <c r="G423" s="2033"/>
      <c r="H423" s="2033"/>
      <c r="O423" s="2033"/>
      <c r="P423" s="2033"/>
      <c r="Q423" s="2033"/>
      <c r="R423" s="2033"/>
      <c r="S423" s="2033"/>
      <c r="T423" s="2033"/>
      <c r="U423" s="2033"/>
      <c r="V423" s="2292" t="s">
        <v>5162</v>
      </c>
      <c r="W423" s="2292"/>
      <c r="X423" s="2292"/>
      <c r="Y423" s="2292"/>
      <c r="Z423" s="2292"/>
      <c r="AA423" s="2292"/>
      <c r="AC423" s="2298">
        <v>0</v>
      </c>
      <c r="AD423" s="2299">
        <v>0</v>
      </c>
      <c r="AE423" s="2300">
        <v>0</v>
      </c>
      <c r="AF423" s="2301">
        <v>1</v>
      </c>
      <c r="AG423" s="2301">
        <v>0</v>
      </c>
      <c r="AH423" s="2301">
        <v>1</v>
      </c>
      <c r="AI423" s="2301">
        <v>0</v>
      </c>
      <c r="AJ423" s="2302">
        <v>0</v>
      </c>
    </row>
    <row r="424" spans="2:36" ht="11.25" customHeight="1">
      <c r="B424" s="1618"/>
      <c r="E424" s="2033"/>
      <c r="F424" s="2033"/>
      <c r="G424" s="2033"/>
      <c r="H424" s="2033"/>
      <c r="O424" s="2033"/>
      <c r="P424" s="2033"/>
      <c r="Q424" s="2033"/>
      <c r="R424" s="2033"/>
      <c r="S424" s="2033"/>
      <c r="T424" s="2033"/>
      <c r="U424" s="2033"/>
      <c r="V424" s="2292" t="s">
        <v>5163</v>
      </c>
      <c r="W424" s="2292"/>
      <c r="X424" s="2292"/>
      <c r="Y424" s="2292"/>
      <c r="Z424" s="2292"/>
      <c r="AA424" s="2292"/>
      <c r="AC424" s="2298">
        <v>0</v>
      </c>
      <c r="AD424" s="2299">
        <v>0</v>
      </c>
      <c r="AE424" s="2300">
        <v>0</v>
      </c>
      <c r="AF424" s="2301">
        <v>1</v>
      </c>
      <c r="AG424" s="2301">
        <v>0</v>
      </c>
      <c r="AH424" s="2301">
        <v>1</v>
      </c>
      <c r="AI424" s="2301">
        <v>0</v>
      </c>
      <c r="AJ424" s="2302">
        <v>1</v>
      </c>
    </row>
    <row r="425" spans="2:36" ht="11.25" customHeight="1">
      <c r="B425" s="1618"/>
      <c r="E425" s="2033"/>
      <c r="F425" s="2033"/>
      <c r="G425" s="2033"/>
      <c r="H425" s="2033"/>
      <c r="O425" s="2033"/>
      <c r="P425" s="2033"/>
      <c r="Q425" s="2033"/>
      <c r="R425" s="2033"/>
      <c r="S425" s="2033"/>
      <c r="T425" s="2033"/>
      <c r="U425" s="2033"/>
      <c r="V425" s="2292" t="s">
        <v>5164</v>
      </c>
      <c r="W425" s="2292"/>
      <c r="X425" s="2292"/>
      <c r="Y425" s="2292"/>
      <c r="Z425" s="2292"/>
      <c r="AA425" s="2292"/>
      <c r="AC425" s="2298">
        <v>0</v>
      </c>
      <c r="AD425" s="2299">
        <v>0</v>
      </c>
      <c r="AE425" s="2300">
        <v>0</v>
      </c>
      <c r="AF425" s="2301">
        <v>1</v>
      </c>
      <c r="AG425" s="2301">
        <v>0</v>
      </c>
      <c r="AH425" s="2301">
        <v>1</v>
      </c>
      <c r="AI425" s="2301">
        <v>1</v>
      </c>
      <c r="AJ425" s="2302">
        <v>0</v>
      </c>
    </row>
    <row r="426" spans="2:36" ht="11.25" customHeight="1">
      <c r="B426" s="1618"/>
      <c r="E426" s="2033"/>
      <c r="F426" s="2033"/>
      <c r="G426" s="2033"/>
      <c r="H426" s="2033"/>
      <c r="O426" s="2033"/>
      <c r="P426" s="2033"/>
      <c r="Q426" s="2033"/>
      <c r="R426" s="2033"/>
      <c r="S426" s="2033"/>
      <c r="T426" s="2033"/>
      <c r="U426" s="2033"/>
      <c r="V426" s="2292" t="s">
        <v>5165</v>
      </c>
      <c r="W426" s="2292"/>
      <c r="X426" s="2292"/>
      <c r="Y426" s="2292"/>
      <c r="Z426" s="2292"/>
      <c r="AA426" s="2292"/>
      <c r="AC426" s="2298">
        <v>0</v>
      </c>
      <c r="AD426" s="2299">
        <v>0</v>
      </c>
      <c r="AE426" s="2300">
        <v>0</v>
      </c>
      <c r="AF426" s="2301">
        <v>1</v>
      </c>
      <c r="AG426" s="2301">
        <v>0</v>
      </c>
      <c r="AH426" s="2301">
        <v>1</v>
      </c>
      <c r="AI426" s="2301">
        <v>1</v>
      </c>
      <c r="AJ426" s="2302">
        <v>1</v>
      </c>
    </row>
    <row r="427" spans="2:36" ht="11.25" customHeight="1">
      <c r="B427" s="1618"/>
      <c r="E427" s="2033"/>
      <c r="F427" s="2033"/>
      <c r="G427" s="2033"/>
      <c r="H427" s="2033"/>
      <c r="O427" s="2033"/>
      <c r="P427" s="2033"/>
      <c r="Q427" s="2033"/>
      <c r="R427" s="2033"/>
      <c r="S427" s="2033"/>
      <c r="T427" s="2033"/>
      <c r="U427" s="2033"/>
      <c r="V427" s="2292" t="s">
        <v>3171</v>
      </c>
      <c r="W427" s="2292"/>
      <c r="X427" s="2292"/>
      <c r="Y427" s="2292"/>
      <c r="Z427" s="2292"/>
      <c r="AA427" s="2292"/>
      <c r="AC427" s="2303" t="s">
        <v>3171</v>
      </c>
      <c r="AD427" s="2304"/>
      <c r="AE427" s="2304"/>
      <c r="AF427" s="2304"/>
      <c r="AG427" s="2304"/>
      <c r="AH427" s="2304"/>
      <c r="AI427" s="2304"/>
      <c r="AJ427" s="2305"/>
    </row>
    <row r="428" spans="2:36" ht="11.25" customHeight="1">
      <c r="B428" s="1618"/>
      <c r="E428" s="2033"/>
      <c r="F428" s="2033"/>
      <c r="G428" s="2033"/>
      <c r="H428" s="2033"/>
      <c r="O428" s="2033"/>
      <c r="P428" s="2033"/>
      <c r="Q428" s="2033"/>
      <c r="R428" s="2033"/>
      <c r="S428" s="2033"/>
      <c r="T428" s="2033"/>
      <c r="U428" s="2033"/>
      <c r="V428" s="2292" t="s">
        <v>5166</v>
      </c>
      <c r="W428" s="2292"/>
      <c r="X428" s="2292"/>
      <c r="Y428" s="2292"/>
      <c r="Z428" s="2292"/>
      <c r="AA428" s="2292"/>
      <c r="AC428" s="2298">
        <v>0</v>
      </c>
      <c r="AD428" s="2299">
        <v>0</v>
      </c>
      <c r="AE428" s="2300">
        <v>1</v>
      </c>
      <c r="AF428" s="2301">
        <v>0</v>
      </c>
      <c r="AG428" s="2301">
        <v>0</v>
      </c>
      <c r="AH428" s="2301">
        <v>0</v>
      </c>
      <c r="AI428" s="2301">
        <v>0</v>
      </c>
      <c r="AJ428" s="2302">
        <v>0</v>
      </c>
    </row>
    <row r="429" spans="2:36" ht="11.25" customHeight="1">
      <c r="B429" s="1618"/>
      <c r="E429" s="2033"/>
      <c r="F429" s="2033"/>
      <c r="G429" s="2033"/>
      <c r="H429" s="2033"/>
      <c r="O429" s="2033"/>
      <c r="P429" s="2033"/>
      <c r="Q429" s="2033"/>
      <c r="R429" s="2033"/>
      <c r="S429" s="2033"/>
      <c r="T429" s="2033"/>
      <c r="U429" s="2033"/>
      <c r="V429" s="2292" t="s">
        <v>5167</v>
      </c>
      <c r="W429" s="2292"/>
      <c r="X429" s="2292"/>
      <c r="Y429" s="2292"/>
      <c r="Z429" s="2292"/>
      <c r="AA429" s="2292"/>
      <c r="AC429" s="2298">
        <v>0</v>
      </c>
      <c r="AD429" s="2299">
        <v>0</v>
      </c>
      <c r="AE429" s="2300">
        <v>1</v>
      </c>
      <c r="AF429" s="2301">
        <v>0</v>
      </c>
      <c r="AG429" s="2301">
        <v>0</v>
      </c>
      <c r="AH429" s="2301">
        <v>0</v>
      </c>
      <c r="AI429" s="2301">
        <v>0</v>
      </c>
      <c r="AJ429" s="2302">
        <v>1</v>
      </c>
    </row>
    <row r="430" spans="2:36" ht="11.25" customHeight="1">
      <c r="B430" s="1618"/>
      <c r="E430" s="2033"/>
      <c r="F430" s="2033"/>
      <c r="G430" s="2033"/>
      <c r="H430" s="2033"/>
      <c r="O430" s="2033"/>
      <c r="P430" s="2033"/>
      <c r="Q430" s="2033"/>
      <c r="R430" s="2033"/>
      <c r="S430" s="2033"/>
      <c r="T430" s="2033"/>
      <c r="U430" s="2033"/>
      <c r="V430" s="2292" t="s">
        <v>5168</v>
      </c>
      <c r="W430" s="2292"/>
      <c r="X430" s="2292"/>
      <c r="Y430" s="2292"/>
      <c r="Z430" s="2292"/>
      <c r="AA430" s="2292"/>
      <c r="AC430" s="2298">
        <v>0</v>
      </c>
      <c r="AD430" s="2299">
        <v>0</v>
      </c>
      <c r="AE430" s="2300">
        <v>1</v>
      </c>
      <c r="AF430" s="2301">
        <v>0</v>
      </c>
      <c r="AG430" s="2301">
        <v>0</v>
      </c>
      <c r="AH430" s="2301">
        <v>0</v>
      </c>
      <c r="AI430" s="2301">
        <v>1</v>
      </c>
      <c r="AJ430" s="2302">
        <v>0</v>
      </c>
    </row>
    <row r="431" spans="2:36" ht="11.25" customHeight="1">
      <c r="B431" s="1618"/>
      <c r="E431" s="2033"/>
      <c r="F431" s="2033"/>
      <c r="G431" s="2033"/>
      <c r="H431" s="2033"/>
      <c r="O431" s="2033"/>
      <c r="P431" s="2033"/>
      <c r="Q431" s="2033"/>
      <c r="R431" s="2033"/>
      <c r="S431" s="2033"/>
      <c r="T431" s="2033"/>
      <c r="U431" s="2033"/>
      <c r="V431" s="2292" t="s">
        <v>5169</v>
      </c>
      <c r="W431" s="2292"/>
      <c r="X431" s="2292"/>
      <c r="Y431" s="2292"/>
      <c r="Z431" s="2292"/>
      <c r="AA431" s="2292"/>
      <c r="AC431" s="2298">
        <v>0</v>
      </c>
      <c r="AD431" s="2299">
        <v>0</v>
      </c>
      <c r="AE431" s="2300">
        <v>1</v>
      </c>
      <c r="AF431" s="2301">
        <v>0</v>
      </c>
      <c r="AG431" s="2301">
        <v>0</v>
      </c>
      <c r="AH431" s="2301">
        <v>0</v>
      </c>
      <c r="AI431" s="2301">
        <v>1</v>
      </c>
      <c r="AJ431" s="2302">
        <v>1</v>
      </c>
    </row>
    <row r="432" spans="2:36" ht="11.25" customHeight="1">
      <c r="B432" s="1618"/>
      <c r="E432" s="2033"/>
      <c r="F432" s="2033"/>
      <c r="G432" s="2033"/>
      <c r="H432" s="2033"/>
      <c r="O432" s="2033"/>
      <c r="P432" s="2033"/>
      <c r="Q432" s="2033"/>
      <c r="R432" s="2033"/>
      <c r="S432" s="2033"/>
      <c r="T432" s="2033"/>
      <c r="U432" s="2033"/>
      <c r="V432" s="2292" t="s">
        <v>5170</v>
      </c>
      <c r="W432" s="2292"/>
      <c r="X432" s="2292"/>
      <c r="Y432" s="2292"/>
      <c r="Z432" s="2292"/>
      <c r="AA432" s="2292"/>
      <c r="AC432" s="2298">
        <v>0</v>
      </c>
      <c r="AD432" s="2299">
        <v>0</v>
      </c>
      <c r="AE432" s="2300">
        <v>1</v>
      </c>
      <c r="AF432" s="2301">
        <v>0</v>
      </c>
      <c r="AG432" s="2301">
        <v>0</v>
      </c>
      <c r="AH432" s="2301">
        <v>1</v>
      </c>
      <c r="AI432" s="2301">
        <v>0</v>
      </c>
      <c r="AJ432" s="2302">
        <v>0</v>
      </c>
    </row>
    <row r="433" spans="2:36" ht="11.25" customHeight="1">
      <c r="B433" s="1618"/>
      <c r="E433" s="2033"/>
      <c r="F433" s="2033"/>
      <c r="G433" s="2033"/>
      <c r="H433" s="2033"/>
      <c r="O433" s="2033"/>
      <c r="P433" s="2033"/>
      <c r="Q433" s="2033"/>
      <c r="R433" s="2033"/>
      <c r="S433" s="2033"/>
      <c r="T433" s="2033"/>
      <c r="U433" s="2033"/>
      <c r="V433" s="2292" t="s">
        <v>5171</v>
      </c>
      <c r="W433" s="2292"/>
      <c r="X433" s="2292"/>
      <c r="Y433" s="2292"/>
      <c r="Z433" s="2292"/>
      <c r="AA433" s="2292"/>
      <c r="AC433" s="2298">
        <v>0</v>
      </c>
      <c r="AD433" s="2299">
        <v>0</v>
      </c>
      <c r="AE433" s="2300">
        <v>1</v>
      </c>
      <c r="AF433" s="2301">
        <v>0</v>
      </c>
      <c r="AG433" s="2301">
        <v>0</v>
      </c>
      <c r="AH433" s="2301">
        <v>1</v>
      </c>
      <c r="AI433" s="2301">
        <v>0</v>
      </c>
      <c r="AJ433" s="2302">
        <v>1</v>
      </c>
    </row>
    <row r="434" spans="2:36" ht="11.25" customHeight="1">
      <c r="B434" s="1618"/>
      <c r="E434" s="2033"/>
      <c r="F434" s="2033"/>
      <c r="G434" s="2033"/>
      <c r="H434" s="2033"/>
      <c r="O434" s="2033"/>
      <c r="P434" s="2033"/>
      <c r="Q434" s="2033"/>
      <c r="R434" s="2033"/>
      <c r="S434" s="2033"/>
      <c r="T434" s="2033"/>
      <c r="U434" s="2033"/>
      <c r="V434" s="2292" t="s">
        <v>5172</v>
      </c>
      <c r="W434" s="2292"/>
      <c r="X434" s="2292"/>
      <c r="Y434" s="2292"/>
      <c r="Z434" s="2292"/>
      <c r="AA434" s="2292"/>
      <c r="AC434" s="2298">
        <v>0</v>
      </c>
      <c r="AD434" s="2299">
        <v>0</v>
      </c>
      <c r="AE434" s="2300">
        <v>1</v>
      </c>
      <c r="AF434" s="2301">
        <v>0</v>
      </c>
      <c r="AG434" s="2301">
        <v>0</v>
      </c>
      <c r="AH434" s="2301">
        <v>1</v>
      </c>
      <c r="AI434" s="2301">
        <v>1</v>
      </c>
      <c r="AJ434" s="2302">
        <v>0</v>
      </c>
    </row>
    <row r="435" spans="2:36" ht="11.25" customHeight="1">
      <c r="B435" s="1618"/>
      <c r="E435" s="2033"/>
      <c r="F435" s="2033"/>
      <c r="G435" s="2033"/>
      <c r="H435" s="2033"/>
      <c r="O435" s="2033"/>
      <c r="P435" s="2033"/>
      <c r="Q435" s="2033"/>
      <c r="R435" s="2033"/>
      <c r="S435" s="2033"/>
      <c r="T435" s="2033"/>
      <c r="U435" s="2033"/>
      <c r="V435" s="2292" t="s">
        <v>5173</v>
      </c>
      <c r="W435" s="2292"/>
      <c r="X435" s="2292"/>
      <c r="Y435" s="2292"/>
      <c r="Z435" s="2292"/>
      <c r="AA435" s="2292"/>
      <c r="AC435" s="2298">
        <v>0</v>
      </c>
      <c r="AD435" s="2299">
        <v>0</v>
      </c>
      <c r="AE435" s="2300">
        <v>1</v>
      </c>
      <c r="AF435" s="2301">
        <v>0</v>
      </c>
      <c r="AG435" s="2301">
        <v>0</v>
      </c>
      <c r="AH435" s="2301">
        <v>1</v>
      </c>
      <c r="AI435" s="2301">
        <v>1</v>
      </c>
      <c r="AJ435" s="2302">
        <v>1</v>
      </c>
    </row>
    <row r="436" spans="2:36" ht="11.25" customHeight="1">
      <c r="B436" s="1618"/>
      <c r="E436" s="2033"/>
      <c r="F436" s="2033"/>
      <c r="G436" s="2033"/>
      <c r="H436" s="2033"/>
      <c r="O436" s="2033"/>
      <c r="P436" s="2033"/>
      <c r="Q436" s="2033"/>
      <c r="R436" s="2033"/>
      <c r="S436" s="2033"/>
      <c r="T436" s="2033"/>
      <c r="U436" s="2033"/>
      <c r="V436" s="2292" t="s">
        <v>5174</v>
      </c>
      <c r="W436" s="2292"/>
      <c r="X436" s="2292"/>
      <c r="Y436" s="2292"/>
      <c r="Z436" s="2292"/>
      <c r="AA436" s="2292"/>
      <c r="AC436" s="2298">
        <v>0</v>
      </c>
      <c r="AD436" s="2299">
        <v>0</v>
      </c>
      <c r="AE436" s="2300">
        <v>1</v>
      </c>
      <c r="AF436" s="2301">
        <v>0</v>
      </c>
      <c r="AG436" s="2301">
        <v>1</v>
      </c>
      <c r="AH436" s="2301">
        <v>0</v>
      </c>
      <c r="AI436" s="2301">
        <v>0</v>
      </c>
      <c r="AJ436" s="2302">
        <v>0</v>
      </c>
    </row>
    <row r="437" spans="2:36" ht="11.25" customHeight="1">
      <c r="B437" s="1618"/>
      <c r="E437" s="2033"/>
      <c r="F437" s="2033"/>
      <c r="G437" s="2033"/>
      <c r="H437" s="2033"/>
      <c r="O437" s="2033"/>
      <c r="P437" s="2033"/>
      <c r="Q437" s="2033"/>
      <c r="R437" s="2033"/>
      <c r="S437" s="2033"/>
      <c r="T437" s="2033"/>
      <c r="U437" s="2033"/>
      <c r="V437" s="2292" t="s">
        <v>5175</v>
      </c>
      <c r="W437" s="2292"/>
      <c r="X437" s="2292"/>
      <c r="Y437" s="2292"/>
      <c r="Z437" s="2292"/>
      <c r="AA437" s="2292"/>
      <c r="AC437" s="2298">
        <v>0</v>
      </c>
      <c r="AD437" s="2299">
        <v>0</v>
      </c>
      <c r="AE437" s="2300">
        <v>1</v>
      </c>
      <c r="AF437" s="2301">
        <v>0</v>
      </c>
      <c r="AG437" s="2301">
        <v>1</v>
      </c>
      <c r="AH437" s="2301">
        <v>0</v>
      </c>
      <c r="AI437" s="2301">
        <v>0</v>
      </c>
      <c r="AJ437" s="2302">
        <v>1</v>
      </c>
    </row>
    <row r="438" spans="2:36" ht="11.25" customHeight="1">
      <c r="B438" s="1618"/>
      <c r="E438" s="2033"/>
      <c r="F438" s="2033"/>
      <c r="G438" s="2033"/>
      <c r="H438" s="2033"/>
      <c r="O438" s="2033"/>
      <c r="P438" s="2033"/>
      <c r="Q438" s="2033"/>
      <c r="R438" s="2033"/>
      <c r="S438" s="2033"/>
      <c r="T438" s="2033"/>
      <c r="U438" s="2033"/>
      <c r="V438" s="2292" t="s">
        <v>5176</v>
      </c>
      <c r="W438" s="2292"/>
      <c r="X438" s="2292"/>
      <c r="Y438" s="2292"/>
      <c r="Z438" s="2292"/>
      <c r="AA438" s="2292"/>
      <c r="AC438" s="2298">
        <v>0</v>
      </c>
      <c r="AD438" s="2299">
        <v>0</v>
      </c>
      <c r="AE438" s="2300">
        <v>1</v>
      </c>
      <c r="AF438" s="2301">
        <v>0</v>
      </c>
      <c r="AG438" s="2301">
        <v>1</v>
      </c>
      <c r="AH438" s="2301">
        <v>0</v>
      </c>
      <c r="AI438" s="2301">
        <v>1</v>
      </c>
      <c r="AJ438" s="2302">
        <v>0</v>
      </c>
    </row>
    <row r="439" spans="2:36" ht="11.25" customHeight="1">
      <c r="B439" s="1618"/>
      <c r="E439" s="2033"/>
      <c r="F439" s="2033"/>
      <c r="G439" s="2033"/>
      <c r="H439" s="2033"/>
      <c r="O439" s="2033"/>
      <c r="P439" s="2033"/>
      <c r="Q439" s="2033"/>
      <c r="R439" s="2033"/>
      <c r="S439" s="2033"/>
      <c r="T439" s="2033"/>
      <c r="U439" s="2033"/>
      <c r="V439" s="2292" t="s">
        <v>5177</v>
      </c>
      <c r="W439" s="2292"/>
      <c r="X439" s="2292"/>
      <c r="Y439" s="2292"/>
      <c r="Z439" s="2292"/>
      <c r="AA439" s="2292"/>
      <c r="AC439" s="2298">
        <v>0</v>
      </c>
      <c r="AD439" s="2299">
        <v>0</v>
      </c>
      <c r="AE439" s="2300">
        <v>1</v>
      </c>
      <c r="AF439" s="2301">
        <v>0</v>
      </c>
      <c r="AG439" s="2301">
        <v>1</v>
      </c>
      <c r="AH439" s="2301">
        <v>0</v>
      </c>
      <c r="AI439" s="2301">
        <v>1</v>
      </c>
      <c r="AJ439" s="2302">
        <v>1</v>
      </c>
    </row>
    <row r="440" spans="2:36" ht="11.25" customHeight="1">
      <c r="B440" s="1618"/>
      <c r="E440" s="2033"/>
      <c r="F440" s="2033"/>
      <c r="G440" s="2033"/>
      <c r="H440" s="2033"/>
      <c r="O440" s="2033"/>
      <c r="P440" s="2033"/>
      <c r="Q440" s="2033"/>
      <c r="R440" s="2033"/>
      <c r="S440" s="2033"/>
      <c r="T440" s="2033"/>
      <c r="U440" s="2033"/>
      <c r="V440" s="2292" t="s">
        <v>5178</v>
      </c>
      <c r="W440" s="2292"/>
      <c r="X440" s="2292"/>
      <c r="Y440" s="2292"/>
      <c r="Z440" s="2292"/>
      <c r="AA440" s="2292"/>
      <c r="AC440" s="2298">
        <v>0</v>
      </c>
      <c r="AD440" s="2299">
        <v>0</v>
      </c>
      <c r="AE440" s="2300">
        <v>1</v>
      </c>
      <c r="AF440" s="2301">
        <v>0</v>
      </c>
      <c r="AG440" s="2301">
        <v>1</v>
      </c>
      <c r="AH440" s="2301">
        <v>1</v>
      </c>
      <c r="AI440" s="2301">
        <v>0</v>
      </c>
      <c r="AJ440" s="2302">
        <v>0</v>
      </c>
    </row>
    <row r="441" spans="2:36" ht="11.25" customHeight="1">
      <c r="B441" s="1618"/>
      <c r="E441" s="2033"/>
      <c r="F441" s="2033"/>
      <c r="G441" s="2033"/>
      <c r="H441" s="2033"/>
      <c r="O441" s="2033"/>
      <c r="P441" s="2033"/>
      <c r="Q441" s="2033"/>
      <c r="R441" s="2033"/>
      <c r="S441" s="2033"/>
      <c r="T441" s="2033"/>
      <c r="U441" s="2033"/>
      <c r="V441" s="2292" t="s">
        <v>5179</v>
      </c>
      <c r="W441" s="2292"/>
      <c r="X441" s="2292"/>
      <c r="Y441" s="2292"/>
      <c r="Z441" s="2292"/>
      <c r="AA441" s="2292"/>
      <c r="AC441" s="2298">
        <v>0</v>
      </c>
      <c r="AD441" s="2299">
        <v>0</v>
      </c>
      <c r="AE441" s="2300">
        <v>1</v>
      </c>
      <c r="AF441" s="2301">
        <v>0</v>
      </c>
      <c r="AG441" s="2301">
        <v>1</v>
      </c>
      <c r="AH441" s="2301">
        <v>1</v>
      </c>
      <c r="AI441" s="2301">
        <v>0</v>
      </c>
      <c r="AJ441" s="2302">
        <v>1</v>
      </c>
    </row>
    <row r="442" spans="2:36" ht="11.25" customHeight="1">
      <c r="B442" s="1618"/>
      <c r="E442" s="2033"/>
      <c r="F442" s="2033"/>
      <c r="G442" s="2033"/>
      <c r="H442" s="2033"/>
      <c r="O442" s="2033"/>
      <c r="P442" s="2033"/>
      <c r="Q442" s="2033"/>
      <c r="R442" s="2033"/>
      <c r="S442" s="2033"/>
      <c r="T442" s="2033"/>
      <c r="U442" s="2033"/>
      <c r="V442" s="2292" t="s">
        <v>5180</v>
      </c>
      <c r="W442" s="2292"/>
      <c r="X442" s="2292"/>
      <c r="Y442" s="2292"/>
      <c r="Z442" s="2292"/>
      <c r="AA442" s="2292"/>
      <c r="AC442" s="2298">
        <v>0</v>
      </c>
      <c r="AD442" s="2299">
        <v>0</v>
      </c>
      <c r="AE442" s="2300">
        <v>1</v>
      </c>
      <c r="AF442" s="2301">
        <v>0</v>
      </c>
      <c r="AG442" s="2301">
        <v>1</v>
      </c>
      <c r="AH442" s="2301">
        <v>1</v>
      </c>
      <c r="AI442" s="2301">
        <v>1</v>
      </c>
      <c r="AJ442" s="2302">
        <v>0</v>
      </c>
    </row>
    <row r="443" spans="2:36" ht="11.25" customHeight="1">
      <c r="B443" s="1618"/>
      <c r="E443" s="2033"/>
      <c r="F443" s="2033"/>
      <c r="G443" s="2033"/>
      <c r="H443" s="2033"/>
      <c r="O443" s="2033"/>
      <c r="P443" s="2033"/>
      <c r="Q443" s="2033"/>
      <c r="R443" s="2033"/>
      <c r="S443" s="2033"/>
      <c r="T443" s="2033"/>
      <c r="U443" s="2033"/>
      <c r="V443" s="2292" t="s">
        <v>5181</v>
      </c>
      <c r="W443" s="2292"/>
      <c r="X443" s="2292"/>
      <c r="Y443" s="2292"/>
      <c r="Z443" s="2292"/>
      <c r="AA443" s="2292"/>
      <c r="AC443" s="2298">
        <v>0</v>
      </c>
      <c r="AD443" s="2299">
        <v>0</v>
      </c>
      <c r="AE443" s="2300">
        <v>1</v>
      </c>
      <c r="AF443" s="2301">
        <v>0</v>
      </c>
      <c r="AG443" s="2301">
        <v>1</v>
      </c>
      <c r="AH443" s="2301">
        <v>1</v>
      </c>
      <c r="AI443" s="2301">
        <v>1</v>
      </c>
      <c r="AJ443" s="2302">
        <v>1</v>
      </c>
    </row>
    <row r="444" spans="2:36" ht="11.25" customHeight="1">
      <c r="B444" s="1618"/>
      <c r="Q444" s="2033"/>
      <c r="R444" s="2033"/>
      <c r="S444" s="2033"/>
      <c r="T444" s="2033"/>
      <c r="U444" s="2033"/>
      <c r="V444" s="2292" t="s">
        <v>5182</v>
      </c>
      <c r="W444" s="2292"/>
      <c r="X444" s="2292"/>
      <c r="Y444" s="2292"/>
      <c r="Z444" s="2292"/>
      <c r="AA444" s="2292"/>
      <c r="AC444" s="2298">
        <v>0</v>
      </c>
      <c r="AD444" s="2299">
        <v>0</v>
      </c>
      <c r="AE444" s="2300">
        <v>1</v>
      </c>
      <c r="AF444" s="2301">
        <v>1</v>
      </c>
      <c r="AG444" s="2301">
        <v>0</v>
      </c>
      <c r="AH444" s="2301">
        <v>0</v>
      </c>
      <c r="AI444" s="2301">
        <v>0</v>
      </c>
      <c r="AJ444" s="2302">
        <v>0</v>
      </c>
    </row>
    <row r="445" spans="2:36" ht="11.25" customHeight="1">
      <c r="B445" s="1618"/>
      <c r="Q445" s="2033"/>
      <c r="R445" s="2033"/>
      <c r="S445" s="2033"/>
      <c r="T445" s="2033"/>
      <c r="U445" s="2033"/>
      <c r="V445" s="2292" t="s">
        <v>5183</v>
      </c>
      <c r="W445" s="2292"/>
      <c r="X445" s="2292"/>
      <c r="Y445" s="2292"/>
      <c r="Z445" s="2292"/>
      <c r="AA445" s="2292"/>
      <c r="AC445" s="2298">
        <v>0</v>
      </c>
      <c r="AD445" s="2299">
        <v>0</v>
      </c>
      <c r="AE445" s="2300">
        <v>1</v>
      </c>
      <c r="AF445" s="2301">
        <v>1</v>
      </c>
      <c r="AG445" s="2301">
        <v>0</v>
      </c>
      <c r="AH445" s="2301">
        <v>0</v>
      </c>
      <c r="AI445" s="2301">
        <v>0</v>
      </c>
      <c r="AJ445" s="2302">
        <v>1</v>
      </c>
    </row>
    <row r="446" spans="2:36" ht="11.25" customHeight="1">
      <c r="B446" s="1618"/>
      <c r="Q446" s="2033"/>
      <c r="R446" s="2033"/>
      <c r="S446" s="2033"/>
      <c r="T446" s="2033"/>
      <c r="U446" s="2033"/>
      <c r="V446" s="2292" t="s">
        <v>5184</v>
      </c>
      <c r="W446" s="2292"/>
      <c r="X446" s="2292"/>
      <c r="Y446" s="2292"/>
      <c r="Z446" s="2292"/>
      <c r="AA446" s="2292"/>
      <c r="AC446" s="2298">
        <v>0</v>
      </c>
      <c r="AD446" s="2299">
        <v>0</v>
      </c>
      <c r="AE446" s="2300">
        <v>1</v>
      </c>
      <c r="AF446" s="2301">
        <v>1</v>
      </c>
      <c r="AG446" s="2301">
        <v>0</v>
      </c>
      <c r="AH446" s="2301">
        <v>0</v>
      </c>
      <c r="AI446" s="2301">
        <v>1</v>
      </c>
      <c r="AJ446" s="2302">
        <v>0</v>
      </c>
    </row>
    <row r="447" spans="2:36" ht="11.25" customHeight="1">
      <c r="B447" s="1618"/>
      <c r="Q447" s="2033"/>
      <c r="R447" s="2033"/>
      <c r="S447" s="2033"/>
      <c r="T447" s="2033"/>
      <c r="U447" s="2033"/>
      <c r="V447" s="2292" t="s">
        <v>5185</v>
      </c>
      <c r="W447" s="2292"/>
      <c r="X447" s="2292"/>
      <c r="Y447" s="2292"/>
      <c r="Z447" s="2292"/>
      <c r="AA447" s="2292"/>
      <c r="AC447" s="2298">
        <v>0</v>
      </c>
      <c r="AD447" s="2299">
        <v>0</v>
      </c>
      <c r="AE447" s="2300">
        <v>1</v>
      </c>
      <c r="AF447" s="2301">
        <v>1</v>
      </c>
      <c r="AG447" s="2301">
        <v>0</v>
      </c>
      <c r="AH447" s="2301">
        <v>0</v>
      </c>
      <c r="AI447" s="2301">
        <v>1</v>
      </c>
      <c r="AJ447" s="2302">
        <v>1</v>
      </c>
    </row>
    <row r="448" spans="2:36" ht="11.25" customHeight="1">
      <c r="B448" s="1618"/>
      <c r="Q448" s="2033"/>
      <c r="R448" s="2033"/>
      <c r="S448" s="2033"/>
      <c r="T448" s="2033"/>
      <c r="U448" s="2033"/>
      <c r="V448" s="2292" t="s">
        <v>5186</v>
      </c>
      <c r="W448" s="2292"/>
      <c r="X448" s="2292"/>
      <c r="Y448" s="2292"/>
      <c r="Z448" s="2292"/>
      <c r="AA448" s="2292"/>
      <c r="AC448" s="2298">
        <v>0</v>
      </c>
      <c r="AD448" s="2299">
        <v>0</v>
      </c>
      <c r="AE448" s="2300">
        <v>1</v>
      </c>
      <c r="AF448" s="2301">
        <v>1</v>
      </c>
      <c r="AG448" s="2301">
        <v>0</v>
      </c>
      <c r="AH448" s="2301">
        <v>1</v>
      </c>
      <c r="AI448" s="2301">
        <v>0</v>
      </c>
      <c r="AJ448" s="2302">
        <v>0</v>
      </c>
    </row>
    <row r="449" spans="2:49" ht="11.25" customHeight="1">
      <c r="B449" s="1618"/>
      <c r="Q449" s="2033"/>
      <c r="R449" s="2033"/>
      <c r="S449" s="2033"/>
      <c r="T449" s="2033"/>
      <c r="U449" s="2033"/>
      <c r="V449" s="2292" t="s">
        <v>5187</v>
      </c>
      <c r="W449" s="2292"/>
      <c r="X449" s="2292"/>
      <c r="Y449" s="2292"/>
      <c r="Z449" s="2292"/>
      <c r="AA449" s="2292"/>
      <c r="AC449" s="2298">
        <v>0</v>
      </c>
      <c r="AD449" s="2299">
        <v>0</v>
      </c>
      <c r="AE449" s="2300">
        <v>1</v>
      </c>
      <c r="AF449" s="2301">
        <v>1</v>
      </c>
      <c r="AG449" s="2301">
        <v>0</v>
      </c>
      <c r="AH449" s="2301">
        <v>1</v>
      </c>
      <c r="AI449" s="2301">
        <v>0</v>
      </c>
      <c r="AJ449" s="2302">
        <v>1</v>
      </c>
    </row>
    <row r="450" spans="2:49" ht="11.25" customHeight="1">
      <c r="B450" s="1618"/>
      <c r="Q450" s="2033"/>
      <c r="R450" s="2033"/>
      <c r="S450" s="2033"/>
      <c r="T450" s="2033"/>
      <c r="U450" s="2033"/>
      <c r="V450" s="2292" t="s">
        <v>5188</v>
      </c>
      <c r="W450" s="2292"/>
      <c r="X450" s="2292"/>
      <c r="Y450" s="2292"/>
      <c r="Z450" s="2292"/>
      <c r="AA450" s="2292"/>
      <c r="AC450" s="2298">
        <v>0</v>
      </c>
      <c r="AD450" s="2299">
        <v>0</v>
      </c>
      <c r="AE450" s="2300">
        <v>1</v>
      </c>
      <c r="AF450" s="2301">
        <v>1</v>
      </c>
      <c r="AG450" s="2301">
        <v>0</v>
      </c>
      <c r="AH450" s="2301">
        <v>1</v>
      </c>
      <c r="AI450" s="2301">
        <v>1</v>
      </c>
      <c r="AJ450" s="2302">
        <v>0</v>
      </c>
    </row>
    <row r="451" spans="2:49" ht="11.25" customHeight="1">
      <c r="B451" s="1618"/>
      <c r="Q451" s="2033"/>
      <c r="R451" s="2033"/>
      <c r="S451" s="2033"/>
      <c r="T451" s="2033"/>
      <c r="U451" s="2033"/>
      <c r="V451" s="2292" t="s">
        <v>5189</v>
      </c>
      <c r="W451" s="2292"/>
      <c r="X451" s="2292"/>
      <c r="Y451" s="2292"/>
      <c r="Z451" s="2292"/>
      <c r="AA451" s="2292"/>
      <c r="AC451" s="2298">
        <v>0</v>
      </c>
      <c r="AD451" s="2299">
        <v>0</v>
      </c>
      <c r="AE451" s="2300">
        <v>1</v>
      </c>
      <c r="AF451" s="2301">
        <v>1</v>
      </c>
      <c r="AG451" s="2301">
        <v>0</v>
      </c>
      <c r="AH451" s="2301">
        <v>1</v>
      </c>
      <c r="AI451" s="2301">
        <v>1</v>
      </c>
      <c r="AJ451" s="2302">
        <v>1</v>
      </c>
    </row>
    <row r="452" spans="2:49" ht="11.25" customHeight="1">
      <c r="B452" s="1618"/>
      <c r="E452" s="2033"/>
      <c r="F452" s="2033"/>
      <c r="G452" s="2033"/>
      <c r="H452" s="2033"/>
      <c r="O452" s="2033"/>
      <c r="P452" s="2033"/>
      <c r="Q452" s="2033"/>
      <c r="R452" s="2033"/>
      <c r="S452" s="2033"/>
      <c r="T452" s="2033"/>
      <c r="U452" s="2033"/>
      <c r="V452" s="2292" t="s">
        <v>3171</v>
      </c>
      <c r="W452" s="2292"/>
      <c r="X452" s="2292"/>
      <c r="Y452" s="2292"/>
      <c r="Z452" s="2292"/>
      <c r="AA452" s="2292"/>
      <c r="AC452" s="2303" t="s">
        <v>3171</v>
      </c>
      <c r="AD452" s="2304"/>
      <c r="AE452" s="2304"/>
      <c r="AF452" s="2304"/>
      <c r="AG452" s="2304"/>
      <c r="AH452" s="2304"/>
      <c r="AI452" s="2304"/>
      <c r="AJ452" s="2305"/>
    </row>
    <row r="453" spans="2:49" ht="11.25" customHeight="1">
      <c r="B453" s="1618"/>
      <c r="Q453" s="2033"/>
      <c r="R453" s="2033"/>
      <c r="S453" s="2033"/>
      <c r="T453" s="2033"/>
      <c r="U453" s="2033"/>
      <c r="V453" s="2292" t="s">
        <v>5190</v>
      </c>
      <c r="W453" s="2292"/>
      <c r="X453" s="2292"/>
      <c r="Y453" s="2292"/>
      <c r="Z453" s="2292"/>
      <c r="AA453" s="2292"/>
      <c r="AC453" s="2298">
        <v>0</v>
      </c>
      <c r="AD453" s="2300">
        <v>1</v>
      </c>
      <c r="AE453" s="2300">
        <v>0</v>
      </c>
      <c r="AF453" s="2301">
        <v>0</v>
      </c>
      <c r="AG453" s="2301">
        <v>0</v>
      </c>
      <c r="AH453" s="2301">
        <v>0</v>
      </c>
      <c r="AI453" s="2301">
        <v>0</v>
      </c>
      <c r="AJ453" s="2302">
        <v>0</v>
      </c>
    </row>
    <row r="454" spans="2:49" ht="11.25" customHeight="1">
      <c r="B454" s="1618"/>
      <c r="Q454" s="2033"/>
      <c r="R454" s="2033"/>
      <c r="S454" s="2033"/>
      <c r="T454" s="2033"/>
      <c r="U454" s="2033"/>
      <c r="V454" s="2292" t="s">
        <v>5191</v>
      </c>
      <c r="W454" s="2292"/>
      <c r="X454" s="2292"/>
      <c r="Y454" s="2292"/>
      <c r="Z454" s="2292"/>
      <c r="AA454" s="2292"/>
      <c r="AC454" s="2298">
        <v>0</v>
      </c>
      <c r="AD454" s="2300">
        <v>1</v>
      </c>
      <c r="AE454" s="2300">
        <v>0</v>
      </c>
      <c r="AF454" s="2301">
        <v>0</v>
      </c>
      <c r="AG454" s="2301">
        <v>0</v>
      </c>
      <c r="AH454" s="2301">
        <v>0</v>
      </c>
      <c r="AI454" s="2301">
        <v>0</v>
      </c>
      <c r="AJ454" s="2302">
        <v>1</v>
      </c>
    </row>
    <row r="455" spans="2:49" ht="11.25" customHeight="1">
      <c r="B455" s="1618"/>
      <c r="Q455" s="2033"/>
      <c r="R455" s="2033"/>
      <c r="S455" s="2033"/>
      <c r="T455" s="2033"/>
      <c r="U455" s="2033"/>
      <c r="V455" s="2292" t="s">
        <v>5192</v>
      </c>
      <c r="W455" s="2292"/>
      <c r="X455" s="2292"/>
      <c r="Y455" s="2292"/>
      <c r="Z455" s="2292"/>
      <c r="AA455" s="2292"/>
      <c r="AC455" s="2298">
        <v>0</v>
      </c>
      <c r="AD455" s="2300">
        <v>1</v>
      </c>
      <c r="AE455" s="2300">
        <v>0</v>
      </c>
      <c r="AF455" s="2301">
        <v>0</v>
      </c>
      <c r="AG455" s="2301">
        <v>0</v>
      </c>
      <c r="AH455" s="2301">
        <v>0</v>
      </c>
      <c r="AI455" s="2301">
        <v>1</v>
      </c>
      <c r="AJ455" s="2302">
        <v>0</v>
      </c>
    </row>
    <row r="456" spans="2:49" ht="11.25" customHeight="1">
      <c r="B456" s="1618"/>
      <c r="Q456" s="2033"/>
      <c r="R456" s="2033"/>
      <c r="S456" s="2033"/>
      <c r="T456" s="2033"/>
      <c r="U456" s="2033"/>
      <c r="V456" s="2292" t="s">
        <v>5193</v>
      </c>
      <c r="W456" s="2292"/>
      <c r="X456" s="2292"/>
      <c r="Y456" s="2292"/>
      <c r="Z456" s="2292"/>
      <c r="AA456" s="2292"/>
      <c r="AC456" s="2298">
        <v>0</v>
      </c>
      <c r="AD456" s="2300">
        <v>1</v>
      </c>
      <c r="AE456" s="2300">
        <v>0</v>
      </c>
      <c r="AF456" s="2301">
        <v>0</v>
      </c>
      <c r="AG456" s="2301">
        <v>0</v>
      </c>
      <c r="AH456" s="2301">
        <v>0</v>
      </c>
      <c r="AI456" s="2301">
        <v>1</v>
      </c>
      <c r="AJ456" s="2302">
        <v>1</v>
      </c>
    </row>
    <row r="457" spans="2:49" ht="11.25" customHeight="1">
      <c r="B457" s="1618"/>
      <c r="Q457" s="2033"/>
      <c r="R457" s="2033"/>
      <c r="S457" s="2033"/>
      <c r="T457" s="2033"/>
      <c r="U457" s="2033"/>
      <c r="V457" s="2292" t="s">
        <v>5194</v>
      </c>
      <c r="W457" s="2292"/>
      <c r="X457" s="2292"/>
      <c r="Y457" s="2292"/>
      <c r="Z457" s="2292"/>
      <c r="AA457" s="2292"/>
      <c r="AC457" s="2298">
        <v>0</v>
      </c>
      <c r="AD457" s="2300">
        <v>1</v>
      </c>
      <c r="AE457" s="2300">
        <v>0</v>
      </c>
      <c r="AF457" s="2301">
        <v>0</v>
      </c>
      <c r="AG457" s="2301">
        <v>0</v>
      </c>
      <c r="AH457" s="2301">
        <v>1</v>
      </c>
      <c r="AI457" s="2301">
        <v>0</v>
      </c>
      <c r="AJ457" s="2302">
        <v>0</v>
      </c>
    </row>
    <row r="458" spans="2:49" ht="11.25" customHeight="1">
      <c r="B458" s="1618"/>
      <c r="Q458" s="2033"/>
      <c r="R458" s="2033"/>
      <c r="S458" s="2033"/>
      <c r="T458" s="2033"/>
      <c r="U458" s="2033"/>
      <c r="V458" s="2292" t="s">
        <v>5195</v>
      </c>
      <c r="W458" s="2292"/>
      <c r="X458" s="2292"/>
      <c r="Y458" s="2292"/>
      <c r="Z458" s="2292"/>
      <c r="AA458" s="2292"/>
      <c r="AC458" s="2298">
        <v>0</v>
      </c>
      <c r="AD458" s="2300">
        <v>1</v>
      </c>
      <c r="AE458" s="2300">
        <v>0</v>
      </c>
      <c r="AF458" s="2301">
        <v>0</v>
      </c>
      <c r="AG458" s="2301">
        <v>0</v>
      </c>
      <c r="AH458" s="2301">
        <v>1</v>
      </c>
      <c r="AI458" s="2301">
        <v>0</v>
      </c>
      <c r="AJ458" s="2302">
        <v>1</v>
      </c>
    </row>
    <row r="459" spans="2:49" s="1915" customFormat="1" ht="11.25" customHeight="1">
      <c r="D459" s="1916"/>
      <c r="Q459" s="1917"/>
      <c r="R459" s="1917"/>
      <c r="S459" s="1917"/>
      <c r="T459" s="1917"/>
      <c r="U459" s="1917"/>
      <c r="V459" s="2292" t="s">
        <v>5196</v>
      </c>
      <c r="W459" s="2292"/>
      <c r="X459" s="2292"/>
      <c r="Y459" s="2292"/>
      <c r="Z459" s="2292"/>
      <c r="AA459" s="2292"/>
      <c r="AC459" s="2298">
        <v>0</v>
      </c>
      <c r="AD459" s="2300">
        <v>1</v>
      </c>
      <c r="AE459" s="2300">
        <v>0</v>
      </c>
      <c r="AF459" s="2301">
        <v>0</v>
      </c>
      <c r="AG459" s="2301">
        <v>0</v>
      </c>
      <c r="AH459" s="2301">
        <v>1</v>
      </c>
      <c r="AI459" s="2301">
        <v>1</v>
      </c>
      <c r="AJ459" s="2302">
        <v>0</v>
      </c>
    </row>
    <row r="460" spans="2:49" s="1915" customFormat="1" ht="11.25" customHeight="1">
      <c r="D460" s="1916"/>
      <c r="Q460" s="1917"/>
      <c r="R460" s="1917"/>
      <c r="S460" s="1917"/>
      <c r="T460" s="1917"/>
      <c r="U460" s="1917"/>
      <c r="V460" s="2292" t="s">
        <v>5197</v>
      </c>
      <c r="W460" s="2292"/>
      <c r="X460" s="2292"/>
      <c r="Y460" s="2292"/>
      <c r="Z460" s="2292"/>
      <c r="AA460" s="2292"/>
      <c r="AC460" s="2298">
        <v>0</v>
      </c>
      <c r="AD460" s="2300">
        <v>1</v>
      </c>
      <c r="AE460" s="2300">
        <v>0</v>
      </c>
      <c r="AF460" s="2301">
        <v>0</v>
      </c>
      <c r="AG460" s="2301">
        <v>0</v>
      </c>
      <c r="AH460" s="2301">
        <v>1</v>
      </c>
      <c r="AI460" s="2301">
        <v>1</v>
      </c>
      <c r="AJ460" s="2302">
        <v>1</v>
      </c>
      <c r="AL460" s="2306"/>
      <c r="AM460" s="2306"/>
      <c r="AN460" s="2306"/>
      <c r="AO460" s="2306"/>
      <c r="AP460" s="2306"/>
      <c r="AQ460" s="2306"/>
      <c r="AR460" s="2306"/>
      <c r="AS460" s="2306"/>
      <c r="AT460" s="2306"/>
      <c r="AU460" s="2306"/>
      <c r="AV460" s="2306"/>
      <c r="AW460" s="2306"/>
    </row>
    <row r="461" spans="2:49" s="1915" customFormat="1" ht="11.25" customHeight="1">
      <c r="D461" s="1916"/>
      <c r="O461" s="1917"/>
      <c r="P461" s="1917"/>
      <c r="Q461" s="1917"/>
      <c r="R461" s="1917"/>
      <c r="S461" s="1917"/>
      <c r="T461" s="1917"/>
      <c r="U461" s="1917"/>
      <c r="V461" s="2292" t="s">
        <v>5198</v>
      </c>
      <c r="W461" s="2292"/>
      <c r="X461" s="2292"/>
      <c r="Y461" s="2292"/>
      <c r="Z461" s="2292"/>
      <c r="AA461" s="2292"/>
      <c r="AC461" s="2298">
        <v>0</v>
      </c>
      <c r="AD461" s="2300">
        <v>1</v>
      </c>
      <c r="AE461" s="2300">
        <v>0</v>
      </c>
      <c r="AF461" s="2301">
        <v>0</v>
      </c>
      <c r="AG461" s="2301">
        <v>1</v>
      </c>
      <c r="AH461" s="2301">
        <v>0</v>
      </c>
      <c r="AI461" s="2301">
        <v>0</v>
      </c>
      <c r="AJ461" s="2302">
        <v>0</v>
      </c>
      <c r="AL461" s="2306"/>
      <c r="AM461" s="2306"/>
      <c r="AN461" s="2306"/>
      <c r="AO461" s="2306"/>
      <c r="AP461" s="2306"/>
      <c r="AQ461" s="2306"/>
      <c r="AR461" s="2306"/>
      <c r="AS461" s="2306"/>
      <c r="AT461" s="2306"/>
      <c r="AU461" s="2306"/>
      <c r="AV461" s="2306"/>
      <c r="AW461" s="2306"/>
    </row>
    <row r="462" spans="2:49" s="1915" customFormat="1" ht="11.25" customHeight="1">
      <c r="D462" s="1916"/>
      <c r="O462" s="1917"/>
      <c r="P462" s="1917"/>
      <c r="Q462" s="1917"/>
      <c r="R462" s="1917"/>
      <c r="S462" s="1917"/>
      <c r="T462" s="1917"/>
      <c r="U462" s="1917"/>
      <c r="V462" s="2292" t="s">
        <v>5199</v>
      </c>
      <c r="W462" s="2292"/>
      <c r="X462" s="2292"/>
      <c r="Y462" s="2292"/>
      <c r="Z462" s="2292"/>
      <c r="AA462" s="2292"/>
      <c r="AC462" s="2298">
        <v>0</v>
      </c>
      <c r="AD462" s="2300">
        <v>1</v>
      </c>
      <c r="AE462" s="2300">
        <v>0</v>
      </c>
      <c r="AF462" s="2301">
        <v>0</v>
      </c>
      <c r="AG462" s="2301">
        <v>1</v>
      </c>
      <c r="AH462" s="2301">
        <v>0</v>
      </c>
      <c r="AI462" s="2301">
        <v>0</v>
      </c>
      <c r="AJ462" s="2302">
        <v>1</v>
      </c>
      <c r="AL462" s="2306"/>
      <c r="AM462" s="2306"/>
      <c r="AN462" s="2306"/>
      <c r="AO462" s="2306"/>
      <c r="AP462" s="2306"/>
      <c r="AQ462" s="2306"/>
      <c r="AR462" s="2306"/>
      <c r="AS462" s="2306"/>
      <c r="AT462" s="2306"/>
      <c r="AU462" s="2306"/>
      <c r="AV462" s="2306"/>
      <c r="AW462" s="2306"/>
    </row>
    <row r="463" spans="2:49" s="1915" customFormat="1" ht="11.25" customHeight="1">
      <c r="D463" s="1916"/>
      <c r="O463" s="1917"/>
      <c r="P463" s="1917"/>
      <c r="Q463" s="1917"/>
      <c r="R463" s="1917"/>
      <c r="S463" s="1917"/>
      <c r="T463" s="1917"/>
      <c r="U463" s="1917"/>
      <c r="V463" s="2292" t="s">
        <v>5200</v>
      </c>
      <c r="W463" s="2292"/>
      <c r="X463" s="2292"/>
      <c r="Y463" s="2292"/>
      <c r="Z463" s="2292"/>
      <c r="AA463" s="2292"/>
      <c r="AC463" s="2298">
        <v>0</v>
      </c>
      <c r="AD463" s="2300">
        <v>1</v>
      </c>
      <c r="AE463" s="2300">
        <v>0</v>
      </c>
      <c r="AF463" s="2301">
        <v>0</v>
      </c>
      <c r="AG463" s="2301">
        <v>1</v>
      </c>
      <c r="AH463" s="2301">
        <v>0</v>
      </c>
      <c r="AI463" s="2301">
        <v>1</v>
      </c>
      <c r="AJ463" s="2302">
        <v>0</v>
      </c>
      <c r="AL463" s="2306"/>
      <c r="AM463" s="2306"/>
      <c r="AN463" s="2306"/>
      <c r="AO463" s="2306"/>
      <c r="AP463" s="2306"/>
      <c r="AQ463" s="2306"/>
      <c r="AR463" s="2306"/>
      <c r="AS463" s="2306"/>
      <c r="AT463" s="2306"/>
      <c r="AU463" s="2306"/>
      <c r="AV463" s="2306"/>
      <c r="AW463" s="2306"/>
    </row>
    <row r="464" spans="2:49" s="1915" customFormat="1" ht="11.25" customHeight="1">
      <c r="D464" s="1916"/>
      <c r="O464" s="1917"/>
      <c r="P464" s="1917"/>
      <c r="Q464" s="1917"/>
      <c r="R464" s="1917"/>
      <c r="S464" s="1917"/>
      <c r="T464" s="1917"/>
      <c r="U464" s="1917"/>
      <c r="V464" s="2292" t="s">
        <v>5201</v>
      </c>
      <c r="W464" s="2292"/>
      <c r="X464" s="2292"/>
      <c r="Y464" s="2292"/>
      <c r="Z464" s="2292"/>
      <c r="AA464" s="2292"/>
      <c r="AC464" s="2298">
        <v>0</v>
      </c>
      <c r="AD464" s="2300">
        <v>1</v>
      </c>
      <c r="AE464" s="2300">
        <v>0</v>
      </c>
      <c r="AF464" s="2301">
        <v>0</v>
      </c>
      <c r="AG464" s="2301">
        <v>1</v>
      </c>
      <c r="AH464" s="2301">
        <v>0</v>
      </c>
      <c r="AI464" s="2301">
        <v>1</v>
      </c>
      <c r="AJ464" s="2302">
        <v>1</v>
      </c>
      <c r="AL464" s="2307"/>
      <c r="AM464" s="2307"/>
      <c r="AN464" s="2307"/>
      <c r="AO464" s="2306"/>
      <c r="AP464" s="2306"/>
      <c r="AQ464" s="2306"/>
      <c r="AR464" s="2306"/>
      <c r="AS464" s="2306"/>
      <c r="AT464" s="2306"/>
      <c r="AU464" s="2306"/>
      <c r="AV464" s="2306"/>
      <c r="AW464" s="2306"/>
    </row>
    <row r="465" spans="2:36" s="1915" customFormat="1" ht="11.25" customHeight="1">
      <c r="D465" s="1916"/>
      <c r="O465" s="1917"/>
      <c r="P465" s="1917"/>
      <c r="Q465" s="1917"/>
      <c r="R465" s="1917"/>
      <c r="S465" s="1917"/>
      <c r="T465" s="1917"/>
      <c r="U465" s="1917"/>
      <c r="V465" s="2292" t="s">
        <v>5202</v>
      </c>
      <c r="W465" s="2292"/>
      <c r="X465" s="2292"/>
      <c r="Y465" s="2292"/>
      <c r="Z465" s="2292"/>
      <c r="AA465" s="2292"/>
      <c r="AC465" s="2298">
        <v>0</v>
      </c>
      <c r="AD465" s="2300">
        <v>1</v>
      </c>
      <c r="AE465" s="2300">
        <v>0</v>
      </c>
      <c r="AF465" s="2301">
        <v>0</v>
      </c>
      <c r="AG465" s="2301">
        <v>1</v>
      </c>
      <c r="AH465" s="2301">
        <v>1</v>
      </c>
      <c r="AI465" s="2301">
        <v>0</v>
      </c>
      <c r="AJ465" s="2302">
        <v>0</v>
      </c>
    </row>
    <row r="466" spans="2:36" s="1915" customFormat="1" ht="11.25" customHeight="1">
      <c r="D466" s="1916"/>
      <c r="O466" s="1917"/>
      <c r="P466" s="1917"/>
      <c r="Q466" s="1917"/>
      <c r="R466" s="1917"/>
      <c r="S466" s="1917"/>
      <c r="T466" s="1917"/>
      <c r="U466" s="1917"/>
      <c r="V466" s="2292" t="s">
        <v>5203</v>
      </c>
      <c r="W466" s="2292"/>
      <c r="X466" s="2292"/>
      <c r="Y466" s="2292"/>
      <c r="Z466" s="2292"/>
      <c r="AA466" s="2292"/>
      <c r="AC466" s="2298">
        <v>0</v>
      </c>
      <c r="AD466" s="2300">
        <v>1</v>
      </c>
      <c r="AE466" s="2300">
        <v>0</v>
      </c>
      <c r="AF466" s="2301">
        <v>0</v>
      </c>
      <c r="AG466" s="2301">
        <v>1</v>
      </c>
      <c r="AH466" s="2301">
        <v>1</v>
      </c>
      <c r="AI466" s="2301">
        <v>0</v>
      </c>
      <c r="AJ466" s="2302">
        <v>1</v>
      </c>
    </row>
    <row r="467" spans="2:36" s="1915" customFormat="1" ht="11.25" customHeight="1">
      <c r="D467" s="1916"/>
      <c r="O467" s="1917"/>
      <c r="P467" s="1917"/>
      <c r="Q467" s="1917"/>
      <c r="V467" s="2292" t="s">
        <v>5204</v>
      </c>
      <c r="W467" s="2292"/>
      <c r="X467" s="2292"/>
      <c r="Y467" s="2292"/>
      <c r="Z467" s="2292"/>
      <c r="AA467" s="2292"/>
      <c r="AC467" s="2298">
        <v>0</v>
      </c>
      <c r="AD467" s="2300">
        <v>1</v>
      </c>
      <c r="AE467" s="2300">
        <v>0</v>
      </c>
      <c r="AF467" s="2301">
        <v>0</v>
      </c>
      <c r="AG467" s="2301">
        <v>1</v>
      </c>
      <c r="AH467" s="2301">
        <v>1</v>
      </c>
      <c r="AI467" s="2301">
        <v>1</v>
      </c>
      <c r="AJ467" s="2302">
        <v>0</v>
      </c>
    </row>
    <row r="468" spans="2:36" s="1915" customFormat="1" ht="11.25" customHeight="1">
      <c r="D468" s="1916"/>
      <c r="O468" s="1917"/>
      <c r="P468" s="1917"/>
      <c r="Q468" s="1917"/>
      <c r="V468" s="2292" t="s">
        <v>5205</v>
      </c>
      <c r="W468" s="2292"/>
      <c r="X468" s="2292"/>
      <c r="Y468" s="2292"/>
      <c r="Z468" s="2292"/>
      <c r="AA468" s="2292"/>
      <c r="AC468" s="2298">
        <v>0</v>
      </c>
      <c r="AD468" s="2300">
        <v>1</v>
      </c>
      <c r="AE468" s="2300">
        <v>0</v>
      </c>
      <c r="AF468" s="2301">
        <v>0</v>
      </c>
      <c r="AG468" s="2301">
        <v>1</v>
      </c>
      <c r="AH468" s="2301">
        <v>1</v>
      </c>
      <c r="AI468" s="2301">
        <v>1</v>
      </c>
      <c r="AJ468" s="2302">
        <v>1</v>
      </c>
    </row>
    <row r="469" spans="2:36" ht="11.25" customHeight="1">
      <c r="B469" s="1618"/>
      <c r="E469" s="2033"/>
      <c r="F469" s="2033"/>
      <c r="G469" s="2033"/>
      <c r="H469" s="2033"/>
      <c r="O469" s="2033"/>
      <c r="P469" s="2033"/>
      <c r="Q469" s="2033"/>
      <c r="R469" s="2033"/>
      <c r="S469" s="2033"/>
      <c r="T469" s="2033"/>
      <c r="U469" s="2033"/>
      <c r="V469" s="2292" t="s">
        <v>5206</v>
      </c>
      <c r="W469" s="2292"/>
      <c r="X469" s="2292"/>
      <c r="Y469" s="2292"/>
      <c r="Z469" s="2292"/>
      <c r="AA469" s="2292"/>
      <c r="AC469" s="2298">
        <v>0</v>
      </c>
      <c r="AD469" s="2300">
        <v>1</v>
      </c>
      <c r="AE469" s="2300">
        <v>0</v>
      </c>
      <c r="AF469" s="2301">
        <v>1</v>
      </c>
      <c r="AG469" s="2301">
        <v>0</v>
      </c>
      <c r="AH469" s="2301">
        <v>0</v>
      </c>
      <c r="AI469" s="2301">
        <v>0</v>
      </c>
      <c r="AJ469" s="2302">
        <v>0</v>
      </c>
    </row>
    <row r="470" spans="2:36" ht="11.25" customHeight="1">
      <c r="B470" s="1618"/>
      <c r="E470" s="2033"/>
      <c r="F470" s="2033"/>
      <c r="G470" s="2033"/>
      <c r="H470" s="2033"/>
      <c r="O470" s="2033"/>
      <c r="P470" s="2033"/>
      <c r="Q470" s="2033"/>
      <c r="R470" s="2033"/>
      <c r="S470" s="2033"/>
      <c r="T470" s="2033"/>
      <c r="U470" s="2033"/>
      <c r="V470" s="2292" t="s">
        <v>5207</v>
      </c>
      <c r="W470" s="2292"/>
      <c r="X470" s="2292"/>
      <c r="Y470" s="2292"/>
      <c r="Z470" s="2292"/>
      <c r="AA470" s="2292"/>
      <c r="AC470" s="2298">
        <v>0</v>
      </c>
      <c r="AD470" s="2300">
        <v>1</v>
      </c>
      <c r="AE470" s="2300">
        <v>0</v>
      </c>
      <c r="AF470" s="2301">
        <v>1</v>
      </c>
      <c r="AG470" s="2301">
        <v>0</v>
      </c>
      <c r="AH470" s="2301">
        <v>0</v>
      </c>
      <c r="AI470" s="2301">
        <v>0</v>
      </c>
      <c r="AJ470" s="2302">
        <v>1</v>
      </c>
    </row>
    <row r="471" spans="2:36" ht="11.25" customHeight="1">
      <c r="B471" s="1618"/>
      <c r="E471" s="2033"/>
      <c r="F471" s="2033"/>
      <c r="G471" s="2033"/>
      <c r="H471" s="2033"/>
      <c r="O471" s="2033"/>
      <c r="P471" s="2033"/>
      <c r="Q471" s="2033"/>
      <c r="R471" s="2033"/>
      <c r="S471" s="2033"/>
      <c r="T471" s="2033"/>
      <c r="U471" s="2033"/>
      <c r="V471" s="2292" t="s">
        <v>5208</v>
      </c>
      <c r="W471" s="2292"/>
      <c r="X471" s="2292"/>
      <c r="Y471" s="2292"/>
      <c r="Z471" s="2292"/>
      <c r="AA471" s="2292"/>
      <c r="AC471" s="2298">
        <v>0</v>
      </c>
      <c r="AD471" s="2300">
        <v>1</v>
      </c>
      <c r="AE471" s="2300">
        <v>0</v>
      </c>
      <c r="AF471" s="2301">
        <v>1</v>
      </c>
      <c r="AG471" s="2301">
        <v>0</v>
      </c>
      <c r="AH471" s="2301">
        <v>0</v>
      </c>
      <c r="AI471" s="2301">
        <v>1</v>
      </c>
      <c r="AJ471" s="2302">
        <v>0</v>
      </c>
    </row>
    <row r="472" spans="2:36" ht="11.25" customHeight="1">
      <c r="B472" s="1618"/>
      <c r="E472" s="2033"/>
      <c r="F472" s="2033"/>
      <c r="G472" s="2033"/>
      <c r="H472" s="2033"/>
      <c r="O472" s="2033"/>
      <c r="P472" s="2033"/>
      <c r="Q472" s="2033"/>
      <c r="R472" s="2033"/>
      <c r="S472" s="2033"/>
      <c r="T472" s="2033"/>
      <c r="U472" s="2033"/>
      <c r="V472" s="2292" t="s">
        <v>5209</v>
      </c>
      <c r="W472" s="2292"/>
      <c r="X472" s="2292"/>
      <c r="Y472" s="2292"/>
      <c r="Z472" s="2292"/>
      <c r="AA472" s="2292"/>
      <c r="AC472" s="2298">
        <v>0</v>
      </c>
      <c r="AD472" s="2300">
        <v>1</v>
      </c>
      <c r="AE472" s="2300">
        <v>0</v>
      </c>
      <c r="AF472" s="2301">
        <v>1</v>
      </c>
      <c r="AG472" s="2301">
        <v>0</v>
      </c>
      <c r="AH472" s="2301">
        <v>0</v>
      </c>
      <c r="AI472" s="2301">
        <v>1</v>
      </c>
      <c r="AJ472" s="2302">
        <v>1</v>
      </c>
    </row>
    <row r="473" spans="2:36" ht="11.25" customHeight="1">
      <c r="B473" s="1618"/>
      <c r="E473" s="2033"/>
      <c r="F473" s="2033"/>
      <c r="G473" s="2033"/>
      <c r="H473" s="2033"/>
      <c r="O473" s="2033"/>
      <c r="P473" s="2033"/>
      <c r="Q473" s="2033"/>
      <c r="R473" s="2033"/>
      <c r="S473" s="2033"/>
      <c r="T473" s="2033"/>
      <c r="U473" s="2033"/>
      <c r="V473" s="2292" t="s">
        <v>5210</v>
      </c>
      <c r="W473" s="2292"/>
      <c r="X473" s="2292"/>
      <c r="Y473" s="2292"/>
      <c r="Z473" s="2292"/>
      <c r="AA473" s="2292"/>
      <c r="AC473" s="2298">
        <v>0</v>
      </c>
      <c r="AD473" s="2300">
        <v>1</v>
      </c>
      <c r="AE473" s="2300">
        <v>0</v>
      </c>
      <c r="AF473" s="2301">
        <v>1</v>
      </c>
      <c r="AG473" s="2301">
        <v>0</v>
      </c>
      <c r="AH473" s="2301">
        <v>1</v>
      </c>
      <c r="AI473" s="2301">
        <v>0</v>
      </c>
      <c r="AJ473" s="2302">
        <v>0</v>
      </c>
    </row>
    <row r="474" spans="2:36" ht="11.25" customHeight="1">
      <c r="B474" s="1618"/>
      <c r="E474" s="2033"/>
      <c r="F474" s="2033"/>
      <c r="G474" s="2033"/>
      <c r="H474" s="2033"/>
      <c r="O474" s="2033"/>
      <c r="P474" s="2033"/>
      <c r="Q474" s="2033"/>
      <c r="R474" s="2033"/>
      <c r="S474" s="2033"/>
      <c r="T474" s="2033"/>
      <c r="U474" s="2033"/>
      <c r="V474" s="2292" t="s">
        <v>5211</v>
      </c>
      <c r="W474" s="2292"/>
      <c r="X474" s="2292"/>
      <c r="Y474" s="2292"/>
      <c r="Z474" s="2292"/>
      <c r="AA474" s="2292"/>
      <c r="AC474" s="2298">
        <v>0</v>
      </c>
      <c r="AD474" s="2300">
        <v>1</v>
      </c>
      <c r="AE474" s="2300">
        <v>0</v>
      </c>
      <c r="AF474" s="2301">
        <v>1</v>
      </c>
      <c r="AG474" s="2301">
        <v>0</v>
      </c>
      <c r="AH474" s="2301">
        <v>1</v>
      </c>
      <c r="AI474" s="2301">
        <v>0</v>
      </c>
      <c r="AJ474" s="2302">
        <v>1</v>
      </c>
    </row>
    <row r="475" spans="2:36" ht="11.25" customHeight="1">
      <c r="B475" s="1618"/>
      <c r="E475" s="2033"/>
      <c r="F475" s="2033"/>
      <c r="G475" s="2033"/>
      <c r="H475" s="2033"/>
      <c r="O475" s="2033"/>
      <c r="P475" s="2033"/>
      <c r="Q475" s="2033"/>
      <c r="R475" s="2033"/>
      <c r="S475" s="2033"/>
      <c r="T475" s="2033"/>
      <c r="U475" s="2033"/>
      <c r="V475" s="2292" t="s">
        <v>5212</v>
      </c>
      <c r="W475" s="2292"/>
      <c r="X475" s="2292"/>
      <c r="Y475" s="2292"/>
      <c r="Z475" s="2292"/>
      <c r="AA475" s="2292"/>
      <c r="AC475" s="2298">
        <v>0</v>
      </c>
      <c r="AD475" s="2300">
        <v>1</v>
      </c>
      <c r="AE475" s="2300">
        <v>0</v>
      </c>
      <c r="AF475" s="2301">
        <v>1</v>
      </c>
      <c r="AG475" s="2301">
        <v>0</v>
      </c>
      <c r="AH475" s="2301">
        <v>1</v>
      </c>
      <c r="AI475" s="2301">
        <v>1</v>
      </c>
      <c r="AJ475" s="2302">
        <v>0</v>
      </c>
    </row>
    <row r="476" spans="2:36" ht="11.25" customHeight="1">
      <c r="B476" s="1618"/>
      <c r="E476" s="2033"/>
      <c r="F476" s="2033"/>
      <c r="G476" s="2033"/>
      <c r="H476" s="2033"/>
      <c r="O476" s="2033"/>
      <c r="P476" s="2033"/>
      <c r="Q476" s="2033"/>
      <c r="R476" s="2033"/>
      <c r="S476" s="2033"/>
      <c r="T476" s="2033"/>
      <c r="U476" s="2033"/>
      <c r="V476" s="2292" t="s">
        <v>5213</v>
      </c>
      <c r="W476" s="2292"/>
      <c r="X476" s="2292"/>
      <c r="Y476" s="2292"/>
      <c r="Z476" s="2292"/>
      <c r="AA476" s="2292"/>
      <c r="AC476" s="2298">
        <v>0</v>
      </c>
      <c r="AD476" s="2300">
        <v>1</v>
      </c>
      <c r="AE476" s="2300">
        <v>0</v>
      </c>
      <c r="AF476" s="2301">
        <v>1</v>
      </c>
      <c r="AG476" s="2301">
        <v>0</v>
      </c>
      <c r="AH476" s="2301">
        <v>1</v>
      </c>
      <c r="AI476" s="2301">
        <v>1</v>
      </c>
      <c r="AJ476" s="2302">
        <v>1</v>
      </c>
    </row>
    <row r="477" spans="2:36" ht="11.25" customHeight="1">
      <c r="B477" s="1618"/>
      <c r="E477" s="2033"/>
      <c r="F477" s="2033"/>
      <c r="G477" s="2033"/>
      <c r="H477" s="2033"/>
      <c r="O477" s="2033"/>
      <c r="P477" s="2033"/>
      <c r="Q477" s="2033"/>
      <c r="R477" s="2033"/>
      <c r="S477" s="2033"/>
      <c r="T477" s="2033"/>
      <c r="U477" s="2033"/>
      <c r="V477" s="2292" t="s">
        <v>3171</v>
      </c>
      <c r="W477" s="2292"/>
      <c r="X477" s="2292"/>
      <c r="Y477" s="2292"/>
      <c r="Z477" s="2292"/>
      <c r="AA477" s="2292"/>
      <c r="AC477" s="2303" t="s">
        <v>3171</v>
      </c>
      <c r="AD477" s="2304"/>
      <c r="AE477" s="2304"/>
      <c r="AF477" s="2304"/>
      <c r="AG477" s="2304"/>
      <c r="AH477" s="2304"/>
      <c r="AI477" s="2304"/>
      <c r="AJ477" s="2305"/>
    </row>
    <row r="478" spans="2:36" ht="11.25" customHeight="1">
      <c r="B478" s="1618"/>
      <c r="E478" s="2033"/>
      <c r="F478" s="2033"/>
      <c r="G478" s="2033"/>
      <c r="H478" s="2033"/>
      <c r="O478" s="2033"/>
      <c r="P478" s="2033"/>
      <c r="Q478" s="2033"/>
      <c r="R478" s="2033"/>
      <c r="S478" s="2033"/>
      <c r="T478" s="2033"/>
      <c r="U478" s="2033"/>
      <c r="V478" s="2292" t="s">
        <v>5214</v>
      </c>
      <c r="W478" s="2292"/>
      <c r="X478" s="2292"/>
      <c r="Y478" s="2292"/>
      <c r="Z478" s="2292"/>
      <c r="AA478" s="2292"/>
      <c r="AC478" s="2298">
        <v>0</v>
      </c>
      <c r="AD478" s="2300">
        <v>1</v>
      </c>
      <c r="AE478" s="2300">
        <v>1</v>
      </c>
      <c r="AF478" s="2301">
        <v>0</v>
      </c>
      <c r="AG478" s="2301">
        <v>0</v>
      </c>
      <c r="AH478" s="2301">
        <v>0</v>
      </c>
      <c r="AI478" s="2301">
        <v>0</v>
      </c>
      <c r="AJ478" s="2302">
        <v>0</v>
      </c>
    </row>
    <row r="479" spans="2:36" ht="11.25" customHeight="1">
      <c r="B479" s="1618"/>
      <c r="E479" s="2033"/>
      <c r="F479" s="2033"/>
      <c r="G479" s="2033"/>
      <c r="H479" s="2033"/>
      <c r="O479" s="2033"/>
      <c r="P479" s="2033"/>
      <c r="Q479" s="2033"/>
      <c r="R479" s="2033"/>
      <c r="S479" s="2033"/>
      <c r="T479" s="2033"/>
      <c r="U479" s="2033"/>
      <c r="V479" s="2292" t="s">
        <v>5215</v>
      </c>
      <c r="W479" s="2292"/>
      <c r="X479" s="2292"/>
      <c r="Y479" s="2292"/>
      <c r="Z479" s="2292"/>
      <c r="AA479" s="2292"/>
      <c r="AC479" s="2298">
        <v>0</v>
      </c>
      <c r="AD479" s="2300">
        <v>1</v>
      </c>
      <c r="AE479" s="2300">
        <v>1</v>
      </c>
      <c r="AF479" s="2301">
        <v>0</v>
      </c>
      <c r="AG479" s="2301">
        <v>0</v>
      </c>
      <c r="AH479" s="2301">
        <v>0</v>
      </c>
      <c r="AI479" s="2301">
        <v>0</v>
      </c>
      <c r="AJ479" s="2302">
        <v>1</v>
      </c>
    </row>
    <row r="480" spans="2:36" ht="11.25" customHeight="1">
      <c r="B480" s="1618"/>
      <c r="E480" s="2033"/>
      <c r="F480" s="2033"/>
      <c r="G480" s="2033"/>
      <c r="H480" s="2033"/>
      <c r="O480" s="2033"/>
      <c r="P480" s="2033"/>
      <c r="Q480" s="2033"/>
      <c r="R480" s="2033"/>
      <c r="S480" s="2033"/>
      <c r="T480" s="2033"/>
      <c r="U480" s="2033"/>
      <c r="V480" s="2292" t="s">
        <v>5216</v>
      </c>
      <c r="W480" s="2292"/>
      <c r="X480" s="2292"/>
      <c r="Y480" s="2292"/>
      <c r="Z480" s="2292"/>
      <c r="AA480" s="2292"/>
      <c r="AC480" s="2298">
        <v>0</v>
      </c>
      <c r="AD480" s="2300">
        <v>1</v>
      </c>
      <c r="AE480" s="2300">
        <v>1</v>
      </c>
      <c r="AF480" s="2301">
        <v>0</v>
      </c>
      <c r="AG480" s="2301">
        <v>0</v>
      </c>
      <c r="AH480" s="2301">
        <v>0</v>
      </c>
      <c r="AI480" s="2301">
        <v>1</v>
      </c>
      <c r="AJ480" s="2302">
        <v>0</v>
      </c>
    </row>
    <row r="481" spans="2:36" ht="11.25" customHeight="1">
      <c r="B481" s="1618"/>
      <c r="E481" s="2033"/>
      <c r="F481" s="2033"/>
      <c r="G481" s="2033"/>
      <c r="H481" s="2033"/>
      <c r="O481" s="2033"/>
      <c r="P481" s="2033"/>
      <c r="Q481" s="2033"/>
      <c r="R481" s="2033"/>
      <c r="S481" s="2033"/>
      <c r="T481" s="2033"/>
      <c r="U481" s="2033"/>
      <c r="V481" s="2292" t="s">
        <v>5217</v>
      </c>
      <c r="W481" s="2292"/>
      <c r="X481" s="2292"/>
      <c r="Y481" s="2292"/>
      <c r="Z481" s="2292"/>
      <c r="AA481" s="2292"/>
      <c r="AC481" s="2298">
        <v>0</v>
      </c>
      <c r="AD481" s="2300">
        <v>1</v>
      </c>
      <c r="AE481" s="2300">
        <v>1</v>
      </c>
      <c r="AF481" s="2301">
        <v>0</v>
      </c>
      <c r="AG481" s="2301">
        <v>0</v>
      </c>
      <c r="AH481" s="2301">
        <v>0</v>
      </c>
      <c r="AI481" s="2301">
        <v>1</v>
      </c>
      <c r="AJ481" s="2302">
        <v>1</v>
      </c>
    </row>
    <row r="482" spans="2:36" ht="11.25" customHeight="1">
      <c r="B482" s="1618"/>
      <c r="E482" s="2033"/>
      <c r="F482" s="2033"/>
      <c r="G482" s="2033"/>
      <c r="H482" s="2033"/>
      <c r="O482" s="2033"/>
      <c r="P482" s="2033"/>
      <c r="Q482" s="2033"/>
      <c r="R482" s="2033"/>
      <c r="S482" s="2033"/>
      <c r="T482" s="2033"/>
      <c r="U482" s="2033"/>
      <c r="V482" s="2292" t="s">
        <v>5218</v>
      </c>
      <c r="W482" s="2292"/>
      <c r="X482" s="2292"/>
      <c r="Y482" s="2292"/>
      <c r="Z482" s="2292"/>
      <c r="AA482" s="2292"/>
      <c r="AC482" s="2298">
        <v>0</v>
      </c>
      <c r="AD482" s="2300">
        <v>1</v>
      </c>
      <c r="AE482" s="2300">
        <v>1</v>
      </c>
      <c r="AF482" s="2301">
        <v>0</v>
      </c>
      <c r="AG482" s="2301">
        <v>0</v>
      </c>
      <c r="AH482" s="2301">
        <v>1</v>
      </c>
      <c r="AI482" s="2301">
        <v>0</v>
      </c>
      <c r="AJ482" s="2302">
        <v>0</v>
      </c>
    </row>
    <row r="483" spans="2:36" ht="11.25" customHeight="1">
      <c r="B483" s="1618"/>
      <c r="E483" s="2033"/>
      <c r="F483" s="2033"/>
      <c r="G483" s="2033"/>
      <c r="H483" s="2033"/>
      <c r="O483" s="2033"/>
      <c r="P483" s="2033"/>
      <c r="Q483" s="2033"/>
      <c r="R483" s="2033"/>
      <c r="S483" s="2033"/>
      <c r="T483" s="2033"/>
      <c r="U483" s="2033"/>
      <c r="V483" s="2292" t="s">
        <v>5219</v>
      </c>
      <c r="W483" s="2292"/>
      <c r="X483" s="2292"/>
      <c r="Y483" s="2292"/>
      <c r="Z483" s="2292"/>
      <c r="AA483" s="2292"/>
      <c r="AC483" s="2298">
        <v>0</v>
      </c>
      <c r="AD483" s="2300">
        <v>1</v>
      </c>
      <c r="AE483" s="2300">
        <v>1</v>
      </c>
      <c r="AF483" s="2301">
        <v>0</v>
      </c>
      <c r="AG483" s="2301">
        <v>0</v>
      </c>
      <c r="AH483" s="2301">
        <v>1</v>
      </c>
      <c r="AI483" s="2301">
        <v>0</v>
      </c>
      <c r="AJ483" s="2302">
        <v>1</v>
      </c>
    </row>
    <row r="484" spans="2:36" ht="11.25" customHeight="1">
      <c r="B484" s="1618"/>
      <c r="E484" s="2033"/>
      <c r="F484" s="2033"/>
      <c r="G484" s="2033"/>
      <c r="H484" s="2033"/>
      <c r="O484" s="2033"/>
      <c r="P484" s="2033"/>
      <c r="Q484" s="2033"/>
      <c r="R484" s="2033"/>
      <c r="S484" s="2033"/>
      <c r="T484" s="2033"/>
      <c r="U484" s="2033"/>
      <c r="V484" s="2292" t="s">
        <v>5220</v>
      </c>
      <c r="W484" s="2292"/>
      <c r="X484" s="2292"/>
      <c r="Y484" s="2292"/>
      <c r="Z484" s="2292"/>
      <c r="AA484" s="2292"/>
      <c r="AC484" s="2298">
        <v>0</v>
      </c>
      <c r="AD484" s="2300">
        <v>1</v>
      </c>
      <c r="AE484" s="2300">
        <v>1</v>
      </c>
      <c r="AF484" s="2301">
        <v>0</v>
      </c>
      <c r="AG484" s="2301">
        <v>0</v>
      </c>
      <c r="AH484" s="2301">
        <v>1</v>
      </c>
      <c r="AI484" s="2301">
        <v>1</v>
      </c>
      <c r="AJ484" s="2302">
        <v>0</v>
      </c>
    </row>
    <row r="485" spans="2:36" ht="11.25" customHeight="1">
      <c r="B485" s="1618"/>
      <c r="E485" s="2033"/>
      <c r="F485" s="2033"/>
      <c r="G485" s="2033"/>
      <c r="H485" s="2033"/>
      <c r="O485" s="2033"/>
      <c r="P485" s="2033"/>
      <c r="Q485" s="2033"/>
      <c r="R485" s="2033"/>
      <c r="S485" s="2033"/>
      <c r="T485" s="2033"/>
      <c r="U485" s="2033"/>
      <c r="V485" s="2292" t="s">
        <v>5221</v>
      </c>
      <c r="W485" s="2292"/>
      <c r="X485" s="2292"/>
      <c r="Y485" s="2292"/>
      <c r="Z485" s="2292"/>
      <c r="AA485" s="2292"/>
      <c r="AC485" s="2298">
        <v>0</v>
      </c>
      <c r="AD485" s="2300">
        <v>1</v>
      </c>
      <c r="AE485" s="2300">
        <v>1</v>
      </c>
      <c r="AF485" s="2301">
        <v>0</v>
      </c>
      <c r="AG485" s="2301">
        <v>0</v>
      </c>
      <c r="AH485" s="2301">
        <v>1</v>
      </c>
      <c r="AI485" s="2301">
        <v>1</v>
      </c>
      <c r="AJ485" s="2302">
        <v>1</v>
      </c>
    </row>
    <row r="486" spans="2:36" ht="11.25" customHeight="1">
      <c r="B486" s="1618"/>
      <c r="E486" s="2033"/>
      <c r="F486" s="2033"/>
      <c r="G486" s="2033"/>
      <c r="H486" s="2033"/>
      <c r="O486" s="2033"/>
      <c r="P486" s="2033"/>
      <c r="Q486" s="2033"/>
      <c r="R486" s="2033"/>
      <c r="S486" s="2033"/>
      <c r="T486" s="2033"/>
      <c r="U486" s="2033"/>
      <c r="V486" s="2292" t="s">
        <v>5222</v>
      </c>
      <c r="W486" s="2292"/>
      <c r="X486" s="2292"/>
      <c r="Y486" s="2292"/>
      <c r="Z486" s="2292"/>
      <c r="AA486" s="2292"/>
      <c r="AC486" s="2298">
        <v>0</v>
      </c>
      <c r="AD486" s="2300">
        <v>1</v>
      </c>
      <c r="AE486" s="2300">
        <v>1</v>
      </c>
      <c r="AF486" s="2301">
        <v>0</v>
      </c>
      <c r="AG486" s="2301">
        <v>1</v>
      </c>
      <c r="AH486" s="2301">
        <v>0</v>
      </c>
      <c r="AI486" s="2301">
        <v>0</v>
      </c>
      <c r="AJ486" s="2302">
        <v>0</v>
      </c>
    </row>
    <row r="487" spans="2:36" ht="11.25" customHeight="1">
      <c r="B487" s="1618"/>
      <c r="E487" s="2033"/>
      <c r="F487" s="2033"/>
      <c r="G487" s="2033"/>
      <c r="H487" s="2033"/>
      <c r="O487" s="2033"/>
      <c r="P487" s="2033"/>
      <c r="Q487" s="2033"/>
      <c r="R487" s="2033"/>
      <c r="S487" s="2033"/>
      <c r="T487" s="2033"/>
      <c r="U487" s="2033"/>
      <c r="V487" s="2292" t="s">
        <v>5223</v>
      </c>
      <c r="W487" s="2292"/>
      <c r="X487" s="2292"/>
      <c r="Y487" s="2292"/>
      <c r="Z487" s="2292"/>
      <c r="AA487" s="2292"/>
      <c r="AC487" s="2298">
        <v>0</v>
      </c>
      <c r="AD487" s="2300">
        <v>1</v>
      </c>
      <c r="AE487" s="2300">
        <v>1</v>
      </c>
      <c r="AF487" s="2301">
        <v>0</v>
      </c>
      <c r="AG487" s="2301">
        <v>1</v>
      </c>
      <c r="AH487" s="2301">
        <v>0</v>
      </c>
      <c r="AI487" s="2301">
        <v>0</v>
      </c>
      <c r="AJ487" s="2302">
        <v>1</v>
      </c>
    </row>
    <row r="488" spans="2:36" ht="11.25" customHeight="1">
      <c r="B488" s="1618"/>
      <c r="E488" s="2033"/>
      <c r="F488" s="2033"/>
      <c r="G488" s="2033"/>
      <c r="H488" s="2033"/>
      <c r="O488" s="2033"/>
      <c r="P488" s="2033"/>
      <c r="Q488" s="2033"/>
      <c r="R488" s="2033"/>
      <c r="S488" s="2033"/>
      <c r="T488" s="2033"/>
      <c r="U488" s="2033"/>
      <c r="V488" s="2292" t="s">
        <v>5224</v>
      </c>
      <c r="W488" s="2292"/>
      <c r="X488" s="2292"/>
      <c r="Y488" s="2292"/>
      <c r="Z488" s="2292"/>
      <c r="AA488" s="2292"/>
      <c r="AC488" s="2298">
        <v>0</v>
      </c>
      <c r="AD488" s="2300">
        <v>1</v>
      </c>
      <c r="AE488" s="2300">
        <v>1</v>
      </c>
      <c r="AF488" s="2301">
        <v>0</v>
      </c>
      <c r="AG488" s="2301">
        <v>1</v>
      </c>
      <c r="AH488" s="2301">
        <v>0</v>
      </c>
      <c r="AI488" s="2301">
        <v>1</v>
      </c>
      <c r="AJ488" s="2302">
        <v>0</v>
      </c>
    </row>
    <row r="489" spans="2:36" ht="11.25" customHeight="1">
      <c r="B489" s="1618"/>
      <c r="E489" s="2033"/>
      <c r="F489" s="2033"/>
      <c r="G489" s="2033"/>
      <c r="H489" s="2033"/>
      <c r="O489" s="2033"/>
      <c r="P489" s="2033"/>
      <c r="Q489" s="2033"/>
      <c r="R489" s="2033"/>
      <c r="S489" s="2033"/>
      <c r="T489" s="2033"/>
      <c r="U489" s="2033"/>
      <c r="V489" s="2292" t="s">
        <v>5225</v>
      </c>
      <c r="W489" s="2292"/>
      <c r="X489" s="2292"/>
      <c r="Y489" s="2292"/>
      <c r="Z489" s="2292"/>
      <c r="AA489" s="2292"/>
      <c r="AC489" s="2298">
        <v>0</v>
      </c>
      <c r="AD489" s="2300">
        <v>1</v>
      </c>
      <c r="AE489" s="2300">
        <v>1</v>
      </c>
      <c r="AF489" s="2301">
        <v>0</v>
      </c>
      <c r="AG489" s="2301">
        <v>1</v>
      </c>
      <c r="AH489" s="2301">
        <v>0</v>
      </c>
      <c r="AI489" s="2301">
        <v>1</v>
      </c>
      <c r="AJ489" s="2302">
        <v>1</v>
      </c>
    </row>
    <row r="490" spans="2:36" ht="11.25" customHeight="1">
      <c r="B490" s="1618"/>
      <c r="E490" s="2033"/>
      <c r="F490" s="2033"/>
      <c r="G490" s="2033"/>
      <c r="H490" s="2033"/>
      <c r="O490" s="2033"/>
      <c r="P490" s="2033"/>
      <c r="Q490" s="2033"/>
      <c r="R490" s="2033"/>
      <c r="S490" s="2033"/>
      <c r="T490" s="2033"/>
      <c r="U490" s="2033"/>
      <c r="V490" s="2292" t="s">
        <v>5226</v>
      </c>
      <c r="W490" s="2292"/>
      <c r="X490" s="2292"/>
      <c r="Y490" s="2292"/>
      <c r="Z490" s="2292"/>
      <c r="AA490" s="2292"/>
      <c r="AC490" s="2298">
        <v>0</v>
      </c>
      <c r="AD490" s="2300">
        <v>1</v>
      </c>
      <c r="AE490" s="2300">
        <v>1</v>
      </c>
      <c r="AF490" s="2301">
        <v>0</v>
      </c>
      <c r="AG490" s="2301">
        <v>1</v>
      </c>
      <c r="AH490" s="2301">
        <v>1</v>
      </c>
      <c r="AI490" s="2301">
        <v>0</v>
      </c>
      <c r="AJ490" s="2302">
        <v>0</v>
      </c>
    </row>
    <row r="491" spans="2:36" ht="11.25" customHeight="1">
      <c r="B491" s="1618"/>
      <c r="E491" s="2033"/>
      <c r="F491" s="2033"/>
      <c r="G491" s="2033"/>
      <c r="H491" s="2033"/>
      <c r="O491" s="2033"/>
      <c r="P491" s="2033"/>
      <c r="Q491" s="2033"/>
      <c r="R491" s="2033"/>
      <c r="S491" s="2033"/>
      <c r="T491" s="2033"/>
      <c r="U491" s="2033"/>
      <c r="V491" s="2292" t="s">
        <v>5227</v>
      </c>
      <c r="W491" s="2292"/>
      <c r="X491" s="2292"/>
      <c r="Y491" s="2292"/>
      <c r="Z491" s="2292"/>
      <c r="AA491" s="2292"/>
      <c r="AC491" s="2298">
        <v>0</v>
      </c>
      <c r="AD491" s="2300">
        <v>1</v>
      </c>
      <c r="AE491" s="2300">
        <v>1</v>
      </c>
      <c r="AF491" s="2301">
        <v>0</v>
      </c>
      <c r="AG491" s="2301">
        <v>1</v>
      </c>
      <c r="AH491" s="2301">
        <v>1</v>
      </c>
      <c r="AI491" s="2301">
        <v>0</v>
      </c>
      <c r="AJ491" s="2302">
        <v>1</v>
      </c>
    </row>
    <row r="492" spans="2:36" ht="11.25" customHeight="1">
      <c r="B492" s="1618"/>
      <c r="E492" s="2033"/>
      <c r="F492" s="2033"/>
      <c r="G492" s="2033"/>
      <c r="H492" s="2033"/>
      <c r="O492" s="2033"/>
      <c r="P492" s="2033"/>
      <c r="Q492" s="2033"/>
      <c r="R492" s="2033"/>
      <c r="S492" s="2033"/>
      <c r="T492" s="2033"/>
      <c r="U492" s="2033"/>
      <c r="V492" s="2292" t="s">
        <v>5228</v>
      </c>
      <c r="W492" s="2292"/>
      <c r="X492" s="2292"/>
      <c r="Y492" s="2292"/>
      <c r="Z492" s="2292"/>
      <c r="AA492" s="2292"/>
      <c r="AC492" s="2298">
        <v>0</v>
      </c>
      <c r="AD492" s="2300">
        <v>1</v>
      </c>
      <c r="AE492" s="2300">
        <v>1</v>
      </c>
      <c r="AF492" s="2301">
        <v>0</v>
      </c>
      <c r="AG492" s="2301">
        <v>1</v>
      </c>
      <c r="AH492" s="2301">
        <v>1</v>
      </c>
      <c r="AI492" s="2301">
        <v>1</v>
      </c>
      <c r="AJ492" s="2302">
        <v>0</v>
      </c>
    </row>
    <row r="493" spans="2:36" ht="11.25" customHeight="1">
      <c r="B493" s="1618"/>
      <c r="E493" s="2033"/>
      <c r="F493" s="2033"/>
      <c r="G493" s="2033"/>
      <c r="H493" s="2033"/>
      <c r="O493" s="2033"/>
      <c r="P493" s="2033"/>
      <c r="Q493" s="2033"/>
      <c r="R493" s="2033"/>
      <c r="S493" s="2033"/>
      <c r="T493" s="2033"/>
      <c r="U493" s="2033"/>
      <c r="V493" s="2292" t="s">
        <v>5229</v>
      </c>
      <c r="W493" s="2292"/>
      <c r="X493" s="2292"/>
      <c r="Y493" s="2292"/>
      <c r="Z493" s="2292"/>
      <c r="AA493" s="2292"/>
      <c r="AC493" s="2298">
        <v>0</v>
      </c>
      <c r="AD493" s="2300">
        <v>1</v>
      </c>
      <c r="AE493" s="2300">
        <v>1</v>
      </c>
      <c r="AF493" s="2301">
        <v>0</v>
      </c>
      <c r="AG493" s="2301">
        <v>1</v>
      </c>
      <c r="AH493" s="2301">
        <v>1</v>
      </c>
      <c r="AI493" s="2301">
        <v>1</v>
      </c>
      <c r="AJ493" s="2302">
        <v>1</v>
      </c>
    </row>
    <row r="494" spans="2:36" ht="11.25" customHeight="1">
      <c r="B494" s="1618"/>
      <c r="E494" s="2033"/>
      <c r="F494" s="2033"/>
      <c r="G494" s="2033"/>
      <c r="H494" s="2033"/>
      <c r="O494" s="2033"/>
      <c r="P494" s="2033"/>
      <c r="Q494" s="2033"/>
      <c r="R494" s="2033"/>
      <c r="S494" s="2033"/>
      <c r="T494" s="2033"/>
      <c r="U494" s="2033"/>
      <c r="V494" s="2292" t="s">
        <v>5230</v>
      </c>
      <c r="W494" s="2292"/>
      <c r="X494" s="2292"/>
      <c r="Y494" s="2292"/>
      <c r="Z494" s="2292"/>
      <c r="AA494" s="2292"/>
      <c r="AC494" s="2298">
        <v>0</v>
      </c>
      <c r="AD494" s="2300">
        <v>1</v>
      </c>
      <c r="AE494" s="2300">
        <v>1</v>
      </c>
      <c r="AF494" s="2301">
        <v>1</v>
      </c>
      <c r="AG494" s="2301">
        <v>0</v>
      </c>
      <c r="AH494" s="2301">
        <v>0</v>
      </c>
      <c r="AI494" s="2301">
        <v>0</v>
      </c>
      <c r="AJ494" s="2302">
        <v>0</v>
      </c>
    </row>
    <row r="495" spans="2:36" ht="11.25" customHeight="1">
      <c r="B495" s="1618"/>
      <c r="E495" s="2033"/>
      <c r="F495" s="2033"/>
      <c r="G495" s="2033"/>
      <c r="H495" s="2033"/>
      <c r="O495" s="2033"/>
      <c r="P495" s="2033"/>
      <c r="Q495" s="2033"/>
      <c r="R495" s="2033"/>
      <c r="S495" s="2033"/>
      <c r="T495" s="2033"/>
      <c r="U495" s="2033"/>
      <c r="V495" s="2292" t="s">
        <v>5231</v>
      </c>
      <c r="W495" s="2292"/>
      <c r="X495" s="2292"/>
      <c r="Y495" s="2292"/>
      <c r="Z495" s="2292"/>
      <c r="AA495" s="2292"/>
      <c r="AC495" s="2298">
        <v>0</v>
      </c>
      <c r="AD495" s="2300">
        <v>1</v>
      </c>
      <c r="AE495" s="2300">
        <v>1</v>
      </c>
      <c r="AF495" s="2301">
        <v>1</v>
      </c>
      <c r="AG495" s="2301">
        <v>0</v>
      </c>
      <c r="AH495" s="2301">
        <v>0</v>
      </c>
      <c r="AI495" s="2301">
        <v>0</v>
      </c>
      <c r="AJ495" s="2302">
        <v>1</v>
      </c>
    </row>
    <row r="496" spans="2:36" ht="11.25" customHeight="1">
      <c r="B496" s="1618"/>
      <c r="E496" s="2033"/>
      <c r="F496" s="2033"/>
      <c r="G496" s="2033"/>
      <c r="H496" s="2033"/>
      <c r="O496" s="2033"/>
      <c r="P496" s="2033"/>
      <c r="Q496" s="2033"/>
      <c r="R496" s="2033"/>
      <c r="S496" s="2033"/>
      <c r="T496" s="2033"/>
      <c r="U496" s="2033"/>
      <c r="V496" s="2292" t="s">
        <v>5232</v>
      </c>
      <c r="W496" s="2292"/>
      <c r="X496" s="2292"/>
      <c r="Y496" s="2292"/>
      <c r="Z496" s="2292"/>
      <c r="AA496" s="2292"/>
      <c r="AC496" s="2298">
        <v>0</v>
      </c>
      <c r="AD496" s="2300">
        <v>1</v>
      </c>
      <c r="AE496" s="2300">
        <v>1</v>
      </c>
      <c r="AF496" s="2301">
        <v>1</v>
      </c>
      <c r="AG496" s="2301">
        <v>0</v>
      </c>
      <c r="AH496" s="2301">
        <v>0</v>
      </c>
      <c r="AI496" s="2301">
        <v>1</v>
      </c>
      <c r="AJ496" s="2302">
        <v>0</v>
      </c>
    </row>
    <row r="497" spans="2:36" ht="11.25" customHeight="1">
      <c r="B497" s="1618"/>
      <c r="E497" s="2033"/>
      <c r="F497" s="2033"/>
      <c r="G497" s="2033"/>
      <c r="H497" s="2033"/>
      <c r="O497" s="2033"/>
      <c r="P497" s="2033"/>
      <c r="Q497" s="2033"/>
      <c r="R497" s="2033"/>
      <c r="S497" s="2033"/>
      <c r="T497" s="2033"/>
      <c r="U497" s="2033"/>
      <c r="V497" s="2292" t="s">
        <v>5233</v>
      </c>
      <c r="W497" s="2292"/>
      <c r="X497" s="2292"/>
      <c r="Y497" s="2292"/>
      <c r="Z497" s="2292"/>
      <c r="AA497" s="2292"/>
      <c r="AC497" s="2298">
        <v>0</v>
      </c>
      <c r="AD497" s="2300">
        <v>1</v>
      </c>
      <c r="AE497" s="2300">
        <v>1</v>
      </c>
      <c r="AF497" s="2301">
        <v>1</v>
      </c>
      <c r="AG497" s="2301">
        <v>0</v>
      </c>
      <c r="AH497" s="2301">
        <v>0</v>
      </c>
      <c r="AI497" s="2301">
        <v>1</v>
      </c>
      <c r="AJ497" s="2302">
        <v>1</v>
      </c>
    </row>
    <row r="498" spans="2:36" ht="11.25" customHeight="1">
      <c r="B498" s="1618"/>
      <c r="E498" s="2033"/>
      <c r="F498" s="2033"/>
      <c r="G498" s="2033"/>
      <c r="H498" s="2033"/>
      <c r="O498" s="2033"/>
      <c r="P498" s="2033"/>
      <c r="Q498" s="2033"/>
      <c r="R498" s="2033"/>
      <c r="S498" s="2033"/>
      <c r="T498" s="2033"/>
      <c r="U498" s="2033"/>
      <c r="V498" s="2292" t="s">
        <v>5234</v>
      </c>
      <c r="W498" s="2292"/>
      <c r="X498" s="2292"/>
      <c r="Y498" s="2292"/>
      <c r="Z498" s="2292"/>
      <c r="AA498" s="2292"/>
      <c r="AC498" s="2298">
        <v>0</v>
      </c>
      <c r="AD498" s="2300">
        <v>1</v>
      </c>
      <c r="AE498" s="2300">
        <v>1</v>
      </c>
      <c r="AF498" s="2301">
        <v>1</v>
      </c>
      <c r="AG498" s="2301">
        <v>0</v>
      </c>
      <c r="AH498" s="2301">
        <v>1</v>
      </c>
      <c r="AI498" s="2301">
        <v>0</v>
      </c>
      <c r="AJ498" s="2302">
        <v>0</v>
      </c>
    </row>
    <row r="499" spans="2:36" ht="11.25" customHeight="1">
      <c r="B499" s="1618"/>
      <c r="E499" s="2033"/>
      <c r="F499" s="2033"/>
      <c r="G499" s="2033"/>
      <c r="H499" s="2033"/>
      <c r="O499" s="2033"/>
      <c r="P499" s="2033"/>
      <c r="Q499" s="2033"/>
      <c r="R499" s="2033"/>
      <c r="S499" s="2033"/>
      <c r="T499" s="2033"/>
      <c r="U499" s="2033"/>
      <c r="V499" s="2292" t="s">
        <v>5235</v>
      </c>
      <c r="W499" s="2292"/>
      <c r="X499" s="2292"/>
      <c r="Y499" s="2292"/>
      <c r="Z499" s="2292"/>
      <c r="AA499" s="2292"/>
      <c r="AC499" s="2298">
        <v>0</v>
      </c>
      <c r="AD499" s="2300">
        <v>1</v>
      </c>
      <c r="AE499" s="2300">
        <v>1</v>
      </c>
      <c r="AF499" s="2301">
        <v>1</v>
      </c>
      <c r="AG499" s="2301">
        <v>0</v>
      </c>
      <c r="AH499" s="2301">
        <v>1</v>
      </c>
      <c r="AI499" s="2301">
        <v>0</v>
      </c>
      <c r="AJ499" s="2302">
        <v>1</v>
      </c>
    </row>
    <row r="500" spans="2:36" ht="11.25" customHeight="1">
      <c r="B500" s="1618"/>
      <c r="E500" s="2033"/>
      <c r="F500" s="2033"/>
      <c r="G500" s="2033"/>
      <c r="H500" s="2033"/>
      <c r="O500" s="2033"/>
      <c r="P500" s="2033"/>
      <c r="Q500" s="2033"/>
      <c r="R500" s="2033"/>
      <c r="S500" s="2033"/>
      <c r="T500" s="2033"/>
      <c r="U500" s="2033"/>
      <c r="V500" s="2292" t="s">
        <v>5236</v>
      </c>
      <c r="W500" s="2292"/>
      <c r="X500" s="2292"/>
      <c r="Y500" s="2292"/>
      <c r="Z500" s="2292"/>
      <c r="AA500" s="2292"/>
      <c r="AC500" s="2298">
        <v>0</v>
      </c>
      <c r="AD500" s="2300">
        <v>1</v>
      </c>
      <c r="AE500" s="2300">
        <v>1</v>
      </c>
      <c r="AF500" s="2301">
        <v>1</v>
      </c>
      <c r="AG500" s="2301">
        <v>0</v>
      </c>
      <c r="AH500" s="2301">
        <v>1</v>
      </c>
      <c r="AI500" s="2301">
        <v>1</v>
      </c>
      <c r="AJ500" s="2302">
        <v>0</v>
      </c>
    </row>
    <row r="501" spans="2:36" ht="11.25" customHeight="1">
      <c r="B501" s="1618"/>
      <c r="E501" s="2033"/>
      <c r="F501" s="2033"/>
      <c r="G501" s="2033"/>
      <c r="H501" s="2033"/>
      <c r="O501" s="2033"/>
      <c r="P501" s="2033"/>
      <c r="Q501" s="2033"/>
      <c r="R501" s="2033"/>
      <c r="S501" s="2033"/>
      <c r="T501" s="2033"/>
      <c r="U501" s="2033"/>
      <c r="V501" s="2292" t="s">
        <v>5237</v>
      </c>
      <c r="W501" s="2292"/>
      <c r="X501" s="2292"/>
      <c r="Y501" s="2292"/>
      <c r="Z501" s="2292"/>
      <c r="AA501" s="2292"/>
      <c r="AC501" s="2298">
        <v>0</v>
      </c>
      <c r="AD501" s="2300">
        <v>1</v>
      </c>
      <c r="AE501" s="2300">
        <v>1</v>
      </c>
      <c r="AF501" s="2301">
        <v>1</v>
      </c>
      <c r="AG501" s="2301">
        <v>0</v>
      </c>
      <c r="AH501" s="2301">
        <v>1</v>
      </c>
      <c r="AI501" s="2301">
        <v>1</v>
      </c>
      <c r="AJ501" s="2302">
        <v>1</v>
      </c>
    </row>
    <row r="502" spans="2:36" ht="11.25" customHeight="1">
      <c r="B502" s="1618"/>
      <c r="E502" s="2033"/>
      <c r="F502" s="2033"/>
      <c r="G502" s="2033"/>
      <c r="H502" s="2033"/>
      <c r="O502" s="2033"/>
      <c r="P502" s="2033"/>
      <c r="Q502" s="2033"/>
      <c r="R502" s="2033"/>
      <c r="S502" s="2033"/>
      <c r="T502" s="2033"/>
      <c r="U502" s="2033"/>
      <c r="V502" s="2292" t="s">
        <v>3171</v>
      </c>
      <c r="W502" s="2292"/>
      <c r="X502" s="2292"/>
      <c r="Y502" s="2292"/>
      <c r="Z502" s="2292"/>
      <c r="AA502" s="2292"/>
      <c r="AC502" s="2303" t="s">
        <v>3171</v>
      </c>
      <c r="AD502" s="2304"/>
      <c r="AE502" s="2304"/>
      <c r="AF502" s="2304"/>
      <c r="AG502" s="2304"/>
      <c r="AH502" s="2304"/>
      <c r="AI502" s="2304"/>
      <c r="AJ502" s="2305"/>
    </row>
    <row r="503" spans="2:36" ht="11.25" customHeight="1">
      <c r="B503" s="1618"/>
      <c r="E503" s="2033"/>
      <c r="F503" s="2033"/>
      <c r="G503" s="2033"/>
      <c r="H503" s="2033"/>
      <c r="O503" s="2033"/>
      <c r="P503" s="2033"/>
      <c r="Q503" s="2033"/>
      <c r="R503" s="2033"/>
      <c r="S503" s="2033"/>
      <c r="T503" s="2033"/>
      <c r="U503" s="2033"/>
      <c r="V503" s="2308" t="s">
        <v>5238</v>
      </c>
      <c r="W503" s="2308"/>
      <c r="X503" s="2308"/>
      <c r="Y503" s="2308"/>
      <c r="Z503" s="2308"/>
      <c r="AA503" s="2308"/>
      <c r="AC503" s="2298">
        <v>1</v>
      </c>
      <c r="AD503" s="2299">
        <v>0</v>
      </c>
      <c r="AE503" s="2300">
        <v>0</v>
      </c>
      <c r="AF503" s="2301">
        <v>0</v>
      </c>
      <c r="AG503" s="2301">
        <v>0</v>
      </c>
      <c r="AH503" s="2301">
        <v>0</v>
      </c>
      <c r="AI503" s="2301">
        <v>0</v>
      </c>
      <c r="AJ503" s="2302">
        <v>0</v>
      </c>
    </row>
    <row r="504" spans="2:36" ht="11.25" customHeight="1">
      <c r="B504" s="1618"/>
      <c r="E504" s="2033"/>
      <c r="F504" s="2033"/>
      <c r="G504" s="2033"/>
      <c r="H504" s="2033"/>
      <c r="O504" s="2033"/>
      <c r="P504" s="2033"/>
      <c r="Q504" s="2033"/>
      <c r="R504" s="2033"/>
      <c r="S504" s="2033"/>
      <c r="T504" s="2033"/>
      <c r="U504" s="2033"/>
      <c r="V504" s="2308" t="s">
        <v>5239</v>
      </c>
      <c r="W504" s="2308"/>
      <c r="X504" s="2308"/>
      <c r="Y504" s="2308"/>
      <c r="Z504" s="2308"/>
      <c r="AA504" s="2308"/>
      <c r="AC504" s="2298">
        <v>1</v>
      </c>
      <c r="AD504" s="2299">
        <v>0</v>
      </c>
      <c r="AE504" s="2300">
        <v>0</v>
      </c>
      <c r="AF504" s="2301">
        <v>0</v>
      </c>
      <c r="AG504" s="2301">
        <v>0</v>
      </c>
      <c r="AH504" s="2301">
        <v>0</v>
      </c>
      <c r="AI504" s="2301">
        <v>0</v>
      </c>
      <c r="AJ504" s="2302">
        <v>1</v>
      </c>
    </row>
    <row r="505" spans="2:36" ht="11.25" customHeight="1">
      <c r="B505" s="1618"/>
      <c r="E505" s="2033"/>
      <c r="F505" s="2033"/>
      <c r="G505" s="2033"/>
      <c r="H505" s="2033"/>
      <c r="O505" s="2033"/>
      <c r="P505" s="2033"/>
      <c r="Q505" s="2033"/>
      <c r="R505" s="2033"/>
      <c r="S505" s="2033"/>
      <c r="T505" s="2033"/>
      <c r="U505" s="2033"/>
      <c r="V505" s="2308" t="s">
        <v>5240</v>
      </c>
      <c r="W505" s="2308"/>
      <c r="X505" s="2308"/>
      <c r="Y505" s="2308"/>
      <c r="Z505" s="2308"/>
      <c r="AA505" s="2308"/>
      <c r="AC505" s="2298">
        <v>1</v>
      </c>
      <c r="AD505" s="2299">
        <v>0</v>
      </c>
      <c r="AE505" s="2300">
        <v>0</v>
      </c>
      <c r="AF505" s="2301">
        <v>0</v>
      </c>
      <c r="AG505" s="2301">
        <v>0</v>
      </c>
      <c r="AH505" s="2301">
        <v>0</v>
      </c>
      <c r="AI505" s="2301">
        <v>1</v>
      </c>
      <c r="AJ505" s="2302">
        <v>0</v>
      </c>
    </row>
    <row r="506" spans="2:36" ht="11.25" customHeight="1">
      <c r="B506" s="1618"/>
      <c r="E506" s="2033"/>
      <c r="F506" s="2033"/>
      <c r="G506" s="2033"/>
      <c r="H506" s="2033"/>
      <c r="O506" s="2033"/>
      <c r="P506" s="2033"/>
      <c r="Q506" s="2033"/>
      <c r="R506" s="2033"/>
      <c r="S506" s="2033"/>
      <c r="T506" s="2033"/>
      <c r="U506" s="2033"/>
      <c r="V506" s="2308" t="s">
        <v>5241</v>
      </c>
      <c r="W506" s="2308"/>
      <c r="X506" s="2308"/>
      <c r="Y506" s="2308"/>
      <c r="Z506" s="2308"/>
      <c r="AA506" s="2308"/>
      <c r="AC506" s="2298">
        <v>1</v>
      </c>
      <c r="AD506" s="2299">
        <v>0</v>
      </c>
      <c r="AE506" s="2300">
        <v>0</v>
      </c>
      <c r="AF506" s="2301">
        <v>0</v>
      </c>
      <c r="AG506" s="2301">
        <v>0</v>
      </c>
      <c r="AH506" s="2301">
        <v>0</v>
      </c>
      <c r="AI506" s="2301">
        <v>1</v>
      </c>
      <c r="AJ506" s="2302">
        <v>1</v>
      </c>
    </row>
    <row r="507" spans="2:36" ht="11.25" customHeight="1">
      <c r="B507" s="1618"/>
      <c r="E507" s="2033"/>
      <c r="F507" s="2033"/>
      <c r="G507" s="2033"/>
      <c r="H507" s="2033"/>
      <c r="O507" s="2033"/>
      <c r="P507" s="2033"/>
      <c r="Q507" s="2033"/>
      <c r="R507" s="2033"/>
      <c r="S507" s="2033"/>
      <c r="T507" s="2033"/>
      <c r="U507" s="2033"/>
      <c r="V507" s="2308" t="s">
        <v>5242</v>
      </c>
      <c r="W507" s="2308"/>
      <c r="X507" s="2308"/>
      <c r="Y507" s="2308"/>
      <c r="Z507" s="2308"/>
      <c r="AA507" s="2308"/>
      <c r="AC507" s="2298">
        <v>1</v>
      </c>
      <c r="AD507" s="2299">
        <v>0</v>
      </c>
      <c r="AE507" s="2300">
        <v>0</v>
      </c>
      <c r="AF507" s="2301">
        <v>0</v>
      </c>
      <c r="AG507" s="2301">
        <v>0</v>
      </c>
      <c r="AH507" s="2301">
        <v>1</v>
      </c>
      <c r="AI507" s="2301">
        <v>0</v>
      </c>
      <c r="AJ507" s="2302">
        <v>0</v>
      </c>
    </row>
    <row r="508" spans="2:36" ht="11.25" customHeight="1">
      <c r="B508" s="1618"/>
      <c r="E508" s="2033"/>
      <c r="F508" s="2033"/>
      <c r="G508" s="2033"/>
      <c r="H508" s="2033"/>
      <c r="O508" s="2033"/>
      <c r="P508" s="2033"/>
      <c r="Q508" s="2033"/>
      <c r="R508" s="2033"/>
      <c r="S508" s="2033"/>
      <c r="T508" s="2033"/>
      <c r="U508" s="2033"/>
      <c r="V508" s="2308" t="s">
        <v>5243</v>
      </c>
      <c r="W508" s="2308"/>
      <c r="X508" s="2308"/>
      <c r="Y508" s="2308"/>
      <c r="Z508" s="2308"/>
      <c r="AA508" s="2308"/>
      <c r="AC508" s="2298">
        <v>1</v>
      </c>
      <c r="AD508" s="2299">
        <v>0</v>
      </c>
      <c r="AE508" s="2300">
        <v>0</v>
      </c>
      <c r="AF508" s="2301">
        <v>0</v>
      </c>
      <c r="AG508" s="2301">
        <v>0</v>
      </c>
      <c r="AH508" s="2301">
        <v>1</v>
      </c>
      <c r="AI508" s="2301">
        <v>0</v>
      </c>
      <c r="AJ508" s="2302">
        <v>1</v>
      </c>
    </row>
    <row r="509" spans="2:36" ht="11.25" customHeight="1">
      <c r="B509" s="1618"/>
      <c r="E509" s="2033"/>
      <c r="F509" s="2033"/>
      <c r="G509" s="2033"/>
      <c r="H509" s="2033"/>
      <c r="O509" s="2033"/>
      <c r="P509" s="2033"/>
      <c r="Q509" s="2033"/>
      <c r="R509" s="2033"/>
      <c r="S509" s="2033"/>
      <c r="T509" s="2033"/>
      <c r="U509" s="2033"/>
      <c r="V509" s="2308" t="s">
        <v>5244</v>
      </c>
      <c r="W509" s="2308"/>
      <c r="X509" s="2308"/>
      <c r="Y509" s="2308"/>
      <c r="Z509" s="2308"/>
      <c r="AA509" s="2308"/>
      <c r="AC509" s="2298">
        <v>1</v>
      </c>
      <c r="AD509" s="2299">
        <v>0</v>
      </c>
      <c r="AE509" s="2300">
        <v>0</v>
      </c>
      <c r="AF509" s="2301">
        <v>0</v>
      </c>
      <c r="AG509" s="2301">
        <v>0</v>
      </c>
      <c r="AH509" s="2301">
        <v>1</v>
      </c>
      <c r="AI509" s="2301">
        <v>1</v>
      </c>
      <c r="AJ509" s="2302">
        <v>0</v>
      </c>
    </row>
    <row r="510" spans="2:36" ht="11.25" customHeight="1">
      <c r="B510" s="1618"/>
      <c r="E510" s="2033"/>
      <c r="F510" s="2033"/>
      <c r="G510" s="2033"/>
      <c r="H510" s="2033"/>
      <c r="O510" s="2033"/>
      <c r="P510" s="2033"/>
      <c r="Q510" s="2033"/>
      <c r="R510" s="2033"/>
      <c r="S510" s="2033"/>
      <c r="T510" s="2033"/>
      <c r="U510" s="2033"/>
      <c r="V510" s="2308" t="s">
        <v>5245</v>
      </c>
      <c r="W510" s="2308"/>
      <c r="X510" s="2308"/>
      <c r="Y510" s="2308"/>
      <c r="Z510" s="2308"/>
      <c r="AA510" s="2308"/>
      <c r="AC510" s="2298">
        <v>1</v>
      </c>
      <c r="AD510" s="2299">
        <v>0</v>
      </c>
      <c r="AE510" s="2300">
        <v>0</v>
      </c>
      <c r="AF510" s="2301">
        <v>0</v>
      </c>
      <c r="AG510" s="2301">
        <v>0</v>
      </c>
      <c r="AH510" s="2301">
        <v>1</v>
      </c>
      <c r="AI510" s="2301">
        <v>1</v>
      </c>
      <c r="AJ510" s="2302">
        <v>1</v>
      </c>
    </row>
    <row r="511" spans="2:36" ht="11.25" customHeight="1">
      <c r="B511" s="1618"/>
      <c r="E511" s="2033"/>
      <c r="F511" s="2033"/>
      <c r="G511" s="2033"/>
      <c r="H511" s="2033"/>
      <c r="O511" s="2033"/>
      <c r="P511" s="2033"/>
      <c r="Q511" s="2033"/>
      <c r="R511" s="2033"/>
      <c r="S511" s="2033"/>
      <c r="T511" s="2033"/>
      <c r="U511" s="2033"/>
      <c r="V511" s="2308" t="s">
        <v>5246</v>
      </c>
      <c r="W511" s="2308"/>
      <c r="X511" s="2308"/>
      <c r="Y511" s="2308"/>
      <c r="Z511" s="2308"/>
      <c r="AA511" s="2308"/>
      <c r="AC511" s="2298">
        <v>1</v>
      </c>
      <c r="AD511" s="2299">
        <v>0</v>
      </c>
      <c r="AE511" s="2300">
        <v>0</v>
      </c>
      <c r="AF511" s="2301">
        <v>0</v>
      </c>
      <c r="AG511" s="2301">
        <v>1</v>
      </c>
      <c r="AH511" s="2301">
        <v>0</v>
      </c>
      <c r="AI511" s="2301">
        <v>0</v>
      </c>
      <c r="AJ511" s="2302">
        <v>0</v>
      </c>
    </row>
    <row r="512" spans="2:36" ht="11.25" customHeight="1">
      <c r="B512" s="1618"/>
      <c r="E512" s="2033"/>
      <c r="F512" s="2033"/>
      <c r="G512" s="2033"/>
      <c r="H512" s="2033"/>
      <c r="O512" s="2033"/>
      <c r="P512" s="2033"/>
      <c r="Q512" s="2033"/>
      <c r="R512" s="2033"/>
      <c r="S512" s="2033"/>
      <c r="T512" s="2033"/>
      <c r="U512" s="2033"/>
      <c r="V512" s="2308" t="s">
        <v>5247</v>
      </c>
      <c r="W512" s="2308"/>
      <c r="X512" s="2308"/>
      <c r="Y512" s="2308"/>
      <c r="Z512" s="2308"/>
      <c r="AA512" s="2308"/>
      <c r="AC512" s="2298">
        <v>1</v>
      </c>
      <c r="AD512" s="2299">
        <v>0</v>
      </c>
      <c r="AE512" s="2300">
        <v>0</v>
      </c>
      <c r="AF512" s="2301">
        <v>0</v>
      </c>
      <c r="AG512" s="2301">
        <v>1</v>
      </c>
      <c r="AH512" s="2301">
        <v>0</v>
      </c>
      <c r="AI512" s="2301">
        <v>0</v>
      </c>
      <c r="AJ512" s="2302">
        <v>1</v>
      </c>
    </row>
    <row r="513" spans="2:36" ht="11.25" customHeight="1">
      <c r="B513" s="1618"/>
      <c r="E513" s="2033"/>
      <c r="F513" s="2033"/>
      <c r="G513" s="2033"/>
      <c r="H513" s="2033"/>
      <c r="O513" s="2033"/>
      <c r="P513" s="2033"/>
      <c r="Q513" s="2033"/>
      <c r="R513" s="2033"/>
      <c r="S513" s="2033"/>
      <c r="T513" s="2033"/>
      <c r="U513" s="2033"/>
      <c r="V513" s="2308" t="s">
        <v>5248</v>
      </c>
      <c r="W513" s="2308"/>
      <c r="X513" s="2308"/>
      <c r="Y513" s="2308"/>
      <c r="Z513" s="2308"/>
      <c r="AA513" s="2308"/>
      <c r="AC513" s="2298">
        <v>1</v>
      </c>
      <c r="AD513" s="2299">
        <v>0</v>
      </c>
      <c r="AE513" s="2300">
        <v>0</v>
      </c>
      <c r="AF513" s="2301">
        <v>0</v>
      </c>
      <c r="AG513" s="2301">
        <v>1</v>
      </c>
      <c r="AH513" s="2301">
        <v>0</v>
      </c>
      <c r="AI513" s="2301">
        <v>1</v>
      </c>
      <c r="AJ513" s="2302">
        <v>0</v>
      </c>
    </row>
    <row r="514" spans="2:36" ht="11.25" customHeight="1">
      <c r="B514" s="1618"/>
      <c r="E514" s="2033"/>
      <c r="F514" s="2033"/>
      <c r="G514" s="2033"/>
      <c r="H514" s="2033"/>
      <c r="O514" s="2033"/>
      <c r="P514" s="2033"/>
      <c r="Q514" s="2033"/>
      <c r="R514" s="2033"/>
      <c r="S514" s="2033"/>
      <c r="T514" s="2033"/>
      <c r="U514" s="2033"/>
      <c r="V514" s="2308" t="s">
        <v>5249</v>
      </c>
      <c r="W514" s="2308"/>
      <c r="X514" s="2308"/>
      <c r="Y514" s="2308"/>
      <c r="Z514" s="2308"/>
      <c r="AA514" s="2308"/>
      <c r="AC514" s="2298">
        <v>1</v>
      </c>
      <c r="AD514" s="2299">
        <v>0</v>
      </c>
      <c r="AE514" s="2300">
        <v>0</v>
      </c>
      <c r="AF514" s="2301">
        <v>0</v>
      </c>
      <c r="AG514" s="2301">
        <v>1</v>
      </c>
      <c r="AH514" s="2301">
        <v>0</v>
      </c>
      <c r="AI514" s="2301">
        <v>1</v>
      </c>
      <c r="AJ514" s="2302">
        <v>1</v>
      </c>
    </row>
    <row r="515" spans="2:36" ht="11.25" customHeight="1">
      <c r="B515" s="1618"/>
      <c r="E515" s="2033"/>
      <c r="F515" s="2033"/>
      <c r="G515" s="2033"/>
      <c r="H515" s="2033"/>
      <c r="O515" s="2033"/>
      <c r="P515" s="2033"/>
      <c r="Q515" s="2033"/>
      <c r="R515" s="2033"/>
      <c r="S515" s="2033"/>
      <c r="T515" s="2033"/>
      <c r="U515" s="2033"/>
      <c r="V515" s="2308" t="s">
        <v>5250</v>
      </c>
      <c r="W515" s="2308"/>
      <c r="X515" s="2308"/>
      <c r="Y515" s="2308"/>
      <c r="Z515" s="2308"/>
      <c r="AA515" s="2308"/>
      <c r="AC515" s="2298">
        <v>1</v>
      </c>
      <c r="AD515" s="2299">
        <v>0</v>
      </c>
      <c r="AE515" s="2300">
        <v>0</v>
      </c>
      <c r="AF515" s="2301">
        <v>0</v>
      </c>
      <c r="AG515" s="2301">
        <v>1</v>
      </c>
      <c r="AH515" s="2301">
        <v>1</v>
      </c>
      <c r="AI515" s="2301">
        <v>0</v>
      </c>
      <c r="AJ515" s="2302">
        <v>0</v>
      </c>
    </row>
    <row r="516" spans="2:36" ht="11.25" customHeight="1">
      <c r="B516" s="1618"/>
      <c r="E516" s="2033"/>
      <c r="F516" s="2033"/>
      <c r="G516" s="2033"/>
      <c r="H516" s="2033"/>
      <c r="O516" s="2033"/>
      <c r="P516" s="2033"/>
      <c r="Q516" s="2033"/>
      <c r="R516" s="2033"/>
      <c r="S516" s="2033"/>
      <c r="T516" s="2033"/>
      <c r="U516" s="2033"/>
      <c r="V516" s="2308" t="s">
        <v>5251</v>
      </c>
      <c r="W516" s="2308"/>
      <c r="X516" s="2308"/>
      <c r="Y516" s="2308"/>
      <c r="Z516" s="2308"/>
      <c r="AA516" s="2308"/>
      <c r="AC516" s="2298">
        <v>1</v>
      </c>
      <c r="AD516" s="2299">
        <v>0</v>
      </c>
      <c r="AE516" s="2300">
        <v>0</v>
      </c>
      <c r="AF516" s="2301">
        <v>0</v>
      </c>
      <c r="AG516" s="2301">
        <v>1</v>
      </c>
      <c r="AH516" s="2301">
        <v>1</v>
      </c>
      <c r="AI516" s="2301">
        <v>0</v>
      </c>
      <c r="AJ516" s="2302">
        <v>1</v>
      </c>
    </row>
    <row r="517" spans="2:36" ht="11.25" customHeight="1">
      <c r="B517" s="1618"/>
      <c r="E517" s="2033"/>
      <c r="F517" s="2033"/>
      <c r="G517" s="2033"/>
      <c r="H517" s="2033"/>
      <c r="O517" s="2033"/>
      <c r="P517" s="2033"/>
      <c r="Q517" s="2033"/>
      <c r="R517" s="2033"/>
      <c r="S517" s="2033"/>
      <c r="T517" s="2033"/>
      <c r="U517" s="2033"/>
      <c r="V517" s="2308" t="s">
        <v>5252</v>
      </c>
      <c r="W517" s="2308"/>
      <c r="X517" s="2308"/>
      <c r="Y517" s="2308"/>
      <c r="Z517" s="2308"/>
      <c r="AA517" s="2308"/>
      <c r="AC517" s="2298">
        <v>1</v>
      </c>
      <c r="AD517" s="2299">
        <v>0</v>
      </c>
      <c r="AE517" s="2300">
        <v>0</v>
      </c>
      <c r="AF517" s="2301">
        <v>0</v>
      </c>
      <c r="AG517" s="2301">
        <v>1</v>
      </c>
      <c r="AH517" s="2301">
        <v>1</v>
      </c>
      <c r="AI517" s="2301">
        <v>1</v>
      </c>
      <c r="AJ517" s="2302">
        <v>0</v>
      </c>
    </row>
    <row r="518" spans="2:36" ht="11.25" customHeight="1">
      <c r="B518" s="1618"/>
      <c r="E518" s="2033"/>
      <c r="F518" s="2033"/>
      <c r="G518" s="2033"/>
      <c r="H518" s="2033"/>
      <c r="O518" s="2033"/>
      <c r="P518" s="2033"/>
      <c r="Q518" s="2033"/>
      <c r="R518" s="2033"/>
      <c r="S518" s="2033"/>
      <c r="T518" s="2033"/>
      <c r="U518" s="2033"/>
      <c r="V518" s="2308" t="s">
        <v>5253</v>
      </c>
      <c r="W518" s="2308"/>
      <c r="X518" s="2308"/>
      <c r="Y518" s="2308"/>
      <c r="Z518" s="2308"/>
      <c r="AA518" s="2308"/>
      <c r="AC518" s="2298">
        <v>1</v>
      </c>
      <c r="AD518" s="2299">
        <v>0</v>
      </c>
      <c r="AE518" s="2300">
        <v>0</v>
      </c>
      <c r="AF518" s="2301">
        <v>0</v>
      </c>
      <c r="AG518" s="2301">
        <v>1</v>
      </c>
      <c r="AH518" s="2301">
        <v>1</v>
      </c>
      <c r="AI518" s="2301">
        <v>1</v>
      </c>
      <c r="AJ518" s="2302">
        <v>1</v>
      </c>
    </row>
    <row r="519" spans="2:36" ht="11.25" customHeight="1">
      <c r="B519" s="1618"/>
      <c r="E519" s="2033"/>
      <c r="F519" s="2033"/>
      <c r="G519" s="2033"/>
      <c r="H519" s="2033"/>
      <c r="O519" s="2033"/>
      <c r="P519" s="2033"/>
      <c r="Q519" s="2033"/>
      <c r="R519" s="2033"/>
      <c r="S519" s="2033"/>
      <c r="T519" s="2033"/>
      <c r="U519" s="2033"/>
      <c r="V519" s="2308" t="s">
        <v>5254</v>
      </c>
      <c r="W519" s="2308"/>
      <c r="X519" s="2308"/>
      <c r="Y519" s="2308"/>
      <c r="Z519" s="2308"/>
      <c r="AA519" s="2308"/>
      <c r="AC519" s="2298">
        <v>1</v>
      </c>
      <c r="AD519" s="2299">
        <v>0</v>
      </c>
      <c r="AE519" s="2300">
        <v>0</v>
      </c>
      <c r="AF519" s="2301">
        <v>1</v>
      </c>
      <c r="AG519" s="2301">
        <v>0</v>
      </c>
      <c r="AH519" s="2301">
        <v>0</v>
      </c>
      <c r="AI519" s="2301">
        <v>0</v>
      </c>
      <c r="AJ519" s="2302">
        <v>0</v>
      </c>
    </row>
    <row r="520" spans="2:36" ht="11.25" customHeight="1">
      <c r="B520" s="1618"/>
      <c r="E520" s="2033"/>
      <c r="F520" s="2033"/>
      <c r="G520" s="2033"/>
      <c r="H520" s="2033"/>
      <c r="O520" s="2033"/>
      <c r="P520" s="2033"/>
      <c r="Q520" s="2033"/>
      <c r="R520" s="2033"/>
      <c r="S520" s="2033"/>
      <c r="T520" s="2033"/>
      <c r="U520" s="2033"/>
      <c r="V520" s="2308" t="s">
        <v>5255</v>
      </c>
      <c r="W520" s="2308"/>
      <c r="X520" s="2308"/>
      <c r="Y520" s="2308"/>
      <c r="Z520" s="2308"/>
      <c r="AA520" s="2308"/>
      <c r="AC520" s="2298">
        <v>1</v>
      </c>
      <c r="AD520" s="2299">
        <v>0</v>
      </c>
      <c r="AE520" s="2300">
        <v>0</v>
      </c>
      <c r="AF520" s="2301">
        <v>1</v>
      </c>
      <c r="AG520" s="2301">
        <v>0</v>
      </c>
      <c r="AH520" s="2301">
        <v>0</v>
      </c>
      <c r="AI520" s="2301">
        <v>0</v>
      </c>
      <c r="AJ520" s="2302">
        <v>1</v>
      </c>
    </row>
    <row r="521" spans="2:36" ht="11.25" customHeight="1">
      <c r="B521" s="1618"/>
      <c r="E521" s="2033"/>
      <c r="F521" s="2033"/>
      <c r="G521" s="2033"/>
      <c r="H521" s="2033"/>
      <c r="O521" s="2033"/>
      <c r="P521" s="2033"/>
      <c r="Q521" s="2033"/>
      <c r="R521" s="2033"/>
      <c r="S521" s="2033"/>
      <c r="T521" s="2033"/>
      <c r="U521" s="2033"/>
      <c r="V521" s="2308" t="s">
        <v>5256</v>
      </c>
      <c r="W521" s="2308"/>
      <c r="X521" s="2308"/>
      <c r="Y521" s="2308"/>
      <c r="Z521" s="2308"/>
      <c r="AA521" s="2308"/>
      <c r="AC521" s="2298">
        <v>1</v>
      </c>
      <c r="AD521" s="2299">
        <v>0</v>
      </c>
      <c r="AE521" s="2300">
        <v>0</v>
      </c>
      <c r="AF521" s="2301">
        <v>1</v>
      </c>
      <c r="AG521" s="2301">
        <v>0</v>
      </c>
      <c r="AH521" s="2301">
        <v>0</v>
      </c>
      <c r="AI521" s="2301">
        <v>1</v>
      </c>
      <c r="AJ521" s="2302">
        <v>0</v>
      </c>
    </row>
    <row r="522" spans="2:36" ht="11.25" customHeight="1">
      <c r="B522" s="1618"/>
      <c r="E522" s="2033"/>
      <c r="F522" s="2033"/>
      <c r="G522" s="2033"/>
      <c r="H522" s="2033"/>
      <c r="O522" s="2033"/>
      <c r="P522" s="2033"/>
      <c r="Q522" s="2033"/>
      <c r="R522" s="2033"/>
      <c r="S522" s="2033"/>
      <c r="T522" s="2033"/>
      <c r="U522" s="2033"/>
      <c r="V522" s="2308" t="s">
        <v>5257</v>
      </c>
      <c r="W522" s="2308"/>
      <c r="X522" s="2308"/>
      <c r="Y522" s="2308"/>
      <c r="Z522" s="2308"/>
      <c r="AA522" s="2308"/>
      <c r="AC522" s="2298">
        <v>1</v>
      </c>
      <c r="AD522" s="2299">
        <v>0</v>
      </c>
      <c r="AE522" s="2300">
        <v>0</v>
      </c>
      <c r="AF522" s="2301">
        <v>1</v>
      </c>
      <c r="AG522" s="2301">
        <v>0</v>
      </c>
      <c r="AH522" s="2301">
        <v>0</v>
      </c>
      <c r="AI522" s="2301">
        <v>1</v>
      </c>
      <c r="AJ522" s="2302">
        <v>1</v>
      </c>
    </row>
    <row r="523" spans="2:36" ht="11.25" customHeight="1">
      <c r="B523" s="1618"/>
      <c r="E523" s="2033"/>
      <c r="F523" s="2033"/>
      <c r="G523" s="2033"/>
      <c r="H523" s="2033"/>
      <c r="O523" s="2033"/>
      <c r="P523" s="2033"/>
      <c r="Q523" s="2033"/>
      <c r="R523" s="2033"/>
      <c r="S523" s="2033"/>
      <c r="T523" s="2033"/>
      <c r="U523" s="2033"/>
      <c r="V523" s="2308" t="s">
        <v>5258</v>
      </c>
      <c r="W523" s="2308"/>
      <c r="X523" s="2308"/>
      <c r="Y523" s="2308"/>
      <c r="Z523" s="2308"/>
      <c r="AA523" s="2308"/>
      <c r="AC523" s="2298">
        <v>1</v>
      </c>
      <c r="AD523" s="2299">
        <v>0</v>
      </c>
      <c r="AE523" s="2300">
        <v>0</v>
      </c>
      <c r="AF523" s="2301">
        <v>1</v>
      </c>
      <c r="AG523" s="2301">
        <v>0</v>
      </c>
      <c r="AH523" s="2301">
        <v>1</v>
      </c>
      <c r="AI523" s="2301">
        <v>0</v>
      </c>
      <c r="AJ523" s="2302">
        <v>0</v>
      </c>
    </row>
    <row r="524" spans="2:36" ht="11.25" customHeight="1">
      <c r="B524" s="1618"/>
      <c r="E524" s="2033"/>
      <c r="F524" s="2033"/>
      <c r="G524" s="2033"/>
      <c r="H524" s="2033"/>
      <c r="O524" s="2033"/>
      <c r="P524" s="2033"/>
      <c r="Q524" s="2033"/>
      <c r="R524" s="2033"/>
      <c r="S524" s="2033"/>
      <c r="T524" s="2033"/>
      <c r="U524" s="2033"/>
      <c r="V524" s="2308" t="s">
        <v>5259</v>
      </c>
      <c r="W524" s="2308"/>
      <c r="X524" s="2308"/>
      <c r="Y524" s="2308"/>
      <c r="Z524" s="2308"/>
      <c r="AA524" s="2308"/>
      <c r="AC524" s="2298">
        <v>1</v>
      </c>
      <c r="AD524" s="2299">
        <v>0</v>
      </c>
      <c r="AE524" s="2300">
        <v>0</v>
      </c>
      <c r="AF524" s="2301">
        <v>1</v>
      </c>
      <c r="AG524" s="2301">
        <v>0</v>
      </c>
      <c r="AH524" s="2301">
        <v>1</v>
      </c>
      <c r="AI524" s="2301">
        <v>0</v>
      </c>
      <c r="AJ524" s="2302">
        <v>1</v>
      </c>
    </row>
    <row r="525" spans="2:36" ht="11.25" customHeight="1">
      <c r="B525" s="1618"/>
      <c r="E525" s="2033"/>
      <c r="F525" s="2033"/>
      <c r="G525" s="2033"/>
      <c r="H525" s="2033"/>
      <c r="O525" s="2033"/>
      <c r="P525" s="2033"/>
      <c r="Q525" s="2033"/>
      <c r="R525" s="2033"/>
      <c r="S525" s="2033"/>
      <c r="T525" s="2033"/>
      <c r="U525" s="2033"/>
      <c r="V525" s="2308" t="s">
        <v>5260</v>
      </c>
      <c r="W525" s="2308"/>
      <c r="X525" s="2308"/>
      <c r="Y525" s="2308"/>
      <c r="Z525" s="2308"/>
      <c r="AA525" s="2308"/>
      <c r="AC525" s="2298">
        <v>1</v>
      </c>
      <c r="AD525" s="2299">
        <v>0</v>
      </c>
      <c r="AE525" s="2300">
        <v>0</v>
      </c>
      <c r="AF525" s="2301">
        <v>1</v>
      </c>
      <c r="AG525" s="2301">
        <v>0</v>
      </c>
      <c r="AH525" s="2301">
        <v>1</v>
      </c>
      <c r="AI525" s="2301">
        <v>1</v>
      </c>
      <c r="AJ525" s="2302">
        <v>0</v>
      </c>
    </row>
    <row r="526" spans="2:36" ht="11.25" customHeight="1">
      <c r="B526" s="1618"/>
      <c r="E526" s="2033"/>
      <c r="F526" s="2033"/>
      <c r="G526" s="2033"/>
      <c r="H526" s="2033"/>
      <c r="O526" s="2033"/>
      <c r="P526" s="2033"/>
      <c r="Q526" s="2033"/>
      <c r="R526" s="2033"/>
      <c r="S526" s="2033"/>
      <c r="T526" s="2033"/>
      <c r="U526" s="2033"/>
      <c r="V526" s="2308" t="s">
        <v>5261</v>
      </c>
      <c r="W526" s="2308"/>
      <c r="X526" s="2308"/>
      <c r="Y526" s="2308"/>
      <c r="Z526" s="2308"/>
      <c r="AA526" s="2308"/>
      <c r="AC526" s="2298">
        <v>1</v>
      </c>
      <c r="AD526" s="2299">
        <v>0</v>
      </c>
      <c r="AE526" s="2300">
        <v>0</v>
      </c>
      <c r="AF526" s="2301">
        <v>1</v>
      </c>
      <c r="AG526" s="2301">
        <v>0</v>
      </c>
      <c r="AH526" s="2301">
        <v>1</v>
      </c>
      <c r="AI526" s="2301">
        <v>1</v>
      </c>
      <c r="AJ526" s="2302">
        <v>1</v>
      </c>
    </row>
    <row r="527" spans="2:36" ht="11.25" customHeight="1">
      <c r="B527" s="1618"/>
      <c r="E527" s="2033"/>
      <c r="F527" s="2033"/>
      <c r="G527" s="2033"/>
      <c r="H527" s="2033"/>
      <c r="O527" s="2033"/>
      <c r="P527" s="2033"/>
      <c r="Q527" s="2033"/>
      <c r="R527" s="2033"/>
      <c r="S527" s="2033"/>
      <c r="T527" s="2033"/>
      <c r="U527" s="2033"/>
      <c r="V527" s="2309" t="s">
        <v>5262</v>
      </c>
      <c r="W527" s="2309"/>
      <c r="X527" s="2309"/>
      <c r="Y527" s="2309"/>
      <c r="Z527" s="2309"/>
      <c r="AA527" s="2309"/>
      <c r="AC527" s="2298">
        <v>1</v>
      </c>
      <c r="AD527" s="2299">
        <v>0</v>
      </c>
      <c r="AE527" s="2300">
        <v>0</v>
      </c>
      <c r="AF527" s="2301">
        <v>1</v>
      </c>
      <c r="AG527" s="2301">
        <v>1</v>
      </c>
      <c r="AH527" s="2301">
        <v>0</v>
      </c>
      <c r="AI527" s="2301">
        <v>0</v>
      </c>
      <c r="AJ527" s="2302">
        <v>0</v>
      </c>
    </row>
    <row r="528" spans="2:36" ht="11.25" customHeight="1">
      <c r="B528" s="1618"/>
      <c r="E528" s="2033"/>
      <c r="F528" s="2033"/>
      <c r="G528" s="2033"/>
      <c r="H528" s="2033"/>
      <c r="O528" s="2033"/>
      <c r="P528" s="2033"/>
      <c r="Q528" s="2033"/>
      <c r="R528" s="2033"/>
      <c r="S528" s="2033"/>
      <c r="T528" s="2033"/>
      <c r="U528" s="2033"/>
      <c r="V528" s="2309" t="s">
        <v>5263</v>
      </c>
      <c r="W528" s="2309"/>
      <c r="X528" s="2309"/>
      <c r="Y528" s="2309"/>
      <c r="Z528" s="2309"/>
      <c r="AA528" s="2309"/>
      <c r="AC528" s="2298">
        <v>1</v>
      </c>
      <c r="AD528" s="2299">
        <v>0</v>
      </c>
      <c r="AE528" s="2300">
        <v>0</v>
      </c>
      <c r="AF528" s="2301">
        <v>1</v>
      </c>
      <c r="AG528" s="2301">
        <v>1</v>
      </c>
      <c r="AH528" s="2301">
        <v>0</v>
      </c>
      <c r="AI528" s="2301">
        <v>0</v>
      </c>
      <c r="AJ528" s="2302">
        <v>1</v>
      </c>
    </row>
    <row r="529" spans="2:37" ht="11.25" customHeight="1">
      <c r="B529" s="1618"/>
      <c r="E529" s="2033"/>
      <c r="F529" s="2033"/>
      <c r="G529" s="2033"/>
      <c r="H529" s="2033"/>
      <c r="O529" s="2033"/>
      <c r="P529" s="2033"/>
      <c r="Q529" s="2033"/>
      <c r="R529" s="2033"/>
      <c r="S529" s="2033"/>
      <c r="T529" s="2033"/>
      <c r="U529" s="2033"/>
      <c r="V529" s="2309" t="s">
        <v>5264</v>
      </c>
      <c r="W529" s="2309"/>
      <c r="X529" s="2309"/>
      <c r="Y529" s="2309"/>
      <c r="Z529" s="2309"/>
      <c r="AA529" s="2309"/>
      <c r="AC529" s="2298">
        <v>1</v>
      </c>
      <c r="AD529" s="2299">
        <v>0</v>
      </c>
      <c r="AE529" s="2300">
        <v>0</v>
      </c>
      <c r="AF529" s="2301">
        <v>1</v>
      </c>
      <c r="AG529" s="2301">
        <v>1</v>
      </c>
      <c r="AH529" s="2301">
        <v>0</v>
      </c>
      <c r="AI529" s="2301">
        <v>1</v>
      </c>
      <c r="AJ529" s="2302">
        <v>0</v>
      </c>
    </row>
    <row r="530" spans="2:37" ht="11.25" customHeight="1">
      <c r="B530" s="1618"/>
      <c r="E530" s="2033"/>
      <c r="F530" s="2033"/>
      <c r="G530" s="2033"/>
      <c r="H530" s="2033"/>
      <c r="O530" s="2033"/>
      <c r="P530" s="2033"/>
      <c r="Q530" s="2033"/>
      <c r="R530" s="2033"/>
      <c r="S530" s="2033"/>
      <c r="T530" s="2033"/>
      <c r="U530" s="2033"/>
      <c r="V530" s="2309" t="s">
        <v>5265</v>
      </c>
      <c r="W530" s="2309"/>
      <c r="X530" s="2309"/>
      <c r="Y530" s="2309"/>
      <c r="Z530" s="2309"/>
      <c r="AA530" s="2309"/>
      <c r="AC530" s="2298">
        <v>1</v>
      </c>
      <c r="AD530" s="2299">
        <v>0</v>
      </c>
      <c r="AE530" s="2300">
        <v>0</v>
      </c>
      <c r="AF530" s="2301">
        <v>1</v>
      </c>
      <c r="AG530" s="2301">
        <v>1</v>
      </c>
      <c r="AH530" s="2301">
        <v>0</v>
      </c>
      <c r="AI530" s="2301">
        <v>1</v>
      </c>
      <c r="AJ530" s="2302">
        <v>1</v>
      </c>
    </row>
    <row r="531" spans="2:37" ht="11.25" customHeight="1">
      <c r="B531" s="1618"/>
      <c r="E531" s="2033"/>
      <c r="F531" s="2033"/>
      <c r="G531" s="2033"/>
      <c r="H531" s="2033"/>
      <c r="O531" s="2033"/>
      <c r="P531" s="2033"/>
      <c r="Q531" s="2033"/>
      <c r="R531" s="2033"/>
      <c r="S531" s="2033"/>
      <c r="T531" s="2033"/>
      <c r="U531" s="2033"/>
      <c r="V531" s="2309" t="s">
        <v>5266</v>
      </c>
      <c r="W531" s="2309"/>
      <c r="X531" s="2309"/>
      <c r="Y531" s="2309"/>
      <c r="Z531" s="2309"/>
      <c r="AA531" s="2309"/>
      <c r="AC531" s="2298">
        <v>1</v>
      </c>
      <c r="AD531" s="2299">
        <v>0</v>
      </c>
      <c r="AE531" s="2300">
        <v>0</v>
      </c>
      <c r="AF531" s="2301">
        <v>1</v>
      </c>
      <c r="AG531" s="2301">
        <v>1</v>
      </c>
      <c r="AH531" s="2301">
        <v>1</v>
      </c>
      <c r="AI531" s="2301">
        <v>0</v>
      </c>
      <c r="AJ531" s="2302">
        <v>0</v>
      </c>
    </row>
    <row r="532" spans="2:37" ht="11.25" customHeight="1">
      <c r="B532" s="1618"/>
      <c r="E532" s="2033"/>
      <c r="F532" s="2033"/>
      <c r="G532" s="2033"/>
      <c r="H532" s="2033"/>
      <c r="O532" s="2033"/>
      <c r="P532" s="2033"/>
      <c r="Q532" s="2033"/>
      <c r="R532" s="2033"/>
      <c r="S532" s="2033"/>
      <c r="T532" s="2033"/>
      <c r="U532" s="2033"/>
      <c r="V532" s="2309" t="s">
        <v>5267</v>
      </c>
      <c r="W532" s="2309"/>
      <c r="X532" s="2309"/>
      <c r="Y532" s="2309"/>
      <c r="Z532" s="2309"/>
      <c r="AA532" s="2309"/>
      <c r="AC532" s="2298">
        <v>1</v>
      </c>
      <c r="AD532" s="2299">
        <v>0</v>
      </c>
      <c r="AE532" s="2300">
        <v>0</v>
      </c>
      <c r="AF532" s="2301">
        <v>1</v>
      </c>
      <c r="AG532" s="2301">
        <v>1</v>
      </c>
      <c r="AH532" s="2301">
        <v>1</v>
      </c>
      <c r="AI532" s="2301">
        <v>0</v>
      </c>
      <c r="AJ532" s="2302">
        <v>1</v>
      </c>
    </row>
    <row r="533" spans="2:37" ht="11.25" customHeight="1">
      <c r="B533" s="1618"/>
      <c r="E533" s="2033"/>
      <c r="F533" s="2033"/>
      <c r="G533" s="2033"/>
      <c r="H533" s="2033"/>
      <c r="O533" s="2033"/>
      <c r="P533" s="2033"/>
      <c r="Q533" s="2033"/>
      <c r="R533" s="2033"/>
      <c r="S533" s="2033"/>
      <c r="T533" s="2033"/>
      <c r="U533" s="2033"/>
      <c r="V533" s="2309" t="s">
        <v>5268</v>
      </c>
      <c r="W533" s="2309"/>
      <c r="X533" s="2309"/>
      <c r="Y533" s="2309"/>
      <c r="Z533" s="2309"/>
      <c r="AA533" s="2309"/>
      <c r="AC533" s="2298">
        <v>1</v>
      </c>
      <c r="AD533" s="2299">
        <v>0</v>
      </c>
      <c r="AE533" s="2300">
        <v>0</v>
      </c>
      <c r="AF533" s="2301">
        <v>1</v>
      </c>
      <c r="AG533" s="2301">
        <v>1</v>
      </c>
      <c r="AH533" s="2301">
        <v>1</v>
      </c>
      <c r="AI533" s="2301">
        <v>1</v>
      </c>
      <c r="AJ533" s="2302">
        <v>0</v>
      </c>
    </row>
    <row r="534" spans="2:37" ht="11.25" customHeight="1">
      <c r="B534" s="1618"/>
      <c r="E534" s="2033"/>
      <c r="F534" s="2033"/>
      <c r="G534" s="2033"/>
      <c r="H534" s="2033"/>
      <c r="O534" s="2033"/>
      <c r="P534" s="2033"/>
      <c r="Q534" s="2033"/>
      <c r="R534" s="2033"/>
      <c r="S534" s="2033"/>
      <c r="T534" s="2033"/>
      <c r="U534" s="2033"/>
      <c r="V534" s="2309" t="s">
        <v>5269</v>
      </c>
      <c r="W534" s="2309"/>
      <c r="X534" s="2309"/>
      <c r="Y534" s="2309"/>
      <c r="Z534" s="2309"/>
      <c r="AA534" s="2309"/>
      <c r="AC534" s="2298">
        <v>1</v>
      </c>
      <c r="AD534" s="2299">
        <v>0</v>
      </c>
      <c r="AE534" s="2300">
        <v>0</v>
      </c>
      <c r="AF534" s="2301">
        <v>1</v>
      </c>
      <c r="AG534" s="2301">
        <v>1</v>
      </c>
      <c r="AH534" s="2301">
        <v>1</v>
      </c>
      <c r="AI534" s="2301">
        <v>1</v>
      </c>
      <c r="AJ534" s="2302">
        <v>1</v>
      </c>
    </row>
    <row r="535" spans="2:37" ht="11.25" customHeight="1">
      <c r="B535" s="1618"/>
      <c r="E535" s="2033"/>
      <c r="F535" s="2033"/>
      <c r="G535" s="2033"/>
      <c r="H535" s="2033"/>
      <c r="O535" s="2033"/>
      <c r="P535" s="2033"/>
      <c r="Q535" s="2033"/>
      <c r="R535" s="2033"/>
      <c r="S535" s="2033"/>
      <c r="T535" s="2033"/>
      <c r="U535" s="2033"/>
      <c r="V535" s="2292" t="s">
        <v>3171</v>
      </c>
      <c r="W535" s="2292"/>
      <c r="X535" s="2292"/>
      <c r="Y535" s="2292"/>
      <c r="Z535" s="2292"/>
      <c r="AA535" s="2292"/>
      <c r="AC535" s="2303" t="s">
        <v>3171</v>
      </c>
      <c r="AD535" s="2304"/>
      <c r="AE535" s="2304"/>
      <c r="AF535" s="2304"/>
      <c r="AG535" s="2304"/>
      <c r="AH535" s="2304"/>
      <c r="AI535" s="2304"/>
      <c r="AJ535" s="2305"/>
    </row>
    <row r="536" spans="2:37" ht="11.25" customHeight="1">
      <c r="B536" s="1618"/>
      <c r="E536" s="2033"/>
      <c r="F536" s="2033"/>
      <c r="G536" s="2033"/>
      <c r="H536" s="2033"/>
      <c r="O536" s="2033"/>
      <c r="P536" s="2033"/>
      <c r="Q536" s="2033"/>
      <c r="R536" s="2033"/>
      <c r="S536" s="2033"/>
      <c r="T536" s="2033"/>
      <c r="U536" s="2033"/>
      <c r="V536" s="2308" t="s">
        <v>5270</v>
      </c>
      <c r="W536" s="2308"/>
      <c r="X536" s="2308"/>
      <c r="Y536" s="2308"/>
      <c r="Z536" s="2308"/>
      <c r="AA536" s="2308"/>
      <c r="AC536" s="2298">
        <v>1</v>
      </c>
      <c r="AD536" s="2299">
        <v>0</v>
      </c>
      <c r="AE536" s="2300">
        <v>1</v>
      </c>
      <c r="AF536" s="2301">
        <v>0</v>
      </c>
      <c r="AG536" s="2301">
        <v>0</v>
      </c>
      <c r="AH536" s="2301">
        <v>0</v>
      </c>
      <c r="AI536" s="2301">
        <v>0</v>
      </c>
      <c r="AJ536" s="2302">
        <v>0</v>
      </c>
    </row>
    <row r="537" spans="2:37" ht="11.25" customHeight="1">
      <c r="B537" s="1618"/>
      <c r="E537" s="2033"/>
      <c r="F537" s="2033"/>
      <c r="G537" s="2033"/>
      <c r="H537" s="2033"/>
      <c r="O537" s="2033"/>
      <c r="P537" s="2033"/>
      <c r="Q537" s="2033"/>
      <c r="R537" s="2033"/>
      <c r="S537" s="2033"/>
      <c r="T537" s="2033"/>
      <c r="U537" s="2033"/>
      <c r="V537" s="2308" t="s">
        <v>5271</v>
      </c>
      <c r="W537" s="2308"/>
      <c r="X537" s="2308"/>
      <c r="Y537" s="2308"/>
      <c r="Z537" s="2308"/>
      <c r="AA537" s="2308"/>
      <c r="AC537" s="2298">
        <v>1</v>
      </c>
      <c r="AD537" s="2299">
        <v>0</v>
      </c>
      <c r="AE537" s="2300">
        <v>1</v>
      </c>
      <c r="AF537" s="2301">
        <v>0</v>
      </c>
      <c r="AG537" s="2301">
        <v>0</v>
      </c>
      <c r="AH537" s="2301">
        <v>0</v>
      </c>
      <c r="AI537" s="2301">
        <v>0</v>
      </c>
      <c r="AJ537" s="2302">
        <v>1</v>
      </c>
    </row>
    <row r="538" spans="2:37" ht="11.25" customHeight="1">
      <c r="B538" s="1618"/>
      <c r="E538" s="2033"/>
      <c r="F538" s="2033"/>
      <c r="G538" s="2033"/>
      <c r="H538" s="2033"/>
      <c r="O538" s="2033"/>
      <c r="P538" s="2033"/>
      <c r="Q538" s="2033"/>
      <c r="R538" s="2033"/>
      <c r="S538" s="2033"/>
      <c r="T538" s="2033"/>
      <c r="U538" s="2033"/>
      <c r="V538" s="2308" t="s">
        <v>5272</v>
      </c>
      <c r="W538" s="2308"/>
      <c r="X538" s="2308"/>
      <c r="Y538" s="2308"/>
      <c r="Z538" s="2308"/>
      <c r="AA538" s="2308"/>
      <c r="AC538" s="2298">
        <v>1</v>
      </c>
      <c r="AD538" s="2299">
        <v>0</v>
      </c>
      <c r="AE538" s="2300">
        <v>1</v>
      </c>
      <c r="AF538" s="2301">
        <v>0</v>
      </c>
      <c r="AG538" s="2301">
        <v>0</v>
      </c>
      <c r="AH538" s="2301">
        <v>0</v>
      </c>
      <c r="AI538" s="2301">
        <v>1</v>
      </c>
      <c r="AJ538" s="2302">
        <v>0</v>
      </c>
    </row>
    <row r="539" spans="2:37" ht="11.25" customHeight="1">
      <c r="B539" s="1618"/>
      <c r="E539" s="2033"/>
      <c r="F539" s="2033"/>
      <c r="G539" s="2033"/>
      <c r="H539" s="2033"/>
      <c r="O539" s="2033"/>
      <c r="P539" s="2033"/>
      <c r="Q539" s="2033"/>
      <c r="R539" s="2033"/>
      <c r="S539" s="2033"/>
      <c r="T539" s="2033"/>
      <c r="U539" s="2033"/>
      <c r="V539" s="2308" t="s">
        <v>5273</v>
      </c>
      <c r="W539" s="2308"/>
      <c r="X539" s="2308"/>
      <c r="Y539" s="2308"/>
      <c r="Z539" s="2308"/>
      <c r="AA539" s="2308"/>
      <c r="AC539" s="2298">
        <v>1</v>
      </c>
      <c r="AD539" s="2299">
        <v>0</v>
      </c>
      <c r="AE539" s="2300">
        <v>1</v>
      </c>
      <c r="AF539" s="2301">
        <v>0</v>
      </c>
      <c r="AG539" s="2301">
        <v>0</v>
      </c>
      <c r="AH539" s="2301">
        <v>0</v>
      </c>
      <c r="AI539" s="2301">
        <v>1</v>
      </c>
      <c r="AJ539" s="2302">
        <v>1</v>
      </c>
    </row>
    <row r="540" spans="2:37" ht="11.25" customHeight="1">
      <c r="B540" s="1618"/>
      <c r="E540" s="2033"/>
      <c r="F540" s="2033"/>
      <c r="G540" s="2033"/>
      <c r="H540" s="2033"/>
      <c r="O540" s="2033"/>
      <c r="P540" s="2033"/>
      <c r="Q540" s="2033"/>
      <c r="R540" s="2033"/>
      <c r="S540" s="2033"/>
      <c r="T540" s="2033"/>
      <c r="U540" s="2033"/>
      <c r="V540" s="2308" t="s">
        <v>5274</v>
      </c>
      <c r="W540" s="2308"/>
      <c r="X540" s="2308"/>
      <c r="Y540" s="2308"/>
      <c r="Z540" s="2308"/>
      <c r="AA540" s="2308"/>
      <c r="AC540" s="2298">
        <v>1</v>
      </c>
      <c r="AD540" s="2299">
        <v>0</v>
      </c>
      <c r="AE540" s="2300">
        <v>1</v>
      </c>
      <c r="AF540" s="2301">
        <v>0</v>
      </c>
      <c r="AG540" s="2301">
        <v>0</v>
      </c>
      <c r="AH540" s="2301">
        <v>1</v>
      </c>
      <c r="AI540" s="2301">
        <v>0</v>
      </c>
      <c r="AJ540" s="2302">
        <v>0</v>
      </c>
    </row>
    <row r="541" spans="2:37" ht="11.25" customHeight="1">
      <c r="B541" s="1618"/>
      <c r="E541" s="2033"/>
      <c r="F541" s="2033"/>
      <c r="G541" s="2033"/>
      <c r="H541" s="2033"/>
      <c r="O541" s="2033"/>
      <c r="P541" s="2033"/>
      <c r="Q541" s="2033"/>
      <c r="R541" s="2033"/>
      <c r="S541" s="2033"/>
      <c r="T541" s="2033"/>
      <c r="U541" s="2033"/>
      <c r="V541" s="2310" t="s">
        <v>5275</v>
      </c>
      <c r="W541" s="2308"/>
      <c r="X541" s="2308"/>
      <c r="Y541" s="2308"/>
      <c r="Z541" s="2308"/>
      <c r="AA541" s="2308"/>
      <c r="AC541" s="2298">
        <v>1</v>
      </c>
      <c r="AD541" s="2299">
        <v>0</v>
      </c>
      <c r="AE541" s="2300">
        <v>1</v>
      </c>
      <c r="AF541" s="2301">
        <v>0</v>
      </c>
      <c r="AG541" s="2301">
        <v>0</v>
      </c>
      <c r="AH541" s="2301">
        <v>1</v>
      </c>
      <c r="AI541" s="2301">
        <v>0</v>
      </c>
      <c r="AJ541" s="2302">
        <v>1</v>
      </c>
    </row>
    <row r="542" spans="2:37" ht="11.25" customHeight="1">
      <c r="B542" s="1618"/>
      <c r="E542" s="2033"/>
      <c r="F542" s="2033"/>
      <c r="G542" s="2033"/>
      <c r="H542" s="2033"/>
      <c r="O542" s="2033"/>
      <c r="P542" s="2033"/>
      <c r="Q542" s="2033"/>
      <c r="R542" s="2033"/>
      <c r="S542" s="2033"/>
      <c r="T542" s="2033"/>
      <c r="U542" s="2033"/>
      <c r="V542" s="2308" t="s">
        <v>5276</v>
      </c>
      <c r="W542" s="2308"/>
      <c r="X542" s="2308"/>
      <c r="Y542" s="2308"/>
      <c r="Z542" s="2308"/>
      <c r="AA542" s="2308"/>
      <c r="AC542" s="2298">
        <v>1</v>
      </c>
      <c r="AD542" s="2299">
        <v>0</v>
      </c>
      <c r="AE542" s="2300">
        <v>1</v>
      </c>
      <c r="AF542" s="2301">
        <v>0</v>
      </c>
      <c r="AG542" s="2301">
        <v>0</v>
      </c>
      <c r="AH542" s="2301">
        <v>1</v>
      </c>
      <c r="AI542" s="2301">
        <v>1</v>
      </c>
      <c r="AJ542" s="2302">
        <v>0</v>
      </c>
    </row>
    <row r="543" spans="2:37" ht="11.25" customHeight="1">
      <c r="B543" s="1618"/>
      <c r="E543" s="2033"/>
      <c r="F543" s="2033"/>
      <c r="G543" s="2033"/>
      <c r="H543" s="2033"/>
      <c r="O543" s="2033"/>
      <c r="P543" s="2033"/>
      <c r="Q543" s="2033"/>
      <c r="R543" s="2033"/>
      <c r="S543" s="2033"/>
      <c r="T543" s="2033"/>
      <c r="U543" s="2033"/>
      <c r="V543" s="2308" t="s">
        <v>5277</v>
      </c>
      <c r="W543" s="2308"/>
      <c r="X543" s="2308"/>
      <c r="Y543" s="2308"/>
      <c r="Z543" s="2308"/>
      <c r="AA543" s="2308"/>
      <c r="AC543" s="2311">
        <v>1</v>
      </c>
      <c r="AD543" s="2312">
        <v>0</v>
      </c>
      <c r="AE543" s="2313">
        <v>1</v>
      </c>
      <c r="AF543" s="2314">
        <v>0</v>
      </c>
      <c r="AG543" s="2314">
        <v>0</v>
      </c>
      <c r="AH543" s="2314">
        <v>1</v>
      </c>
      <c r="AI543" s="2314">
        <v>1</v>
      </c>
      <c r="AJ543" s="2315">
        <v>1</v>
      </c>
      <c r="AK543" s="1903" t="s">
        <v>3128</v>
      </c>
    </row>
    <row r="544" spans="2:37" ht="11.25" customHeight="1">
      <c r="B544" s="1618"/>
      <c r="E544" s="2033"/>
      <c r="F544" s="2033"/>
      <c r="G544" s="2033"/>
      <c r="H544" s="2033"/>
      <c r="O544" s="2033"/>
      <c r="P544" s="2033"/>
      <c r="Q544" s="2033"/>
      <c r="R544" s="2033"/>
      <c r="S544" s="2033"/>
      <c r="T544" s="2033"/>
      <c r="U544" s="2033"/>
      <c r="V544" s="2292" t="s">
        <v>3171</v>
      </c>
      <c r="W544" s="2292"/>
      <c r="X544" s="2292"/>
      <c r="Y544" s="2292"/>
      <c r="Z544" s="2292"/>
      <c r="AA544" s="2292"/>
      <c r="AC544" s="2303" t="s">
        <v>3171</v>
      </c>
      <c r="AD544" s="2304"/>
      <c r="AE544" s="2304"/>
      <c r="AF544" s="2304"/>
      <c r="AG544" s="2304"/>
      <c r="AH544" s="2304"/>
      <c r="AI544" s="2304"/>
      <c r="AJ544" s="2305"/>
    </row>
    <row r="545" spans="2:49" ht="11.25" customHeight="1">
      <c r="B545" s="1618"/>
      <c r="Q545" s="2033"/>
      <c r="R545" s="2033"/>
      <c r="S545" s="2033"/>
      <c r="T545" s="2033"/>
      <c r="U545" s="2033"/>
      <c r="V545" s="2316" t="s">
        <v>5278</v>
      </c>
      <c r="W545" s="2316"/>
      <c r="X545" s="2316"/>
      <c r="Y545" s="2316"/>
      <c r="Z545" s="2316"/>
      <c r="AA545" s="2316"/>
      <c r="AC545" s="2298">
        <v>1</v>
      </c>
      <c r="AD545" s="2299">
        <v>1</v>
      </c>
      <c r="AE545" s="2300">
        <v>0</v>
      </c>
      <c r="AF545" s="2301">
        <v>0</v>
      </c>
      <c r="AG545" s="2301">
        <v>0</v>
      </c>
      <c r="AH545" s="2301">
        <v>0</v>
      </c>
      <c r="AI545" s="2301">
        <v>0</v>
      </c>
      <c r="AJ545" s="2302">
        <v>0</v>
      </c>
    </row>
    <row r="546" spans="2:49" ht="11.25" customHeight="1">
      <c r="B546" s="1618"/>
      <c r="Q546" s="2033"/>
      <c r="R546" s="2033"/>
      <c r="S546" s="2033"/>
      <c r="T546" s="2033"/>
      <c r="U546" s="2033"/>
      <c r="V546" s="2316" t="s">
        <v>5279</v>
      </c>
      <c r="W546" s="2316"/>
      <c r="X546" s="2316"/>
      <c r="Y546" s="2316"/>
      <c r="Z546" s="2316"/>
      <c r="AA546" s="2316"/>
      <c r="AC546" s="2298">
        <v>1</v>
      </c>
      <c r="AD546" s="2299">
        <v>1</v>
      </c>
      <c r="AE546" s="2300">
        <v>0</v>
      </c>
      <c r="AF546" s="2301">
        <v>0</v>
      </c>
      <c r="AG546" s="2301">
        <v>0</v>
      </c>
      <c r="AH546" s="2301">
        <v>0</v>
      </c>
      <c r="AI546" s="2301">
        <v>0</v>
      </c>
      <c r="AJ546" s="2302">
        <v>1</v>
      </c>
    </row>
    <row r="547" spans="2:49" ht="11.25" customHeight="1">
      <c r="B547" s="1618"/>
      <c r="Q547" s="2033"/>
      <c r="R547" s="2033"/>
      <c r="S547" s="2033"/>
      <c r="T547" s="2033"/>
      <c r="U547" s="2033"/>
      <c r="V547" s="2316" t="s">
        <v>5280</v>
      </c>
      <c r="W547" s="2316"/>
      <c r="X547" s="2316"/>
      <c r="Y547" s="2316"/>
      <c r="Z547" s="2316"/>
      <c r="AA547" s="2316"/>
      <c r="AC547" s="2298">
        <v>1</v>
      </c>
      <c r="AD547" s="2299">
        <v>1</v>
      </c>
      <c r="AE547" s="2300">
        <v>0</v>
      </c>
      <c r="AF547" s="2301">
        <v>0</v>
      </c>
      <c r="AG547" s="2301">
        <v>0</v>
      </c>
      <c r="AH547" s="2301">
        <v>0</v>
      </c>
      <c r="AI547" s="2301">
        <v>1</v>
      </c>
      <c r="AJ547" s="2302">
        <v>0</v>
      </c>
    </row>
    <row r="548" spans="2:49" ht="11.25" customHeight="1">
      <c r="B548" s="1618"/>
      <c r="Q548" s="2033"/>
      <c r="R548" s="2033"/>
      <c r="S548" s="2033"/>
      <c r="T548" s="2033"/>
      <c r="U548" s="2033"/>
      <c r="V548" s="2316" t="s">
        <v>5281</v>
      </c>
      <c r="W548" s="2316"/>
      <c r="X548" s="2316"/>
      <c r="Y548" s="2316"/>
      <c r="Z548" s="2316"/>
      <c r="AA548" s="2316"/>
      <c r="AC548" s="2298">
        <v>1</v>
      </c>
      <c r="AD548" s="2299">
        <v>1</v>
      </c>
      <c r="AE548" s="2300">
        <v>0</v>
      </c>
      <c r="AF548" s="2301">
        <v>0</v>
      </c>
      <c r="AG548" s="2301">
        <v>0</v>
      </c>
      <c r="AH548" s="2301">
        <v>0</v>
      </c>
      <c r="AI548" s="2301">
        <v>1</v>
      </c>
      <c r="AJ548" s="2302">
        <v>1</v>
      </c>
    </row>
    <row r="549" spans="2:49" ht="11.25" customHeight="1">
      <c r="B549" s="1618"/>
      <c r="Q549" s="2033"/>
      <c r="R549" s="2033"/>
      <c r="S549" s="2033"/>
      <c r="T549" s="2033"/>
      <c r="U549" s="2033"/>
      <c r="V549" s="2316" t="s">
        <v>5282</v>
      </c>
      <c r="W549" s="2316"/>
      <c r="X549" s="2316"/>
      <c r="Y549" s="2316"/>
      <c r="Z549" s="2316"/>
      <c r="AA549" s="2316"/>
      <c r="AC549" s="2298">
        <v>1</v>
      </c>
      <c r="AD549" s="2299">
        <v>1</v>
      </c>
      <c r="AE549" s="2300">
        <v>0</v>
      </c>
      <c r="AF549" s="2301">
        <v>0</v>
      </c>
      <c r="AG549" s="2301">
        <v>0</v>
      </c>
      <c r="AH549" s="2301">
        <v>1</v>
      </c>
      <c r="AI549" s="2301">
        <v>0</v>
      </c>
      <c r="AJ549" s="2302">
        <v>0</v>
      </c>
    </row>
    <row r="550" spans="2:49" ht="11.25" customHeight="1">
      <c r="B550" s="1618"/>
      <c r="Q550" s="2033"/>
      <c r="R550" s="2033"/>
      <c r="S550" s="2033"/>
      <c r="T550" s="2033"/>
      <c r="U550" s="2033"/>
      <c r="V550" s="2316" t="s">
        <v>5283</v>
      </c>
      <c r="W550" s="2316"/>
      <c r="X550" s="2316"/>
      <c r="Y550" s="2316"/>
      <c r="Z550" s="2316"/>
      <c r="AA550" s="2316"/>
      <c r="AC550" s="2298">
        <v>1</v>
      </c>
      <c r="AD550" s="2299">
        <v>1</v>
      </c>
      <c r="AE550" s="2300">
        <v>0</v>
      </c>
      <c r="AF550" s="2301">
        <v>0</v>
      </c>
      <c r="AG550" s="2301">
        <v>0</v>
      </c>
      <c r="AH550" s="2301">
        <v>1</v>
      </c>
      <c r="AI550" s="2301">
        <v>0</v>
      </c>
      <c r="AJ550" s="2302">
        <v>1</v>
      </c>
    </row>
    <row r="551" spans="2:49" s="1915" customFormat="1" ht="11.25" customHeight="1">
      <c r="D551" s="1916"/>
      <c r="Q551" s="1917"/>
      <c r="R551" s="1917"/>
      <c r="S551" s="1917"/>
      <c r="T551" s="1917"/>
      <c r="U551" s="1917"/>
      <c r="V551" s="2316" t="s">
        <v>5284</v>
      </c>
      <c r="W551" s="2316"/>
      <c r="X551" s="2316"/>
      <c r="Y551" s="2316"/>
      <c r="Z551" s="2316"/>
      <c r="AA551" s="2316"/>
      <c r="AC551" s="2298">
        <v>1</v>
      </c>
      <c r="AD551" s="2299">
        <v>1</v>
      </c>
      <c r="AE551" s="2300">
        <v>0</v>
      </c>
      <c r="AF551" s="2301">
        <v>0</v>
      </c>
      <c r="AG551" s="2301">
        <v>0</v>
      </c>
      <c r="AH551" s="2301">
        <v>1</v>
      </c>
      <c r="AI551" s="2301">
        <v>1</v>
      </c>
      <c r="AJ551" s="2302">
        <v>0</v>
      </c>
    </row>
    <row r="552" spans="2:49" s="1915" customFormat="1" ht="11.25" customHeight="1">
      <c r="D552" s="1916"/>
      <c r="Q552" s="1917"/>
      <c r="R552" s="1917"/>
      <c r="S552" s="1917"/>
      <c r="T552" s="1917"/>
      <c r="U552" s="1917"/>
      <c r="V552" s="2316" t="s">
        <v>5285</v>
      </c>
      <c r="W552" s="2316"/>
      <c r="X552" s="2316"/>
      <c r="Y552" s="2316"/>
      <c r="Z552" s="2316"/>
      <c r="AA552" s="2316"/>
      <c r="AC552" s="2298">
        <v>1</v>
      </c>
      <c r="AD552" s="2299">
        <v>1</v>
      </c>
      <c r="AE552" s="2300">
        <v>0</v>
      </c>
      <c r="AF552" s="2301">
        <v>0</v>
      </c>
      <c r="AG552" s="2301">
        <v>0</v>
      </c>
      <c r="AH552" s="2301">
        <v>1</v>
      </c>
      <c r="AI552" s="2301">
        <v>1</v>
      </c>
      <c r="AJ552" s="2302">
        <v>1</v>
      </c>
      <c r="AL552" s="2306"/>
      <c r="AM552" s="2306"/>
      <c r="AN552" s="2306"/>
      <c r="AO552" s="2306"/>
      <c r="AP552" s="2306"/>
      <c r="AQ552" s="2306"/>
      <c r="AR552" s="2306"/>
      <c r="AS552" s="2306"/>
      <c r="AT552" s="2306"/>
      <c r="AU552" s="2306"/>
      <c r="AV552" s="2306"/>
      <c r="AW552" s="2306"/>
    </row>
    <row r="553" spans="2:49" s="1915" customFormat="1" ht="11.25" customHeight="1">
      <c r="D553" s="1916"/>
      <c r="O553" s="1917"/>
      <c r="P553" s="1917"/>
      <c r="Q553" s="1917"/>
      <c r="R553" s="1917"/>
      <c r="S553" s="1917"/>
      <c r="T553" s="1917"/>
      <c r="U553" s="1917"/>
      <c r="V553" s="2316" t="s">
        <v>5286</v>
      </c>
      <c r="W553" s="2316"/>
      <c r="X553" s="2316"/>
      <c r="Y553" s="2316"/>
      <c r="Z553" s="2316"/>
      <c r="AA553" s="2316"/>
      <c r="AC553" s="2298">
        <v>1</v>
      </c>
      <c r="AD553" s="2299">
        <v>1</v>
      </c>
      <c r="AE553" s="2300">
        <v>0</v>
      </c>
      <c r="AF553" s="2301">
        <v>0</v>
      </c>
      <c r="AG553" s="2301">
        <v>1</v>
      </c>
      <c r="AH553" s="2301">
        <v>0</v>
      </c>
      <c r="AI553" s="2301">
        <v>0</v>
      </c>
      <c r="AJ553" s="2302">
        <v>0</v>
      </c>
      <c r="AL553" s="2306"/>
      <c r="AM553" s="2306"/>
      <c r="AN553" s="2306"/>
      <c r="AO553" s="2306"/>
      <c r="AP553" s="2306"/>
      <c r="AQ553" s="2306"/>
      <c r="AR553" s="2306"/>
      <c r="AS553" s="2306"/>
      <c r="AT553" s="2306"/>
      <c r="AU553" s="2306"/>
      <c r="AV553" s="2306"/>
      <c r="AW553" s="2306"/>
    </row>
    <row r="554" spans="2:49" s="1915" customFormat="1" ht="11.25" customHeight="1">
      <c r="D554" s="1916"/>
      <c r="O554" s="1917"/>
      <c r="P554" s="1917"/>
      <c r="Q554" s="1917"/>
      <c r="R554" s="1917"/>
      <c r="S554" s="1917"/>
      <c r="T554" s="1917"/>
      <c r="U554" s="1917"/>
      <c r="V554" s="2316" t="s">
        <v>5287</v>
      </c>
      <c r="W554" s="2316"/>
      <c r="X554" s="2316"/>
      <c r="Y554" s="2316"/>
      <c r="Z554" s="2316"/>
      <c r="AA554" s="2316"/>
      <c r="AC554" s="2298">
        <v>1</v>
      </c>
      <c r="AD554" s="2299">
        <v>1</v>
      </c>
      <c r="AE554" s="2300">
        <v>0</v>
      </c>
      <c r="AF554" s="2301">
        <v>0</v>
      </c>
      <c r="AG554" s="2301">
        <v>1</v>
      </c>
      <c r="AH554" s="2301">
        <v>0</v>
      </c>
      <c r="AI554" s="2301">
        <v>0</v>
      </c>
      <c r="AJ554" s="2302">
        <v>1</v>
      </c>
      <c r="AL554" s="2306"/>
      <c r="AM554" s="2306"/>
      <c r="AN554" s="2306"/>
      <c r="AO554" s="2306"/>
      <c r="AP554" s="2306"/>
      <c r="AQ554" s="2306"/>
      <c r="AR554" s="2306"/>
      <c r="AS554" s="2306"/>
      <c r="AT554" s="2306"/>
      <c r="AU554" s="2306"/>
      <c r="AV554" s="2306"/>
      <c r="AW554" s="2306"/>
    </row>
    <row r="555" spans="2:49" s="1915" customFormat="1" ht="11.25" customHeight="1">
      <c r="D555" s="1916"/>
      <c r="O555" s="1917"/>
      <c r="P555" s="1917"/>
      <c r="Q555" s="1917"/>
      <c r="R555" s="1917"/>
      <c r="S555" s="1917"/>
      <c r="T555" s="1917"/>
      <c r="U555" s="1917"/>
      <c r="V555" s="2316" t="s">
        <v>5288</v>
      </c>
      <c r="W555" s="2316"/>
      <c r="X555" s="2316"/>
      <c r="Y555" s="2316"/>
      <c r="Z555" s="2316"/>
      <c r="AA555" s="2316"/>
      <c r="AC555" s="2298">
        <v>1</v>
      </c>
      <c r="AD555" s="2299">
        <v>1</v>
      </c>
      <c r="AE555" s="2300">
        <v>0</v>
      </c>
      <c r="AF555" s="2301">
        <v>0</v>
      </c>
      <c r="AG555" s="2301">
        <v>1</v>
      </c>
      <c r="AH555" s="2301">
        <v>0</v>
      </c>
      <c r="AI555" s="2301">
        <v>1</v>
      </c>
      <c r="AJ555" s="2302">
        <v>0</v>
      </c>
      <c r="AL555" s="2306"/>
      <c r="AM555" s="2306"/>
      <c r="AN555" s="2306"/>
      <c r="AO555" s="2306"/>
      <c r="AP555" s="2306"/>
      <c r="AQ555" s="2306"/>
      <c r="AR555" s="2306"/>
      <c r="AS555" s="2306"/>
      <c r="AT555" s="2306"/>
      <c r="AU555" s="2306"/>
      <c r="AV555" s="2306"/>
      <c r="AW555" s="2306"/>
    </row>
    <row r="556" spans="2:49" s="1915" customFormat="1" ht="11.25" customHeight="1">
      <c r="D556" s="1916"/>
      <c r="O556" s="1917"/>
      <c r="P556" s="1917"/>
      <c r="Q556" s="1917"/>
      <c r="R556" s="1917"/>
      <c r="S556" s="1917"/>
      <c r="T556" s="1917"/>
      <c r="U556" s="1917"/>
      <c r="V556" s="2316" t="s">
        <v>5289</v>
      </c>
      <c r="W556" s="2316"/>
      <c r="X556" s="2316"/>
      <c r="Y556" s="2316"/>
      <c r="Z556" s="2316"/>
      <c r="AA556" s="2316"/>
      <c r="AC556" s="2298">
        <v>1</v>
      </c>
      <c r="AD556" s="2299">
        <v>1</v>
      </c>
      <c r="AE556" s="2300">
        <v>0</v>
      </c>
      <c r="AF556" s="2301">
        <v>0</v>
      </c>
      <c r="AG556" s="2301">
        <v>1</v>
      </c>
      <c r="AH556" s="2301">
        <v>0</v>
      </c>
      <c r="AI556" s="2301">
        <v>1</v>
      </c>
      <c r="AJ556" s="2302">
        <v>1</v>
      </c>
      <c r="AL556" s="2307"/>
      <c r="AM556" s="2307"/>
      <c r="AN556" s="2307"/>
      <c r="AO556" s="2306"/>
      <c r="AP556" s="2306"/>
      <c r="AQ556" s="2306"/>
      <c r="AR556" s="2306"/>
      <c r="AS556" s="2306"/>
      <c r="AT556" s="2306"/>
      <c r="AU556" s="2306"/>
      <c r="AV556" s="2306"/>
      <c r="AW556" s="2306"/>
    </row>
    <row r="557" spans="2:49" s="1915" customFormat="1" ht="11.25" customHeight="1">
      <c r="D557" s="1916"/>
      <c r="O557" s="1917"/>
      <c r="P557" s="1917"/>
      <c r="Q557" s="1917"/>
      <c r="R557" s="1917"/>
      <c r="S557" s="1917"/>
      <c r="T557" s="1917"/>
      <c r="U557" s="1917"/>
      <c r="V557" s="2316" t="s">
        <v>5290</v>
      </c>
      <c r="W557" s="2316"/>
      <c r="X557" s="2316"/>
      <c r="Y557" s="2316"/>
      <c r="Z557" s="2316"/>
      <c r="AA557" s="2316"/>
      <c r="AC557" s="2298">
        <v>1</v>
      </c>
      <c r="AD557" s="2299">
        <v>1</v>
      </c>
      <c r="AE557" s="2300">
        <v>0</v>
      </c>
      <c r="AF557" s="2301">
        <v>0</v>
      </c>
      <c r="AG557" s="2301">
        <v>1</v>
      </c>
      <c r="AH557" s="2301">
        <v>1</v>
      </c>
      <c r="AI557" s="2301">
        <v>0</v>
      </c>
      <c r="AJ557" s="2302">
        <v>0</v>
      </c>
    </row>
    <row r="558" spans="2:49" s="1915" customFormat="1" ht="11.25" customHeight="1">
      <c r="D558" s="1916"/>
      <c r="O558" s="1917"/>
      <c r="P558" s="1917"/>
      <c r="Q558" s="1917"/>
      <c r="R558" s="1917"/>
      <c r="S558" s="1917"/>
      <c r="T558" s="1917"/>
      <c r="U558" s="1917"/>
      <c r="V558" s="2316" t="s">
        <v>5291</v>
      </c>
      <c r="W558" s="2316"/>
      <c r="X558" s="2316"/>
      <c r="Y558" s="2316"/>
      <c r="Z558" s="2316"/>
      <c r="AA558" s="2316"/>
      <c r="AC558" s="2298">
        <v>1</v>
      </c>
      <c r="AD558" s="2299">
        <v>1</v>
      </c>
      <c r="AE558" s="2300">
        <v>0</v>
      </c>
      <c r="AF558" s="2301">
        <v>0</v>
      </c>
      <c r="AG558" s="2301">
        <v>1</v>
      </c>
      <c r="AH558" s="2301">
        <v>1</v>
      </c>
      <c r="AI558" s="2301">
        <v>0</v>
      </c>
      <c r="AJ558" s="2302">
        <v>1</v>
      </c>
    </row>
    <row r="559" spans="2:49" s="1915" customFormat="1" ht="11.25" customHeight="1">
      <c r="D559" s="1916"/>
      <c r="O559" s="1917"/>
      <c r="P559" s="1917"/>
      <c r="Q559" s="1917"/>
      <c r="V559" s="2316" t="s">
        <v>5292</v>
      </c>
      <c r="W559" s="2316"/>
      <c r="X559" s="2316"/>
      <c r="Y559" s="2316"/>
      <c r="Z559" s="2316"/>
      <c r="AA559" s="2316"/>
      <c r="AC559" s="2298">
        <v>1</v>
      </c>
      <c r="AD559" s="2299">
        <v>1</v>
      </c>
      <c r="AE559" s="2300">
        <v>0</v>
      </c>
      <c r="AF559" s="2301">
        <v>0</v>
      </c>
      <c r="AG559" s="2301">
        <v>1</v>
      </c>
      <c r="AH559" s="2301">
        <v>1</v>
      </c>
      <c r="AI559" s="2301">
        <v>1</v>
      </c>
      <c r="AJ559" s="2302">
        <v>0</v>
      </c>
    </row>
    <row r="560" spans="2:49" s="1915" customFormat="1" ht="11.25" customHeight="1">
      <c r="D560" s="1916"/>
      <c r="O560" s="1917"/>
      <c r="P560" s="1917"/>
      <c r="Q560" s="1917"/>
      <c r="V560" s="2316" t="s">
        <v>5293</v>
      </c>
      <c r="W560" s="2316"/>
      <c r="X560" s="2316"/>
      <c r="Y560" s="2316"/>
      <c r="Z560" s="2316"/>
      <c r="AA560" s="2316"/>
      <c r="AC560" s="2298">
        <v>1</v>
      </c>
      <c r="AD560" s="2299">
        <v>1</v>
      </c>
      <c r="AE560" s="2300">
        <v>0</v>
      </c>
      <c r="AF560" s="2301">
        <v>0</v>
      </c>
      <c r="AG560" s="2301">
        <v>1</v>
      </c>
      <c r="AH560" s="2301">
        <v>1</v>
      </c>
      <c r="AI560" s="2301">
        <v>1</v>
      </c>
      <c r="AJ560" s="2302">
        <v>1</v>
      </c>
    </row>
    <row r="561" spans="2:37" ht="11.25" customHeight="1">
      <c r="B561" s="1618"/>
      <c r="E561" s="2033"/>
      <c r="F561" s="2033"/>
      <c r="G561" s="2033"/>
      <c r="H561" s="2033"/>
      <c r="O561" s="2033"/>
      <c r="P561" s="2033"/>
      <c r="Q561" s="2033"/>
      <c r="R561" s="2033"/>
      <c r="S561" s="2033"/>
      <c r="T561" s="2033"/>
      <c r="U561" s="2033"/>
      <c r="V561" s="2316" t="s">
        <v>5294</v>
      </c>
      <c r="W561" s="2316"/>
      <c r="X561" s="2316"/>
      <c r="Y561" s="2316"/>
      <c r="Z561" s="2316"/>
      <c r="AA561" s="2316"/>
      <c r="AC561" s="2298">
        <v>1</v>
      </c>
      <c r="AD561" s="2299">
        <v>1</v>
      </c>
      <c r="AE561" s="2300">
        <v>0</v>
      </c>
      <c r="AF561" s="2301">
        <v>1</v>
      </c>
      <c r="AG561" s="2301">
        <v>0</v>
      </c>
      <c r="AH561" s="2301">
        <v>0</v>
      </c>
      <c r="AI561" s="2301">
        <v>0</v>
      </c>
      <c r="AJ561" s="2302">
        <v>0</v>
      </c>
    </row>
    <row r="562" spans="2:37" ht="11.25" customHeight="1">
      <c r="B562" s="1618"/>
      <c r="E562" s="2033"/>
      <c r="F562" s="2033"/>
      <c r="G562" s="2033"/>
      <c r="H562" s="2033"/>
      <c r="O562" s="2033"/>
      <c r="P562" s="2033"/>
      <c r="Q562" s="2033"/>
      <c r="R562" s="2033"/>
      <c r="S562" s="2033"/>
      <c r="T562" s="2033"/>
      <c r="U562" s="2033"/>
      <c r="V562" s="2316" t="s">
        <v>5295</v>
      </c>
      <c r="W562" s="2316"/>
      <c r="X562" s="2316"/>
      <c r="Y562" s="2316"/>
      <c r="Z562" s="2316"/>
      <c r="AA562" s="2316"/>
      <c r="AC562" s="2298">
        <v>1</v>
      </c>
      <c r="AD562" s="2299">
        <v>1</v>
      </c>
      <c r="AE562" s="2300">
        <v>0</v>
      </c>
      <c r="AF562" s="2301">
        <v>1</v>
      </c>
      <c r="AG562" s="2301">
        <v>0</v>
      </c>
      <c r="AH562" s="2301">
        <v>0</v>
      </c>
      <c r="AI562" s="2301">
        <v>0</v>
      </c>
      <c r="AJ562" s="2302">
        <v>1</v>
      </c>
    </row>
    <row r="563" spans="2:37" ht="11.25" customHeight="1">
      <c r="B563" s="1618"/>
      <c r="E563" s="2033"/>
      <c r="F563" s="2033"/>
      <c r="G563" s="2033"/>
      <c r="H563" s="2033"/>
      <c r="O563" s="2033"/>
      <c r="P563" s="2033"/>
      <c r="Q563" s="2033"/>
      <c r="R563" s="2033"/>
      <c r="S563" s="2033"/>
      <c r="T563" s="2033"/>
      <c r="U563" s="2033"/>
      <c r="V563" s="2316" t="s">
        <v>5296</v>
      </c>
      <c r="W563" s="2316"/>
      <c r="X563" s="2316"/>
      <c r="Y563" s="2316"/>
      <c r="Z563" s="2316"/>
      <c r="AA563" s="2316"/>
      <c r="AC563" s="2298">
        <v>1</v>
      </c>
      <c r="AD563" s="2299">
        <v>1</v>
      </c>
      <c r="AE563" s="2300">
        <v>0</v>
      </c>
      <c r="AF563" s="2301">
        <v>1</v>
      </c>
      <c r="AG563" s="2301">
        <v>0</v>
      </c>
      <c r="AH563" s="2301">
        <v>0</v>
      </c>
      <c r="AI563" s="2301">
        <v>1</v>
      </c>
      <c r="AJ563" s="2302">
        <v>0</v>
      </c>
    </row>
    <row r="564" spans="2:37" ht="11.25" customHeight="1">
      <c r="B564" s="1618"/>
      <c r="E564" s="2033"/>
      <c r="F564" s="2033"/>
      <c r="G564" s="2033"/>
      <c r="H564" s="2033"/>
      <c r="O564" s="2033"/>
      <c r="P564" s="2033"/>
      <c r="Q564" s="2033"/>
      <c r="R564" s="2033"/>
      <c r="S564" s="2033"/>
      <c r="T564" s="2033"/>
      <c r="U564" s="2033"/>
      <c r="V564" s="2316" t="s">
        <v>5297</v>
      </c>
      <c r="W564" s="2316"/>
      <c r="X564" s="2316"/>
      <c r="Y564" s="2316"/>
      <c r="Z564" s="2316"/>
      <c r="AA564" s="2316"/>
      <c r="AC564" s="2298">
        <v>1</v>
      </c>
      <c r="AD564" s="2299">
        <v>1</v>
      </c>
      <c r="AE564" s="2300">
        <v>0</v>
      </c>
      <c r="AF564" s="2301">
        <v>1</v>
      </c>
      <c r="AG564" s="2301">
        <v>0</v>
      </c>
      <c r="AH564" s="2301">
        <v>0</v>
      </c>
      <c r="AI564" s="2301">
        <v>1</v>
      </c>
      <c r="AJ564" s="2302">
        <v>1</v>
      </c>
    </row>
    <row r="565" spans="2:37" ht="11.25" customHeight="1">
      <c r="B565" s="1618"/>
      <c r="E565" s="2033"/>
      <c r="F565" s="2033"/>
      <c r="G565" s="2033"/>
      <c r="H565" s="2033"/>
      <c r="O565" s="2033"/>
      <c r="P565" s="2033"/>
      <c r="Q565" s="2033"/>
      <c r="R565" s="2033"/>
      <c r="S565" s="2033"/>
      <c r="T565" s="2033"/>
      <c r="U565" s="2033"/>
      <c r="V565" s="2316" t="s">
        <v>5298</v>
      </c>
      <c r="W565" s="2316"/>
      <c r="X565" s="2316"/>
      <c r="Y565" s="2316"/>
      <c r="Z565" s="2316"/>
      <c r="AA565" s="2316"/>
      <c r="AC565" s="2298">
        <v>1</v>
      </c>
      <c r="AD565" s="2299">
        <v>1</v>
      </c>
      <c r="AE565" s="2300">
        <v>0</v>
      </c>
      <c r="AF565" s="2301">
        <v>1</v>
      </c>
      <c r="AG565" s="2301">
        <v>0</v>
      </c>
      <c r="AH565" s="2301">
        <v>1</v>
      </c>
      <c r="AI565" s="2301">
        <v>0</v>
      </c>
      <c r="AJ565" s="2302">
        <v>0</v>
      </c>
    </row>
    <row r="566" spans="2:37" ht="11.25" customHeight="1">
      <c r="B566" s="1618"/>
      <c r="E566" s="2033"/>
      <c r="F566" s="2033"/>
      <c r="G566" s="2033"/>
      <c r="H566" s="2033"/>
      <c r="O566" s="2033"/>
      <c r="P566" s="2033"/>
      <c r="Q566" s="2033"/>
      <c r="R566" s="2033"/>
      <c r="S566" s="2033"/>
      <c r="T566" s="2033"/>
      <c r="U566" s="2033"/>
      <c r="V566" s="2316" t="s">
        <v>5299</v>
      </c>
      <c r="W566" s="2316"/>
      <c r="X566" s="2316"/>
      <c r="Y566" s="2316"/>
      <c r="Z566" s="2316"/>
      <c r="AA566" s="2316"/>
      <c r="AC566" s="2298">
        <v>1</v>
      </c>
      <c r="AD566" s="2299">
        <v>1</v>
      </c>
      <c r="AE566" s="2300">
        <v>0</v>
      </c>
      <c r="AF566" s="2301">
        <v>1</v>
      </c>
      <c r="AG566" s="2301">
        <v>0</v>
      </c>
      <c r="AH566" s="2301">
        <v>1</v>
      </c>
      <c r="AI566" s="2301">
        <v>0</v>
      </c>
      <c r="AJ566" s="2302">
        <v>1</v>
      </c>
    </row>
    <row r="567" spans="2:37" ht="11.25" customHeight="1">
      <c r="B567" s="1618"/>
      <c r="E567" s="2033"/>
      <c r="F567" s="2033"/>
      <c r="G567" s="2033"/>
      <c r="H567" s="2033"/>
      <c r="O567" s="2033"/>
      <c r="P567" s="2033"/>
      <c r="Q567" s="2033"/>
      <c r="R567" s="2033"/>
      <c r="S567" s="2033"/>
      <c r="T567" s="2033"/>
      <c r="U567" s="2033"/>
      <c r="V567" s="2316" t="s">
        <v>5300</v>
      </c>
      <c r="W567" s="2316"/>
      <c r="X567" s="2316"/>
      <c r="Y567" s="2316"/>
      <c r="Z567" s="2316"/>
      <c r="AA567" s="2316"/>
      <c r="AC567" s="2298">
        <v>1</v>
      </c>
      <c r="AD567" s="2299">
        <v>1</v>
      </c>
      <c r="AE567" s="2300">
        <v>0</v>
      </c>
      <c r="AF567" s="2301">
        <v>1</v>
      </c>
      <c r="AG567" s="2301">
        <v>0</v>
      </c>
      <c r="AH567" s="2301">
        <v>1</v>
      </c>
      <c r="AI567" s="2301">
        <v>1</v>
      </c>
      <c r="AJ567" s="2302">
        <v>0</v>
      </c>
    </row>
    <row r="568" spans="2:37" ht="11.25" customHeight="1">
      <c r="B568" s="1618"/>
      <c r="E568" s="2033"/>
      <c r="F568" s="2033"/>
      <c r="G568" s="2033"/>
      <c r="H568" s="2033"/>
      <c r="O568" s="2033"/>
      <c r="P568" s="2033"/>
      <c r="Q568" s="2033"/>
      <c r="R568" s="2033"/>
      <c r="S568" s="2033"/>
      <c r="T568" s="2033"/>
      <c r="U568" s="2033"/>
      <c r="V568" s="2316" t="s">
        <v>5301</v>
      </c>
      <c r="W568" s="2316"/>
      <c r="X568" s="2316"/>
      <c r="Y568" s="2316"/>
      <c r="Z568" s="2316"/>
      <c r="AA568" s="2316"/>
      <c r="AC568" s="2317">
        <v>1</v>
      </c>
      <c r="AD568" s="2318">
        <v>1</v>
      </c>
      <c r="AE568" s="2319">
        <v>0</v>
      </c>
      <c r="AF568" s="2320">
        <v>1</v>
      </c>
      <c r="AG568" s="2320">
        <v>0</v>
      </c>
      <c r="AH568" s="2320">
        <v>1</v>
      </c>
      <c r="AI568" s="2320">
        <v>1</v>
      </c>
      <c r="AJ568" s="2321">
        <v>1</v>
      </c>
    </row>
    <row r="569" spans="2:37" ht="11.25" customHeight="1">
      <c r="B569" s="1618"/>
      <c r="E569" s="2033"/>
      <c r="F569" s="2033"/>
      <c r="G569" s="2033"/>
      <c r="H569" s="2033"/>
      <c r="O569" s="2033"/>
      <c r="P569" s="2033"/>
      <c r="Q569" s="2033"/>
      <c r="R569" s="2033"/>
      <c r="S569" s="2033"/>
      <c r="T569" s="2033"/>
      <c r="U569" s="2033"/>
      <c r="V569" s="2322"/>
      <c r="W569" s="2322"/>
      <c r="X569" s="2322"/>
      <c r="Y569" s="2322"/>
      <c r="Z569" s="2322"/>
      <c r="AA569" s="2322"/>
      <c r="AC569" s="2323"/>
      <c r="AD569" s="2322"/>
      <c r="AE569" s="2322"/>
      <c r="AF569" s="1914"/>
      <c r="AG569" s="1914"/>
      <c r="AH569" s="1914"/>
      <c r="AI569" s="1914"/>
      <c r="AJ569" s="1914"/>
      <c r="AK569" s="2324"/>
    </row>
    <row r="570" spans="2:37" ht="11.25" customHeight="1">
      <c r="B570" s="1618"/>
      <c r="E570" s="2033"/>
      <c r="F570" s="2033"/>
      <c r="G570" s="2033"/>
      <c r="H570" s="2033"/>
      <c r="O570" s="2033"/>
      <c r="P570" s="2033"/>
      <c r="Q570" s="2033"/>
      <c r="R570" s="2033"/>
      <c r="S570" s="2033"/>
      <c r="T570" s="2033"/>
      <c r="U570" s="2033"/>
      <c r="V570" s="2325" t="s">
        <v>5302</v>
      </c>
      <c r="W570" s="2325"/>
      <c r="X570" s="2325"/>
      <c r="Y570" s="2325"/>
      <c r="Z570" s="2325"/>
      <c r="AA570" s="2325"/>
      <c r="AB570" s="2326"/>
      <c r="AC570" s="2327">
        <v>1</v>
      </c>
      <c r="AD570" s="2328">
        <v>1</v>
      </c>
      <c r="AE570" s="2329">
        <v>1</v>
      </c>
      <c r="AF570" s="2330">
        <v>0</v>
      </c>
      <c r="AG570" s="2330">
        <v>0</v>
      </c>
      <c r="AH570" s="2330">
        <v>0</v>
      </c>
      <c r="AI570" s="2330">
        <v>0</v>
      </c>
      <c r="AJ570" s="2331">
        <v>0</v>
      </c>
    </row>
    <row r="571" spans="2:37" ht="11.25" customHeight="1">
      <c r="B571" s="1618"/>
      <c r="E571" s="2033"/>
      <c r="F571" s="2033"/>
      <c r="G571" s="2033"/>
      <c r="H571" s="2033"/>
      <c r="O571" s="2033"/>
      <c r="P571" s="2033"/>
      <c r="Q571" s="2033"/>
      <c r="R571" s="2033"/>
      <c r="S571" s="2033"/>
      <c r="T571" s="2033"/>
      <c r="U571" s="2033"/>
      <c r="V571" s="2325" t="s">
        <v>5303</v>
      </c>
      <c r="W571" s="2325"/>
      <c r="X571" s="2325"/>
      <c r="Y571" s="2325"/>
      <c r="Z571" s="2325"/>
      <c r="AA571" s="2325"/>
      <c r="AB571" s="2326"/>
      <c r="AC571" s="2327">
        <v>1</v>
      </c>
      <c r="AD571" s="2328">
        <v>1</v>
      </c>
      <c r="AE571" s="2329">
        <v>1</v>
      </c>
      <c r="AF571" s="2330">
        <v>0</v>
      </c>
      <c r="AG571" s="2330">
        <v>0</v>
      </c>
      <c r="AH571" s="2330">
        <v>0</v>
      </c>
      <c r="AI571" s="2330">
        <v>0</v>
      </c>
      <c r="AJ571" s="2331">
        <v>1</v>
      </c>
    </row>
    <row r="572" spans="2:37" ht="11.25" customHeight="1">
      <c r="B572" s="1618"/>
      <c r="E572" s="2033"/>
      <c r="F572" s="2033"/>
      <c r="G572" s="2033"/>
      <c r="H572" s="2033"/>
      <c r="O572" s="2033"/>
      <c r="P572" s="2033"/>
      <c r="Q572" s="2033"/>
      <c r="R572" s="2033"/>
      <c r="S572" s="2033"/>
      <c r="T572" s="2033"/>
      <c r="U572" s="2033"/>
      <c r="V572" s="2325" t="s">
        <v>5304</v>
      </c>
      <c r="W572" s="2325"/>
      <c r="X572" s="2325"/>
      <c r="Y572" s="2325"/>
      <c r="Z572" s="2325"/>
      <c r="AA572" s="2325"/>
      <c r="AB572" s="2326"/>
      <c r="AC572" s="2327">
        <v>1</v>
      </c>
      <c r="AD572" s="2328">
        <v>1</v>
      </c>
      <c r="AE572" s="2329">
        <v>1</v>
      </c>
      <c r="AF572" s="2330">
        <v>0</v>
      </c>
      <c r="AG572" s="2330">
        <v>0</v>
      </c>
      <c r="AH572" s="2330">
        <v>0</v>
      </c>
      <c r="AI572" s="2330">
        <v>1</v>
      </c>
      <c r="AJ572" s="2331">
        <v>0</v>
      </c>
    </row>
    <row r="573" spans="2:37" ht="11.25" customHeight="1">
      <c r="B573" s="1618"/>
      <c r="E573" s="2033"/>
      <c r="F573" s="2033"/>
      <c r="G573" s="2033"/>
      <c r="H573" s="2033"/>
      <c r="O573" s="2033"/>
      <c r="P573" s="2033"/>
      <c r="Q573" s="2033"/>
      <c r="R573" s="2033"/>
      <c r="S573" s="2033"/>
      <c r="T573" s="2033"/>
      <c r="U573" s="2033"/>
      <c r="V573" s="2325" t="s">
        <v>5305</v>
      </c>
      <c r="W573" s="2325"/>
      <c r="X573" s="2325"/>
      <c r="Y573" s="2325"/>
      <c r="Z573" s="2325"/>
      <c r="AA573" s="2325"/>
      <c r="AB573" s="2326"/>
      <c r="AC573" s="2327">
        <v>1</v>
      </c>
      <c r="AD573" s="2328">
        <v>1</v>
      </c>
      <c r="AE573" s="2329">
        <v>1</v>
      </c>
      <c r="AF573" s="2330">
        <v>0</v>
      </c>
      <c r="AG573" s="2330">
        <v>0</v>
      </c>
      <c r="AH573" s="2330">
        <v>0</v>
      </c>
      <c r="AI573" s="2330">
        <v>1</v>
      </c>
      <c r="AJ573" s="2331">
        <v>1</v>
      </c>
    </row>
    <row r="574" spans="2:37" ht="11.25" customHeight="1">
      <c r="B574" s="1618"/>
      <c r="E574" s="2033"/>
      <c r="F574" s="2033"/>
      <c r="G574" s="2033"/>
      <c r="H574" s="2033"/>
      <c r="O574" s="2033"/>
      <c r="P574" s="2033"/>
      <c r="Q574" s="2033"/>
      <c r="R574" s="2033"/>
      <c r="S574" s="2033"/>
      <c r="T574" s="2033"/>
      <c r="U574" s="2033"/>
      <c r="V574" s="2325" t="s">
        <v>5306</v>
      </c>
      <c r="W574" s="2325"/>
      <c r="X574" s="2325"/>
      <c r="Y574" s="2325"/>
      <c r="Z574" s="2325"/>
      <c r="AA574" s="2325"/>
      <c r="AB574" s="2326"/>
      <c r="AC574" s="2327">
        <v>1</v>
      </c>
      <c r="AD574" s="2328">
        <v>1</v>
      </c>
      <c r="AE574" s="2329">
        <v>1</v>
      </c>
      <c r="AF574" s="2330">
        <v>0</v>
      </c>
      <c r="AG574" s="2330">
        <v>0</v>
      </c>
      <c r="AH574" s="2330">
        <v>1</v>
      </c>
      <c r="AI574" s="2330">
        <v>0</v>
      </c>
      <c r="AJ574" s="2331">
        <v>0</v>
      </c>
    </row>
    <row r="575" spans="2:37" ht="11.25" customHeight="1">
      <c r="B575" s="1618"/>
      <c r="E575" s="2033"/>
      <c r="F575" s="2033"/>
      <c r="G575" s="2033"/>
      <c r="H575" s="2033"/>
      <c r="O575" s="2033"/>
      <c r="P575" s="2033"/>
      <c r="Q575" s="2033"/>
      <c r="R575" s="2033"/>
      <c r="S575" s="2033"/>
      <c r="T575" s="2033"/>
      <c r="U575" s="2033"/>
      <c r="V575" s="2325" t="s">
        <v>5307</v>
      </c>
      <c r="W575" s="2325"/>
      <c r="X575" s="2325"/>
      <c r="Y575" s="2325"/>
      <c r="Z575" s="2325"/>
      <c r="AA575" s="2325"/>
      <c r="AB575" s="2326"/>
      <c r="AC575" s="2327">
        <v>1</v>
      </c>
      <c r="AD575" s="2328">
        <v>1</v>
      </c>
      <c r="AE575" s="2329">
        <v>1</v>
      </c>
      <c r="AF575" s="2330">
        <v>0</v>
      </c>
      <c r="AG575" s="2330">
        <v>0</v>
      </c>
      <c r="AH575" s="2330">
        <v>1</v>
      </c>
      <c r="AI575" s="2330">
        <v>0</v>
      </c>
      <c r="AJ575" s="2331">
        <v>1</v>
      </c>
    </row>
    <row r="576" spans="2:37" ht="11.25" customHeight="1">
      <c r="B576" s="1618"/>
      <c r="E576" s="2033"/>
      <c r="F576" s="2033"/>
      <c r="G576" s="2033"/>
      <c r="H576" s="2033"/>
      <c r="O576" s="2033"/>
      <c r="P576" s="2033"/>
      <c r="Q576" s="2033"/>
      <c r="R576" s="2033"/>
      <c r="S576" s="2033"/>
      <c r="T576" s="2033"/>
      <c r="U576" s="2033"/>
      <c r="V576" s="2325" t="s">
        <v>5308</v>
      </c>
      <c r="W576" s="2325"/>
      <c r="X576" s="2325"/>
      <c r="Y576" s="2325"/>
      <c r="Z576" s="2325"/>
      <c r="AA576" s="2325"/>
      <c r="AB576" s="2326"/>
      <c r="AC576" s="2327">
        <v>1</v>
      </c>
      <c r="AD576" s="2328">
        <v>1</v>
      </c>
      <c r="AE576" s="2329">
        <v>1</v>
      </c>
      <c r="AF576" s="2330">
        <v>0</v>
      </c>
      <c r="AG576" s="2330">
        <v>0</v>
      </c>
      <c r="AH576" s="2330">
        <v>1</v>
      </c>
      <c r="AI576" s="2330">
        <v>1</v>
      </c>
      <c r="AJ576" s="2331">
        <v>0</v>
      </c>
    </row>
    <row r="577" spans="2:56" ht="11.25" customHeight="1">
      <c r="B577" s="1618"/>
      <c r="E577" s="2033"/>
      <c r="F577" s="2033"/>
      <c r="G577" s="2033"/>
      <c r="H577" s="2033"/>
      <c r="O577" s="2033"/>
      <c r="P577" s="2033"/>
      <c r="Q577" s="2033"/>
      <c r="R577" s="2033"/>
      <c r="S577" s="2033"/>
      <c r="T577" s="2033"/>
      <c r="U577" s="2033"/>
      <c r="V577" s="2325" t="s">
        <v>5309</v>
      </c>
      <c r="W577" s="2325"/>
      <c r="X577" s="2325"/>
      <c r="Y577" s="2325"/>
      <c r="Z577" s="2325"/>
      <c r="AA577" s="2325"/>
      <c r="AB577" s="2326"/>
      <c r="AC577" s="2332">
        <v>1</v>
      </c>
      <c r="AD577" s="2333">
        <v>1</v>
      </c>
      <c r="AE577" s="2333">
        <v>1</v>
      </c>
      <c r="AF577" s="2334">
        <v>0</v>
      </c>
      <c r="AG577" s="2334">
        <v>0</v>
      </c>
      <c r="AH577" s="2334">
        <v>1</v>
      </c>
      <c r="AI577" s="2334">
        <v>1</v>
      </c>
      <c r="AJ577" s="2335">
        <v>1</v>
      </c>
    </row>
    <row r="579" spans="2:56" hidden="1">
      <c r="AJ579" s="2197" t="s">
        <v>4773</v>
      </c>
    </row>
    <row r="580" spans="2:56" s="2338" customFormat="1" ht="12" hidden="1" customHeight="1">
      <c r="B580" s="2336" t="str">
        <f>$B$2</f>
        <v>15</v>
      </c>
      <c r="C580" s="2337" t="s">
        <v>5310</v>
      </c>
      <c r="E580" s="2339" t="s">
        <v>5311</v>
      </c>
      <c r="R580" s="2340"/>
      <c r="S580" s="2340"/>
      <c r="T580" s="2340"/>
      <c r="U580" s="2340"/>
      <c r="V580" s="2340"/>
      <c r="W580" s="2340"/>
      <c r="X580" s="1713"/>
      <c r="Y580" s="1713"/>
      <c r="Z580" s="1713"/>
      <c r="AA580" s="1713"/>
      <c r="AB580" s="1713"/>
      <c r="AC580" s="1713"/>
      <c r="AD580" s="1713"/>
      <c r="AF580" s="2251" t="s">
        <v>3184</v>
      </c>
      <c r="AG580" s="2251"/>
      <c r="AH580" s="2251"/>
      <c r="AI580" s="2251"/>
      <c r="AJ580" s="2251"/>
    </row>
    <row r="581" spans="2:56" s="2338" customFormat="1" ht="12" hidden="1" customHeight="1">
      <c r="B581" s="2336" t="str">
        <f>$B$2</f>
        <v>15</v>
      </c>
      <c r="C581" s="2337" t="s">
        <v>5312</v>
      </c>
      <c r="E581" s="2339" t="s">
        <v>5313</v>
      </c>
      <c r="R581" s="2340"/>
      <c r="S581" s="2340"/>
      <c r="T581" s="2340"/>
      <c r="U581" s="2340"/>
      <c r="V581" s="2340"/>
      <c r="W581" s="2340"/>
      <c r="X581" s="1713"/>
      <c r="Y581" s="1713"/>
      <c r="Z581" s="1713"/>
      <c r="AA581" s="1713"/>
      <c r="AB581" s="1713"/>
      <c r="AC581" s="1713"/>
      <c r="AD581" s="1713"/>
      <c r="AF581" s="2251" t="s">
        <v>3184</v>
      </c>
      <c r="AG581" s="2251"/>
      <c r="AH581" s="2251"/>
      <c r="AI581" s="2251"/>
      <c r="AJ581" s="2251"/>
    </row>
    <row r="582" spans="2:56" s="2338" customFormat="1" ht="12" hidden="1" customHeight="1">
      <c r="B582" s="2336" t="str">
        <f>$B$2</f>
        <v>15</v>
      </c>
      <c r="C582" s="2337" t="s">
        <v>5314</v>
      </c>
      <c r="E582" s="2341" t="s">
        <v>5315</v>
      </c>
      <c r="R582" s="2340"/>
      <c r="S582" s="2340"/>
      <c r="T582" s="2340"/>
      <c r="U582" s="2340"/>
      <c r="V582" s="2340"/>
      <c r="W582" s="2340"/>
      <c r="X582" s="1713"/>
      <c r="Y582" s="1713"/>
      <c r="Z582" s="1713"/>
      <c r="AA582" s="1713"/>
      <c r="AB582" s="1713"/>
      <c r="AC582" s="1713"/>
      <c r="AD582" s="1713"/>
      <c r="AF582" s="2251" t="s">
        <v>3184</v>
      </c>
      <c r="AG582" s="2251"/>
      <c r="AH582" s="2251"/>
      <c r="AI582" s="2251"/>
      <c r="AJ582" s="2251"/>
    </row>
    <row r="583" spans="2:56" s="2338" customFormat="1" ht="12" hidden="1" customHeight="1">
      <c r="B583" s="2342"/>
      <c r="E583" s="2252" t="s">
        <v>3222</v>
      </c>
      <c r="R583" s="2340"/>
      <c r="S583" s="2340"/>
      <c r="T583" s="2340"/>
      <c r="U583" s="2340"/>
      <c r="V583" s="2340"/>
      <c r="W583" s="2340"/>
      <c r="X583" s="2343"/>
      <c r="Y583" s="2343"/>
      <c r="Z583" s="2343"/>
      <c r="AA583" s="2343"/>
      <c r="AB583" s="2343"/>
      <c r="AC583" s="2343"/>
      <c r="AD583" s="2343"/>
      <c r="AF583" s="2344"/>
      <c r="AG583" s="2344"/>
      <c r="AH583" s="2344"/>
      <c r="AI583" s="2344"/>
      <c r="AJ583" s="2344"/>
      <c r="AK583" s="1710"/>
    </row>
    <row r="584" spans="2:56" s="2338" customFormat="1" ht="12" hidden="1" customHeight="1">
      <c r="B584" s="2342"/>
      <c r="E584" s="2252"/>
      <c r="R584" s="2340"/>
      <c r="S584" s="2340"/>
      <c r="T584" s="2340"/>
      <c r="U584" s="2340"/>
      <c r="V584" s="2340"/>
      <c r="W584" s="2340"/>
      <c r="X584" s="2343"/>
      <c r="Y584" s="2343"/>
      <c r="Z584" s="2343"/>
      <c r="AA584" s="2343"/>
      <c r="AB584" s="2343"/>
      <c r="AC584" s="2343"/>
      <c r="AD584" s="2343"/>
      <c r="AF584" s="2344"/>
      <c r="AG584" s="2344"/>
      <c r="AH584" s="2344"/>
      <c r="AI584" s="2344"/>
      <c r="AJ584" s="2344"/>
      <c r="AK584" s="1710"/>
    </row>
    <row r="585" spans="2:56" s="1618" customFormat="1" ht="12" hidden="1" customHeight="1">
      <c r="C585" s="1311" t="s">
        <v>3101</v>
      </c>
      <c r="D585" s="1318"/>
      <c r="E585" s="1311"/>
      <c r="F585" s="1311"/>
      <c r="G585" s="1311" t="s">
        <v>3313</v>
      </c>
    </row>
    <row r="586" spans="2:56" s="1618" customFormat="1" ht="12" hidden="1" customHeight="1">
      <c r="E586" s="2345" t="s">
        <v>3102</v>
      </c>
      <c r="AJ586" s="1710" t="s">
        <v>3103</v>
      </c>
    </row>
    <row r="587" spans="2:56" s="1618" customFormat="1" ht="12" hidden="1" customHeight="1">
      <c r="E587" s="1666">
        <v>31</v>
      </c>
      <c r="F587" s="1666"/>
      <c r="G587" s="1666"/>
      <c r="H587" s="1666"/>
      <c r="I587" s="1666"/>
      <c r="J587" s="1666"/>
      <c r="K587" s="1666"/>
      <c r="L587" s="1666">
        <v>24</v>
      </c>
      <c r="M587" s="1666">
        <v>23</v>
      </c>
      <c r="N587" s="1666"/>
      <c r="O587" s="1666"/>
      <c r="P587" s="1666"/>
      <c r="Q587" s="1666"/>
      <c r="R587" s="1666"/>
      <c r="S587" s="1666"/>
      <c r="T587" s="1667">
        <v>16</v>
      </c>
      <c r="U587" s="1667">
        <v>15</v>
      </c>
      <c r="V587" s="1666"/>
      <c r="W587" s="1666"/>
      <c r="X587" s="1666"/>
      <c r="Y587" s="1666"/>
      <c r="Z587" s="1666"/>
      <c r="AA587" s="1666"/>
      <c r="AB587" s="1667">
        <v>8</v>
      </c>
      <c r="AC587" s="1667">
        <v>7</v>
      </c>
      <c r="AD587" s="1666"/>
      <c r="AE587" s="1666"/>
      <c r="AF587" s="1666"/>
      <c r="AG587" s="1666"/>
      <c r="AH587" s="1666"/>
      <c r="AI587" s="1666"/>
      <c r="AJ587" s="1667">
        <v>0</v>
      </c>
      <c r="AQ587" s="1673"/>
      <c r="AR587" s="1673"/>
      <c r="AS587" s="1673"/>
      <c r="AT587" s="1673"/>
      <c r="AU587" s="1673"/>
      <c r="AV587" s="1673"/>
      <c r="AW587" s="1673"/>
      <c r="AX587" s="1673"/>
      <c r="AY587" s="1673"/>
      <c r="AZ587" s="1673"/>
      <c r="BA587" s="1673"/>
      <c r="BB587" s="1673"/>
      <c r="BC587" s="1673"/>
      <c r="BD587" s="1673"/>
    </row>
    <row r="588" spans="2:56" s="1618" customFormat="1" ht="12" hidden="1" customHeight="1">
      <c r="E588" s="1619">
        <v>1</v>
      </c>
      <c r="F588" s="1620">
        <v>0</v>
      </c>
      <c r="G588" s="1620">
        <v>1</v>
      </c>
      <c r="H588" s="1621" t="s">
        <v>3105</v>
      </c>
      <c r="I588" s="1619">
        <v>0</v>
      </c>
      <c r="J588" s="1622">
        <v>0</v>
      </c>
      <c r="K588" s="1622">
        <v>0</v>
      </c>
      <c r="L588" s="1623">
        <v>0</v>
      </c>
      <c r="M588" s="2254">
        <v>0</v>
      </c>
      <c r="N588" s="1622">
        <v>0</v>
      </c>
      <c r="O588" s="1622">
        <v>0</v>
      </c>
      <c r="P588" s="1623">
        <v>0</v>
      </c>
      <c r="Q588" s="1619" t="str">
        <f>MID(Q590,1,1)</f>
        <v>0</v>
      </c>
      <c r="R588" s="1620" t="str">
        <f>MID(Q590,2,1)</f>
        <v>0</v>
      </c>
      <c r="S588" s="1669" t="str">
        <f>MID(Q590,3,1)</f>
        <v>1</v>
      </c>
      <c r="T588" s="1670" t="str">
        <f>MID(Q590,4,1)</f>
        <v>0</v>
      </c>
      <c r="U588" s="1740" t="str">
        <f>MID(U590,1,1)</f>
        <v>0</v>
      </c>
      <c r="V588" s="1741" t="str">
        <f>MID(U590,2,1)</f>
        <v>0</v>
      </c>
      <c r="W588" s="1669" t="str">
        <f>MID(U590,3,1)</f>
        <v>0</v>
      </c>
      <c r="X588" s="1621" t="str">
        <f>MID(U590,4,1)</f>
        <v>0</v>
      </c>
      <c r="Y588" s="1619" t="str">
        <f>MID(U590,5,1)</f>
        <v>0</v>
      </c>
      <c r="Z588" s="1620" t="str">
        <f>MID(U590,6,1)</f>
        <v>0</v>
      </c>
      <c r="AA588" s="1620" t="str">
        <f>MID(U590,7,1)</f>
        <v>0</v>
      </c>
      <c r="AB588" s="1621" t="str">
        <f>MID(U590,8,1)</f>
        <v>0</v>
      </c>
      <c r="AC588" s="1671" t="str">
        <f>MID(AC590,1,1)</f>
        <v>1</v>
      </c>
      <c r="AD588" s="1669" t="str">
        <f>MID(AC590,2,1)</f>
        <v>1</v>
      </c>
      <c r="AE588" s="1669" t="str">
        <f>MID(AC590,3,1)</f>
        <v>0</v>
      </c>
      <c r="AF588" s="1672" t="str">
        <f>MID(AC590,4,1)</f>
        <v>1</v>
      </c>
      <c r="AG588" s="1671" t="str">
        <f>MID(AC590,5,1)</f>
        <v>0</v>
      </c>
      <c r="AH588" s="1669" t="str">
        <f>MID(AC590,6,1)</f>
        <v>0</v>
      </c>
      <c r="AI588" s="1669" t="str">
        <f>MID(AC590,7,1)</f>
        <v>0</v>
      </c>
      <c r="AJ588" s="1672" t="str">
        <f>MID(AC590,8,1)</f>
        <v>0</v>
      </c>
      <c r="AQ588" s="1673"/>
      <c r="AR588" s="1673"/>
      <c r="AS588" s="1673"/>
      <c r="AT588" s="1673"/>
      <c r="AU588" s="1673"/>
      <c r="AV588" s="1673"/>
      <c r="AW588" s="1673"/>
      <c r="AX588" s="1673"/>
      <c r="AY588" s="1673"/>
      <c r="AZ588" s="1673"/>
      <c r="BA588" s="1673"/>
      <c r="BB588" s="1673"/>
      <c r="BC588" s="1673"/>
      <c r="BD588" s="1673"/>
    </row>
    <row r="589" spans="2:56" s="1618" customFormat="1" ht="12" hidden="1" customHeight="1">
      <c r="E589" s="1990"/>
      <c r="F589" s="1990"/>
      <c r="G589" s="1990"/>
      <c r="H589" s="1990"/>
      <c r="I589" s="1990"/>
      <c r="J589" s="1990"/>
      <c r="K589" s="1990"/>
      <c r="L589" s="1990"/>
      <c r="M589" s="1990"/>
      <c r="N589" s="1990"/>
      <c r="O589" s="1990"/>
      <c r="P589" s="1990"/>
      <c r="Q589" s="2346"/>
      <c r="R589" s="2346"/>
      <c r="S589" s="2347"/>
      <c r="T589" s="2347"/>
      <c r="U589" s="2346"/>
      <c r="V589" s="2346"/>
      <c r="W589" s="2346"/>
      <c r="X589" s="2346"/>
      <c r="Y589" s="2346"/>
      <c r="Z589" s="2346"/>
      <c r="AA589" s="2346"/>
      <c r="AB589" s="2346"/>
      <c r="AC589" s="2347"/>
      <c r="AD589" s="2347"/>
      <c r="AE589" s="2347"/>
      <c r="AF589" s="2347"/>
      <c r="AG589" s="2347"/>
      <c r="AH589" s="2347"/>
      <c r="AI589" s="2347"/>
      <c r="AJ589" s="2347"/>
      <c r="AQ589" s="1673"/>
      <c r="AR589" s="1673"/>
      <c r="AS589" s="1673"/>
      <c r="AT589" s="1673"/>
      <c r="AU589" s="1673"/>
      <c r="AV589" s="1673"/>
      <c r="AW589" s="1673"/>
      <c r="AX589" s="1673"/>
      <c r="AY589" s="1673"/>
      <c r="AZ589" s="1673"/>
      <c r="BA589" s="1673"/>
      <c r="BB589" s="1673"/>
      <c r="BC589" s="1673"/>
      <c r="BD589" s="1673"/>
    </row>
    <row r="590" spans="2:56" s="1618" customFormat="1" ht="12" hidden="1" customHeight="1">
      <c r="E590" s="1638"/>
      <c r="F590" s="1638"/>
      <c r="G590" s="1638"/>
      <c r="H590" s="1638"/>
      <c r="I590" s="1638"/>
      <c r="J590" s="1637"/>
      <c r="K590" s="1637"/>
      <c r="L590" s="1637"/>
      <c r="M590" s="1637"/>
      <c r="N590" s="1637"/>
      <c r="O590" s="1637"/>
      <c r="P590" s="1637"/>
      <c r="Q590" s="1639" t="str">
        <f>HEX2BIN(T591,4)</f>
        <v>0010</v>
      </c>
      <c r="R590" s="1639"/>
      <c r="S590" s="1639"/>
      <c r="T590" s="1639"/>
      <c r="U590" s="1639" t="str">
        <f>HEX2BIN(Y591,8)</f>
        <v>00000000</v>
      </c>
      <c r="V590" s="1639"/>
      <c r="W590" s="1639"/>
      <c r="X590" s="1639"/>
      <c r="Y590" s="1639"/>
      <c r="Z590" s="1639"/>
      <c r="AA590" s="1639"/>
      <c r="AB590" s="1639"/>
      <c r="AC590" s="1639" t="str">
        <f>HEX2BIN(AG591,8)</f>
        <v>11010000</v>
      </c>
      <c r="AD590" s="1639"/>
      <c r="AE590" s="1639"/>
      <c r="AF590" s="1639"/>
      <c r="AG590" s="1639"/>
      <c r="AH590" s="1639"/>
      <c r="AI590" s="1639"/>
      <c r="AJ590" s="1639"/>
      <c r="AQ590" s="1673"/>
      <c r="AR590" s="1673"/>
      <c r="AS590" s="1673"/>
      <c r="AT590" s="1673"/>
      <c r="AU590" s="1673"/>
      <c r="AV590" s="1673"/>
      <c r="AW590" s="1673"/>
      <c r="AX590" s="1673"/>
      <c r="AY590" s="1673"/>
      <c r="AZ590" s="1673"/>
      <c r="BA590" s="1673"/>
      <c r="BB590" s="1673"/>
      <c r="BC590" s="1673"/>
      <c r="BD590" s="1673"/>
    </row>
    <row r="591" spans="2:56" s="1618" customFormat="1" ht="12" hidden="1" customHeight="1">
      <c r="E591" s="1638"/>
      <c r="F591" s="1637"/>
      <c r="G591" s="1638"/>
      <c r="H591" s="1638"/>
      <c r="I591" s="1638"/>
      <c r="J591" s="1637"/>
      <c r="K591" s="1640"/>
      <c r="L591" s="1637"/>
      <c r="M591" s="1641"/>
      <c r="N591" s="1637"/>
      <c r="O591" s="1637"/>
      <c r="P591" s="2263" t="s">
        <v>4985</v>
      </c>
      <c r="Q591" s="1644" t="s">
        <v>3106</v>
      </c>
      <c r="R591" s="1645"/>
      <c r="S591" s="1645"/>
      <c r="T591" s="1646" t="s">
        <v>4780</v>
      </c>
      <c r="U591" s="1644" t="s">
        <v>3120</v>
      </c>
      <c r="V591" s="1645"/>
      <c r="W591" s="1645"/>
      <c r="X591" s="1645"/>
      <c r="Y591" s="1647" t="s">
        <v>3339</v>
      </c>
      <c r="Z591" s="1647"/>
      <c r="AA591" s="1647"/>
      <c r="AB591" s="1648"/>
      <c r="AC591" s="1644" t="s">
        <v>3139</v>
      </c>
      <c r="AD591" s="1645"/>
      <c r="AE591" s="1645"/>
      <c r="AF591" s="1645"/>
      <c r="AG591" s="2348" t="s">
        <v>5316</v>
      </c>
      <c r="AH591" s="2348"/>
      <c r="AI591" s="2348"/>
      <c r="AJ591" s="2349"/>
      <c r="AQ591" s="1673"/>
      <c r="AR591" s="1673"/>
      <c r="AS591" s="1673"/>
      <c r="AT591" s="1673"/>
      <c r="AU591" s="1673"/>
      <c r="AV591" s="1673"/>
      <c r="AW591" s="1673"/>
      <c r="AX591" s="1673"/>
      <c r="AY591" s="1673"/>
      <c r="AZ591" s="1673"/>
      <c r="BA591" s="1673"/>
      <c r="BB591" s="1673"/>
      <c r="BC591" s="1673"/>
      <c r="BD591" s="1673"/>
    </row>
    <row r="592" spans="2:56" s="2269" customFormat="1" ht="12" hidden="1" customHeight="1">
      <c r="E592" s="2270"/>
      <c r="F592" s="2271"/>
      <c r="G592" s="2270"/>
      <c r="H592" s="2270"/>
      <c r="I592" s="2270"/>
      <c r="J592" s="2271"/>
      <c r="K592" s="2272"/>
      <c r="L592" s="2272"/>
      <c r="M592" s="2273"/>
      <c r="P592" s="2263" t="s">
        <v>3129</v>
      </c>
      <c r="Q592" s="2274" t="s">
        <v>3106</v>
      </c>
      <c r="R592" s="2275"/>
      <c r="S592" s="2275"/>
      <c r="T592" s="1646" t="s">
        <v>4780</v>
      </c>
      <c r="U592" s="2276" t="s">
        <v>3120</v>
      </c>
      <c r="V592" s="2277"/>
      <c r="W592" s="2277"/>
      <c r="X592" s="2277"/>
      <c r="Y592" s="2278" t="s">
        <v>3129</v>
      </c>
      <c r="Z592" s="2278"/>
      <c r="AA592" s="2278"/>
      <c r="AB592" s="2279"/>
      <c r="AC592" s="2274" t="s">
        <v>3139</v>
      </c>
      <c r="AD592" s="2275"/>
      <c r="AE592" s="2275"/>
      <c r="AF592" s="2275"/>
      <c r="AG592" s="2348" t="s">
        <v>5317</v>
      </c>
      <c r="AH592" s="2348"/>
      <c r="AI592" s="2348"/>
      <c r="AJ592" s="2349"/>
    </row>
    <row r="593" spans="5:56" s="2280" customFormat="1" ht="12" hidden="1" customHeight="1">
      <c r="E593" s="2281"/>
      <c r="F593" s="2271"/>
      <c r="G593" s="2281"/>
      <c r="H593" s="2281"/>
      <c r="I593" s="2281"/>
      <c r="J593" s="2271"/>
      <c r="K593" s="2263"/>
      <c r="L593" s="2271"/>
      <c r="M593" s="2272"/>
      <c r="P593" s="2263" t="s">
        <v>5318</v>
      </c>
      <c r="Q593" s="2274" t="s">
        <v>3106</v>
      </c>
      <c r="R593" s="2275"/>
      <c r="S593" s="2275"/>
      <c r="T593" s="1646" t="s">
        <v>4756</v>
      </c>
      <c r="U593" s="2274" t="s">
        <v>3120</v>
      </c>
      <c r="V593" s="2275"/>
      <c r="W593" s="2275"/>
      <c r="X593" s="2275"/>
      <c r="Y593" s="2278" t="s">
        <v>5319</v>
      </c>
      <c r="Z593" s="2278"/>
      <c r="AA593" s="2278"/>
      <c r="AB593" s="2279"/>
      <c r="AC593" s="2274" t="s">
        <v>3139</v>
      </c>
      <c r="AD593" s="2275"/>
      <c r="AE593" s="2275"/>
      <c r="AF593" s="2275"/>
      <c r="AG593" s="2348" t="s">
        <v>5317</v>
      </c>
      <c r="AH593" s="2348"/>
      <c r="AI593" s="2348"/>
      <c r="AJ593" s="2349"/>
    </row>
    <row r="594" spans="5:56" s="2280" customFormat="1" ht="12" hidden="1" customHeight="1">
      <c r="E594" s="2281"/>
      <c r="F594" s="2271"/>
      <c r="G594" s="2281"/>
      <c r="H594" s="2281"/>
      <c r="I594" s="2281"/>
      <c r="J594" s="2271"/>
      <c r="K594" s="2263"/>
      <c r="L594" s="2271"/>
      <c r="M594" s="2272"/>
      <c r="P594" s="2263" t="s">
        <v>4988</v>
      </c>
      <c r="Q594" s="2274" t="s">
        <v>3106</v>
      </c>
      <c r="R594" s="2275"/>
      <c r="S594" s="2275"/>
      <c r="T594" s="1646" t="s">
        <v>4756</v>
      </c>
      <c r="U594" s="2274" t="s">
        <v>3120</v>
      </c>
      <c r="V594" s="2275"/>
      <c r="W594" s="2275"/>
      <c r="X594" s="2275"/>
      <c r="Y594" s="2278" t="s">
        <v>4501</v>
      </c>
      <c r="Z594" s="2278"/>
      <c r="AA594" s="2278"/>
      <c r="AB594" s="2279"/>
      <c r="AC594" s="2274" t="s">
        <v>3139</v>
      </c>
      <c r="AD594" s="2275"/>
      <c r="AE594" s="2275"/>
      <c r="AF594" s="2275"/>
      <c r="AG594" s="2348" t="s">
        <v>5317</v>
      </c>
      <c r="AH594" s="2348"/>
      <c r="AI594" s="2348"/>
      <c r="AJ594" s="2349"/>
    </row>
    <row r="595" spans="5:56" s="2269" customFormat="1" ht="12" hidden="1" customHeight="1">
      <c r="E595" s="2270"/>
      <c r="F595" s="2271"/>
      <c r="G595" s="2270"/>
      <c r="H595" s="2270"/>
      <c r="I595" s="2270"/>
      <c r="J595" s="2271"/>
      <c r="K595" s="2272"/>
      <c r="L595" s="2272"/>
      <c r="M595" s="2273"/>
      <c r="P595" s="2263" t="s">
        <v>3129</v>
      </c>
      <c r="Q595" s="2274" t="s">
        <v>3106</v>
      </c>
      <c r="R595" s="2275"/>
      <c r="S595" s="2275"/>
      <c r="T595" s="1646" t="s">
        <v>4756</v>
      </c>
      <c r="U595" s="2276" t="s">
        <v>3120</v>
      </c>
      <c r="V595" s="2277"/>
      <c r="W595" s="2277"/>
      <c r="X595" s="2277"/>
      <c r="Y595" s="2278" t="s">
        <v>3129</v>
      </c>
      <c r="Z595" s="2278"/>
      <c r="AA595" s="2278"/>
      <c r="AB595" s="2279"/>
      <c r="AC595" s="2274" t="s">
        <v>3139</v>
      </c>
      <c r="AD595" s="2275"/>
      <c r="AE595" s="2275"/>
      <c r="AF595" s="2275"/>
      <c r="AG595" s="2348" t="s">
        <v>5317</v>
      </c>
      <c r="AH595" s="2348"/>
      <c r="AI595" s="2348"/>
      <c r="AJ595" s="2349"/>
    </row>
    <row r="596" spans="5:56" s="2280" customFormat="1" ht="12" hidden="1" customHeight="1">
      <c r="E596" s="2281"/>
      <c r="F596" s="2271"/>
      <c r="G596" s="2281"/>
      <c r="H596" s="2281"/>
      <c r="I596" s="2281"/>
      <c r="J596" s="2271"/>
      <c r="K596" s="2263"/>
      <c r="L596" s="2271"/>
      <c r="M596" s="2272"/>
      <c r="P596" s="2263" t="s">
        <v>4928</v>
      </c>
      <c r="Q596" s="2274" t="s">
        <v>3106</v>
      </c>
      <c r="R596" s="2275"/>
      <c r="S596" s="2275"/>
      <c r="T596" s="1646" t="s">
        <v>4756</v>
      </c>
      <c r="U596" s="2274" t="s">
        <v>3120</v>
      </c>
      <c r="V596" s="2275"/>
      <c r="W596" s="2275"/>
      <c r="X596" s="2275"/>
      <c r="Y596" s="2278" t="s">
        <v>4929</v>
      </c>
      <c r="Z596" s="2278"/>
      <c r="AA596" s="2278"/>
      <c r="AB596" s="2279"/>
      <c r="AC596" s="2274" t="s">
        <v>3139</v>
      </c>
      <c r="AD596" s="2275"/>
      <c r="AE596" s="2275"/>
      <c r="AF596" s="2275"/>
      <c r="AG596" s="2348" t="s">
        <v>5316</v>
      </c>
      <c r="AH596" s="2348"/>
      <c r="AI596" s="2348"/>
      <c r="AJ596" s="2349"/>
    </row>
    <row r="597" spans="5:56" s="2280" customFormat="1" ht="12" hidden="1" customHeight="1">
      <c r="E597" s="2281"/>
      <c r="F597" s="2271"/>
      <c r="G597" s="2281"/>
      <c r="H597" s="2281"/>
      <c r="I597" s="2281"/>
      <c r="J597" s="2271"/>
      <c r="K597" s="2263"/>
      <c r="L597" s="2271"/>
      <c r="M597" s="2272"/>
      <c r="P597" s="2263" t="s">
        <v>5320</v>
      </c>
      <c r="Q597" s="2274" t="s">
        <v>3106</v>
      </c>
      <c r="R597" s="2275"/>
      <c r="S597" s="2275"/>
      <c r="T597" s="1646" t="s">
        <v>4756</v>
      </c>
      <c r="U597" s="2274" t="s">
        <v>3120</v>
      </c>
      <c r="V597" s="2275"/>
      <c r="W597" s="2275"/>
      <c r="X597" s="2275"/>
      <c r="Y597" s="2278" t="s">
        <v>5024</v>
      </c>
      <c r="Z597" s="2278"/>
      <c r="AA597" s="2278"/>
      <c r="AB597" s="2279"/>
      <c r="AC597" s="2274" t="s">
        <v>4781</v>
      </c>
      <c r="AD597" s="2275"/>
      <c r="AE597" s="2275"/>
      <c r="AF597" s="2275"/>
      <c r="AG597" s="2348" t="s">
        <v>5317</v>
      </c>
      <c r="AH597" s="2348"/>
      <c r="AI597" s="2348"/>
      <c r="AJ597" s="2349"/>
    </row>
    <row r="598" spans="5:56" s="2269" customFormat="1" ht="12" hidden="1" customHeight="1">
      <c r="E598" s="2270"/>
      <c r="F598" s="2271"/>
      <c r="G598" s="2270"/>
      <c r="H598" s="2270"/>
      <c r="I598" s="2270"/>
      <c r="J598" s="2271"/>
      <c r="K598" s="2272"/>
      <c r="L598" s="2272"/>
      <c r="M598" s="2273"/>
      <c r="P598" s="2263" t="s">
        <v>3129</v>
      </c>
      <c r="Q598" s="2274" t="s">
        <v>3106</v>
      </c>
      <c r="R598" s="2275"/>
      <c r="S598" s="2275"/>
      <c r="T598" s="1646" t="s">
        <v>4756</v>
      </c>
      <c r="U598" s="2276" t="s">
        <v>3120</v>
      </c>
      <c r="V598" s="2277"/>
      <c r="W598" s="2277"/>
      <c r="X598" s="2277"/>
      <c r="Y598" s="2278" t="s">
        <v>3129</v>
      </c>
      <c r="Z598" s="2278"/>
      <c r="AA598" s="2278"/>
      <c r="AB598" s="2279"/>
      <c r="AC598" s="2274" t="s">
        <v>3139</v>
      </c>
      <c r="AD598" s="2275"/>
      <c r="AE598" s="2275"/>
      <c r="AF598" s="2275"/>
      <c r="AG598" s="2348" t="s">
        <v>5317</v>
      </c>
      <c r="AH598" s="2348"/>
      <c r="AI598" s="2348"/>
      <c r="AJ598" s="2349"/>
    </row>
    <row r="599" spans="5:56" s="2280" customFormat="1" ht="12" hidden="1" customHeight="1">
      <c r="E599" s="2281"/>
      <c r="F599" s="2271"/>
      <c r="G599" s="2281"/>
      <c r="H599" s="2281"/>
      <c r="I599" s="2281"/>
      <c r="J599" s="2271"/>
      <c r="K599" s="2263"/>
      <c r="L599" s="2271"/>
      <c r="M599" s="2272"/>
      <c r="P599" s="2263" t="s">
        <v>5027</v>
      </c>
      <c r="Q599" s="2274" t="s">
        <v>3106</v>
      </c>
      <c r="R599" s="2275"/>
      <c r="S599" s="2275"/>
      <c r="T599" s="1646" t="s">
        <v>4756</v>
      </c>
      <c r="U599" s="2274" t="s">
        <v>3120</v>
      </c>
      <c r="V599" s="2275"/>
      <c r="W599" s="2275"/>
      <c r="X599" s="2275"/>
      <c r="Y599" s="2278" t="s">
        <v>4933</v>
      </c>
      <c r="Z599" s="2278"/>
      <c r="AA599" s="2278"/>
      <c r="AB599" s="2279"/>
      <c r="AC599" s="2274" t="s">
        <v>3139</v>
      </c>
      <c r="AD599" s="2275"/>
      <c r="AE599" s="2275"/>
      <c r="AF599" s="2275"/>
      <c r="AG599" s="2348" t="s">
        <v>5317</v>
      </c>
      <c r="AH599" s="2348"/>
      <c r="AI599" s="2348"/>
      <c r="AJ599" s="2349"/>
    </row>
    <row r="600" spans="5:56" s="2280" customFormat="1" ht="12" hidden="1" customHeight="1">
      <c r="E600" s="2281"/>
      <c r="F600" s="2271"/>
      <c r="G600" s="2281"/>
      <c r="H600" s="2281"/>
      <c r="I600" s="2281"/>
      <c r="J600" s="2271"/>
      <c r="K600" s="2263"/>
      <c r="L600" s="2271"/>
      <c r="M600" s="2272"/>
      <c r="P600" s="2263" t="s">
        <v>4934</v>
      </c>
      <c r="Q600" s="2274" t="s">
        <v>3106</v>
      </c>
      <c r="R600" s="2275"/>
      <c r="S600" s="2275"/>
      <c r="T600" s="1646" t="s">
        <v>4756</v>
      </c>
      <c r="U600" s="2274" t="s">
        <v>3120</v>
      </c>
      <c r="V600" s="2275"/>
      <c r="W600" s="2275"/>
      <c r="X600" s="2275"/>
      <c r="Y600" s="2278" t="s">
        <v>4935</v>
      </c>
      <c r="Z600" s="2278"/>
      <c r="AA600" s="2278"/>
      <c r="AB600" s="2279"/>
      <c r="AC600" s="2274" t="s">
        <v>3139</v>
      </c>
      <c r="AD600" s="2275"/>
      <c r="AE600" s="2275"/>
      <c r="AF600" s="2275"/>
      <c r="AG600" s="2348" t="s">
        <v>5317</v>
      </c>
      <c r="AH600" s="2348"/>
      <c r="AI600" s="2348"/>
      <c r="AJ600" s="2349"/>
    </row>
    <row r="601" spans="5:56" s="2269" customFormat="1" ht="12" hidden="1" customHeight="1">
      <c r="E601" s="2270"/>
      <c r="F601" s="2271"/>
      <c r="G601" s="2270"/>
      <c r="H601" s="2270"/>
      <c r="I601" s="2270"/>
      <c r="J601" s="2271"/>
      <c r="K601" s="2272"/>
      <c r="L601" s="2272"/>
      <c r="M601" s="2273"/>
      <c r="P601" s="2263" t="s">
        <v>4922</v>
      </c>
      <c r="Q601" s="2274" t="s">
        <v>3106</v>
      </c>
      <c r="R601" s="2275"/>
      <c r="S601" s="2275"/>
      <c r="T601" s="1646" t="s">
        <v>4756</v>
      </c>
      <c r="U601" s="2276" t="s">
        <v>4757</v>
      </c>
      <c r="V601" s="2277"/>
      <c r="W601" s="2277"/>
      <c r="X601" s="2277"/>
      <c r="Y601" s="2278" t="s">
        <v>3129</v>
      </c>
      <c r="Z601" s="2278"/>
      <c r="AA601" s="2278"/>
      <c r="AB601" s="2279"/>
      <c r="AC601" s="2274" t="s">
        <v>4781</v>
      </c>
      <c r="AD601" s="2275"/>
      <c r="AE601" s="2275"/>
      <c r="AF601" s="2275"/>
      <c r="AG601" s="2348" t="s">
        <v>5317</v>
      </c>
      <c r="AH601" s="2348"/>
      <c r="AI601" s="2348"/>
      <c r="AJ601" s="2349"/>
    </row>
    <row r="602" spans="5:56" s="2280" customFormat="1" ht="12" hidden="1" customHeight="1">
      <c r="E602" s="2281"/>
      <c r="F602" s="2271"/>
      <c r="G602" s="2281"/>
      <c r="H602" s="2281"/>
      <c r="I602" s="2281"/>
      <c r="J602" s="2271"/>
      <c r="K602" s="2263"/>
      <c r="L602" s="2271"/>
      <c r="M602" s="2272"/>
      <c r="P602" s="2263" t="s">
        <v>4991</v>
      </c>
      <c r="Q602" s="2274" t="s">
        <v>3106</v>
      </c>
      <c r="R602" s="2275"/>
      <c r="S602" s="2275"/>
      <c r="T602" s="1646" t="s">
        <v>4756</v>
      </c>
      <c r="U602" s="2274" t="s">
        <v>3120</v>
      </c>
      <c r="V602" s="2275"/>
      <c r="W602" s="2275"/>
      <c r="X602" s="2275"/>
      <c r="Y602" s="2278" t="s">
        <v>4992</v>
      </c>
      <c r="Z602" s="2278"/>
      <c r="AA602" s="2278"/>
      <c r="AB602" s="2279"/>
      <c r="AC602" s="2274" t="s">
        <v>3139</v>
      </c>
      <c r="AD602" s="2275"/>
      <c r="AE602" s="2275"/>
      <c r="AF602" s="2275"/>
      <c r="AG602" s="2348" t="s">
        <v>5321</v>
      </c>
      <c r="AH602" s="2348"/>
      <c r="AI602" s="2348"/>
      <c r="AJ602" s="2349"/>
    </row>
    <row r="603" spans="5:56" s="1370" customFormat="1" hidden="1">
      <c r="E603" s="1426"/>
    </row>
    <row r="604" spans="5:56" s="1618" customFormat="1" ht="12" hidden="1" customHeight="1">
      <c r="E604" s="1638"/>
      <c r="F604" s="1637"/>
      <c r="G604" s="1638"/>
      <c r="H604" s="1638"/>
      <c r="I604" s="1638"/>
      <c r="J604" s="1637"/>
      <c r="K604" s="1640"/>
      <c r="L604" s="1637"/>
      <c r="M604" s="1641"/>
      <c r="N604" s="1637"/>
      <c r="O604" s="1637"/>
      <c r="P604" s="1354" t="s">
        <v>5050</v>
      </c>
      <c r="Q604" s="1644" t="s">
        <v>3106</v>
      </c>
      <c r="R604" s="1645"/>
      <c r="S604" s="1645"/>
      <c r="T604" s="1646" t="s">
        <v>4756</v>
      </c>
      <c r="U604" s="1644" t="s">
        <v>3120</v>
      </c>
      <c r="V604" s="1645"/>
      <c r="W604" s="1645"/>
      <c r="X604" s="1645"/>
      <c r="Y604" s="1647" t="s">
        <v>3138</v>
      </c>
      <c r="Z604" s="1647"/>
      <c r="AA604" s="1647"/>
      <c r="AB604" s="1648"/>
      <c r="AC604" s="1644" t="s">
        <v>4781</v>
      </c>
      <c r="AD604" s="1645"/>
      <c r="AE604" s="1645"/>
      <c r="AF604" s="1645"/>
      <c r="AG604" s="2348" t="s">
        <v>5322</v>
      </c>
      <c r="AH604" s="2348"/>
      <c r="AI604" s="2348"/>
      <c r="AJ604" s="2349"/>
      <c r="AQ604" s="1673"/>
      <c r="AR604" s="1673"/>
      <c r="AS604" s="1673"/>
      <c r="AT604" s="1673"/>
      <c r="AU604" s="1673"/>
      <c r="AV604" s="1673"/>
      <c r="AW604" s="1673"/>
      <c r="AX604" s="1673"/>
      <c r="AY604" s="1673"/>
      <c r="AZ604" s="1673"/>
      <c r="BA604" s="1673"/>
      <c r="BB604" s="1673"/>
      <c r="BC604" s="1673"/>
      <c r="BD604" s="1673"/>
    </row>
    <row r="605" spans="5:56" s="1375" customFormat="1" ht="12" hidden="1" customHeight="1">
      <c r="E605" s="1396"/>
      <c r="F605" s="1351"/>
      <c r="G605" s="1396"/>
      <c r="H605" s="1396"/>
      <c r="I605" s="1396"/>
      <c r="J605" s="1351"/>
      <c r="K605" s="1395"/>
      <c r="L605" s="1395"/>
      <c r="M605" s="1397"/>
      <c r="N605" s="1351"/>
      <c r="P605" s="1354" t="s">
        <v>3129</v>
      </c>
      <c r="Q605" s="1357" t="s">
        <v>3106</v>
      </c>
      <c r="R605" s="1358"/>
      <c r="S605" s="1358"/>
      <c r="T605" s="1646" t="s">
        <v>4756</v>
      </c>
      <c r="U605" s="2286" t="s">
        <v>3120</v>
      </c>
      <c r="V605" s="2287"/>
      <c r="W605" s="2287"/>
      <c r="X605" s="2287"/>
      <c r="Y605" s="1360" t="s">
        <v>3129</v>
      </c>
      <c r="Z605" s="1360"/>
      <c r="AA605" s="1360"/>
      <c r="AB605" s="1361"/>
      <c r="AC605" s="1357" t="s">
        <v>3139</v>
      </c>
      <c r="AD605" s="1358"/>
      <c r="AE605" s="1358"/>
      <c r="AF605" s="1358"/>
      <c r="AG605" s="2348" t="s">
        <v>5323</v>
      </c>
      <c r="AH605" s="2348"/>
      <c r="AI605" s="2348"/>
      <c r="AJ605" s="2349"/>
    </row>
    <row r="606" spans="5:56" s="1375" customFormat="1" ht="12" hidden="1" customHeight="1">
      <c r="E606" s="1396"/>
      <c r="F606" s="1395"/>
      <c r="G606" s="1396"/>
      <c r="H606" s="1396"/>
      <c r="I606" s="1396"/>
      <c r="J606" s="1352"/>
      <c r="K606" s="1395"/>
      <c r="L606" s="1395"/>
      <c r="M606" s="1397"/>
      <c r="N606" s="1351"/>
      <c r="P606" s="1354" t="s">
        <v>5053</v>
      </c>
      <c r="Q606" s="1357" t="s">
        <v>3106</v>
      </c>
      <c r="R606" s="1358"/>
      <c r="S606" s="1358"/>
      <c r="T606" s="1646" t="s">
        <v>4756</v>
      </c>
      <c r="U606" s="2286" t="s">
        <v>3120</v>
      </c>
      <c r="V606" s="2287"/>
      <c r="W606" s="2287"/>
      <c r="X606" s="2287"/>
      <c r="Y606" s="1360" t="s">
        <v>4705</v>
      </c>
      <c r="Z606" s="1360"/>
      <c r="AA606" s="1360"/>
      <c r="AB606" s="1361"/>
      <c r="AC606" s="1357" t="s">
        <v>3139</v>
      </c>
      <c r="AD606" s="1358"/>
      <c r="AE606" s="1358"/>
      <c r="AF606" s="1358"/>
      <c r="AG606" s="2348" t="s">
        <v>5323</v>
      </c>
      <c r="AH606" s="2348"/>
      <c r="AI606" s="2348"/>
      <c r="AJ606" s="2349"/>
    </row>
    <row r="607" spans="5:56" s="1316" customFormat="1" ht="12" hidden="1" customHeight="1">
      <c r="E607" s="1352"/>
      <c r="F607" s="1351"/>
      <c r="G607" s="1352"/>
      <c r="H607" s="1352"/>
      <c r="I607" s="1352"/>
      <c r="J607" s="1351"/>
      <c r="K607" s="1354"/>
      <c r="L607" s="1351"/>
      <c r="M607" s="1395"/>
      <c r="N607" s="1351"/>
      <c r="P607" s="1354" t="s">
        <v>5324</v>
      </c>
      <c r="Q607" s="1357" t="s">
        <v>3106</v>
      </c>
      <c r="R607" s="1358"/>
      <c r="S607" s="1358"/>
      <c r="T607" s="1646" t="s">
        <v>4756</v>
      </c>
      <c r="U607" s="1357" t="s">
        <v>3120</v>
      </c>
      <c r="V607" s="1358"/>
      <c r="W607" s="1358"/>
      <c r="X607" s="1358"/>
      <c r="Y607" s="1360" t="s">
        <v>4501</v>
      </c>
      <c r="Z607" s="1360"/>
      <c r="AA607" s="1360"/>
      <c r="AB607" s="1361"/>
      <c r="AC607" s="1357" t="s">
        <v>3139</v>
      </c>
      <c r="AD607" s="1358"/>
      <c r="AE607" s="1358"/>
      <c r="AF607" s="1358"/>
      <c r="AG607" s="2348" t="s">
        <v>5323</v>
      </c>
      <c r="AH607" s="2348"/>
      <c r="AI607" s="2348"/>
      <c r="AJ607" s="2349"/>
    </row>
    <row r="608" spans="5:56" s="1375" customFormat="1" ht="12" hidden="1" customHeight="1">
      <c r="E608" s="1396"/>
      <c r="F608" s="1351"/>
      <c r="G608" s="1396"/>
      <c r="H608" s="1396"/>
      <c r="I608" s="1396"/>
      <c r="J608" s="1351"/>
      <c r="K608" s="1395"/>
      <c r="L608" s="1395"/>
      <c r="M608" s="1397"/>
      <c r="N608" s="1351"/>
      <c r="P608" s="1354" t="s">
        <v>3129</v>
      </c>
      <c r="Q608" s="1357" t="s">
        <v>3106</v>
      </c>
      <c r="R608" s="1358"/>
      <c r="S608" s="1358"/>
      <c r="T608" s="1646" t="s">
        <v>4756</v>
      </c>
      <c r="U608" s="2286" t="s">
        <v>3120</v>
      </c>
      <c r="V608" s="2287"/>
      <c r="W608" s="2287"/>
      <c r="X608" s="2287"/>
      <c r="Y608" s="1360" t="s">
        <v>3129</v>
      </c>
      <c r="Z608" s="1360"/>
      <c r="AA608" s="1360"/>
      <c r="AB608" s="1361"/>
      <c r="AC608" s="1357" t="s">
        <v>3139</v>
      </c>
      <c r="AD608" s="1358"/>
      <c r="AE608" s="1358"/>
      <c r="AF608" s="1358"/>
      <c r="AG608" s="2348" t="s">
        <v>5323</v>
      </c>
      <c r="AH608" s="2348"/>
      <c r="AI608" s="2348"/>
      <c r="AJ608" s="2349"/>
    </row>
    <row r="609" spans="2:56" s="1375" customFormat="1" ht="12" hidden="1" customHeight="1">
      <c r="E609" s="1396"/>
      <c r="F609" s="1395"/>
      <c r="G609" s="1396"/>
      <c r="H609" s="1396"/>
      <c r="I609" s="1396"/>
      <c r="J609" s="1352"/>
      <c r="K609" s="1395"/>
      <c r="L609" s="1395"/>
      <c r="M609" s="1397"/>
      <c r="N609" s="1351"/>
      <c r="P609" s="1354" t="s">
        <v>5054</v>
      </c>
      <c r="Q609" s="1357" t="s">
        <v>3106</v>
      </c>
      <c r="R609" s="1358"/>
      <c r="S609" s="1358"/>
      <c r="T609" s="1646" t="s">
        <v>4756</v>
      </c>
      <c r="U609" s="2286" t="s">
        <v>3120</v>
      </c>
      <c r="V609" s="2287"/>
      <c r="W609" s="2287"/>
      <c r="X609" s="2287"/>
      <c r="Y609" s="1360" t="s">
        <v>5055</v>
      </c>
      <c r="Z609" s="1360"/>
      <c r="AA609" s="1360"/>
      <c r="AB609" s="1361"/>
      <c r="AC609" s="1357" t="s">
        <v>3139</v>
      </c>
      <c r="AD609" s="1358"/>
      <c r="AE609" s="1358"/>
      <c r="AF609" s="1358"/>
      <c r="AG609" s="2348" t="s">
        <v>5323</v>
      </c>
      <c r="AH609" s="2348"/>
      <c r="AI609" s="2348"/>
      <c r="AJ609" s="2349"/>
    </row>
    <row r="610" spans="2:56" s="1316" customFormat="1" ht="12" hidden="1" customHeight="1">
      <c r="E610" s="1352"/>
      <c r="F610" s="1351"/>
      <c r="G610" s="1352"/>
      <c r="H610" s="1352"/>
      <c r="I610" s="1352"/>
      <c r="J610" s="1351"/>
      <c r="K610" s="1354"/>
      <c r="L610" s="1351"/>
      <c r="M610" s="1395"/>
      <c r="N610" s="1351"/>
      <c r="P610" s="1354" t="s">
        <v>5056</v>
      </c>
      <c r="Q610" s="1357" t="s">
        <v>3106</v>
      </c>
      <c r="R610" s="1358"/>
      <c r="S610" s="1358"/>
      <c r="T610" s="1646" t="s">
        <v>4756</v>
      </c>
      <c r="U610" s="1357" t="s">
        <v>3120</v>
      </c>
      <c r="V610" s="1358"/>
      <c r="W610" s="1358"/>
      <c r="X610" s="1358"/>
      <c r="Y610" s="1360" t="s">
        <v>5024</v>
      </c>
      <c r="Z610" s="1360"/>
      <c r="AA610" s="1360"/>
      <c r="AB610" s="1361"/>
      <c r="AC610" s="1357" t="s">
        <v>3139</v>
      </c>
      <c r="AD610" s="1358"/>
      <c r="AE610" s="1358"/>
      <c r="AF610" s="1358"/>
      <c r="AG610" s="2348" t="s">
        <v>5323</v>
      </c>
      <c r="AH610" s="2348"/>
      <c r="AI610" s="2348"/>
      <c r="AJ610" s="2349"/>
    </row>
    <row r="611" spans="2:56" s="1375" customFormat="1" ht="12" hidden="1" customHeight="1">
      <c r="E611" s="1396"/>
      <c r="F611" s="1351"/>
      <c r="G611" s="1396"/>
      <c r="H611" s="1396"/>
      <c r="I611" s="1396"/>
      <c r="J611" s="1351"/>
      <c r="K611" s="1395"/>
      <c r="L611" s="1395"/>
      <c r="M611" s="1397"/>
      <c r="N611" s="1351"/>
      <c r="P611" s="1354" t="s">
        <v>3129</v>
      </c>
      <c r="Q611" s="1357" t="s">
        <v>3106</v>
      </c>
      <c r="R611" s="1358"/>
      <c r="S611" s="1358"/>
      <c r="T611" s="1646" t="s">
        <v>4756</v>
      </c>
      <c r="U611" s="2286" t="s">
        <v>3120</v>
      </c>
      <c r="V611" s="2287"/>
      <c r="W611" s="2287"/>
      <c r="X611" s="2287"/>
      <c r="Y611" s="1360" t="s">
        <v>3129</v>
      </c>
      <c r="Z611" s="1360"/>
      <c r="AA611" s="1360"/>
      <c r="AB611" s="1361"/>
      <c r="AC611" s="1357" t="s">
        <v>3139</v>
      </c>
      <c r="AD611" s="1358"/>
      <c r="AE611" s="1358"/>
      <c r="AF611" s="1358"/>
      <c r="AG611" s="2348" t="s">
        <v>5323</v>
      </c>
      <c r="AH611" s="2348"/>
      <c r="AI611" s="2348"/>
      <c r="AJ611" s="2349"/>
    </row>
    <row r="612" spans="2:56" s="1375" customFormat="1" ht="12" hidden="1" customHeight="1">
      <c r="E612" s="1396"/>
      <c r="F612" s="1395"/>
      <c r="G612" s="1396"/>
      <c r="H612" s="1396"/>
      <c r="I612" s="1396"/>
      <c r="J612" s="1352"/>
      <c r="K612" s="1395"/>
      <c r="L612" s="1395"/>
      <c r="M612" s="1397"/>
      <c r="N612" s="1351"/>
      <c r="P612" s="1354" t="s">
        <v>5058</v>
      </c>
      <c r="Q612" s="1357" t="s">
        <v>3106</v>
      </c>
      <c r="R612" s="1358"/>
      <c r="S612" s="1358"/>
      <c r="T612" s="1646" t="s">
        <v>4756</v>
      </c>
      <c r="U612" s="2286" t="s">
        <v>3120</v>
      </c>
      <c r="V612" s="2287"/>
      <c r="W612" s="2287"/>
      <c r="X612" s="2287"/>
      <c r="Y612" s="1360" t="s">
        <v>5100</v>
      </c>
      <c r="Z612" s="1360"/>
      <c r="AA612" s="1360"/>
      <c r="AB612" s="1361"/>
      <c r="AC612" s="1357" t="s">
        <v>3139</v>
      </c>
      <c r="AD612" s="1358"/>
      <c r="AE612" s="1358"/>
      <c r="AF612" s="1358"/>
      <c r="AG612" s="2348" t="s">
        <v>5323</v>
      </c>
      <c r="AH612" s="2348"/>
      <c r="AI612" s="2348"/>
      <c r="AJ612" s="2349"/>
    </row>
    <row r="613" spans="2:56" s="1316" customFormat="1" ht="12" hidden="1" customHeight="1">
      <c r="E613" s="1352"/>
      <c r="F613" s="1351"/>
      <c r="G613" s="1352"/>
      <c r="H613" s="1352"/>
      <c r="I613" s="1352"/>
      <c r="J613" s="1351"/>
      <c r="K613" s="1354"/>
      <c r="L613" s="1351"/>
      <c r="M613" s="1395"/>
      <c r="N613" s="1351"/>
      <c r="P613" s="1354" t="s">
        <v>5060</v>
      </c>
      <c r="Q613" s="1357" t="s">
        <v>3106</v>
      </c>
      <c r="R613" s="1358"/>
      <c r="S613" s="1358"/>
      <c r="T613" s="1646" t="s">
        <v>4756</v>
      </c>
      <c r="U613" s="1357" t="s">
        <v>3120</v>
      </c>
      <c r="V613" s="1358"/>
      <c r="W613" s="1358"/>
      <c r="X613" s="1358"/>
      <c r="Y613" s="1360" t="s">
        <v>4935</v>
      </c>
      <c r="Z613" s="1360"/>
      <c r="AA613" s="1360"/>
      <c r="AB613" s="1361"/>
      <c r="AC613" s="1357" t="s">
        <v>3139</v>
      </c>
      <c r="AD613" s="1358"/>
      <c r="AE613" s="1358"/>
      <c r="AF613" s="1358"/>
      <c r="AG613" s="2348" t="s">
        <v>5323</v>
      </c>
      <c r="AH613" s="2348"/>
      <c r="AI613" s="2348"/>
      <c r="AJ613" s="2349"/>
    </row>
    <row r="614" spans="2:56" s="1375" customFormat="1" ht="12" hidden="1" customHeight="1">
      <c r="E614" s="1396"/>
      <c r="F614" s="1351"/>
      <c r="G614" s="1396"/>
      <c r="H614" s="1396"/>
      <c r="I614" s="1396"/>
      <c r="J614" s="1351"/>
      <c r="K614" s="1395"/>
      <c r="L614" s="1395"/>
      <c r="M614" s="1397"/>
      <c r="N614" s="1351"/>
      <c r="P614" s="1354" t="s">
        <v>3129</v>
      </c>
      <c r="Q614" s="1357" t="s">
        <v>3106</v>
      </c>
      <c r="R614" s="1358"/>
      <c r="S614" s="1358"/>
      <c r="T614" s="1646" t="s">
        <v>4756</v>
      </c>
      <c r="U614" s="2286" t="s">
        <v>3120</v>
      </c>
      <c r="V614" s="2287"/>
      <c r="W614" s="2287"/>
      <c r="X614" s="2287"/>
      <c r="Y614" s="1360" t="s">
        <v>3129</v>
      </c>
      <c r="Z614" s="1360"/>
      <c r="AA614" s="1360"/>
      <c r="AB614" s="1361"/>
      <c r="AC614" s="1357" t="s">
        <v>3139</v>
      </c>
      <c r="AD614" s="1358"/>
      <c r="AE614" s="1358"/>
      <c r="AF614" s="1358"/>
      <c r="AG614" s="2348" t="s">
        <v>5323</v>
      </c>
      <c r="AH614" s="2348"/>
      <c r="AI614" s="2348"/>
      <c r="AJ614" s="2349"/>
    </row>
    <row r="615" spans="2:56" s="1375" customFormat="1" ht="12" hidden="1" customHeight="1">
      <c r="E615" s="1396"/>
      <c r="F615" s="1395"/>
      <c r="G615" s="1396"/>
      <c r="H615" s="1396"/>
      <c r="I615" s="1396"/>
      <c r="J615" s="1352"/>
      <c r="K615" s="1395"/>
      <c r="L615" s="1395"/>
      <c r="M615" s="1397"/>
      <c r="N615" s="1351"/>
      <c r="P615" s="1354" t="s">
        <v>5101</v>
      </c>
      <c r="Q615" s="1357" t="s">
        <v>3106</v>
      </c>
      <c r="R615" s="1358"/>
      <c r="S615" s="1358"/>
      <c r="T615" s="1646" t="s">
        <v>4756</v>
      </c>
      <c r="U615" s="2286" t="s">
        <v>3120</v>
      </c>
      <c r="V615" s="2287"/>
      <c r="W615" s="2287"/>
      <c r="X615" s="2287"/>
      <c r="Y615" s="1360" t="s">
        <v>5062</v>
      </c>
      <c r="Z615" s="1360"/>
      <c r="AA615" s="1360"/>
      <c r="AB615" s="1361"/>
      <c r="AC615" s="1357" t="s">
        <v>3139</v>
      </c>
      <c r="AD615" s="1358"/>
      <c r="AE615" s="1358"/>
      <c r="AF615" s="1358"/>
      <c r="AG615" s="2348" t="s">
        <v>5323</v>
      </c>
      <c r="AH615" s="2348"/>
      <c r="AI615" s="2348"/>
      <c r="AJ615" s="2349"/>
    </row>
    <row r="616" spans="2:56" ht="12" hidden="1" customHeight="1">
      <c r="B616" s="1618"/>
      <c r="E616" s="2032"/>
      <c r="F616" s="1927"/>
      <c r="G616" s="1927"/>
      <c r="H616" s="1927"/>
      <c r="I616" s="1928"/>
      <c r="J616" s="1929"/>
      <c r="K616" s="1928"/>
      <c r="L616" s="1928"/>
      <c r="M616" s="1909"/>
      <c r="N616" s="1929"/>
      <c r="O616" s="1909"/>
      <c r="P616" s="1929"/>
      <c r="Q616" s="1929"/>
      <c r="R616" s="1929"/>
      <c r="S616" s="1930"/>
      <c r="T616" s="1929"/>
      <c r="U616" s="1929"/>
      <c r="V616" s="1929"/>
      <c r="W616" s="1929"/>
      <c r="X616" s="1930"/>
      <c r="Y616" s="1930"/>
      <c r="Z616" s="1930"/>
      <c r="AA616" s="1930"/>
      <c r="AB616" s="1929"/>
      <c r="AC616" s="1929"/>
      <c r="AD616" s="1929"/>
      <c r="AE616" s="1929"/>
      <c r="AF616" s="1930"/>
      <c r="AG616" s="1930"/>
      <c r="AH616" s="1930"/>
      <c r="AI616" s="1930"/>
      <c r="AJ616" s="1909"/>
      <c r="AK616" s="1909"/>
      <c r="AP616" s="1713"/>
      <c r="AQ616" s="1713"/>
      <c r="AR616" s="1713"/>
      <c r="AS616" s="1713"/>
      <c r="AT616" s="1713"/>
      <c r="AU616" s="1713"/>
      <c r="AV616" s="1713"/>
      <c r="AW616" s="1713"/>
      <c r="AX616" s="1713"/>
      <c r="AY616" s="1713"/>
      <c r="AZ616" s="1713"/>
      <c r="BA616" s="1713"/>
      <c r="BB616" s="1713"/>
      <c r="BC616" s="1713"/>
    </row>
    <row r="617" spans="2:56" s="1618" customFormat="1" ht="12" hidden="1" customHeight="1">
      <c r="E617" s="1638"/>
      <c r="F617" s="1637"/>
      <c r="G617" s="1638"/>
      <c r="H617" s="1638"/>
      <c r="I617" s="1638"/>
      <c r="J617" s="1637"/>
      <c r="K617" s="1640"/>
      <c r="L617" s="1637"/>
      <c r="M617" s="1637"/>
      <c r="N617" s="1637"/>
      <c r="O617" s="1637"/>
      <c r="P617" s="2263" t="s">
        <v>5325</v>
      </c>
      <c r="Q617" s="1644" t="s">
        <v>3106</v>
      </c>
      <c r="R617" s="1645"/>
      <c r="S617" s="1645"/>
      <c r="T617" s="1646" t="s">
        <v>4756</v>
      </c>
      <c r="U617" s="1644" t="s">
        <v>3120</v>
      </c>
      <c r="V617" s="1645"/>
      <c r="W617" s="1645"/>
      <c r="X617" s="1645"/>
      <c r="Y617" s="1647" t="s">
        <v>3138</v>
      </c>
      <c r="Z617" s="1647"/>
      <c r="AA617" s="1647"/>
      <c r="AB617" s="1648"/>
      <c r="AC617" s="1644" t="s">
        <v>3139</v>
      </c>
      <c r="AD617" s="1645"/>
      <c r="AE617" s="1645"/>
      <c r="AF617" s="1645"/>
      <c r="AG617" s="2348" t="s">
        <v>5326</v>
      </c>
      <c r="AH617" s="2348"/>
      <c r="AI617" s="2348"/>
      <c r="AJ617" s="2349"/>
      <c r="AQ617" s="1673"/>
      <c r="AR617" s="1673"/>
      <c r="AS617" s="1673"/>
      <c r="AT617" s="1673"/>
      <c r="AU617" s="1673"/>
      <c r="AV617" s="1673"/>
      <c r="AW617" s="1673"/>
      <c r="AX617" s="1673"/>
      <c r="AY617" s="1673"/>
      <c r="AZ617" s="1673"/>
      <c r="BA617" s="1673"/>
      <c r="BB617" s="1673"/>
      <c r="BC617" s="1673"/>
      <c r="BD617" s="1673"/>
    </row>
    <row r="618" spans="2:56" s="2269" customFormat="1" ht="12" hidden="1" customHeight="1">
      <c r="E618" s="2270"/>
      <c r="F618" s="2271"/>
      <c r="G618" s="2270"/>
      <c r="H618" s="2270"/>
      <c r="I618" s="2270"/>
      <c r="J618" s="2271"/>
      <c r="K618" s="2272"/>
      <c r="L618" s="2272"/>
      <c r="M618" s="2273"/>
      <c r="P618" s="2263" t="s">
        <v>4922</v>
      </c>
      <c r="Q618" s="2274" t="s">
        <v>3106</v>
      </c>
      <c r="R618" s="2275"/>
      <c r="S618" s="2275"/>
      <c r="T618" s="1646" t="s">
        <v>4756</v>
      </c>
      <c r="U618" s="2276" t="s">
        <v>3120</v>
      </c>
      <c r="V618" s="2277"/>
      <c r="W618" s="2277"/>
      <c r="X618" s="2277"/>
      <c r="Y618" s="2278" t="s">
        <v>3129</v>
      </c>
      <c r="Z618" s="2278"/>
      <c r="AA618" s="2278"/>
      <c r="AB618" s="2279"/>
      <c r="AC618" s="2274" t="s">
        <v>3139</v>
      </c>
      <c r="AD618" s="2275"/>
      <c r="AE618" s="2275"/>
      <c r="AF618" s="2275"/>
      <c r="AG618" s="2348" t="s">
        <v>5326</v>
      </c>
      <c r="AH618" s="2348"/>
      <c r="AI618" s="2348"/>
      <c r="AJ618" s="2349"/>
    </row>
    <row r="619" spans="2:56" s="2280" customFormat="1" ht="12" hidden="1" customHeight="1">
      <c r="E619" s="2281"/>
      <c r="F619" s="2271"/>
      <c r="G619" s="2281"/>
      <c r="H619" s="2281"/>
      <c r="I619" s="2281"/>
      <c r="J619" s="2271"/>
      <c r="K619" s="2263"/>
      <c r="L619" s="2271"/>
      <c r="M619" s="2272"/>
      <c r="P619" s="2263" t="s">
        <v>5327</v>
      </c>
      <c r="Q619" s="2274" t="s">
        <v>3106</v>
      </c>
      <c r="R619" s="2275"/>
      <c r="S619" s="2275"/>
      <c r="T619" s="1646" t="s">
        <v>4756</v>
      </c>
      <c r="U619" s="2274" t="s">
        <v>3120</v>
      </c>
      <c r="V619" s="2275"/>
      <c r="W619" s="2275"/>
      <c r="X619" s="2275"/>
      <c r="Y619" s="2278" t="s">
        <v>5328</v>
      </c>
      <c r="Z619" s="2278"/>
      <c r="AA619" s="2278"/>
      <c r="AB619" s="2279"/>
      <c r="AC619" s="2274" t="s">
        <v>3139</v>
      </c>
      <c r="AD619" s="2275"/>
      <c r="AE619" s="2275"/>
      <c r="AF619" s="2275"/>
      <c r="AG619" s="2348" t="s">
        <v>5326</v>
      </c>
      <c r="AH619" s="2348"/>
      <c r="AI619" s="2348"/>
      <c r="AJ619" s="2349"/>
    </row>
    <row r="620" spans="2:56" s="2280" customFormat="1" ht="12" hidden="1" customHeight="1">
      <c r="E620" s="2281"/>
      <c r="F620" s="2271"/>
      <c r="G620" s="2281"/>
      <c r="H620" s="2281"/>
      <c r="I620" s="2281"/>
      <c r="J620" s="2271"/>
      <c r="K620" s="2263"/>
      <c r="L620" s="2271"/>
      <c r="M620" s="2272"/>
      <c r="P620" s="2263" t="s">
        <v>5329</v>
      </c>
      <c r="Q620" s="2274" t="s">
        <v>3106</v>
      </c>
      <c r="R620" s="2275"/>
      <c r="S620" s="2275"/>
      <c r="T620" s="1646" t="s">
        <v>4756</v>
      </c>
      <c r="U620" s="2274" t="s">
        <v>3120</v>
      </c>
      <c r="V620" s="2275"/>
      <c r="W620" s="2275"/>
      <c r="X620" s="2275"/>
      <c r="Y620" s="2278" t="s">
        <v>5330</v>
      </c>
      <c r="Z620" s="2278"/>
      <c r="AA620" s="2278"/>
      <c r="AB620" s="2279"/>
      <c r="AC620" s="2274" t="s">
        <v>3139</v>
      </c>
      <c r="AD620" s="2275"/>
      <c r="AE620" s="2275"/>
      <c r="AF620" s="2275"/>
      <c r="AG620" s="2348" t="s">
        <v>5326</v>
      </c>
      <c r="AH620" s="2348"/>
      <c r="AI620" s="2348"/>
      <c r="AJ620" s="2349"/>
    </row>
    <row r="621" spans="2:56" s="2269" customFormat="1" ht="12" hidden="1" customHeight="1">
      <c r="E621" s="2270"/>
      <c r="F621" s="2271"/>
      <c r="G621" s="2270"/>
      <c r="H621" s="2270"/>
      <c r="I621" s="2270"/>
      <c r="J621" s="2271"/>
      <c r="K621" s="2272"/>
      <c r="L621" s="2272"/>
      <c r="M621" s="2273"/>
      <c r="P621" s="2263" t="s">
        <v>3129</v>
      </c>
      <c r="Q621" s="2274" t="s">
        <v>3106</v>
      </c>
      <c r="R621" s="2275"/>
      <c r="S621" s="2275"/>
      <c r="T621" s="1646" t="s">
        <v>4756</v>
      </c>
      <c r="U621" s="2276" t="s">
        <v>3120</v>
      </c>
      <c r="V621" s="2277"/>
      <c r="W621" s="2277"/>
      <c r="X621" s="2277"/>
      <c r="Y621" s="2278" t="s">
        <v>3129</v>
      </c>
      <c r="Z621" s="2278"/>
      <c r="AA621" s="2278"/>
      <c r="AB621" s="2279"/>
      <c r="AC621" s="2274" t="s">
        <v>3139</v>
      </c>
      <c r="AD621" s="2275"/>
      <c r="AE621" s="2275"/>
      <c r="AF621" s="2275"/>
      <c r="AG621" s="2348" t="s">
        <v>5326</v>
      </c>
      <c r="AH621" s="2348"/>
      <c r="AI621" s="2348"/>
      <c r="AJ621" s="2349"/>
    </row>
    <row r="622" spans="2:56" s="2280" customFormat="1" ht="12" hidden="1" customHeight="1">
      <c r="E622" s="2281"/>
      <c r="F622" s="2271"/>
      <c r="G622" s="2281"/>
      <c r="H622" s="2281"/>
      <c r="I622" s="2281"/>
      <c r="J622" s="2271"/>
      <c r="K622" s="2263"/>
      <c r="L622" s="2271"/>
      <c r="M622" s="2272"/>
      <c r="P622" s="2263" t="s">
        <v>5331</v>
      </c>
      <c r="Q622" s="2274" t="s">
        <v>3106</v>
      </c>
      <c r="R622" s="2275"/>
      <c r="S622" s="2275"/>
      <c r="T622" s="1646" t="s">
        <v>4756</v>
      </c>
      <c r="U622" s="2274" t="s">
        <v>3120</v>
      </c>
      <c r="V622" s="2275"/>
      <c r="W622" s="2275"/>
      <c r="X622" s="2275"/>
      <c r="Y622" s="2278" t="s">
        <v>5332</v>
      </c>
      <c r="Z622" s="2278"/>
      <c r="AA622" s="2278"/>
      <c r="AB622" s="2279"/>
      <c r="AC622" s="2274" t="s">
        <v>3139</v>
      </c>
      <c r="AD622" s="2275"/>
      <c r="AE622" s="2275"/>
      <c r="AF622" s="2275"/>
      <c r="AG622" s="2348" t="s">
        <v>5326</v>
      </c>
      <c r="AH622" s="2348"/>
      <c r="AI622" s="2348"/>
      <c r="AJ622" s="2349"/>
    </row>
    <row r="623" spans="2:56" s="2280" customFormat="1" ht="12" hidden="1" customHeight="1">
      <c r="E623" s="2281"/>
      <c r="F623" s="2271"/>
      <c r="G623" s="2281"/>
      <c r="H623" s="2281"/>
      <c r="I623" s="2281"/>
      <c r="J623" s="2271"/>
      <c r="K623" s="2263"/>
      <c r="L623" s="2271"/>
      <c r="M623" s="2272"/>
      <c r="P623" s="2263" t="s">
        <v>5333</v>
      </c>
      <c r="Q623" s="2274" t="s">
        <v>3106</v>
      </c>
      <c r="R623" s="2275"/>
      <c r="S623" s="2275"/>
      <c r="T623" s="1646" t="s">
        <v>4756</v>
      </c>
      <c r="U623" s="2274" t="s">
        <v>3120</v>
      </c>
      <c r="V623" s="2275"/>
      <c r="W623" s="2275"/>
      <c r="X623" s="2275"/>
      <c r="Y623" s="2278" t="s">
        <v>4501</v>
      </c>
      <c r="Z623" s="2278"/>
      <c r="AA623" s="2278"/>
      <c r="AB623" s="2279"/>
      <c r="AC623" s="2274" t="s">
        <v>3139</v>
      </c>
      <c r="AD623" s="2275"/>
      <c r="AE623" s="2275"/>
      <c r="AF623" s="2275"/>
      <c r="AG623" s="2348" t="s">
        <v>5326</v>
      </c>
      <c r="AH623" s="2348"/>
      <c r="AI623" s="2348"/>
      <c r="AJ623" s="2349"/>
    </row>
    <row r="624" spans="2:56" s="2269" customFormat="1" ht="12" hidden="1" customHeight="1">
      <c r="E624" s="2270"/>
      <c r="F624" s="2271"/>
      <c r="G624" s="2270"/>
      <c r="H624" s="2270"/>
      <c r="I624" s="2270"/>
      <c r="J624" s="2271"/>
      <c r="K624" s="2272"/>
      <c r="L624" s="2272"/>
      <c r="M624" s="2273"/>
      <c r="P624" s="2263" t="s">
        <v>3129</v>
      </c>
      <c r="Q624" s="2274" t="s">
        <v>3106</v>
      </c>
      <c r="R624" s="2275"/>
      <c r="S624" s="2275"/>
      <c r="T624" s="1646" t="s">
        <v>4756</v>
      </c>
      <c r="U624" s="2276" t="s">
        <v>3120</v>
      </c>
      <c r="V624" s="2277"/>
      <c r="W624" s="2277"/>
      <c r="X624" s="2277"/>
      <c r="Y624" s="2278" t="s">
        <v>3129</v>
      </c>
      <c r="Z624" s="2278"/>
      <c r="AA624" s="2278"/>
      <c r="AB624" s="2279"/>
      <c r="AC624" s="2274" t="s">
        <v>3139</v>
      </c>
      <c r="AD624" s="2275"/>
      <c r="AE624" s="2275"/>
      <c r="AF624" s="2275"/>
      <c r="AG624" s="2348" t="s">
        <v>5326</v>
      </c>
      <c r="AH624" s="2348"/>
      <c r="AI624" s="2348"/>
      <c r="AJ624" s="2349"/>
    </row>
    <row r="625" spans="2:55" s="2280" customFormat="1" ht="12" hidden="1" customHeight="1">
      <c r="E625" s="2281"/>
      <c r="F625" s="2271"/>
      <c r="G625" s="2281"/>
      <c r="H625" s="2281"/>
      <c r="I625" s="2281"/>
      <c r="J625" s="2271"/>
      <c r="K625" s="2263"/>
      <c r="L625" s="2271"/>
      <c r="M625" s="2272"/>
      <c r="P625" s="2263" t="s">
        <v>5334</v>
      </c>
      <c r="Q625" s="2274" t="s">
        <v>3106</v>
      </c>
      <c r="R625" s="2275"/>
      <c r="S625" s="2275"/>
      <c r="T625" s="1646" t="s">
        <v>4756</v>
      </c>
      <c r="U625" s="2274" t="s">
        <v>3120</v>
      </c>
      <c r="V625" s="2275"/>
      <c r="W625" s="2275"/>
      <c r="X625" s="2275"/>
      <c r="Y625" s="2278" t="s">
        <v>5335</v>
      </c>
      <c r="Z625" s="2278"/>
      <c r="AA625" s="2278"/>
      <c r="AB625" s="2279"/>
      <c r="AC625" s="2274" t="s">
        <v>3139</v>
      </c>
      <c r="AD625" s="2275"/>
      <c r="AE625" s="2275"/>
      <c r="AF625" s="2275"/>
      <c r="AG625" s="2348" t="s">
        <v>5326</v>
      </c>
      <c r="AH625" s="2348"/>
      <c r="AI625" s="2348"/>
      <c r="AJ625" s="2349"/>
    </row>
    <row r="626" spans="2:55" s="2280" customFormat="1" ht="12" hidden="1" customHeight="1">
      <c r="E626" s="2281"/>
      <c r="F626" s="2271"/>
      <c r="G626" s="2281"/>
      <c r="H626" s="2281"/>
      <c r="I626" s="2281"/>
      <c r="J626" s="2271"/>
      <c r="K626" s="2263"/>
      <c r="L626" s="2271"/>
      <c r="M626" s="2272"/>
      <c r="P626" s="2263" t="s">
        <v>5336</v>
      </c>
      <c r="Q626" s="2274" t="s">
        <v>3106</v>
      </c>
      <c r="R626" s="2275"/>
      <c r="S626" s="2275"/>
      <c r="T626" s="1646" t="s">
        <v>4756</v>
      </c>
      <c r="U626" s="2274" t="s">
        <v>3120</v>
      </c>
      <c r="V626" s="2275"/>
      <c r="W626" s="2275"/>
      <c r="X626" s="2275"/>
      <c r="Y626" s="2278" t="s">
        <v>5337</v>
      </c>
      <c r="Z626" s="2278"/>
      <c r="AA626" s="2278"/>
      <c r="AB626" s="2279"/>
      <c r="AC626" s="2274" t="s">
        <v>3139</v>
      </c>
      <c r="AD626" s="2275"/>
      <c r="AE626" s="2275"/>
      <c r="AF626" s="2275"/>
      <c r="AG626" s="2348" t="s">
        <v>5326</v>
      </c>
      <c r="AH626" s="2348"/>
      <c r="AI626" s="2348"/>
      <c r="AJ626" s="2349"/>
    </row>
    <row r="627" spans="2:55" s="2269" customFormat="1" ht="12" hidden="1" customHeight="1">
      <c r="E627" s="2270"/>
      <c r="F627" s="2271"/>
      <c r="G627" s="2270"/>
      <c r="H627" s="2270"/>
      <c r="I627" s="2270"/>
      <c r="J627" s="2271"/>
      <c r="K627" s="2272"/>
      <c r="L627" s="2272"/>
      <c r="M627" s="2273"/>
      <c r="P627" s="2263" t="s">
        <v>3129</v>
      </c>
      <c r="Q627" s="2274" t="s">
        <v>3106</v>
      </c>
      <c r="R627" s="2275"/>
      <c r="S627" s="2275"/>
      <c r="T627" s="1646" t="s">
        <v>4756</v>
      </c>
      <c r="U627" s="2276" t="s">
        <v>3120</v>
      </c>
      <c r="V627" s="2277"/>
      <c r="W627" s="2277"/>
      <c r="X627" s="2277"/>
      <c r="Y627" s="2278" t="s">
        <v>3129</v>
      </c>
      <c r="Z627" s="2278"/>
      <c r="AA627" s="2278"/>
      <c r="AB627" s="2279"/>
      <c r="AC627" s="2274" t="s">
        <v>3139</v>
      </c>
      <c r="AD627" s="2275"/>
      <c r="AE627" s="2275"/>
      <c r="AF627" s="2275"/>
      <c r="AG627" s="2348" t="s">
        <v>5326</v>
      </c>
      <c r="AH627" s="2348"/>
      <c r="AI627" s="2348"/>
      <c r="AJ627" s="2349"/>
    </row>
    <row r="628" spans="2:55" s="2280" customFormat="1" ht="12" hidden="1" customHeight="1">
      <c r="E628" s="2281"/>
      <c r="F628" s="2271"/>
      <c r="G628" s="2281"/>
      <c r="H628" s="2281"/>
      <c r="I628" s="2281"/>
      <c r="J628" s="2271"/>
      <c r="K628" s="2263"/>
      <c r="L628" s="2271"/>
      <c r="M628" s="2272"/>
      <c r="P628" s="2263" t="s">
        <v>5338</v>
      </c>
      <c r="Q628" s="2274" t="s">
        <v>3106</v>
      </c>
      <c r="R628" s="2275"/>
      <c r="S628" s="2275"/>
      <c r="T628" s="1646" t="s">
        <v>4756</v>
      </c>
      <c r="U628" s="2274" t="s">
        <v>3120</v>
      </c>
      <c r="V628" s="2275"/>
      <c r="W628" s="2275"/>
      <c r="X628" s="2275"/>
      <c r="Y628" s="2278" t="s">
        <v>5339</v>
      </c>
      <c r="Z628" s="2278"/>
      <c r="AA628" s="2278"/>
      <c r="AB628" s="2279"/>
      <c r="AC628" s="2274" t="s">
        <v>3139</v>
      </c>
      <c r="AD628" s="2275"/>
      <c r="AE628" s="2275"/>
      <c r="AF628" s="2275"/>
      <c r="AG628" s="2348" t="s">
        <v>5340</v>
      </c>
      <c r="AH628" s="2348"/>
      <c r="AI628" s="2348"/>
      <c r="AJ628" s="2349"/>
    </row>
    <row r="629" spans="2:55" ht="12" hidden="1" customHeight="1">
      <c r="B629" s="1618"/>
      <c r="E629" s="2032"/>
      <c r="F629" s="1927"/>
      <c r="G629" s="1927"/>
      <c r="H629" s="1927"/>
      <c r="I629" s="1928"/>
      <c r="J629" s="1929"/>
      <c r="K629" s="1928"/>
      <c r="L629" s="1928"/>
      <c r="M629" s="1909"/>
      <c r="N629" s="1929"/>
      <c r="O629" s="1909"/>
      <c r="P629" s="1929"/>
      <c r="Q629" s="1929"/>
      <c r="R629" s="1929"/>
      <c r="S629" s="1930"/>
      <c r="T629" s="1929"/>
      <c r="U629" s="1929"/>
      <c r="V629" s="1929"/>
      <c r="W629" s="1929"/>
      <c r="X629" s="1930"/>
      <c r="Y629" s="1930"/>
      <c r="Z629" s="1930"/>
      <c r="AA629" s="1930"/>
      <c r="AB629" s="1929"/>
      <c r="AC629" s="1929"/>
      <c r="AD629" s="1929"/>
      <c r="AE629" s="1929"/>
      <c r="AF629" s="1930"/>
      <c r="AG629" s="1930"/>
      <c r="AH629" s="1930"/>
      <c r="AI629" s="1930"/>
      <c r="AJ629" s="1909"/>
      <c r="AK629" s="1909"/>
      <c r="AP629" s="1713"/>
      <c r="AQ629" s="1713"/>
      <c r="AR629" s="1713"/>
      <c r="AS629" s="1713"/>
      <c r="AT629" s="1713"/>
      <c r="AU629" s="1713"/>
      <c r="AV629" s="1713"/>
      <c r="AW629" s="1713"/>
      <c r="AX629" s="1713"/>
      <c r="AY629" s="1713"/>
      <c r="AZ629" s="1713"/>
      <c r="BA629" s="1713"/>
      <c r="BB629" s="1713"/>
      <c r="BC629" s="1713"/>
    </row>
    <row r="630" spans="2:55" s="2338" customFormat="1" ht="12" hidden="1" customHeight="1">
      <c r="C630" s="2338" t="s">
        <v>3141</v>
      </c>
      <c r="D630" s="2049"/>
      <c r="G630" s="2193" t="s">
        <v>3135</v>
      </c>
    </row>
    <row r="631" spans="2:55" s="2338" customFormat="1" ht="12" hidden="1" customHeight="1">
      <c r="E631" s="2350" t="s">
        <v>3102</v>
      </c>
      <c r="AJ631" s="2351" t="s">
        <v>3103</v>
      </c>
    </row>
    <row r="632" spans="2:55" s="2338" customFormat="1" ht="12" hidden="1" customHeight="1">
      <c r="E632" s="2352">
        <v>31</v>
      </c>
      <c r="F632" s="2352"/>
      <c r="G632" s="2352"/>
      <c r="H632" s="2352"/>
      <c r="I632" s="2352"/>
      <c r="J632" s="2352"/>
      <c r="K632" s="2352"/>
      <c r="L632" s="2352">
        <v>24</v>
      </c>
      <c r="M632" s="2352">
        <v>23</v>
      </c>
      <c r="N632" s="2352"/>
      <c r="O632" s="2352"/>
      <c r="P632" s="2352"/>
      <c r="Q632" s="2352"/>
      <c r="R632" s="2352"/>
      <c r="S632" s="2352"/>
      <c r="T632" s="2353">
        <v>16</v>
      </c>
      <c r="U632" s="2353">
        <v>15</v>
      </c>
      <c r="V632" s="2352"/>
      <c r="W632" s="2352"/>
      <c r="X632" s="2352"/>
      <c r="Y632" s="2352"/>
      <c r="Z632" s="2352"/>
      <c r="AA632" s="2352"/>
      <c r="AB632" s="2353">
        <v>8</v>
      </c>
      <c r="AC632" s="2353">
        <v>7</v>
      </c>
      <c r="AD632" s="2352"/>
      <c r="AE632" s="2352"/>
      <c r="AF632" s="2352"/>
      <c r="AG632" s="2352"/>
      <c r="AH632" s="2352"/>
      <c r="AI632" s="2352"/>
      <c r="AJ632" s="2353">
        <v>0</v>
      </c>
    </row>
    <row r="633" spans="2:55" s="2338" customFormat="1" ht="12" hidden="1" customHeight="1">
      <c r="E633" s="2354" t="s">
        <v>3125</v>
      </c>
      <c r="F633" s="2355" t="s">
        <v>3125</v>
      </c>
      <c r="G633" s="2355" t="s">
        <v>3125</v>
      </c>
      <c r="H633" s="2356" t="s">
        <v>3125</v>
      </c>
      <c r="I633" s="2354" t="s">
        <v>3125</v>
      </c>
      <c r="J633" s="2355" t="s">
        <v>3125</v>
      </c>
      <c r="K633" s="2355" t="s">
        <v>3125</v>
      </c>
      <c r="L633" s="2356" t="s">
        <v>3125</v>
      </c>
      <c r="M633" s="2354" t="s">
        <v>3125</v>
      </c>
      <c r="N633" s="2355" t="s">
        <v>3125</v>
      </c>
      <c r="O633" s="2355" t="s">
        <v>3125</v>
      </c>
      <c r="P633" s="2356" t="s">
        <v>3125</v>
      </c>
      <c r="Q633" s="2354" t="s">
        <v>3125</v>
      </c>
      <c r="R633" s="2355" t="s">
        <v>3125</v>
      </c>
      <c r="S633" s="2355" t="s">
        <v>3125</v>
      </c>
      <c r="T633" s="2356" t="s">
        <v>3125</v>
      </c>
      <c r="U633" s="2354" t="s">
        <v>3125</v>
      </c>
      <c r="V633" s="2355" t="s">
        <v>3125</v>
      </c>
      <c r="W633" s="2355" t="s">
        <v>3125</v>
      </c>
      <c r="X633" s="2356" t="s">
        <v>3125</v>
      </c>
      <c r="Y633" s="2354" t="s">
        <v>3125</v>
      </c>
      <c r="Z633" s="2355" t="s">
        <v>3125</v>
      </c>
      <c r="AA633" s="2355" t="s">
        <v>3125</v>
      </c>
      <c r="AB633" s="2356" t="s">
        <v>3125</v>
      </c>
      <c r="AC633" s="2354" t="s">
        <v>3125</v>
      </c>
      <c r="AD633" s="2355" t="s">
        <v>3125</v>
      </c>
      <c r="AE633" s="2355" t="s">
        <v>3125</v>
      </c>
      <c r="AF633" s="2356" t="s">
        <v>3125</v>
      </c>
      <c r="AG633" s="2354" t="s">
        <v>3125</v>
      </c>
      <c r="AH633" s="2355" t="s">
        <v>3125</v>
      </c>
      <c r="AI633" s="2355" t="s">
        <v>3125</v>
      </c>
      <c r="AJ633" s="1499" t="s">
        <v>3105</v>
      </c>
    </row>
    <row r="634" spans="2:55" s="2338" customFormat="1" ht="6" hidden="1" customHeight="1">
      <c r="E634" s="2357"/>
      <c r="F634" s="2357"/>
      <c r="G634" s="2357"/>
      <c r="H634" s="2357"/>
      <c r="I634" s="2357"/>
      <c r="J634" s="2357"/>
      <c r="K634" s="2357"/>
      <c r="L634" s="2357"/>
      <c r="M634" s="2357"/>
      <c r="N634" s="2357"/>
      <c r="O634" s="2357"/>
      <c r="P634" s="2357"/>
      <c r="Q634" s="2357"/>
      <c r="R634" s="2357"/>
      <c r="S634" s="2357"/>
      <c r="T634" s="2357"/>
      <c r="U634" s="2357"/>
      <c r="V634" s="2357"/>
      <c r="W634" s="2357"/>
      <c r="X634" s="2357"/>
      <c r="Y634" s="2357"/>
      <c r="Z634" s="2357"/>
      <c r="AA634" s="2357"/>
      <c r="AB634" s="2357"/>
      <c r="AC634" s="2357"/>
      <c r="AD634" s="2357"/>
      <c r="AE634" s="2357"/>
      <c r="AF634" s="2357"/>
      <c r="AG634" s="2357"/>
      <c r="AH634" s="2357"/>
      <c r="AI634" s="2357"/>
      <c r="AJ634" s="2357"/>
    </row>
    <row r="635" spans="2:55" s="2338" customFormat="1" ht="6" hidden="1" customHeight="1">
      <c r="E635" s="2357"/>
      <c r="F635" s="2357"/>
      <c r="G635" s="2357"/>
      <c r="H635" s="2357"/>
      <c r="I635" s="2357"/>
      <c r="J635" s="2357"/>
      <c r="K635" s="2357"/>
      <c r="L635" s="2357"/>
      <c r="M635" s="2357"/>
      <c r="N635" s="2357"/>
      <c r="O635" s="2357"/>
      <c r="P635" s="2357"/>
      <c r="Q635" s="2357"/>
      <c r="R635" s="2357"/>
      <c r="S635" s="2357"/>
      <c r="T635" s="2357"/>
      <c r="U635" s="2357"/>
      <c r="V635" s="2357"/>
      <c r="W635" s="2357"/>
      <c r="X635" s="2357"/>
      <c r="Y635" s="2357"/>
      <c r="Z635" s="2357"/>
      <c r="AA635" s="2357"/>
      <c r="AB635" s="2357"/>
      <c r="AC635" s="2357"/>
      <c r="AD635" s="2357"/>
      <c r="AE635" s="2357"/>
      <c r="AF635" s="2357"/>
      <c r="AG635" s="2357"/>
      <c r="AH635" s="2357"/>
      <c r="AI635" s="2357"/>
      <c r="AJ635" s="2357"/>
    </row>
    <row r="636" spans="2:55" s="2338" customFormat="1" ht="6" hidden="1" customHeight="1">
      <c r="E636" s="2357"/>
      <c r="F636" s="2357"/>
      <c r="G636" s="2357"/>
      <c r="H636" s="2357"/>
      <c r="I636" s="2357"/>
      <c r="J636" s="2357"/>
      <c r="K636" s="2357"/>
      <c r="L636" s="2357"/>
      <c r="M636" s="2357"/>
      <c r="N636" s="2357"/>
      <c r="O636" s="2357"/>
      <c r="P636" s="2357"/>
      <c r="Q636" s="2357"/>
      <c r="R636" s="2357"/>
      <c r="S636" s="2357"/>
      <c r="T636" s="2357"/>
      <c r="U636" s="2357"/>
      <c r="V636" s="2357"/>
      <c r="W636" s="2357"/>
      <c r="X636" s="2357"/>
      <c r="Y636" s="2357"/>
      <c r="Z636" s="2357"/>
      <c r="AA636" s="2357"/>
      <c r="AB636" s="2357"/>
      <c r="AC636" s="2357"/>
      <c r="AD636" s="2357"/>
      <c r="AE636" s="2357"/>
      <c r="AF636" s="2357"/>
      <c r="AG636" s="2357"/>
      <c r="AH636" s="2357"/>
      <c r="AI636" s="2357"/>
      <c r="AJ636" s="2357"/>
    </row>
    <row r="637" spans="2:55" s="2338" customFormat="1" ht="6" hidden="1" customHeight="1">
      <c r="C637" s="2340"/>
      <c r="D637" s="2340"/>
      <c r="E637" s="2340"/>
      <c r="F637" s="2340"/>
      <c r="G637" s="2340"/>
      <c r="H637" s="2340"/>
      <c r="I637" s="2340"/>
      <c r="J637" s="2340"/>
      <c r="K637" s="2340"/>
      <c r="L637" s="2340"/>
      <c r="M637" s="2340"/>
      <c r="N637" s="2357"/>
      <c r="O637" s="2357"/>
      <c r="P637" s="2357"/>
      <c r="Q637" s="2357"/>
      <c r="R637" s="2357"/>
      <c r="S637" s="2357"/>
      <c r="T637" s="2357"/>
      <c r="U637" s="2357"/>
      <c r="V637" s="2357"/>
      <c r="W637" s="2357"/>
      <c r="X637" s="2357"/>
      <c r="Y637" s="2357"/>
      <c r="Z637" s="2357"/>
      <c r="AA637" s="2357"/>
      <c r="AB637" s="2357"/>
      <c r="AC637" s="2357"/>
      <c r="AD637" s="2357"/>
      <c r="AE637" s="2357"/>
      <c r="AF637" s="2357"/>
      <c r="AG637" s="2357"/>
      <c r="AH637" s="2357"/>
      <c r="AI637" s="2357"/>
      <c r="AJ637" s="2357"/>
    </row>
    <row r="638" spans="2:55" s="2338" customFormat="1" ht="12" hidden="1" customHeight="1">
      <c r="C638" s="2340"/>
      <c r="D638" s="2340"/>
      <c r="E638" s="2340"/>
      <c r="F638" s="2340"/>
      <c r="G638" s="2340"/>
      <c r="H638" s="2340"/>
      <c r="I638" s="2340"/>
      <c r="J638" s="2340"/>
      <c r="K638" s="2340"/>
      <c r="L638" s="2340"/>
      <c r="M638" s="2340"/>
      <c r="T638" s="2358"/>
      <c r="U638" s="2358"/>
      <c r="V638" s="2358"/>
      <c r="W638" s="2358"/>
      <c r="X638" s="2358"/>
      <c r="Y638" s="2358"/>
      <c r="Z638" s="2358"/>
      <c r="AA638" s="2358"/>
      <c r="AB638" s="2358"/>
      <c r="AC638" s="2358"/>
      <c r="AD638" s="2358"/>
      <c r="AE638" s="2358"/>
      <c r="AF638" s="2358"/>
      <c r="AG638" s="2358"/>
      <c r="AH638" s="2359" t="s">
        <v>5341</v>
      </c>
      <c r="AJ638" s="2360">
        <v>0</v>
      </c>
      <c r="AK638" s="2358" t="s">
        <v>3128</v>
      </c>
      <c r="AL638" s="2357"/>
      <c r="AM638" s="2358"/>
      <c r="AN638" s="2358"/>
    </row>
    <row r="639" spans="2:55" s="2338" customFormat="1" ht="12" hidden="1" customHeight="1">
      <c r="T639" s="2358"/>
      <c r="U639" s="2358"/>
      <c r="V639" s="2358"/>
      <c r="W639" s="2358"/>
      <c r="X639" s="2358"/>
      <c r="Y639" s="2358"/>
      <c r="Z639" s="2361"/>
      <c r="AA639" s="2358"/>
      <c r="AB639" s="2358"/>
      <c r="AC639" s="2358"/>
      <c r="AD639" s="2358"/>
      <c r="AE639" s="2358"/>
      <c r="AF639" s="2358"/>
      <c r="AG639" s="2358"/>
      <c r="AH639" s="1456" t="s">
        <v>5342</v>
      </c>
      <c r="AJ639" s="2362">
        <v>1</v>
      </c>
      <c r="AK639" s="2363"/>
      <c r="AL639" s="2357"/>
      <c r="AM639" s="2358"/>
      <c r="AN639" s="2358"/>
    </row>
    <row r="640" spans="2:55" s="2338" customFormat="1" hidden="1">
      <c r="E640" s="1419"/>
    </row>
    <row r="641" spans="1:41" s="2338" customFormat="1" hidden="1">
      <c r="E641" s="1373"/>
    </row>
    <row r="642" spans="1:41" hidden="1">
      <c r="A642" s="2338"/>
      <c r="B642" s="2338"/>
      <c r="C642" s="2338"/>
      <c r="D642" s="2338"/>
      <c r="E642" s="2338"/>
      <c r="F642" s="2338"/>
      <c r="G642" s="2338"/>
      <c r="H642" s="2338"/>
      <c r="I642" s="2338"/>
      <c r="J642" s="2338"/>
      <c r="K642" s="2338"/>
      <c r="L642" s="2338"/>
      <c r="M642" s="2338"/>
      <c r="N642" s="2338"/>
      <c r="O642" s="2338"/>
      <c r="P642" s="2338"/>
      <c r="Q642" s="2338"/>
      <c r="R642" s="2338"/>
      <c r="S642" s="2338"/>
      <c r="T642" s="2358"/>
      <c r="U642" s="2358"/>
      <c r="V642" s="2358"/>
      <c r="W642" s="2358"/>
      <c r="X642" s="2358"/>
      <c r="Y642" s="2358"/>
      <c r="Z642" s="2361"/>
      <c r="AA642" s="2358"/>
      <c r="AB642" s="2358"/>
      <c r="AC642" s="2358"/>
      <c r="AD642" s="2358"/>
      <c r="AE642" s="2358"/>
      <c r="AF642" s="2358"/>
      <c r="AG642" s="2358"/>
      <c r="AH642" s="2359"/>
      <c r="AI642" s="2338"/>
      <c r="AJ642" s="2357"/>
      <c r="AK642" s="2358"/>
      <c r="AL642" s="2357"/>
      <c r="AM642" s="2358"/>
      <c r="AN642" s="2358"/>
      <c r="AO642" s="2338"/>
    </row>
    <row r="643" spans="1:41" hidden="1">
      <c r="B643" s="2364" t="str">
        <f t="shared" ref="B643:B659" si="1">$B$2</f>
        <v>15</v>
      </c>
      <c r="C643" s="2250" t="s">
        <v>5343</v>
      </c>
      <c r="D643" s="2193"/>
      <c r="E643" s="2365" t="s">
        <v>5344</v>
      </c>
      <c r="R643" s="1904"/>
      <c r="S643" s="1904"/>
      <c r="T643" s="1904"/>
      <c r="U643" s="1904"/>
      <c r="V643" s="1904"/>
      <c r="W643" s="1904"/>
      <c r="X643" s="1904"/>
      <c r="Y643" s="1904"/>
      <c r="Z643" s="1904"/>
      <c r="AA643" s="1904"/>
      <c r="AB643" s="1904"/>
      <c r="AC643" s="1904"/>
      <c r="AD643" s="1904"/>
      <c r="AF643" s="2251" t="s">
        <v>3184</v>
      </c>
      <c r="AG643" s="2251"/>
      <c r="AH643" s="2251"/>
      <c r="AI643" s="2251"/>
      <c r="AJ643" s="2251"/>
    </row>
    <row r="644" spans="1:41" hidden="1">
      <c r="B644" s="2364" t="str">
        <f t="shared" si="1"/>
        <v>15</v>
      </c>
      <c r="C644" s="2250" t="s">
        <v>5345</v>
      </c>
      <c r="D644" s="2193"/>
      <c r="E644" s="2366" t="s">
        <v>5346</v>
      </c>
      <c r="R644" s="1904"/>
      <c r="S644" s="1904"/>
      <c r="T644" s="1904"/>
      <c r="U644" s="1904"/>
      <c r="V644" s="1904"/>
      <c r="W644" s="1904"/>
      <c r="X644" s="1904"/>
      <c r="Y644" s="1904"/>
      <c r="Z644" s="1904"/>
      <c r="AA644" s="1904"/>
      <c r="AB644" s="1904"/>
      <c r="AC644" s="1904"/>
      <c r="AD644" s="1904"/>
      <c r="AF644" s="2251" t="s">
        <v>3184</v>
      </c>
      <c r="AG644" s="2251"/>
      <c r="AH644" s="2251"/>
      <c r="AI644" s="2251"/>
      <c r="AJ644" s="2251"/>
    </row>
    <row r="645" spans="1:41" hidden="1">
      <c r="B645" s="2364" t="str">
        <f t="shared" si="1"/>
        <v>15</v>
      </c>
      <c r="C645" s="2250" t="s">
        <v>5347</v>
      </c>
      <c r="D645" s="2193"/>
      <c r="E645" s="2366" t="s">
        <v>5348</v>
      </c>
      <c r="R645" s="1904"/>
      <c r="S645" s="1904"/>
      <c r="T645" s="1904"/>
      <c r="U645" s="1904"/>
      <c r="V645" s="1904"/>
      <c r="W645" s="1904"/>
      <c r="X645" s="1904"/>
      <c r="Y645" s="1904"/>
      <c r="Z645" s="1904"/>
      <c r="AA645" s="1904"/>
      <c r="AB645" s="1904"/>
      <c r="AC645" s="1904"/>
      <c r="AD645" s="1904"/>
      <c r="AF645" s="2251" t="s">
        <v>3184</v>
      </c>
      <c r="AG645" s="2251"/>
      <c r="AH645" s="2251"/>
      <c r="AI645" s="2251"/>
      <c r="AJ645" s="2251"/>
    </row>
    <row r="646" spans="1:41" hidden="1">
      <c r="B646" s="2364" t="str">
        <f t="shared" si="1"/>
        <v>15</v>
      </c>
      <c r="C646" s="2250" t="s">
        <v>5349</v>
      </c>
      <c r="D646" s="2193"/>
      <c r="E646" s="2366" t="s">
        <v>5350</v>
      </c>
      <c r="R646" s="1904"/>
      <c r="S646" s="1904"/>
      <c r="T646" s="1904"/>
      <c r="U646" s="1904"/>
      <c r="V646" s="1904"/>
      <c r="W646" s="1904"/>
      <c r="X646" s="1904"/>
      <c r="Y646" s="1904"/>
      <c r="Z646" s="1904"/>
      <c r="AA646" s="1904"/>
      <c r="AB646" s="1904"/>
      <c r="AC646" s="1904"/>
      <c r="AD646" s="1904"/>
      <c r="AF646" s="2251" t="s">
        <v>3184</v>
      </c>
      <c r="AG646" s="2251"/>
      <c r="AH646" s="2251"/>
      <c r="AI646" s="2251"/>
      <c r="AJ646" s="2251"/>
    </row>
    <row r="647" spans="1:41" hidden="1">
      <c r="A647" s="2193"/>
      <c r="B647" s="2364" t="str">
        <f t="shared" si="1"/>
        <v>15</v>
      </c>
      <c r="C647" s="2250" t="s">
        <v>5351</v>
      </c>
      <c r="D647" s="2193"/>
      <c r="E647" s="2365" t="s">
        <v>5352</v>
      </c>
      <c r="F647" s="2193"/>
      <c r="G647" s="2193"/>
      <c r="H647" s="2193"/>
      <c r="I647" s="2193"/>
      <c r="J647" s="2193"/>
      <c r="K647" s="2193"/>
      <c r="L647" s="2193"/>
      <c r="M647" s="2193"/>
      <c r="N647" s="2193"/>
      <c r="O647" s="2193"/>
      <c r="P647" s="2193"/>
      <c r="Q647" s="2193"/>
      <c r="R647" s="2193"/>
      <c r="S647" s="2193"/>
      <c r="T647" s="2193"/>
      <c r="U647" s="2193"/>
      <c r="V647" s="2193"/>
      <c r="W647" s="2193"/>
      <c r="X647" s="2193"/>
      <c r="Y647" s="2193"/>
      <c r="Z647" s="2193"/>
      <c r="AA647" s="2193"/>
      <c r="AB647" s="2193"/>
      <c r="AC647" s="2193"/>
      <c r="AD647" s="2193"/>
      <c r="AE647" s="2193"/>
      <c r="AF647" s="2251" t="s">
        <v>3184</v>
      </c>
      <c r="AG647" s="2251"/>
      <c r="AH647" s="2251"/>
      <c r="AI647" s="2251"/>
      <c r="AJ647" s="2251"/>
      <c r="AK647" s="2193"/>
      <c r="AL647" s="2193"/>
      <c r="AM647" s="2193"/>
      <c r="AN647" s="2193"/>
      <c r="AO647" s="2193"/>
    </row>
    <row r="648" spans="1:41" hidden="1">
      <c r="A648" s="2193"/>
      <c r="B648" s="2364" t="str">
        <f t="shared" si="1"/>
        <v>15</v>
      </c>
      <c r="C648" s="2250" t="s">
        <v>5353</v>
      </c>
      <c r="D648" s="2193"/>
      <c r="E648" s="2366" t="s">
        <v>5354</v>
      </c>
      <c r="F648" s="2193"/>
      <c r="G648" s="2193"/>
      <c r="H648" s="2193"/>
      <c r="I648" s="2193"/>
      <c r="J648" s="2193"/>
      <c r="K648" s="2193"/>
      <c r="L648" s="2193"/>
      <c r="M648" s="2193"/>
      <c r="N648" s="2193"/>
      <c r="O648" s="2193"/>
      <c r="P648" s="2193"/>
      <c r="Q648" s="2193"/>
      <c r="R648" s="2193"/>
      <c r="S648" s="2193"/>
      <c r="T648" s="2193"/>
      <c r="U648" s="2193"/>
      <c r="V648" s="2193"/>
      <c r="W648" s="2193"/>
      <c r="X648" s="2193"/>
      <c r="Y648" s="2193"/>
      <c r="Z648" s="2193"/>
      <c r="AA648" s="2193"/>
      <c r="AB648" s="2193"/>
      <c r="AC648" s="2193"/>
      <c r="AD648" s="2193"/>
      <c r="AE648" s="2193"/>
      <c r="AF648" s="2251" t="s">
        <v>3184</v>
      </c>
      <c r="AG648" s="2251"/>
      <c r="AH648" s="2251"/>
      <c r="AI648" s="2251"/>
      <c r="AJ648" s="2251"/>
      <c r="AK648" s="2193"/>
      <c r="AL648" s="2193"/>
      <c r="AM648" s="2193"/>
      <c r="AN648" s="2193"/>
      <c r="AO648" s="2193"/>
    </row>
    <row r="649" spans="1:41" hidden="1">
      <c r="A649" s="2193"/>
      <c r="B649" s="2364" t="str">
        <f t="shared" si="1"/>
        <v>15</v>
      </c>
      <c r="C649" s="2250" t="s">
        <v>5355</v>
      </c>
      <c r="D649" s="2193"/>
      <c r="E649" s="2365" t="s">
        <v>5356</v>
      </c>
      <c r="F649" s="2193"/>
      <c r="G649" s="2193"/>
      <c r="H649" s="2193"/>
      <c r="I649" s="2193"/>
      <c r="J649" s="2193"/>
      <c r="K649" s="2193"/>
      <c r="L649" s="2193"/>
      <c r="M649" s="2193"/>
      <c r="N649" s="2193"/>
      <c r="O649" s="2193"/>
      <c r="P649" s="2193"/>
      <c r="Q649" s="2193"/>
      <c r="R649" s="2193"/>
      <c r="S649" s="2193"/>
      <c r="T649" s="2193"/>
      <c r="U649" s="2193"/>
      <c r="V649" s="2193"/>
      <c r="W649" s="2193"/>
      <c r="X649" s="2193"/>
      <c r="Y649" s="2193"/>
      <c r="Z649" s="2193"/>
      <c r="AA649" s="2193"/>
      <c r="AB649" s="2193"/>
      <c r="AC649" s="2193"/>
      <c r="AD649" s="2193"/>
      <c r="AE649" s="2193"/>
      <c r="AF649" s="2251" t="s">
        <v>3184</v>
      </c>
      <c r="AG649" s="2251"/>
      <c r="AH649" s="2251"/>
      <c r="AI649" s="2251"/>
      <c r="AJ649" s="2251"/>
      <c r="AK649" s="2193"/>
      <c r="AL649" s="2193"/>
      <c r="AM649" s="2193"/>
      <c r="AN649" s="2193"/>
      <c r="AO649" s="2193"/>
    </row>
    <row r="650" spans="1:41" hidden="1">
      <c r="A650" s="2193"/>
      <c r="B650" s="2364" t="str">
        <f t="shared" si="1"/>
        <v>15</v>
      </c>
      <c r="C650" s="2250" t="s">
        <v>5357</v>
      </c>
      <c r="D650" s="2193"/>
      <c r="E650" s="2365" t="s">
        <v>5358</v>
      </c>
      <c r="F650" s="2193"/>
      <c r="G650" s="2193"/>
      <c r="H650" s="2193"/>
      <c r="I650" s="2193"/>
      <c r="J650" s="2193"/>
      <c r="K650" s="2193"/>
      <c r="L650" s="2193"/>
      <c r="M650" s="2193"/>
      <c r="N650" s="2193"/>
      <c r="O650" s="2193"/>
      <c r="P650" s="2193"/>
      <c r="Q650" s="2193"/>
      <c r="R650" s="2193"/>
      <c r="S650" s="2193"/>
      <c r="T650" s="2193"/>
      <c r="U650" s="2193"/>
      <c r="V650" s="2193"/>
      <c r="W650" s="2193"/>
      <c r="X650" s="2193"/>
      <c r="Y650" s="2193"/>
      <c r="Z650" s="2193"/>
      <c r="AA650" s="2193"/>
      <c r="AB650" s="2193"/>
      <c r="AC650" s="2193"/>
      <c r="AD650" s="2193"/>
      <c r="AE650" s="2193"/>
      <c r="AF650" s="2251" t="s">
        <v>3184</v>
      </c>
      <c r="AG650" s="2251"/>
      <c r="AH650" s="2251"/>
      <c r="AI650" s="2251"/>
      <c r="AJ650" s="2251"/>
      <c r="AK650" s="2193"/>
      <c r="AL650" s="2193"/>
      <c r="AM650" s="2193"/>
      <c r="AN650" s="2193"/>
      <c r="AO650" s="2193"/>
    </row>
    <row r="651" spans="1:41" hidden="1">
      <c r="A651" s="2193"/>
      <c r="B651" s="2364" t="str">
        <f t="shared" si="1"/>
        <v>15</v>
      </c>
      <c r="C651" s="2250" t="s">
        <v>3220</v>
      </c>
      <c r="D651" s="2193"/>
      <c r="E651" s="2365" t="s">
        <v>5359</v>
      </c>
      <c r="F651" s="2193"/>
      <c r="G651" s="2193"/>
      <c r="H651" s="2193"/>
      <c r="I651" s="2193"/>
      <c r="J651" s="2193"/>
      <c r="K651" s="2193"/>
      <c r="L651" s="2193"/>
      <c r="M651" s="2193"/>
      <c r="N651" s="2193"/>
      <c r="O651" s="2193"/>
      <c r="P651" s="2193"/>
      <c r="Q651" s="2193"/>
      <c r="R651" s="2193"/>
      <c r="S651" s="2193"/>
      <c r="T651" s="2193"/>
      <c r="U651" s="2193"/>
      <c r="V651" s="2193"/>
      <c r="W651" s="2193"/>
      <c r="X651" s="2193"/>
      <c r="Y651" s="2193"/>
      <c r="Z651" s="2193"/>
      <c r="AA651" s="2193"/>
      <c r="AB651" s="2193"/>
      <c r="AC651" s="2193"/>
      <c r="AD651" s="2193"/>
      <c r="AE651" s="2193"/>
      <c r="AF651" s="2316" t="s">
        <v>5360</v>
      </c>
      <c r="AG651" s="2316"/>
      <c r="AH651" s="2316"/>
      <c r="AI651" s="2316"/>
      <c r="AJ651" s="2316"/>
      <c r="AK651" s="2193"/>
      <c r="AL651" s="2193"/>
      <c r="AM651" s="2193"/>
      <c r="AN651" s="2193"/>
      <c r="AO651" s="2193"/>
    </row>
    <row r="652" spans="1:41" hidden="1">
      <c r="A652" s="2193"/>
      <c r="B652" s="2364" t="str">
        <f t="shared" si="1"/>
        <v>15</v>
      </c>
      <c r="C652" s="2250" t="s">
        <v>5361</v>
      </c>
      <c r="D652" s="2193"/>
      <c r="E652" s="2366" t="s">
        <v>5362</v>
      </c>
      <c r="F652" s="2193"/>
      <c r="G652" s="2193"/>
      <c r="H652" s="2193"/>
      <c r="I652" s="2193"/>
      <c r="J652" s="2193"/>
      <c r="K652" s="2193"/>
      <c r="L652" s="2193"/>
      <c r="M652" s="2193"/>
      <c r="N652" s="2193"/>
      <c r="O652" s="2193"/>
      <c r="P652" s="2193"/>
      <c r="Q652" s="2193"/>
      <c r="R652" s="2193"/>
      <c r="S652" s="2193"/>
      <c r="T652" s="2193"/>
      <c r="U652" s="2193"/>
      <c r="V652" s="2193"/>
      <c r="W652" s="2193"/>
      <c r="X652" s="2193"/>
      <c r="Y652" s="2193"/>
      <c r="Z652" s="2193"/>
      <c r="AA652" s="2193"/>
      <c r="AB652" s="2193"/>
      <c r="AC652" s="2193"/>
      <c r="AD652" s="2193"/>
      <c r="AE652" s="2193"/>
      <c r="AF652" s="2316" t="s">
        <v>5360</v>
      </c>
      <c r="AG652" s="2316"/>
      <c r="AH652" s="2316"/>
      <c r="AI652" s="2316"/>
      <c r="AJ652" s="2316"/>
      <c r="AK652" s="2193"/>
      <c r="AL652" s="2193"/>
      <c r="AM652" s="2193"/>
      <c r="AN652" s="2193"/>
      <c r="AO652" s="2193"/>
    </row>
    <row r="653" spans="1:41" hidden="1">
      <c r="A653" s="2193"/>
      <c r="B653" s="2364" t="str">
        <f t="shared" si="1"/>
        <v>15</v>
      </c>
      <c r="C653" s="2250" t="s">
        <v>5363</v>
      </c>
      <c r="D653" s="2193"/>
      <c r="E653" s="2365" t="s">
        <v>5364</v>
      </c>
      <c r="F653" s="2193"/>
      <c r="G653" s="2193"/>
      <c r="H653" s="2193"/>
      <c r="I653" s="2193"/>
      <c r="J653" s="2193"/>
      <c r="K653" s="2193"/>
      <c r="L653" s="2193"/>
      <c r="M653" s="2193"/>
      <c r="N653" s="2193"/>
      <c r="O653" s="2193"/>
      <c r="P653" s="2193"/>
      <c r="Q653" s="2193"/>
      <c r="R653" s="2193"/>
      <c r="S653" s="2193"/>
      <c r="T653" s="2193"/>
      <c r="U653" s="2193"/>
      <c r="V653" s="2193"/>
      <c r="W653" s="2193"/>
      <c r="X653" s="2193"/>
      <c r="Y653" s="2193"/>
      <c r="Z653" s="2193"/>
      <c r="AA653" s="2193"/>
      <c r="AB653" s="2193"/>
      <c r="AC653" s="2193"/>
      <c r="AD653" s="2193"/>
      <c r="AE653" s="2193"/>
      <c r="AF653" s="2316" t="s">
        <v>5360</v>
      </c>
      <c r="AG653" s="2316"/>
      <c r="AH653" s="2316"/>
      <c r="AI653" s="2316"/>
      <c r="AJ653" s="2316"/>
      <c r="AK653" s="2193"/>
      <c r="AL653" s="2193"/>
      <c r="AM653" s="2193"/>
      <c r="AN653" s="2193"/>
      <c r="AO653" s="2193"/>
    </row>
    <row r="654" spans="1:41" hidden="1">
      <c r="A654" s="2193"/>
      <c r="B654" s="2364" t="str">
        <f t="shared" si="1"/>
        <v>15</v>
      </c>
      <c r="C654" s="2250" t="s">
        <v>5365</v>
      </c>
      <c r="D654" s="2193"/>
      <c r="E654" s="2366" t="s">
        <v>5366</v>
      </c>
      <c r="F654" s="2193"/>
      <c r="G654" s="2193"/>
      <c r="H654" s="2193"/>
      <c r="I654" s="2193"/>
      <c r="J654" s="2193"/>
      <c r="K654" s="2193"/>
      <c r="L654" s="2193"/>
      <c r="M654" s="2193"/>
      <c r="N654" s="2193"/>
      <c r="O654" s="2193"/>
      <c r="P654" s="2193"/>
      <c r="Q654" s="2193"/>
      <c r="R654" s="2193"/>
      <c r="S654" s="2193"/>
      <c r="T654" s="2193"/>
      <c r="U654" s="2193"/>
      <c r="V654" s="2193"/>
      <c r="W654" s="2193"/>
      <c r="X654" s="2193"/>
      <c r="Y654" s="2193"/>
      <c r="Z654" s="2193"/>
      <c r="AA654" s="2193"/>
      <c r="AB654" s="2193"/>
      <c r="AC654" s="2193"/>
      <c r="AD654" s="2193"/>
      <c r="AE654" s="2193"/>
      <c r="AF654" s="2316" t="s">
        <v>5360</v>
      </c>
      <c r="AG654" s="2316"/>
      <c r="AH654" s="2316"/>
      <c r="AI654" s="2316"/>
      <c r="AJ654" s="2316"/>
      <c r="AK654" s="2193"/>
      <c r="AL654" s="2193"/>
      <c r="AM654" s="2193"/>
      <c r="AN654" s="2193"/>
      <c r="AO654" s="2193"/>
    </row>
    <row r="655" spans="1:41" hidden="1">
      <c r="A655" s="2193"/>
      <c r="B655" s="2364" t="str">
        <f t="shared" si="1"/>
        <v>15</v>
      </c>
      <c r="C655" s="2250" t="s">
        <v>5367</v>
      </c>
      <c r="D655" s="2193"/>
      <c r="E655" s="2365" t="s">
        <v>5368</v>
      </c>
      <c r="F655" s="2193"/>
      <c r="G655" s="2193"/>
      <c r="H655" s="2193"/>
      <c r="I655" s="2193"/>
      <c r="J655" s="2193"/>
      <c r="K655" s="2193"/>
      <c r="L655" s="2193"/>
      <c r="M655" s="2193"/>
      <c r="N655" s="2193"/>
      <c r="O655" s="2193"/>
      <c r="P655" s="2193"/>
      <c r="Q655" s="2193"/>
      <c r="R655" s="2193"/>
      <c r="S655" s="2193"/>
      <c r="T655" s="2193"/>
      <c r="U655" s="2193"/>
      <c r="V655" s="2193"/>
      <c r="W655" s="2193"/>
      <c r="X655" s="2193"/>
      <c r="Y655" s="2193"/>
      <c r="Z655" s="2193"/>
      <c r="AA655" s="2193"/>
      <c r="AB655" s="2193"/>
      <c r="AC655" s="2193"/>
      <c r="AD655" s="2193"/>
      <c r="AE655" s="2193"/>
      <c r="AF655" s="2316" t="s">
        <v>5360</v>
      </c>
      <c r="AG655" s="2316"/>
      <c r="AH655" s="2316"/>
      <c r="AI655" s="2316"/>
      <c r="AJ655" s="2316"/>
      <c r="AK655" s="2193"/>
      <c r="AL655" s="2193"/>
      <c r="AM655" s="2193"/>
      <c r="AN655" s="2193"/>
      <c r="AO655" s="2193"/>
    </row>
    <row r="656" spans="1:41" hidden="1">
      <c r="A656" s="2193"/>
      <c r="B656" s="2364" t="str">
        <f t="shared" si="1"/>
        <v>15</v>
      </c>
      <c r="C656" s="2250" t="s">
        <v>5369</v>
      </c>
      <c r="D656" s="2193"/>
      <c r="E656" s="2366" t="s">
        <v>5370</v>
      </c>
      <c r="F656" s="2193"/>
      <c r="G656" s="2193"/>
      <c r="H656" s="2193"/>
      <c r="I656" s="2193"/>
      <c r="J656" s="2193"/>
      <c r="K656" s="2193"/>
      <c r="L656" s="2193"/>
      <c r="M656" s="2193"/>
      <c r="N656" s="2193"/>
      <c r="O656" s="2193"/>
      <c r="P656" s="2193"/>
      <c r="Q656" s="2193"/>
      <c r="R656" s="2193"/>
      <c r="S656" s="2193"/>
      <c r="T656" s="2193"/>
      <c r="U656" s="2193"/>
      <c r="V656" s="2193"/>
      <c r="W656" s="2193"/>
      <c r="X656" s="2193"/>
      <c r="Y656" s="2193"/>
      <c r="Z656" s="2193"/>
      <c r="AA656" s="2193"/>
      <c r="AB656" s="2193"/>
      <c r="AC656" s="2193"/>
      <c r="AD656" s="2193"/>
      <c r="AE656" s="2193"/>
      <c r="AF656" s="2316" t="s">
        <v>5360</v>
      </c>
      <c r="AG656" s="2316"/>
      <c r="AH656" s="2316"/>
      <c r="AI656" s="2316"/>
      <c r="AJ656" s="2316"/>
      <c r="AK656" s="2193"/>
      <c r="AL656" s="2193"/>
      <c r="AM656" s="2193"/>
      <c r="AN656" s="2193"/>
      <c r="AO656" s="2193"/>
    </row>
    <row r="657" spans="1:56" hidden="1">
      <c r="A657" s="2193"/>
      <c r="B657" s="2364" t="str">
        <f t="shared" si="1"/>
        <v>15</v>
      </c>
      <c r="C657" s="2250" t="s">
        <v>5371</v>
      </c>
      <c r="D657" s="2193"/>
      <c r="E657" s="2365" t="s">
        <v>5372</v>
      </c>
      <c r="F657" s="2193"/>
      <c r="G657" s="2193"/>
      <c r="H657" s="2193"/>
      <c r="I657" s="2193"/>
      <c r="J657" s="2193"/>
      <c r="K657" s="2193"/>
      <c r="L657" s="2193"/>
      <c r="M657" s="2193"/>
      <c r="N657" s="2193"/>
      <c r="O657" s="2193"/>
      <c r="P657" s="2193"/>
      <c r="Q657" s="2193"/>
      <c r="R657" s="2193"/>
      <c r="S657" s="2193"/>
      <c r="T657" s="2193"/>
      <c r="U657" s="2193"/>
      <c r="V657" s="2193"/>
      <c r="W657" s="2193"/>
      <c r="X657" s="2193"/>
      <c r="Y657" s="2193"/>
      <c r="Z657" s="2193"/>
      <c r="AA657" s="2193"/>
      <c r="AB657" s="2193"/>
      <c r="AC657" s="2193"/>
      <c r="AD657" s="2193"/>
      <c r="AE657" s="2193"/>
      <c r="AF657" s="2251" t="s">
        <v>3184</v>
      </c>
      <c r="AG657" s="2251"/>
      <c r="AH657" s="2251"/>
      <c r="AI657" s="2251"/>
      <c r="AJ657" s="2251"/>
      <c r="AK657" s="2193"/>
      <c r="AL657" s="2193"/>
      <c r="AM657" s="2193"/>
      <c r="AN657" s="2193"/>
      <c r="AO657" s="2193"/>
    </row>
    <row r="658" spans="1:56" hidden="1">
      <c r="A658" s="2193"/>
      <c r="B658" s="2364" t="str">
        <f t="shared" si="1"/>
        <v>15</v>
      </c>
      <c r="C658" s="2250" t="s">
        <v>5373</v>
      </c>
      <c r="D658" s="2193"/>
      <c r="E658" s="2365" t="s">
        <v>5374</v>
      </c>
      <c r="F658" s="2193"/>
      <c r="G658" s="2193"/>
      <c r="H658" s="2193"/>
      <c r="I658" s="2193"/>
      <c r="J658" s="2193"/>
      <c r="K658" s="2193"/>
      <c r="L658" s="2193"/>
      <c r="M658" s="2193"/>
      <c r="N658" s="2193"/>
      <c r="O658" s="2193"/>
      <c r="P658" s="2193"/>
      <c r="Q658" s="2193"/>
      <c r="R658" s="2193"/>
      <c r="S658" s="2193"/>
      <c r="T658" s="2193"/>
      <c r="U658" s="2193"/>
      <c r="V658" s="2193"/>
      <c r="W658" s="2193"/>
      <c r="X658" s="2193"/>
      <c r="Y658" s="2193"/>
      <c r="Z658" s="2193"/>
      <c r="AA658" s="2193"/>
      <c r="AB658" s="2193"/>
      <c r="AC658" s="2193"/>
      <c r="AD658" s="2193"/>
      <c r="AE658" s="2193"/>
      <c r="AF658" s="2251" t="s">
        <v>3184</v>
      </c>
      <c r="AG658" s="2251"/>
      <c r="AH658" s="2251"/>
      <c r="AI658" s="2251"/>
      <c r="AJ658" s="2251"/>
      <c r="AK658" s="2193"/>
      <c r="AL658" s="2193"/>
      <c r="AM658" s="2193"/>
      <c r="AN658" s="2193"/>
      <c r="AO658" s="2193"/>
    </row>
    <row r="659" spans="1:56" hidden="1">
      <c r="B659" s="2367" t="str">
        <f t="shared" si="1"/>
        <v>15</v>
      </c>
      <c r="C659" s="2368" t="s">
        <v>5375</v>
      </c>
      <c r="E659" s="2365" t="s">
        <v>5376</v>
      </c>
      <c r="R659" s="1904"/>
      <c r="S659" s="1904"/>
      <c r="T659" s="1904"/>
      <c r="U659" s="1904"/>
      <c r="V659" s="1904"/>
      <c r="W659" s="1904"/>
      <c r="X659" s="1904"/>
      <c r="Y659" s="1904"/>
      <c r="Z659" s="1904"/>
      <c r="AA659" s="1904"/>
      <c r="AB659" s="1904"/>
      <c r="AC659" s="1904"/>
      <c r="AD659" s="1904"/>
      <c r="AF659" s="2316" t="s">
        <v>3211</v>
      </c>
      <c r="AG659" s="2316"/>
      <c r="AH659" s="2316"/>
      <c r="AI659" s="2316"/>
      <c r="AJ659" s="2316"/>
    </row>
    <row r="660" spans="1:56" hidden="1"/>
    <row r="661" spans="1:56" hidden="1"/>
    <row r="662" spans="1:56" hidden="1"/>
    <row r="663" spans="1:56" hidden="1"/>
    <row r="664" spans="1:56" s="2193" customFormat="1" ht="12" hidden="1" customHeight="1">
      <c r="B664" s="1311"/>
      <c r="E664" s="2248"/>
      <c r="F664" s="2248"/>
      <c r="G664" s="2248"/>
      <c r="H664" s="2248"/>
      <c r="I664" s="2248"/>
      <c r="J664" s="2248"/>
      <c r="K664" s="2248"/>
      <c r="L664" s="2248"/>
      <c r="M664" s="2248"/>
      <c r="N664" s="2248"/>
      <c r="O664" s="2248"/>
      <c r="P664" s="2248"/>
      <c r="Q664" s="2248"/>
      <c r="R664" s="2248"/>
      <c r="S664" s="2248"/>
      <c r="T664" s="2248"/>
      <c r="U664" s="2248"/>
      <c r="V664" s="2248"/>
      <c r="W664" s="2248"/>
      <c r="X664" s="2248"/>
      <c r="Y664" s="2248"/>
      <c r="Z664" s="2248"/>
      <c r="AA664" s="2248"/>
      <c r="AB664" s="2248"/>
      <c r="AC664" s="2248"/>
      <c r="AD664" s="2248"/>
      <c r="AE664" s="2248"/>
      <c r="AF664" s="2248"/>
      <c r="AG664" s="2248"/>
      <c r="AH664" s="2248"/>
      <c r="AI664" s="2248"/>
      <c r="AJ664" s="2197" t="s">
        <v>5377</v>
      </c>
    </row>
    <row r="665" spans="1:56" s="2193" customFormat="1" ht="12" hidden="1" customHeight="1">
      <c r="B665" s="2249" t="str">
        <f>$B$2</f>
        <v>15</v>
      </c>
      <c r="C665" s="2250" t="s">
        <v>5378</v>
      </c>
      <c r="E665" s="1373" t="s">
        <v>5379</v>
      </c>
      <c r="AF665" s="2251" t="s">
        <v>3184</v>
      </c>
      <c r="AG665" s="2251"/>
      <c r="AH665" s="2251"/>
      <c r="AI665" s="2251"/>
      <c r="AJ665" s="2251"/>
    </row>
    <row r="666" spans="1:56" hidden="1">
      <c r="B666" s="2249" t="str">
        <f>$B$2</f>
        <v>15</v>
      </c>
      <c r="C666" s="2250" t="s">
        <v>5380</v>
      </c>
      <c r="D666" s="2193"/>
      <c r="E666" s="1373" t="s">
        <v>5381</v>
      </c>
      <c r="AF666" s="2251" t="s">
        <v>3184</v>
      </c>
      <c r="AG666" s="2251"/>
      <c r="AH666" s="2251"/>
      <c r="AI666" s="2251"/>
      <c r="AJ666" s="2251"/>
    </row>
    <row r="667" spans="1:56" s="2193" customFormat="1" ht="12" hidden="1" customHeight="1">
      <c r="B667" s="1317"/>
      <c r="C667" s="2196"/>
      <c r="E667" s="2252"/>
    </row>
    <row r="668" spans="1:56" s="2193" customFormat="1" ht="12" hidden="1" customHeight="1">
      <c r="B668" s="1311"/>
      <c r="C668" s="2193" t="s">
        <v>3101</v>
      </c>
      <c r="D668" s="2196"/>
      <c r="G668" s="2193" t="s">
        <v>4778</v>
      </c>
    </row>
    <row r="669" spans="1:56" ht="12" hidden="1" customHeight="1">
      <c r="B669" s="1618"/>
      <c r="E669" s="1910" t="s">
        <v>3102</v>
      </c>
      <c r="AJ669" s="1911" t="s">
        <v>3103</v>
      </c>
    </row>
    <row r="670" spans="1:56" ht="12" hidden="1" customHeight="1">
      <c r="B670" s="1618"/>
      <c r="E670" s="1912">
        <v>31</v>
      </c>
      <c r="F670" s="1912"/>
      <c r="G670" s="1912"/>
      <c r="H670" s="1912"/>
      <c r="I670" s="1912"/>
      <c r="J670" s="1912"/>
      <c r="K670" s="1912"/>
      <c r="L670" s="1912">
        <v>24</v>
      </c>
      <c r="M670" s="1912">
        <v>23</v>
      </c>
      <c r="N670" s="1912"/>
      <c r="O670" s="1912"/>
      <c r="P670" s="1912"/>
      <c r="Q670" s="1912"/>
      <c r="R670" s="1912"/>
      <c r="S670" s="1912"/>
      <c r="T670" s="1913">
        <v>16</v>
      </c>
      <c r="U670" s="1913">
        <v>15</v>
      </c>
      <c r="V670" s="1912"/>
      <c r="W670" s="1912"/>
      <c r="X670" s="1912"/>
      <c r="Y670" s="1912"/>
      <c r="Z670" s="1912"/>
      <c r="AA670" s="1912"/>
      <c r="AB670" s="1913">
        <v>8</v>
      </c>
      <c r="AC670" s="1913">
        <v>7</v>
      </c>
      <c r="AD670" s="1912"/>
      <c r="AE670" s="1912"/>
      <c r="AF670" s="1912"/>
      <c r="AG670" s="1912"/>
      <c r="AH670" s="1912"/>
      <c r="AI670" s="1912"/>
      <c r="AJ670" s="1913">
        <v>0</v>
      </c>
      <c r="AQ670" s="1713"/>
      <c r="AR670" s="1713"/>
      <c r="AS670" s="1713"/>
      <c r="AT670" s="1713"/>
      <c r="AU670" s="1713"/>
      <c r="AV670" s="1713"/>
      <c r="AW670" s="1713"/>
      <c r="AX670" s="1713"/>
      <c r="AY670" s="1713"/>
      <c r="AZ670" s="1713"/>
      <c r="BA670" s="1713"/>
      <c r="BB670" s="1713"/>
      <c r="BC670" s="1713"/>
      <c r="BD670" s="1713"/>
    </row>
    <row r="671" spans="1:56" ht="12" hidden="1" customHeight="1">
      <c r="B671" s="1618"/>
      <c r="E671" s="1619">
        <v>1</v>
      </c>
      <c r="F671" s="1620">
        <v>0</v>
      </c>
      <c r="G671" s="1620">
        <v>1</v>
      </c>
      <c r="H671" s="1621" t="s">
        <v>3105</v>
      </c>
      <c r="I671" s="1619">
        <v>0</v>
      </c>
      <c r="J671" s="1687">
        <v>0</v>
      </c>
      <c r="K671" s="1687">
        <v>0</v>
      </c>
      <c r="L671" s="2253">
        <v>0</v>
      </c>
      <c r="M671" s="2254">
        <v>0</v>
      </c>
      <c r="N671" s="1687">
        <v>0</v>
      </c>
      <c r="O671" s="1687">
        <v>0</v>
      </c>
      <c r="P671" s="2253">
        <v>0</v>
      </c>
      <c r="Q671" s="1625" t="str">
        <f>MID(Q673,1,1)</f>
        <v>0</v>
      </c>
      <c r="R671" s="1626" t="str">
        <f>MID(Q673,2,1)</f>
        <v>0</v>
      </c>
      <c r="S671" s="2255" t="str">
        <f>MID(Q673,3,1)</f>
        <v>1</v>
      </c>
      <c r="T671" s="2256" t="str">
        <f>MID(Q673,4,1)</f>
        <v>0</v>
      </c>
      <c r="U671" s="2257" t="str">
        <f>MID(U673,1,1)</f>
        <v>0</v>
      </c>
      <c r="V671" s="2258" t="str">
        <f>MID(U673,2,1)</f>
        <v>0</v>
      </c>
      <c r="W671" s="2255" t="str">
        <f>MID(U673,3,1)</f>
        <v>0</v>
      </c>
      <c r="X671" s="1627" t="str">
        <f>MID(U673,4,1)</f>
        <v>0</v>
      </c>
      <c r="Y671" s="1625" t="str">
        <f>MID(U673,5,1)</f>
        <v>0</v>
      </c>
      <c r="Z671" s="1626" t="str">
        <f>MID(U673,6,1)</f>
        <v>0</v>
      </c>
      <c r="AA671" s="1626" t="str">
        <f>MID(U673,7,1)</f>
        <v>0</v>
      </c>
      <c r="AB671" s="1627" t="str">
        <f>MID(U673,8,1)</f>
        <v>0</v>
      </c>
      <c r="AC671" s="2259" t="str">
        <f>MID(AC673,1,1)</f>
        <v>1</v>
      </c>
      <c r="AD671" s="2255" t="str">
        <f>MID(AC673,2,1)</f>
        <v>1</v>
      </c>
      <c r="AE671" s="2255" t="str">
        <f>MID(AC673,3,1)</f>
        <v>0</v>
      </c>
      <c r="AF671" s="2260" t="str">
        <f>MID(AC673,4,1)</f>
        <v>1</v>
      </c>
      <c r="AG671" s="2255" t="s">
        <v>3105</v>
      </c>
      <c r="AH671" s="2255" t="s">
        <v>3105</v>
      </c>
      <c r="AI671" s="2255" t="s">
        <v>3105</v>
      </c>
      <c r="AJ671" s="2260" t="s">
        <v>3105</v>
      </c>
      <c r="AQ671" s="1713"/>
      <c r="AR671" s="1713"/>
      <c r="AS671" s="1713"/>
      <c r="AT671" s="1713"/>
      <c r="AU671" s="1713"/>
      <c r="AV671" s="1713"/>
      <c r="AW671" s="1713"/>
      <c r="AX671" s="1713"/>
      <c r="AY671" s="1713"/>
      <c r="AZ671" s="1713"/>
      <c r="BA671" s="1713"/>
      <c r="BB671" s="1713"/>
      <c r="BC671" s="1713"/>
      <c r="BD671" s="1713"/>
    </row>
    <row r="672" spans="1:56" ht="12" hidden="1" customHeight="1">
      <c r="B672" s="1618"/>
      <c r="AI672" s="2033"/>
      <c r="AJ672" s="2033"/>
      <c r="AQ672" s="1713"/>
      <c r="AR672" s="1713"/>
      <c r="AS672" s="1713"/>
      <c r="AT672" s="1713"/>
      <c r="AU672" s="1713"/>
      <c r="AV672" s="1713"/>
      <c r="AW672" s="1713"/>
      <c r="AX672" s="1713"/>
      <c r="AY672" s="1713"/>
      <c r="AZ672" s="1713"/>
      <c r="BA672" s="1713"/>
      <c r="BB672" s="1713"/>
      <c r="BC672" s="1713"/>
      <c r="BD672" s="1713"/>
    </row>
    <row r="673" spans="2:56" ht="12" hidden="1" customHeight="1">
      <c r="B673" s="1618"/>
      <c r="E673" s="2032"/>
      <c r="F673" s="2032"/>
      <c r="G673" s="2032"/>
      <c r="H673" s="2032"/>
      <c r="I673" s="2032"/>
      <c r="J673" s="2033"/>
      <c r="K673" s="2033"/>
      <c r="L673" s="2033"/>
      <c r="M673" s="2033"/>
      <c r="N673" s="2033"/>
      <c r="O673" s="2033"/>
      <c r="P673" s="2033"/>
      <c r="Q673" s="2261" t="str">
        <f>HEX2BIN(T676,4)</f>
        <v>0010</v>
      </c>
      <c r="R673" s="2261"/>
      <c r="S673" s="2261"/>
      <c r="T673" s="2261"/>
      <c r="U673" s="2261" t="str">
        <f>HEX2BIN(W676,8)</f>
        <v>00000000</v>
      </c>
      <c r="V673" s="2261"/>
      <c r="W673" s="2261"/>
      <c r="X673" s="2261"/>
      <c r="Y673" s="2261"/>
      <c r="Z673" s="2261"/>
      <c r="AA673" s="2261"/>
      <c r="AB673" s="2261"/>
      <c r="AC673" s="2261" t="str">
        <f>HEX2BIN(AG676,8)</f>
        <v>11010011</v>
      </c>
      <c r="AD673" s="2261"/>
      <c r="AE673" s="2261"/>
      <c r="AF673" s="2261"/>
      <c r="AG673" s="2261"/>
      <c r="AH673" s="2261"/>
      <c r="AI673" s="2261"/>
      <c r="AJ673" s="2261"/>
      <c r="AQ673" s="1713"/>
      <c r="AR673" s="1713"/>
      <c r="AS673" s="1713"/>
      <c r="AT673" s="1713"/>
      <c r="AU673" s="1713"/>
      <c r="AV673" s="1713"/>
      <c r="AW673" s="1713"/>
      <c r="AX673" s="1713"/>
      <c r="AY673" s="1713"/>
      <c r="AZ673" s="1713"/>
      <c r="BA673" s="1713"/>
      <c r="BB673" s="1713"/>
      <c r="BC673" s="1713"/>
      <c r="BD673" s="1713"/>
    </row>
    <row r="674" spans="2:56" s="1909" customFormat="1" ht="12" hidden="1" customHeight="1">
      <c r="B674" s="1642"/>
      <c r="D674" s="2369"/>
      <c r="E674" s="1927"/>
      <c r="F674" s="1927"/>
      <c r="G674" s="1927"/>
      <c r="H674" s="1927"/>
      <c r="I674" s="1927"/>
      <c r="J674" s="1928"/>
      <c r="K674" s="1929"/>
      <c r="L674" s="1928"/>
      <c r="M674" s="1928"/>
      <c r="P674" s="2370"/>
      <c r="Q674" s="2264"/>
      <c r="R674" s="2265"/>
      <c r="S674" s="2265"/>
      <c r="T674" s="2371"/>
      <c r="U674" s="2372" t="s">
        <v>5382</v>
      </c>
      <c r="V674" s="2304"/>
      <c r="W674" s="2304"/>
      <c r="X674" s="2304"/>
      <c r="Y674" s="2304"/>
      <c r="Z674" s="2304"/>
      <c r="AA674" s="2304"/>
      <c r="AB674" s="2373"/>
      <c r="AC674" s="2264"/>
      <c r="AD674" s="2265"/>
      <c r="AE674" s="2265"/>
      <c r="AF674" s="2265"/>
      <c r="AG674" s="2374"/>
      <c r="AH674" s="2374"/>
      <c r="AI674" s="2374"/>
      <c r="AJ674" s="2375"/>
      <c r="AQ674" s="2376"/>
      <c r="AR674" s="2376"/>
      <c r="AS674" s="2376"/>
      <c r="AT674" s="2376"/>
      <c r="AU674" s="2376"/>
      <c r="AV674" s="2376"/>
      <c r="AW674" s="2376"/>
      <c r="AX674" s="2376"/>
      <c r="AY674" s="2376"/>
      <c r="AZ674" s="2376"/>
      <c r="BA674" s="2376"/>
      <c r="BB674" s="2376"/>
      <c r="BC674" s="2376"/>
      <c r="BD674" s="2376"/>
    </row>
    <row r="675" spans="2:56" ht="12" hidden="1" customHeight="1">
      <c r="B675" s="1618"/>
      <c r="D675" s="2262" t="s">
        <v>4918</v>
      </c>
      <c r="E675" s="2032"/>
      <c r="F675" s="2032" t="s">
        <v>5383</v>
      </c>
      <c r="G675" s="2032"/>
      <c r="H675" s="2032"/>
      <c r="I675" s="2032"/>
      <c r="J675" s="2033"/>
      <c r="K675" s="1905"/>
      <c r="L675" s="2033"/>
      <c r="M675" s="1928"/>
      <c r="N675" s="1909"/>
      <c r="P675" s="2263" t="s">
        <v>5384</v>
      </c>
      <c r="Q675" s="2264" t="s">
        <v>3106</v>
      </c>
      <c r="R675" s="2265"/>
      <c r="S675" s="2265"/>
      <c r="T675" s="2266" t="s">
        <v>4780</v>
      </c>
      <c r="U675" s="2377">
        <v>0</v>
      </c>
      <c r="V675" s="2378"/>
      <c r="W675" s="2379" t="s">
        <v>3339</v>
      </c>
      <c r="X675" s="2379"/>
      <c r="Y675" s="2379"/>
      <c r="Z675" s="2379"/>
      <c r="AA675" s="2379"/>
      <c r="AB675" s="2380"/>
      <c r="AC675" s="2264" t="s">
        <v>3216</v>
      </c>
      <c r="AD675" s="2265"/>
      <c r="AE675" s="2265"/>
      <c r="AF675" s="2265"/>
      <c r="AG675" s="2267" t="s">
        <v>5385</v>
      </c>
      <c r="AH675" s="2267"/>
      <c r="AI675" s="2267"/>
      <c r="AJ675" s="2268"/>
      <c r="AQ675" s="1713"/>
      <c r="AR675" s="1713"/>
      <c r="AS675" s="1713"/>
      <c r="AT675" s="1713"/>
      <c r="AU675" s="1713"/>
      <c r="AV675" s="1713"/>
      <c r="AW675" s="1713"/>
      <c r="AX675" s="1713"/>
      <c r="AY675" s="1713"/>
      <c r="AZ675" s="1713"/>
      <c r="BA675" s="1713"/>
      <c r="BB675" s="1713"/>
      <c r="BC675" s="1713"/>
      <c r="BD675" s="1713"/>
    </row>
    <row r="676" spans="2:56" ht="12" hidden="1" customHeight="1">
      <c r="B676" s="1618"/>
      <c r="D676" s="2262"/>
      <c r="E676" s="2032"/>
      <c r="F676" s="2032"/>
      <c r="G676" s="2032"/>
      <c r="H676" s="2032"/>
      <c r="I676" s="2032"/>
      <c r="J676" s="2033"/>
      <c r="K676" s="1905"/>
      <c r="L676" s="2033"/>
      <c r="M676" s="1928"/>
      <c r="N676" s="1909"/>
      <c r="P676" s="2263" t="s">
        <v>5386</v>
      </c>
      <c r="Q676" s="2264" t="s">
        <v>3106</v>
      </c>
      <c r="R676" s="2265"/>
      <c r="S676" s="2265"/>
      <c r="T676" s="2266" t="s">
        <v>4780</v>
      </c>
      <c r="U676" s="2377">
        <v>1</v>
      </c>
      <c r="V676" s="2378"/>
      <c r="W676" s="2379" t="s">
        <v>3339</v>
      </c>
      <c r="X676" s="2379"/>
      <c r="Y676" s="2379"/>
      <c r="Z676" s="2379"/>
      <c r="AA676" s="2379"/>
      <c r="AB676" s="2380"/>
      <c r="AC676" s="2264" t="s">
        <v>3216</v>
      </c>
      <c r="AD676" s="2265"/>
      <c r="AE676" s="2265"/>
      <c r="AF676" s="2265"/>
      <c r="AG676" s="2267" t="s">
        <v>5387</v>
      </c>
      <c r="AH676" s="2267"/>
      <c r="AI676" s="2267"/>
      <c r="AJ676" s="2268"/>
      <c r="AQ676" s="1713"/>
      <c r="AR676" s="1713"/>
      <c r="AS676" s="1713"/>
      <c r="AT676" s="1713"/>
      <c r="AU676" s="1713"/>
      <c r="AV676" s="1713"/>
      <c r="AW676" s="1713"/>
      <c r="AX676" s="1713"/>
      <c r="AY676" s="1713"/>
      <c r="AZ676" s="1713"/>
      <c r="BA676" s="1713"/>
      <c r="BB676" s="1713"/>
      <c r="BC676" s="1713"/>
      <c r="BD676" s="1713"/>
    </row>
    <row r="677" spans="2:56" s="2269" customFormat="1" ht="12" hidden="1" customHeight="1">
      <c r="E677" s="2270"/>
      <c r="F677" s="1905"/>
      <c r="G677" s="2270"/>
      <c r="H677" s="2270"/>
      <c r="I677" s="2270"/>
      <c r="J677" s="2271"/>
      <c r="K677" s="2272"/>
      <c r="L677" s="2272"/>
      <c r="M677" s="2273"/>
      <c r="P677" s="2263" t="s">
        <v>5388</v>
      </c>
      <c r="Q677" s="2274" t="s">
        <v>3106</v>
      </c>
      <c r="R677" s="2275"/>
      <c r="S677" s="2275"/>
      <c r="T677" s="2266" t="s">
        <v>4780</v>
      </c>
      <c r="U677" s="2377">
        <v>2</v>
      </c>
      <c r="V677" s="2378"/>
      <c r="W677" s="2381" t="s">
        <v>3339</v>
      </c>
      <c r="X677" s="2381"/>
      <c r="Y677" s="2381"/>
      <c r="Z677" s="2381"/>
      <c r="AA677" s="2381"/>
      <c r="AB677" s="2382"/>
      <c r="AC677" s="2274" t="s">
        <v>3139</v>
      </c>
      <c r="AD677" s="2275"/>
      <c r="AE677" s="2275"/>
      <c r="AF677" s="2275"/>
      <c r="AG677" s="2267" t="s">
        <v>5385</v>
      </c>
      <c r="AH677" s="2267"/>
      <c r="AI677" s="2267"/>
      <c r="AJ677" s="2268"/>
    </row>
    <row r="678" spans="2:56" s="2280" customFormat="1" ht="12" hidden="1" customHeight="1">
      <c r="E678" s="2281"/>
      <c r="F678" s="2271"/>
      <c r="G678" s="2281"/>
      <c r="H678" s="2281"/>
      <c r="I678" s="2281"/>
      <c r="J678" s="2271"/>
      <c r="K678" s="2263"/>
      <c r="L678" s="2271"/>
      <c r="M678" s="2272"/>
      <c r="P678" s="2263" t="s">
        <v>5389</v>
      </c>
      <c r="Q678" s="2274" t="s">
        <v>3106</v>
      </c>
      <c r="R678" s="2275"/>
      <c r="S678" s="2275"/>
      <c r="T678" s="2266" t="s">
        <v>4780</v>
      </c>
      <c r="U678" s="2377">
        <v>3</v>
      </c>
      <c r="V678" s="2378"/>
      <c r="W678" s="2381" t="s">
        <v>5390</v>
      </c>
      <c r="X678" s="2381"/>
      <c r="Y678" s="2381"/>
      <c r="Z678" s="2381"/>
      <c r="AA678" s="2381"/>
      <c r="AB678" s="2382"/>
      <c r="AC678" s="2274" t="s">
        <v>4781</v>
      </c>
      <c r="AD678" s="2275"/>
      <c r="AE678" s="2275"/>
      <c r="AF678" s="2275"/>
      <c r="AG678" s="2267" t="s">
        <v>5391</v>
      </c>
      <c r="AH678" s="2267"/>
      <c r="AI678" s="2267"/>
      <c r="AJ678" s="2268"/>
    </row>
    <row r="679" spans="2:56" ht="12" hidden="1" customHeight="1">
      <c r="B679" s="1618"/>
      <c r="D679" s="2262" t="s">
        <v>5392</v>
      </c>
      <c r="E679" s="2032"/>
      <c r="F679" s="2282" t="s">
        <v>5393</v>
      </c>
      <c r="G679" s="2032"/>
      <c r="H679" s="2032"/>
      <c r="I679" s="2032"/>
      <c r="J679" s="2033"/>
      <c r="K679" s="1905"/>
      <c r="L679" s="2033"/>
      <c r="M679" s="1928"/>
      <c r="N679" s="1909"/>
      <c r="O679" s="1905"/>
      <c r="P679" s="2263" t="s">
        <v>5394</v>
      </c>
      <c r="Q679" s="2264" t="s">
        <v>3106</v>
      </c>
      <c r="R679" s="2265"/>
      <c r="S679" s="2265"/>
      <c r="T679" s="2266" t="s">
        <v>4797</v>
      </c>
      <c r="U679" s="2383" t="s">
        <v>5396</v>
      </c>
      <c r="V679" s="2378"/>
      <c r="W679" s="2381" t="s">
        <v>3435</v>
      </c>
      <c r="X679" s="2381"/>
      <c r="Y679" s="2381"/>
      <c r="Z679" s="2381"/>
      <c r="AA679" s="2381"/>
      <c r="AB679" s="2382"/>
      <c r="AC679" s="2264" t="s">
        <v>3216</v>
      </c>
      <c r="AD679" s="2265"/>
      <c r="AE679" s="2265"/>
      <c r="AF679" s="2265"/>
      <c r="AG679" s="2267" t="s">
        <v>5385</v>
      </c>
      <c r="AH679" s="2267"/>
      <c r="AI679" s="2267"/>
      <c r="AJ679" s="2268"/>
      <c r="AQ679" s="1713"/>
      <c r="AR679" s="1713"/>
      <c r="AS679" s="1713"/>
      <c r="AT679" s="1713"/>
      <c r="AU679" s="1713"/>
      <c r="AV679" s="1713"/>
      <c r="AW679" s="1713"/>
      <c r="AX679" s="1713"/>
      <c r="AY679" s="1713"/>
      <c r="AZ679" s="1713"/>
      <c r="BA679" s="1713"/>
      <c r="BB679" s="1713"/>
      <c r="BC679" s="1713"/>
      <c r="BD679" s="1713"/>
    </row>
    <row r="680" spans="2:56" ht="12" hidden="1" customHeight="1">
      <c r="B680" s="1618"/>
      <c r="D680" s="2262" t="s">
        <v>4995</v>
      </c>
      <c r="E680" s="2032"/>
      <c r="F680" s="2282" t="s">
        <v>5397</v>
      </c>
      <c r="G680" s="2032"/>
      <c r="H680" s="2032"/>
      <c r="I680" s="2032"/>
      <c r="J680" s="2033"/>
      <c r="K680" s="1905"/>
      <c r="L680" s="2033"/>
      <c r="M680" s="1928"/>
      <c r="N680" s="1909"/>
      <c r="O680" s="1905"/>
      <c r="P680" s="2263" t="s">
        <v>5398</v>
      </c>
      <c r="Q680" s="2264" t="s">
        <v>3106</v>
      </c>
      <c r="R680" s="2265"/>
      <c r="S680" s="2265"/>
      <c r="T680" s="2266" t="s">
        <v>4761</v>
      </c>
      <c r="U680" s="2383" t="s">
        <v>5395</v>
      </c>
      <c r="V680" s="2378"/>
      <c r="W680" s="2381" t="s">
        <v>3441</v>
      </c>
      <c r="X680" s="2381"/>
      <c r="Y680" s="2381"/>
      <c r="Z680" s="2381"/>
      <c r="AA680" s="2381"/>
      <c r="AB680" s="2382"/>
      <c r="AC680" s="2264" t="s">
        <v>4781</v>
      </c>
      <c r="AD680" s="2265"/>
      <c r="AE680" s="2265"/>
      <c r="AF680" s="2265"/>
      <c r="AG680" s="2267" t="s">
        <v>5387</v>
      </c>
      <c r="AH680" s="2267"/>
      <c r="AI680" s="2267"/>
      <c r="AJ680" s="2268"/>
      <c r="AQ680" s="1713"/>
      <c r="AR680" s="1713"/>
      <c r="AS680" s="1713"/>
      <c r="AT680" s="1713"/>
      <c r="AU680" s="1713"/>
      <c r="AV680" s="1713"/>
      <c r="AW680" s="1713"/>
      <c r="AX680" s="1713"/>
      <c r="AY680" s="1713"/>
      <c r="AZ680" s="1713"/>
      <c r="BA680" s="1713"/>
      <c r="BB680" s="1713"/>
      <c r="BC680" s="1713"/>
      <c r="BD680" s="1713"/>
    </row>
    <row r="681" spans="2:56" ht="12" hidden="1" customHeight="1">
      <c r="B681" s="1618"/>
      <c r="D681" s="2262" t="s">
        <v>4946</v>
      </c>
      <c r="E681" s="2032"/>
      <c r="F681" s="2282" t="s">
        <v>5399</v>
      </c>
      <c r="G681" s="2032"/>
      <c r="H681" s="2032"/>
      <c r="I681" s="2032"/>
      <c r="J681" s="2033"/>
      <c r="K681" s="1905"/>
      <c r="L681" s="2033"/>
      <c r="M681" s="1928"/>
      <c r="N681" s="1909"/>
      <c r="O681" s="1905"/>
      <c r="P681" s="2263" t="s">
        <v>5394</v>
      </c>
      <c r="Q681" s="2264" t="s">
        <v>3106</v>
      </c>
      <c r="R681" s="2265"/>
      <c r="S681" s="2265"/>
      <c r="T681" s="2266" t="s">
        <v>4761</v>
      </c>
      <c r="U681" s="2383" t="s">
        <v>5400</v>
      </c>
      <c r="V681" s="2378"/>
      <c r="W681" s="2381" t="s">
        <v>3444</v>
      </c>
      <c r="X681" s="2381"/>
      <c r="Y681" s="2381"/>
      <c r="Z681" s="2381"/>
      <c r="AA681" s="2381"/>
      <c r="AB681" s="2382"/>
      <c r="AC681" s="2264" t="s">
        <v>4781</v>
      </c>
      <c r="AD681" s="2265"/>
      <c r="AE681" s="2265"/>
      <c r="AF681" s="2265"/>
      <c r="AG681" s="2267" t="s">
        <v>5387</v>
      </c>
      <c r="AH681" s="2267"/>
      <c r="AI681" s="2267"/>
      <c r="AJ681" s="2268"/>
      <c r="AQ681" s="1713"/>
      <c r="AR681" s="1713"/>
      <c r="AS681" s="1713"/>
      <c r="AT681" s="1713"/>
      <c r="AU681" s="1713"/>
      <c r="AV681" s="1713"/>
      <c r="AW681" s="1713"/>
      <c r="AX681" s="1713"/>
      <c r="AY681" s="1713"/>
      <c r="AZ681" s="1713"/>
      <c r="BA681" s="1713"/>
      <c r="BB681" s="1713"/>
      <c r="BC681" s="1713"/>
      <c r="BD681" s="1713"/>
    </row>
    <row r="682" spans="2:56" ht="12" hidden="1" customHeight="1">
      <c r="B682" s="1618"/>
      <c r="D682" s="2262" t="s">
        <v>5401</v>
      </c>
      <c r="E682" s="2032"/>
      <c r="F682" s="2282" t="s">
        <v>5402</v>
      </c>
      <c r="G682" s="2032"/>
      <c r="H682" s="2032"/>
      <c r="I682" s="2032"/>
      <c r="J682" s="2033"/>
      <c r="K682" s="1905"/>
      <c r="L682" s="2033"/>
      <c r="M682" s="1928"/>
      <c r="N682" s="1909"/>
      <c r="O682" s="1905"/>
      <c r="P682" s="2263" t="s">
        <v>5394</v>
      </c>
      <c r="Q682" s="2264" t="s">
        <v>3106</v>
      </c>
      <c r="R682" s="2265"/>
      <c r="S682" s="2265"/>
      <c r="T682" s="2266" t="s">
        <v>4761</v>
      </c>
      <c r="U682" s="2383" t="s">
        <v>5400</v>
      </c>
      <c r="V682" s="2378"/>
      <c r="W682" s="2381" t="s">
        <v>3448</v>
      </c>
      <c r="X682" s="2381"/>
      <c r="Y682" s="2381"/>
      <c r="Z682" s="2381"/>
      <c r="AA682" s="2381"/>
      <c r="AB682" s="2382"/>
      <c r="AC682" s="2264" t="s">
        <v>4781</v>
      </c>
      <c r="AD682" s="2265"/>
      <c r="AE682" s="2265"/>
      <c r="AF682" s="2265"/>
      <c r="AG682" s="2267" t="s">
        <v>5385</v>
      </c>
      <c r="AH682" s="2267"/>
      <c r="AI682" s="2267"/>
      <c r="AJ682" s="2268"/>
      <c r="AQ682" s="1713"/>
      <c r="AR682" s="1713"/>
      <c r="AS682" s="1713"/>
      <c r="AT682" s="1713"/>
      <c r="AU682" s="1713"/>
      <c r="AV682" s="1713"/>
      <c r="AW682" s="1713"/>
      <c r="AX682" s="1713"/>
      <c r="AY682" s="1713"/>
      <c r="AZ682" s="1713"/>
      <c r="BA682" s="1713"/>
      <c r="BB682" s="1713"/>
      <c r="BC682" s="1713"/>
      <c r="BD682" s="1713"/>
    </row>
    <row r="683" spans="2:56" ht="12" hidden="1" customHeight="1">
      <c r="B683" s="1618"/>
      <c r="D683" s="2262" t="s">
        <v>4951</v>
      </c>
      <c r="E683" s="2032"/>
      <c r="F683" s="2282" t="s">
        <v>5403</v>
      </c>
      <c r="G683" s="2032"/>
      <c r="H683" s="2032"/>
      <c r="I683" s="2032"/>
      <c r="J683" s="2033"/>
      <c r="K683" s="1905"/>
      <c r="L683" s="2033"/>
      <c r="M683" s="1928"/>
      <c r="N683" s="1909"/>
      <c r="O683" s="1905"/>
      <c r="P683" s="2263" t="s">
        <v>5394</v>
      </c>
      <c r="Q683" s="2264" t="s">
        <v>3106</v>
      </c>
      <c r="R683" s="2265"/>
      <c r="S683" s="2265"/>
      <c r="T683" s="2266" t="s">
        <v>4761</v>
      </c>
      <c r="U683" s="2383" t="s">
        <v>5395</v>
      </c>
      <c r="V683" s="2378"/>
      <c r="W683" s="2381" t="s">
        <v>3451</v>
      </c>
      <c r="X683" s="2381"/>
      <c r="Y683" s="2381"/>
      <c r="Z683" s="2381"/>
      <c r="AA683" s="2381"/>
      <c r="AB683" s="2382"/>
      <c r="AC683" s="2264" t="s">
        <v>3216</v>
      </c>
      <c r="AD683" s="2265"/>
      <c r="AE683" s="2265"/>
      <c r="AF683" s="2265"/>
      <c r="AG683" s="2267" t="s">
        <v>5385</v>
      </c>
      <c r="AH683" s="2267"/>
      <c r="AI683" s="2267"/>
      <c r="AJ683" s="2268"/>
      <c r="AQ683" s="1713"/>
      <c r="AR683" s="1713"/>
      <c r="AS683" s="1713"/>
      <c r="AT683" s="1713"/>
      <c r="AU683" s="1713"/>
      <c r="AV683" s="1713"/>
      <c r="AW683" s="1713"/>
      <c r="AX683" s="1713"/>
      <c r="AY683" s="1713"/>
      <c r="AZ683" s="1713"/>
      <c r="BA683" s="1713"/>
      <c r="BB683" s="1713"/>
      <c r="BC683" s="1713"/>
      <c r="BD683" s="1713"/>
    </row>
    <row r="684" spans="2:56" ht="12" hidden="1" customHeight="1">
      <c r="B684" s="1618"/>
      <c r="D684" s="2262" t="s">
        <v>4953</v>
      </c>
      <c r="E684" s="2032"/>
      <c r="F684" s="2282" t="s">
        <v>5404</v>
      </c>
      <c r="G684" s="2032"/>
      <c r="H684" s="2032"/>
      <c r="I684" s="2032"/>
      <c r="J684" s="2033"/>
      <c r="K684" s="1905"/>
      <c r="L684" s="2033"/>
      <c r="M684" s="1928"/>
      <c r="N684" s="1909"/>
      <c r="O684" s="1905"/>
      <c r="P684" s="2263" t="s">
        <v>5394</v>
      </c>
      <c r="Q684" s="2264" t="s">
        <v>3106</v>
      </c>
      <c r="R684" s="2265"/>
      <c r="S684" s="2265"/>
      <c r="T684" s="2266" t="s">
        <v>4761</v>
      </c>
      <c r="U684" s="2383" t="s">
        <v>5400</v>
      </c>
      <c r="V684" s="2378"/>
      <c r="W684" s="2381" t="s">
        <v>3454</v>
      </c>
      <c r="X684" s="2381"/>
      <c r="Y684" s="2381"/>
      <c r="Z684" s="2381"/>
      <c r="AA684" s="2381"/>
      <c r="AB684" s="2382"/>
      <c r="AC684" s="2264" t="s">
        <v>4781</v>
      </c>
      <c r="AD684" s="2265"/>
      <c r="AE684" s="2265"/>
      <c r="AF684" s="2265"/>
      <c r="AG684" s="2267" t="s">
        <v>5385</v>
      </c>
      <c r="AH684" s="2267"/>
      <c r="AI684" s="2267"/>
      <c r="AJ684" s="2268"/>
      <c r="AQ684" s="1713"/>
      <c r="AR684" s="1713"/>
      <c r="AS684" s="1713"/>
      <c r="AT684" s="1713"/>
      <c r="AU684" s="1713"/>
      <c r="AV684" s="1713"/>
      <c r="AW684" s="1713"/>
      <c r="AX684" s="1713"/>
      <c r="AY684" s="1713"/>
      <c r="AZ684" s="1713"/>
      <c r="BA684" s="1713"/>
      <c r="BB684" s="1713"/>
      <c r="BC684" s="1713"/>
      <c r="BD684" s="1713"/>
    </row>
    <row r="685" spans="2:56" ht="12" hidden="1" customHeight="1">
      <c r="B685" s="1618"/>
      <c r="D685" s="2262" t="s">
        <v>5039</v>
      </c>
      <c r="E685" s="2032"/>
      <c r="F685" s="2282" t="s">
        <v>5405</v>
      </c>
      <c r="G685" s="2032"/>
      <c r="H685" s="2032"/>
      <c r="I685" s="2032"/>
      <c r="J685" s="2033"/>
      <c r="K685" s="1905"/>
      <c r="L685" s="2033"/>
      <c r="M685" s="1928"/>
      <c r="N685" s="1909"/>
      <c r="O685" s="1905"/>
      <c r="P685" s="2263" t="s">
        <v>5394</v>
      </c>
      <c r="Q685" s="2264" t="s">
        <v>3106</v>
      </c>
      <c r="R685" s="2265"/>
      <c r="S685" s="2265"/>
      <c r="T685" s="2266" t="s">
        <v>4761</v>
      </c>
      <c r="U685" s="2383" t="s">
        <v>5400</v>
      </c>
      <c r="V685" s="2378"/>
      <c r="W685" s="2381" t="s">
        <v>3457</v>
      </c>
      <c r="X685" s="2381"/>
      <c r="Y685" s="2381"/>
      <c r="Z685" s="2381"/>
      <c r="AA685" s="2381"/>
      <c r="AB685" s="2382"/>
      <c r="AC685" s="2264" t="s">
        <v>3216</v>
      </c>
      <c r="AD685" s="2265"/>
      <c r="AE685" s="2265"/>
      <c r="AF685" s="2265"/>
      <c r="AG685" s="2267" t="s">
        <v>5385</v>
      </c>
      <c r="AH685" s="2267"/>
      <c r="AI685" s="2267"/>
      <c r="AJ685" s="2268"/>
      <c r="AQ685" s="1713"/>
      <c r="AR685" s="1713"/>
      <c r="AS685" s="1713"/>
      <c r="AT685" s="1713"/>
      <c r="AU685" s="1713"/>
      <c r="AV685" s="1713"/>
      <c r="AW685" s="1713"/>
      <c r="AX685" s="1713"/>
      <c r="AY685" s="1713"/>
      <c r="AZ685" s="1713"/>
      <c r="BA685" s="1713"/>
      <c r="BB685" s="1713"/>
      <c r="BC685" s="1713"/>
      <c r="BD685" s="1713"/>
    </row>
    <row r="686" spans="2:56" ht="12" hidden="1" customHeight="1">
      <c r="B686" s="1618"/>
      <c r="D686" s="2262" t="s">
        <v>4959</v>
      </c>
      <c r="E686" s="2032"/>
      <c r="F686" s="2282" t="s">
        <v>5406</v>
      </c>
      <c r="G686" s="2032"/>
      <c r="H686" s="2032"/>
      <c r="I686" s="2032"/>
      <c r="J686" s="2033"/>
      <c r="K686" s="1905"/>
      <c r="L686" s="2033"/>
      <c r="M686" s="1928"/>
      <c r="N686" s="1909"/>
      <c r="O686" s="1905"/>
      <c r="P686" s="2263" t="s">
        <v>5394</v>
      </c>
      <c r="Q686" s="2264" t="s">
        <v>3106</v>
      </c>
      <c r="R686" s="2265"/>
      <c r="S686" s="2265"/>
      <c r="T686" s="2266" t="s">
        <v>4797</v>
      </c>
      <c r="U686" s="2383" t="s">
        <v>5396</v>
      </c>
      <c r="V686" s="2378"/>
      <c r="W686" s="2381" t="s">
        <v>3460</v>
      </c>
      <c r="X686" s="2381"/>
      <c r="Y686" s="2381"/>
      <c r="Z686" s="2381"/>
      <c r="AA686" s="2381"/>
      <c r="AB686" s="2382"/>
      <c r="AC686" s="2264" t="s">
        <v>3139</v>
      </c>
      <c r="AD686" s="2265"/>
      <c r="AE686" s="2265"/>
      <c r="AF686" s="2265"/>
      <c r="AG686" s="2267" t="s">
        <v>5387</v>
      </c>
      <c r="AH686" s="2267"/>
      <c r="AI686" s="2267"/>
      <c r="AJ686" s="2268"/>
      <c r="AQ686" s="1713"/>
      <c r="AR686" s="1713"/>
      <c r="AS686" s="1713"/>
      <c r="AT686" s="1713"/>
      <c r="AU686" s="1713"/>
      <c r="AV686" s="1713"/>
      <c r="AW686" s="1713"/>
      <c r="AX686" s="1713"/>
      <c r="AY686" s="1713"/>
      <c r="AZ686" s="1713"/>
      <c r="BA686" s="1713"/>
      <c r="BB686" s="1713"/>
      <c r="BC686" s="1713"/>
      <c r="BD686" s="1713"/>
    </row>
    <row r="687" spans="2:56" ht="12" hidden="1" customHeight="1">
      <c r="B687" s="1618"/>
      <c r="D687" s="2262" t="s">
        <v>5407</v>
      </c>
      <c r="E687" s="2032"/>
      <c r="F687" s="2282" t="s">
        <v>5408</v>
      </c>
      <c r="G687" s="2032"/>
      <c r="H687" s="2032"/>
      <c r="I687" s="2032"/>
      <c r="J687" s="2033"/>
      <c r="K687" s="1905"/>
      <c r="L687" s="2033"/>
      <c r="M687" s="1928"/>
      <c r="N687" s="1909"/>
      <c r="O687" s="1905"/>
      <c r="P687" s="2263" t="s">
        <v>5394</v>
      </c>
      <c r="Q687" s="2264" t="s">
        <v>3106</v>
      </c>
      <c r="R687" s="2265"/>
      <c r="S687" s="2265"/>
      <c r="T687" s="2266" t="s">
        <v>4761</v>
      </c>
      <c r="U687" s="2383" t="s">
        <v>5400</v>
      </c>
      <c r="V687" s="2378"/>
      <c r="W687" s="2381" t="s">
        <v>3463</v>
      </c>
      <c r="X687" s="2381"/>
      <c r="Y687" s="2381"/>
      <c r="Z687" s="2381"/>
      <c r="AA687" s="2381"/>
      <c r="AB687" s="2382"/>
      <c r="AC687" s="2264" t="s">
        <v>4781</v>
      </c>
      <c r="AD687" s="2265"/>
      <c r="AE687" s="2265"/>
      <c r="AF687" s="2265"/>
      <c r="AG687" s="2267" t="s">
        <v>5387</v>
      </c>
      <c r="AH687" s="2267"/>
      <c r="AI687" s="2267"/>
      <c r="AJ687" s="2268"/>
      <c r="AQ687" s="1713"/>
      <c r="AR687" s="1713"/>
      <c r="AS687" s="1713"/>
      <c r="AT687" s="1713"/>
      <c r="AU687" s="1713"/>
      <c r="AV687" s="1713"/>
      <c r="AW687" s="1713"/>
      <c r="AX687" s="1713"/>
      <c r="AY687" s="1713"/>
      <c r="AZ687" s="1713"/>
      <c r="BA687" s="1713"/>
      <c r="BB687" s="1713"/>
      <c r="BC687" s="1713"/>
      <c r="BD687" s="1713"/>
    </row>
    <row r="688" spans="2:56" ht="12" hidden="1" customHeight="1">
      <c r="B688" s="1618"/>
      <c r="D688" s="2262" t="s">
        <v>4963</v>
      </c>
      <c r="E688" s="2032"/>
      <c r="F688" s="2282" t="s">
        <v>5409</v>
      </c>
      <c r="G688" s="2032"/>
      <c r="H688" s="2032"/>
      <c r="I688" s="2032"/>
      <c r="J688" s="2033"/>
      <c r="K688" s="1905"/>
      <c r="L688" s="2033"/>
      <c r="M688" s="1928"/>
      <c r="N688" s="1909"/>
      <c r="O688" s="1905"/>
      <c r="P688" s="2263" t="s">
        <v>5394</v>
      </c>
      <c r="Q688" s="2264" t="s">
        <v>3106</v>
      </c>
      <c r="R688" s="2265"/>
      <c r="S688" s="2265"/>
      <c r="T688" s="2266" t="s">
        <v>4761</v>
      </c>
      <c r="U688" s="2383" t="s">
        <v>5395</v>
      </c>
      <c r="V688" s="2378"/>
      <c r="W688" s="2381" t="s">
        <v>3989</v>
      </c>
      <c r="X688" s="2381"/>
      <c r="Y688" s="2381"/>
      <c r="Z688" s="2381"/>
      <c r="AA688" s="2381"/>
      <c r="AB688" s="2382"/>
      <c r="AC688" s="2264" t="s">
        <v>5410</v>
      </c>
      <c r="AD688" s="2265"/>
      <c r="AE688" s="2265"/>
      <c r="AF688" s="2265"/>
      <c r="AG688" s="2267" t="s">
        <v>5385</v>
      </c>
      <c r="AH688" s="2267"/>
      <c r="AI688" s="2267"/>
      <c r="AJ688" s="2268"/>
      <c r="AN688" s="1903" t="s">
        <v>5411</v>
      </c>
      <c r="AQ688" s="1713"/>
      <c r="AR688" s="1713"/>
      <c r="AS688" s="1713"/>
      <c r="AT688" s="1713"/>
      <c r="AU688" s="1713"/>
      <c r="AV688" s="1713"/>
      <c r="AW688" s="1713"/>
      <c r="AX688" s="1713"/>
      <c r="AY688" s="1713"/>
      <c r="AZ688" s="1713"/>
      <c r="BA688" s="1713"/>
      <c r="BB688" s="1713"/>
      <c r="BC688" s="1713"/>
      <c r="BD688" s="1713"/>
    </row>
    <row r="689" spans="2:56" ht="12" hidden="1" customHeight="1">
      <c r="B689" s="1618"/>
      <c r="D689" s="2262" t="s">
        <v>5013</v>
      </c>
      <c r="E689" s="2032"/>
      <c r="F689" s="2282" t="s">
        <v>5412</v>
      </c>
      <c r="G689" s="2032"/>
      <c r="H689" s="2032"/>
      <c r="I689" s="2032"/>
      <c r="J689" s="2033"/>
      <c r="K689" s="1905"/>
      <c r="L689" s="2033"/>
      <c r="M689" s="1928"/>
      <c r="N689" s="1909"/>
      <c r="O689" s="1905"/>
      <c r="P689" s="2263" t="s">
        <v>5394</v>
      </c>
      <c r="Q689" s="2264" t="s">
        <v>3106</v>
      </c>
      <c r="R689" s="2265"/>
      <c r="S689" s="2265"/>
      <c r="T689" s="2266" t="s">
        <v>4761</v>
      </c>
      <c r="U689" s="2383" t="s">
        <v>5395</v>
      </c>
      <c r="V689" s="2378"/>
      <c r="W689" s="2381" t="s">
        <v>3991</v>
      </c>
      <c r="X689" s="2381"/>
      <c r="Y689" s="2381"/>
      <c r="Z689" s="2381"/>
      <c r="AA689" s="2381"/>
      <c r="AB689" s="2382"/>
      <c r="AC689" s="2264" t="s">
        <v>3216</v>
      </c>
      <c r="AD689" s="2265"/>
      <c r="AE689" s="2265"/>
      <c r="AF689" s="2265"/>
      <c r="AG689" s="2267" t="s">
        <v>5385</v>
      </c>
      <c r="AH689" s="2267"/>
      <c r="AI689" s="2267"/>
      <c r="AJ689" s="2268"/>
      <c r="AQ689" s="1713"/>
      <c r="AR689" s="1713"/>
      <c r="AS689" s="1713"/>
      <c r="AT689" s="1713"/>
      <c r="AU689" s="1713"/>
      <c r="AV689" s="1713"/>
      <c r="AW689" s="1713"/>
      <c r="AX689" s="1713"/>
      <c r="AY689" s="1713"/>
      <c r="AZ689" s="1713"/>
      <c r="BA689" s="1713"/>
      <c r="BB689" s="1713"/>
      <c r="BC689" s="1713"/>
      <c r="BD689" s="1713"/>
    </row>
    <row r="690" spans="2:56" ht="12" hidden="1" customHeight="1">
      <c r="B690" s="1618"/>
      <c r="D690" s="2262" t="s">
        <v>4970</v>
      </c>
      <c r="E690" s="2032"/>
      <c r="F690" s="2282" t="s">
        <v>5413</v>
      </c>
      <c r="G690" s="2032"/>
      <c r="H690" s="2032"/>
      <c r="I690" s="2032"/>
      <c r="J690" s="2033"/>
      <c r="K690" s="1905"/>
      <c r="L690" s="2033"/>
      <c r="M690" s="1928"/>
      <c r="N690" s="1909"/>
      <c r="O690" s="1905"/>
      <c r="P690" s="2263" t="s">
        <v>5394</v>
      </c>
      <c r="Q690" s="2264" t="s">
        <v>3106</v>
      </c>
      <c r="R690" s="2265"/>
      <c r="S690" s="2265"/>
      <c r="T690" s="2266" t="s">
        <v>4761</v>
      </c>
      <c r="U690" s="2383" t="s">
        <v>5400</v>
      </c>
      <c r="V690" s="2378"/>
      <c r="W690" s="2381" t="s">
        <v>3995</v>
      </c>
      <c r="X690" s="2381"/>
      <c r="Y690" s="2381"/>
      <c r="Z690" s="2381"/>
      <c r="AA690" s="2381"/>
      <c r="AB690" s="2382"/>
      <c r="AC690" s="2264" t="s">
        <v>4781</v>
      </c>
      <c r="AD690" s="2265"/>
      <c r="AE690" s="2265"/>
      <c r="AF690" s="2265"/>
      <c r="AG690" s="2267" t="s">
        <v>5391</v>
      </c>
      <c r="AH690" s="2267"/>
      <c r="AI690" s="2267"/>
      <c r="AJ690" s="2268"/>
      <c r="AQ690" s="1713"/>
      <c r="AR690" s="1713"/>
      <c r="AS690" s="1713"/>
      <c r="AT690" s="1713"/>
      <c r="AU690" s="1713"/>
      <c r="AV690" s="1713"/>
      <c r="AW690" s="1713"/>
      <c r="AX690" s="1713"/>
      <c r="AY690" s="1713"/>
      <c r="AZ690" s="1713"/>
      <c r="BA690" s="1713"/>
      <c r="BB690" s="1713"/>
      <c r="BC690" s="1713"/>
      <c r="BD690" s="1713"/>
    </row>
    <row r="691" spans="2:56" ht="12" hidden="1" customHeight="1">
      <c r="B691" s="1618"/>
      <c r="D691" s="2262" t="s">
        <v>5414</v>
      </c>
      <c r="E691" s="2032"/>
      <c r="F691" s="2282" t="s">
        <v>5415</v>
      </c>
      <c r="G691" s="2032"/>
      <c r="H691" s="2032"/>
      <c r="I691" s="2032"/>
      <c r="J691" s="2033"/>
      <c r="K691" s="1905"/>
      <c r="L691" s="2033"/>
      <c r="M691" s="1928"/>
      <c r="N691" s="1909"/>
      <c r="O691" s="1905"/>
      <c r="P691" s="2263" t="s">
        <v>5394</v>
      </c>
      <c r="Q691" s="2264" t="s">
        <v>3106</v>
      </c>
      <c r="R691" s="2265"/>
      <c r="S691" s="2265"/>
      <c r="T691" s="2266" t="s">
        <v>4761</v>
      </c>
      <c r="U691" s="2383" t="s">
        <v>5395</v>
      </c>
      <c r="V691" s="2378"/>
      <c r="W691" s="2381" t="s">
        <v>5416</v>
      </c>
      <c r="X691" s="2381"/>
      <c r="Y691" s="2381"/>
      <c r="Z691" s="2381"/>
      <c r="AA691" s="2381"/>
      <c r="AB691" s="2382"/>
      <c r="AC691" s="2264" t="s">
        <v>4781</v>
      </c>
      <c r="AD691" s="2265"/>
      <c r="AE691" s="2265"/>
      <c r="AF691" s="2265"/>
      <c r="AG691" s="2267" t="s">
        <v>5385</v>
      </c>
      <c r="AH691" s="2267"/>
      <c r="AI691" s="2267"/>
      <c r="AJ691" s="2268"/>
      <c r="AQ691" s="1713"/>
      <c r="AR691" s="1713"/>
      <c r="AS691" s="1713"/>
      <c r="AT691" s="1713"/>
      <c r="AU691" s="1713"/>
      <c r="AV691" s="1713"/>
      <c r="AW691" s="1713"/>
      <c r="AX691" s="1713"/>
      <c r="AY691" s="1713"/>
      <c r="AZ691" s="1713"/>
      <c r="BA691" s="1713"/>
      <c r="BB691" s="1713"/>
      <c r="BC691" s="1713"/>
      <c r="BD691" s="1713"/>
    </row>
    <row r="692" spans="2:56" ht="12" hidden="1" customHeight="1">
      <c r="B692" s="1618"/>
      <c r="D692" s="2262" t="s">
        <v>4976</v>
      </c>
      <c r="E692" s="2032"/>
      <c r="F692" s="2282" t="s">
        <v>5417</v>
      </c>
      <c r="G692" s="2032"/>
      <c r="H692" s="2032"/>
      <c r="I692" s="2032"/>
      <c r="J692" s="2033"/>
      <c r="K692" s="1905"/>
      <c r="L692" s="2033"/>
      <c r="M692" s="1928"/>
      <c r="N692" s="1909"/>
      <c r="O692" s="1905"/>
      <c r="P692" s="2263" t="s">
        <v>5394</v>
      </c>
      <c r="Q692" s="2264" t="s">
        <v>3106</v>
      </c>
      <c r="R692" s="2265"/>
      <c r="S692" s="2265"/>
      <c r="T692" s="2266" t="s">
        <v>4761</v>
      </c>
      <c r="U692" s="2383" t="s">
        <v>5400</v>
      </c>
      <c r="V692" s="2378"/>
      <c r="W692" s="2381" t="s">
        <v>4031</v>
      </c>
      <c r="X692" s="2381"/>
      <c r="Y692" s="2381"/>
      <c r="Z692" s="2381"/>
      <c r="AA692" s="2381"/>
      <c r="AB692" s="2382"/>
      <c r="AC692" s="2264" t="s">
        <v>5410</v>
      </c>
      <c r="AD692" s="2265"/>
      <c r="AE692" s="2265"/>
      <c r="AF692" s="2265"/>
      <c r="AG692" s="2267" t="s">
        <v>5387</v>
      </c>
      <c r="AH692" s="2267"/>
      <c r="AI692" s="2267"/>
      <c r="AJ692" s="2268"/>
      <c r="AQ692" s="1713"/>
      <c r="AR692" s="1713"/>
      <c r="AS692" s="1713"/>
      <c r="AT692" s="1713"/>
      <c r="AU692" s="1713"/>
      <c r="AV692" s="1713"/>
      <c r="AW692" s="1713"/>
      <c r="AX692" s="1713"/>
      <c r="AY692" s="1713"/>
      <c r="AZ692" s="1713"/>
      <c r="BA692" s="1713"/>
      <c r="BB692" s="1713"/>
      <c r="BC692" s="1713"/>
      <c r="BD692" s="1713"/>
    </row>
    <row r="693" spans="2:56" ht="12" hidden="1" customHeight="1">
      <c r="B693" s="1618"/>
      <c r="D693" s="2262" t="s">
        <v>5418</v>
      </c>
      <c r="E693" s="2032"/>
      <c r="F693" s="2282" t="s">
        <v>5419</v>
      </c>
      <c r="G693" s="2032"/>
      <c r="H693" s="2032"/>
      <c r="I693" s="2032"/>
      <c r="J693" s="2033"/>
      <c r="K693" s="1905"/>
      <c r="L693" s="2033"/>
      <c r="M693" s="1928"/>
      <c r="N693" s="1909"/>
      <c r="O693" s="1905"/>
      <c r="P693" s="2263" t="s">
        <v>5394</v>
      </c>
      <c r="Q693" s="2264" t="s">
        <v>3106</v>
      </c>
      <c r="R693" s="2265"/>
      <c r="S693" s="2265"/>
      <c r="T693" s="2266" t="s">
        <v>4761</v>
      </c>
      <c r="U693" s="2383" t="s">
        <v>5400</v>
      </c>
      <c r="V693" s="2378"/>
      <c r="W693" s="2381" t="s">
        <v>5420</v>
      </c>
      <c r="X693" s="2381"/>
      <c r="Y693" s="2381"/>
      <c r="Z693" s="2381"/>
      <c r="AA693" s="2381"/>
      <c r="AB693" s="2382"/>
      <c r="AC693" s="2264" t="s">
        <v>3139</v>
      </c>
      <c r="AD693" s="2265"/>
      <c r="AE693" s="2265"/>
      <c r="AF693" s="2265"/>
      <c r="AG693" s="2267" t="s">
        <v>5391</v>
      </c>
      <c r="AH693" s="2267"/>
      <c r="AI693" s="2267"/>
      <c r="AJ693" s="2268"/>
      <c r="AQ693" s="1713"/>
      <c r="AR693" s="1713"/>
      <c r="AS693" s="1713"/>
      <c r="AT693" s="1713"/>
      <c r="AU693" s="1713"/>
      <c r="AV693" s="1713"/>
      <c r="AW693" s="1713"/>
      <c r="AX693" s="1713"/>
      <c r="AY693" s="1713"/>
      <c r="AZ693" s="1713"/>
      <c r="BA693" s="1713"/>
      <c r="BB693" s="1713"/>
      <c r="BC693" s="1713"/>
      <c r="BD693" s="1713"/>
    </row>
    <row r="694" spans="2:56" ht="12" hidden="1" customHeight="1">
      <c r="B694" s="1618"/>
      <c r="D694" s="2262" t="s">
        <v>5421</v>
      </c>
      <c r="E694" s="2032"/>
      <c r="F694" s="2282" t="s">
        <v>5422</v>
      </c>
      <c r="G694" s="2032"/>
      <c r="H694" s="2032"/>
      <c r="I694" s="2032"/>
      <c r="J694" s="2033"/>
      <c r="K694" s="1905"/>
      <c r="L694" s="2033"/>
      <c r="M694" s="1928"/>
      <c r="N694" s="1909"/>
      <c r="O694" s="1905"/>
      <c r="P694" s="2263" t="s">
        <v>5394</v>
      </c>
      <c r="Q694" s="2264" t="s">
        <v>3106</v>
      </c>
      <c r="R694" s="2265"/>
      <c r="S694" s="2265"/>
      <c r="T694" s="2266" t="s">
        <v>4780</v>
      </c>
      <c r="U694" s="2383" t="s">
        <v>5395</v>
      </c>
      <c r="V694" s="2378"/>
      <c r="W694" s="2381" t="s">
        <v>4806</v>
      </c>
      <c r="X694" s="2381"/>
      <c r="Y694" s="2381"/>
      <c r="Z694" s="2381"/>
      <c r="AA694" s="2381"/>
      <c r="AB694" s="2382"/>
      <c r="AC694" s="2264" t="s">
        <v>4781</v>
      </c>
      <c r="AD694" s="2265"/>
      <c r="AE694" s="2265"/>
      <c r="AF694" s="2265"/>
      <c r="AG694" s="2267" t="s">
        <v>5387</v>
      </c>
      <c r="AH694" s="2267"/>
      <c r="AI694" s="2267"/>
      <c r="AJ694" s="2268"/>
      <c r="AQ694" s="1713"/>
      <c r="AR694" s="1713"/>
      <c r="AS694" s="1713"/>
      <c r="AT694" s="1713"/>
      <c r="AU694" s="1713"/>
      <c r="AV694" s="1713"/>
      <c r="AW694" s="1713"/>
      <c r="AX694" s="1713"/>
      <c r="AY694" s="1713"/>
      <c r="AZ694" s="1713"/>
      <c r="BA694" s="1713"/>
      <c r="BB694" s="1713"/>
      <c r="BC694" s="1713"/>
      <c r="BD694" s="1713"/>
    </row>
    <row r="695" spans="2:56" ht="12" hidden="1" customHeight="1">
      <c r="B695" s="1618"/>
      <c r="D695" s="2262" t="s">
        <v>5423</v>
      </c>
      <c r="E695" s="2032"/>
      <c r="F695" s="2282" t="s">
        <v>5424</v>
      </c>
      <c r="G695" s="2032"/>
      <c r="H695" s="2032"/>
      <c r="I695" s="2032"/>
      <c r="J695" s="2033"/>
      <c r="K695" s="1905"/>
      <c r="L695" s="2033"/>
      <c r="M695" s="1928"/>
      <c r="N695" s="1909"/>
      <c r="O695" s="1905"/>
      <c r="P695" s="2263" t="s">
        <v>5394</v>
      </c>
      <c r="Q695" s="2264" t="s">
        <v>3106</v>
      </c>
      <c r="R695" s="2265"/>
      <c r="S695" s="2265"/>
      <c r="T695" s="2266" t="s">
        <v>4780</v>
      </c>
      <c r="U695" s="2383" t="s">
        <v>5425</v>
      </c>
      <c r="V695" s="2378"/>
      <c r="W695" s="2381" t="s">
        <v>4942</v>
      </c>
      <c r="X695" s="2381"/>
      <c r="Y695" s="2381"/>
      <c r="Z695" s="2381"/>
      <c r="AA695" s="2381"/>
      <c r="AB695" s="2382"/>
      <c r="AC695" s="2264" t="s">
        <v>3139</v>
      </c>
      <c r="AD695" s="2265"/>
      <c r="AE695" s="2265"/>
      <c r="AF695" s="2265"/>
      <c r="AG695" s="2267" t="s">
        <v>5385</v>
      </c>
      <c r="AH695" s="2267"/>
      <c r="AI695" s="2267"/>
      <c r="AJ695" s="2268"/>
      <c r="AQ695" s="1713"/>
      <c r="AR695" s="1713"/>
      <c r="AS695" s="1713"/>
      <c r="AT695" s="1713"/>
      <c r="AU695" s="1713"/>
      <c r="AV695" s="1713"/>
      <c r="AW695" s="1713"/>
      <c r="AX695" s="1713"/>
      <c r="AY695" s="1713"/>
      <c r="AZ695" s="1713"/>
      <c r="BA695" s="1713"/>
      <c r="BB695" s="1713"/>
      <c r="BC695" s="1713"/>
      <c r="BD695" s="1713"/>
    </row>
    <row r="696" spans="2:56" ht="12" hidden="1" customHeight="1">
      <c r="B696" s="1618"/>
      <c r="D696" s="2262" t="s">
        <v>5426</v>
      </c>
      <c r="E696" s="2032"/>
      <c r="F696" s="2282" t="s">
        <v>5427</v>
      </c>
      <c r="G696" s="2032"/>
      <c r="H696" s="2032"/>
      <c r="I696" s="2032"/>
      <c r="J696" s="2033"/>
      <c r="K696" s="1905"/>
      <c r="L696" s="2033"/>
      <c r="M696" s="1928"/>
      <c r="N696" s="1909"/>
      <c r="O696" s="1905"/>
      <c r="P696" s="2263" t="s">
        <v>5394</v>
      </c>
      <c r="Q696" s="2264" t="s">
        <v>3106</v>
      </c>
      <c r="R696" s="2265"/>
      <c r="S696" s="2265"/>
      <c r="T696" s="2266" t="s">
        <v>4761</v>
      </c>
      <c r="U696" s="2383" t="s">
        <v>5396</v>
      </c>
      <c r="V696" s="2378"/>
      <c r="W696" s="2381" t="s">
        <v>3737</v>
      </c>
      <c r="X696" s="2381"/>
      <c r="Y696" s="2381"/>
      <c r="Z696" s="2381"/>
      <c r="AA696" s="2381"/>
      <c r="AB696" s="2382"/>
      <c r="AC696" s="2264" t="s">
        <v>3216</v>
      </c>
      <c r="AD696" s="2265"/>
      <c r="AE696" s="2265"/>
      <c r="AF696" s="2265"/>
      <c r="AG696" s="2267" t="s">
        <v>5391</v>
      </c>
      <c r="AH696" s="2267"/>
      <c r="AI696" s="2267"/>
      <c r="AJ696" s="2268"/>
      <c r="AQ696" s="1713"/>
      <c r="AR696" s="1713"/>
      <c r="AS696" s="1713"/>
      <c r="AT696" s="1713"/>
      <c r="AU696" s="1713"/>
      <c r="AV696" s="1713"/>
      <c r="AW696" s="1713"/>
      <c r="AX696" s="1713"/>
      <c r="AY696" s="1713"/>
      <c r="AZ696" s="1713"/>
      <c r="BA696" s="1713"/>
      <c r="BB696" s="1713"/>
      <c r="BC696" s="1713"/>
      <c r="BD696" s="1713"/>
    </row>
    <row r="697" spans="2:56" ht="12" hidden="1" customHeight="1">
      <c r="B697" s="1618"/>
      <c r="D697" s="2262" t="s">
        <v>5428</v>
      </c>
      <c r="E697" s="2032"/>
      <c r="F697" s="2282" t="s">
        <v>5429</v>
      </c>
      <c r="G697" s="2032"/>
      <c r="H697" s="2032"/>
      <c r="I697" s="2032"/>
      <c r="J697" s="2033"/>
      <c r="K697" s="1905"/>
      <c r="L697" s="2033"/>
      <c r="M697" s="1928"/>
      <c r="N697" s="1909"/>
      <c r="O697" s="1905"/>
      <c r="P697" s="2263" t="s">
        <v>5394</v>
      </c>
      <c r="Q697" s="2264" t="s">
        <v>3106</v>
      </c>
      <c r="R697" s="2265"/>
      <c r="S697" s="2265"/>
      <c r="T697" s="2266" t="s">
        <v>4761</v>
      </c>
      <c r="U697" s="2383" t="s">
        <v>5400</v>
      </c>
      <c r="V697" s="2378"/>
      <c r="W697" s="2381" t="s">
        <v>4948</v>
      </c>
      <c r="X697" s="2381"/>
      <c r="Y697" s="2381"/>
      <c r="Z697" s="2381"/>
      <c r="AA697" s="2381"/>
      <c r="AB697" s="2382"/>
      <c r="AC697" s="2264" t="s">
        <v>3216</v>
      </c>
      <c r="AD697" s="2265"/>
      <c r="AE697" s="2265"/>
      <c r="AF697" s="2265"/>
      <c r="AG697" s="2267" t="s">
        <v>5387</v>
      </c>
      <c r="AH697" s="2267"/>
      <c r="AI697" s="2267"/>
      <c r="AJ697" s="2268"/>
      <c r="AQ697" s="1713"/>
      <c r="AR697" s="1713"/>
      <c r="AS697" s="1713"/>
      <c r="AT697" s="1713"/>
      <c r="AU697" s="1713"/>
      <c r="AV697" s="1713"/>
      <c r="AW697" s="1713"/>
      <c r="AX697" s="1713"/>
      <c r="AY697" s="1713"/>
      <c r="AZ697" s="1713"/>
      <c r="BA697" s="1713"/>
      <c r="BB697" s="1713"/>
      <c r="BC697" s="1713"/>
      <c r="BD697" s="1713"/>
    </row>
    <row r="698" spans="2:56" ht="12" hidden="1" customHeight="1">
      <c r="B698" s="1618"/>
      <c r="D698" s="2262" t="s">
        <v>5430</v>
      </c>
      <c r="E698" s="2032"/>
      <c r="F698" s="2282" t="s">
        <v>5431</v>
      </c>
      <c r="G698" s="2032"/>
      <c r="H698" s="2032"/>
      <c r="I698" s="2032"/>
      <c r="J698" s="2033"/>
      <c r="K698" s="1905"/>
      <c r="L698" s="2033"/>
      <c r="M698" s="1928"/>
      <c r="N698" s="1909"/>
      <c r="O698" s="1905"/>
      <c r="P698" s="2263" t="s">
        <v>5394</v>
      </c>
      <c r="Q698" s="2264" t="s">
        <v>3106</v>
      </c>
      <c r="R698" s="2265"/>
      <c r="S698" s="2265"/>
      <c r="T698" s="2266" t="s">
        <v>4761</v>
      </c>
      <c r="U698" s="2383" t="s">
        <v>5395</v>
      </c>
      <c r="V698" s="2378"/>
      <c r="W698" s="2381" t="s">
        <v>5002</v>
      </c>
      <c r="X698" s="2381"/>
      <c r="Y698" s="2381"/>
      <c r="Z698" s="2381"/>
      <c r="AA698" s="2381"/>
      <c r="AB698" s="2382"/>
      <c r="AC698" s="2264" t="s">
        <v>3216</v>
      </c>
      <c r="AD698" s="2265"/>
      <c r="AE698" s="2265"/>
      <c r="AF698" s="2265"/>
      <c r="AG698" s="2267" t="s">
        <v>5432</v>
      </c>
      <c r="AH698" s="2267"/>
      <c r="AI698" s="2267"/>
      <c r="AJ698" s="2268"/>
      <c r="AQ698" s="1713"/>
      <c r="AR698" s="1713"/>
      <c r="AS698" s="1713"/>
      <c r="AT698" s="1713"/>
      <c r="AU698" s="1713"/>
      <c r="AV698" s="1713"/>
      <c r="AW698" s="1713"/>
      <c r="AX698" s="1713"/>
      <c r="AY698" s="1713"/>
      <c r="AZ698" s="1713"/>
      <c r="BA698" s="1713"/>
      <c r="BB698" s="1713"/>
      <c r="BC698" s="1713"/>
      <c r="BD698" s="1713"/>
    </row>
    <row r="699" spans="2:56" ht="12" hidden="1" customHeight="1">
      <c r="B699" s="1618"/>
      <c r="D699" s="2262" t="s">
        <v>5433</v>
      </c>
      <c r="E699" s="2032"/>
      <c r="F699" s="2282" t="s">
        <v>5434</v>
      </c>
      <c r="G699" s="2032"/>
      <c r="H699" s="2032"/>
      <c r="I699" s="2032"/>
      <c r="J699" s="2033"/>
      <c r="K699" s="1905"/>
      <c r="L699" s="2033"/>
      <c r="M699" s="1928"/>
      <c r="N699" s="1909"/>
      <c r="O699" s="1905"/>
      <c r="P699" s="2263" t="s">
        <v>5394</v>
      </c>
      <c r="Q699" s="2264" t="s">
        <v>3106</v>
      </c>
      <c r="R699" s="2265"/>
      <c r="S699" s="2265"/>
      <c r="T699" s="2266" t="s">
        <v>4761</v>
      </c>
      <c r="U699" s="2383" t="s">
        <v>5395</v>
      </c>
      <c r="V699" s="2378"/>
      <c r="W699" s="2381" t="s">
        <v>4867</v>
      </c>
      <c r="X699" s="2381"/>
      <c r="Y699" s="2381"/>
      <c r="Z699" s="2381"/>
      <c r="AA699" s="2381"/>
      <c r="AB699" s="2382"/>
      <c r="AC699" s="2264" t="s">
        <v>3216</v>
      </c>
      <c r="AD699" s="2265"/>
      <c r="AE699" s="2265"/>
      <c r="AF699" s="2265"/>
      <c r="AG699" s="2267" t="s">
        <v>5385</v>
      </c>
      <c r="AH699" s="2267"/>
      <c r="AI699" s="2267"/>
      <c r="AJ699" s="2268"/>
      <c r="AQ699" s="1713"/>
      <c r="AR699" s="1713"/>
      <c r="AS699" s="1713"/>
      <c r="AT699" s="1713"/>
      <c r="AU699" s="1713"/>
      <c r="AV699" s="1713"/>
      <c r="AW699" s="1713"/>
      <c r="AX699" s="1713"/>
      <c r="AY699" s="1713"/>
      <c r="AZ699" s="1713"/>
      <c r="BA699" s="1713"/>
      <c r="BB699" s="1713"/>
      <c r="BC699" s="1713"/>
      <c r="BD699" s="1713"/>
    </row>
    <row r="700" spans="2:56" ht="12" hidden="1" customHeight="1">
      <c r="B700" s="1618"/>
      <c r="D700" s="2262" t="s">
        <v>5435</v>
      </c>
      <c r="E700" s="2032"/>
      <c r="F700" s="2282" t="s">
        <v>5436</v>
      </c>
      <c r="G700" s="2032"/>
      <c r="H700" s="2032"/>
      <c r="I700" s="2032"/>
      <c r="J700" s="2033"/>
      <c r="K700" s="1905"/>
      <c r="L700" s="2033"/>
      <c r="M700" s="1928"/>
      <c r="N700" s="1909"/>
      <c r="O700" s="1905"/>
      <c r="P700" s="2263" t="s">
        <v>5394</v>
      </c>
      <c r="Q700" s="2264" t="s">
        <v>3106</v>
      </c>
      <c r="R700" s="2265"/>
      <c r="S700" s="2265"/>
      <c r="T700" s="2266" t="s">
        <v>4761</v>
      </c>
      <c r="U700" s="2383" t="s">
        <v>5400</v>
      </c>
      <c r="V700" s="2378"/>
      <c r="W700" s="2381" t="s">
        <v>4869</v>
      </c>
      <c r="X700" s="2381"/>
      <c r="Y700" s="2381"/>
      <c r="Z700" s="2381"/>
      <c r="AA700" s="2381"/>
      <c r="AB700" s="2382"/>
      <c r="AC700" s="2264" t="s">
        <v>4781</v>
      </c>
      <c r="AD700" s="2265"/>
      <c r="AE700" s="2265"/>
      <c r="AF700" s="2265"/>
      <c r="AG700" s="2267" t="s">
        <v>5391</v>
      </c>
      <c r="AH700" s="2267"/>
      <c r="AI700" s="2267"/>
      <c r="AJ700" s="2268"/>
      <c r="AQ700" s="1713"/>
      <c r="AR700" s="1713"/>
      <c r="AS700" s="1713"/>
      <c r="AT700" s="1713"/>
      <c r="AU700" s="1713"/>
      <c r="AV700" s="1713"/>
      <c r="AW700" s="1713"/>
      <c r="AX700" s="1713"/>
      <c r="AY700" s="1713"/>
      <c r="AZ700" s="1713"/>
      <c r="BA700" s="1713"/>
      <c r="BB700" s="1713"/>
      <c r="BC700" s="1713"/>
      <c r="BD700" s="1713"/>
    </row>
    <row r="701" spans="2:56" ht="12" hidden="1" customHeight="1">
      <c r="B701" s="1618"/>
      <c r="D701" s="2262" t="s">
        <v>5437</v>
      </c>
      <c r="E701" s="2032"/>
      <c r="F701" s="2282" t="s">
        <v>5438</v>
      </c>
      <c r="G701" s="2032"/>
      <c r="H701" s="2032"/>
      <c r="I701" s="2032"/>
      <c r="J701" s="2033"/>
      <c r="K701" s="1905"/>
      <c r="L701" s="2033"/>
      <c r="M701" s="1928"/>
      <c r="N701" s="1909"/>
      <c r="O701" s="1905"/>
      <c r="P701" s="2263" t="s">
        <v>5394</v>
      </c>
      <c r="Q701" s="2264" t="s">
        <v>3106</v>
      </c>
      <c r="R701" s="2265"/>
      <c r="S701" s="2265"/>
      <c r="T701" s="2266" t="s">
        <v>4761</v>
      </c>
      <c r="U701" s="2383" t="s">
        <v>5395</v>
      </c>
      <c r="V701" s="2378"/>
      <c r="W701" s="2381" t="s">
        <v>4820</v>
      </c>
      <c r="X701" s="2381"/>
      <c r="Y701" s="2381"/>
      <c r="Z701" s="2381"/>
      <c r="AA701" s="2381"/>
      <c r="AB701" s="2382"/>
      <c r="AC701" s="2264" t="s">
        <v>4781</v>
      </c>
      <c r="AD701" s="2265"/>
      <c r="AE701" s="2265"/>
      <c r="AF701" s="2265"/>
      <c r="AG701" s="2267" t="s">
        <v>5385</v>
      </c>
      <c r="AH701" s="2267"/>
      <c r="AI701" s="2267"/>
      <c r="AJ701" s="2268"/>
      <c r="AQ701" s="1713"/>
      <c r="AR701" s="1713"/>
      <c r="AS701" s="1713"/>
      <c r="AT701" s="1713"/>
      <c r="AU701" s="1713"/>
      <c r="AV701" s="1713"/>
      <c r="AW701" s="1713"/>
      <c r="AX701" s="1713"/>
      <c r="AY701" s="1713"/>
      <c r="AZ701" s="1713"/>
      <c r="BA701" s="1713"/>
      <c r="BB701" s="1713"/>
      <c r="BC701" s="1713"/>
      <c r="BD701" s="1713"/>
    </row>
    <row r="702" spans="2:56" ht="12" hidden="1" customHeight="1">
      <c r="B702" s="1618"/>
      <c r="D702" s="2262" t="s">
        <v>5439</v>
      </c>
      <c r="E702" s="2032"/>
      <c r="F702" s="2282" t="s">
        <v>5440</v>
      </c>
      <c r="G702" s="2032"/>
      <c r="H702" s="2032"/>
      <c r="I702" s="2032"/>
      <c r="J702" s="2033"/>
      <c r="K702" s="1905"/>
      <c r="L702" s="2033"/>
      <c r="M702" s="1928"/>
      <c r="N702" s="1909"/>
      <c r="O702" s="1905"/>
      <c r="P702" s="2263" t="s">
        <v>5394</v>
      </c>
      <c r="Q702" s="2264" t="s">
        <v>3106</v>
      </c>
      <c r="R702" s="2265"/>
      <c r="S702" s="2265"/>
      <c r="T702" s="2266" t="s">
        <v>5441</v>
      </c>
      <c r="U702" s="2383" t="s">
        <v>5400</v>
      </c>
      <c r="V702" s="2378"/>
      <c r="W702" s="2381" t="s">
        <v>4822</v>
      </c>
      <c r="X702" s="2381"/>
      <c r="Y702" s="2381"/>
      <c r="Z702" s="2381"/>
      <c r="AA702" s="2381"/>
      <c r="AB702" s="2382"/>
      <c r="AC702" s="2264" t="s">
        <v>3216</v>
      </c>
      <c r="AD702" s="2265"/>
      <c r="AE702" s="2265"/>
      <c r="AF702" s="2265"/>
      <c r="AG702" s="2267" t="s">
        <v>5387</v>
      </c>
      <c r="AH702" s="2267"/>
      <c r="AI702" s="2267"/>
      <c r="AJ702" s="2268"/>
      <c r="AQ702" s="1713"/>
      <c r="AR702" s="1713"/>
      <c r="AS702" s="1713"/>
      <c r="AT702" s="1713"/>
      <c r="AU702" s="1713"/>
      <c r="AV702" s="1713"/>
      <c r="AW702" s="1713"/>
      <c r="AX702" s="1713"/>
      <c r="AY702" s="1713"/>
      <c r="AZ702" s="1713"/>
      <c r="BA702" s="1713"/>
      <c r="BB702" s="1713"/>
      <c r="BC702" s="1713"/>
      <c r="BD702" s="1713"/>
    </row>
    <row r="703" spans="2:56" ht="12" hidden="1" customHeight="1">
      <c r="B703" s="1618"/>
      <c r="D703" s="2262" t="s">
        <v>5442</v>
      </c>
      <c r="E703" s="2032"/>
      <c r="F703" s="2282" t="s">
        <v>5443</v>
      </c>
      <c r="G703" s="2032"/>
      <c r="H703" s="2032"/>
      <c r="I703" s="2032"/>
      <c r="J703" s="2033"/>
      <c r="K703" s="1905"/>
      <c r="L703" s="2033"/>
      <c r="M703" s="1928"/>
      <c r="N703" s="1909"/>
      <c r="O703" s="1905"/>
      <c r="P703" s="2263" t="s">
        <v>5394</v>
      </c>
      <c r="Q703" s="2264" t="s">
        <v>3106</v>
      </c>
      <c r="R703" s="2265"/>
      <c r="S703" s="2265"/>
      <c r="T703" s="2266" t="s">
        <v>4761</v>
      </c>
      <c r="U703" s="2383" t="s">
        <v>5395</v>
      </c>
      <c r="V703" s="2378"/>
      <c r="W703" s="2381" t="s">
        <v>4824</v>
      </c>
      <c r="X703" s="2381"/>
      <c r="Y703" s="2381"/>
      <c r="Z703" s="2381"/>
      <c r="AA703" s="2381"/>
      <c r="AB703" s="2382"/>
      <c r="AC703" s="2264" t="s">
        <v>3139</v>
      </c>
      <c r="AD703" s="2265"/>
      <c r="AE703" s="2265"/>
      <c r="AF703" s="2265"/>
      <c r="AG703" s="2267" t="s">
        <v>5385</v>
      </c>
      <c r="AH703" s="2267"/>
      <c r="AI703" s="2267"/>
      <c r="AJ703" s="2268"/>
      <c r="AQ703" s="1713"/>
      <c r="AR703" s="1713"/>
      <c r="AS703" s="1713"/>
      <c r="AT703" s="1713"/>
      <c r="AU703" s="1713"/>
      <c r="AV703" s="1713"/>
      <c r="AW703" s="1713"/>
      <c r="AX703" s="1713"/>
      <c r="AY703" s="1713"/>
      <c r="AZ703" s="1713"/>
      <c r="BA703" s="1713"/>
      <c r="BB703" s="1713"/>
      <c r="BC703" s="1713"/>
      <c r="BD703" s="1713"/>
    </row>
    <row r="704" spans="2:56" ht="12" hidden="1" customHeight="1">
      <c r="B704" s="1618"/>
      <c r="D704" s="2262" t="s">
        <v>5444</v>
      </c>
      <c r="E704" s="2032"/>
      <c r="F704" s="2282" t="s">
        <v>5445</v>
      </c>
      <c r="G704" s="2032"/>
      <c r="H704" s="2032"/>
      <c r="I704" s="2032"/>
      <c r="J704" s="2033"/>
      <c r="K704" s="1905"/>
      <c r="L704" s="2033"/>
      <c r="M704" s="1928"/>
      <c r="N704" s="1909"/>
      <c r="O704" s="1905"/>
      <c r="P704" s="2263" t="s">
        <v>5394</v>
      </c>
      <c r="Q704" s="2264" t="s">
        <v>3106</v>
      </c>
      <c r="R704" s="2265"/>
      <c r="S704" s="2265"/>
      <c r="T704" s="2266" t="s">
        <v>4761</v>
      </c>
      <c r="U704" s="2383" t="s">
        <v>5400</v>
      </c>
      <c r="V704" s="2378"/>
      <c r="W704" s="2381" t="s">
        <v>5446</v>
      </c>
      <c r="X704" s="2381"/>
      <c r="Y704" s="2381"/>
      <c r="Z704" s="2381"/>
      <c r="AA704" s="2381"/>
      <c r="AB704" s="2382"/>
      <c r="AC704" s="2264" t="s">
        <v>4781</v>
      </c>
      <c r="AD704" s="2265"/>
      <c r="AE704" s="2265"/>
      <c r="AF704" s="2265"/>
      <c r="AG704" s="2267" t="s">
        <v>5391</v>
      </c>
      <c r="AH704" s="2267"/>
      <c r="AI704" s="2267"/>
      <c r="AJ704" s="2268"/>
      <c r="AQ704" s="1713"/>
      <c r="AR704" s="1713"/>
      <c r="AS704" s="1713"/>
      <c r="AT704" s="1713"/>
      <c r="AU704" s="1713"/>
      <c r="AV704" s="1713"/>
      <c r="AW704" s="1713"/>
      <c r="AX704" s="1713"/>
      <c r="AY704" s="1713"/>
      <c r="AZ704" s="1713"/>
      <c r="BA704" s="1713"/>
      <c r="BB704" s="1713"/>
      <c r="BC704" s="1713"/>
      <c r="BD704" s="1713"/>
    </row>
    <row r="705" spans="2:56" ht="12" hidden="1" customHeight="1">
      <c r="B705" s="1618"/>
      <c r="D705" s="2262" t="s">
        <v>5447</v>
      </c>
      <c r="E705" s="2032"/>
      <c r="F705" s="2282" t="s">
        <v>5448</v>
      </c>
      <c r="G705" s="2032"/>
      <c r="H705" s="2032"/>
      <c r="I705" s="2032"/>
      <c r="J705" s="2033"/>
      <c r="K705" s="1905"/>
      <c r="L705" s="2033"/>
      <c r="M705" s="1928"/>
      <c r="N705" s="1909"/>
      <c r="O705" s="1905"/>
      <c r="P705" s="2263" t="s">
        <v>5394</v>
      </c>
      <c r="Q705" s="2264" t="s">
        <v>3106</v>
      </c>
      <c r="R705" s="2265"/>
      <c r="S705" s="2265"/>
      <c r="T705" s="2266" t="s">
        <v>4761</v>
      </c>
      <c r="U705" s="2383" t="s">
        <v>5396</v>
      </c>
      <c r="V705" s="2378"/>
      <c r="W705" s="2381" t="s">
        <v>5449</v>
      </c>
      <c r="X705" s="2381"/>
      <c r="Y705" s="2381"/>
      <c r="Z705" s="2381"/>
      <c r="AA705" s="2381"/>
      <c r="AB705" s="2382"/>
      <c r="AC705" s="2264" t="s">
        <v>3216</v>
      </c>
      <c r="AD705" s="2265"/>
      <c r="AE705" s="2265"/>
      <c r="AF705" s="2265"/>
      <c r="AG705" s="2267" t="s">
        <v>5387</v>
      </c>
      <c r="AH705" s="2267"/>
      <c r="AI705" s="2267"/>
      <c r="AJ705" s="2268"/>
      <c r="AQ705" s="1713"/>
      <c r="AR705" s="1713"/>
      <c r="AS705" s="1713"/>
      <c r="AT705" s="1713"/>
      <c r="AU705" s="1713"/>
      <c r="AV705" s="1713"/>
      <c r="AW705" s="1713"/>
      <c r="AX705" s="1713"/>
      <c r="AY705" s="1713"/>
      <c r="AZ705" s="1713"/>
      <c r="BA705" s="1713"/>
      <c r="BB705" s="1713"/>
      <c r="BC705" s="1713"/>
      <c r="BD705" s="1713"/>
    </row>
    <row r="706" spans="2:56" ht="12" hidden="1" customHeight="1">
      <c r="B706" s="1618"/>
      <c r="D706" s="2262" t="s">
        <v>5450</v>
      </c>
      <c r="E706" s="2032"/>
      <c r="F706" s="2282" t="s">
        <v>5451</v>
      </c>
      <c r="G706" s="2032"/>
      <c r="H706" s="2032"/>
      <c r="I706" s="2032"/>
      <c r="J706" s="2033"/>
      <c r="K706" s="1905"/>
      <c r="L706" s="2033"/>
      <c r="M706" s="1928"/>
      <c r="N706" s="1909"/>
      <c r="O706" s="1905"/>
      <c r="P706" s="2263" t="s">
        <v>5394</v>
      </c>
      <c r="Q706" s="2264" t="s">
        <v>3106</v>
      </c>
      <c r="R706" s="2265"/>
      <c r="S706" s="2265"/>
      <c r="T706" s="2266" t="s">
        <v>4761</v>
      </c>
      <c r="U706" s="2383" t="s">
        <v>5396</v>
      </c>
      <c r="V706" s="2378"/>
      <c r="W706" s="2381" t="s">
        <v>5452</v>
      </c>
      <c r="X706" s="2381"/>
      <c r="Y706" s="2381"/>
      <c r="Z706" s="2381"/>
      <c r="AA706" s="2381"/>
      <c r="AB706" s="2382"/>
      <c r="AC706" s="2264" t="s">
        <v>4781</v>
      </c>
      <c r="AD706" s="2265"/>
      <c r="AE706" s="2265"/>
      <c r="AF706" s="2265"/>
      <c r="AG706" s="2267" t="s">
        <v>5391</v>
      </c>
      <c r="AH706" s="2267"/>
      <c r="AI706" s="2267"/>
      <c r="AJ706" s="2268"/>
      <c r="AQ706" s="1713"/>
      <c r="AR706" s="1713"/>
      <c r="AS706" s="1713"/>
      <c r="AT706" s="1713"/>
      <c r="AU706" s="1713"/>
      <c r="AV706" s="1713"/>
      <c r="AW706" s="1713"/>
      <c r="AX706" s="1713"/>
      <c r="AY706" s="1713"/>
      <c r="AZ706" s="1713"/>
      <c r="BA706" s="1713"/>
      <c r="BB706" s="1713"/>
      <c r="BC706" s="1713"/>
      <c r="BD706" s="1713"/>
    </row>
    <row r="707" spans="2:56" ht="12" hidden="1" customHeight="1">
      <c r="B707" s="1618"/>
      <c r="D707" s="2262" t="s">
        <v>5453</v>
      </c>
      <c r="E707" s="2032"/>
      <c r="F707" s="2282" t="s">
        <v>5454</v>
      </c>
      <c r="G707" s="2032"/>
      <c r="H707" s="2032"/>
      <c r="I707" s="2032"/>
      <c r="J707" s="2033"/>
      <c r="K707" s="1905"/>
      <c r="L707" s="2033"/>
      <c r="M707" s="1928"/>
      <c r="N707" s="1909"/>
      <c r="O707" s="1905"/>
      <c r="P707" s="2263" t="s">
        <v>5394</v>
      </c>
      <c r="Q707" s="2264" t="s">
        <v>3106</v>
      </c>
      <c r="R707" s="2265"/>
      <c r="S707" s="2265"/>
      <c r="T707" s="2266" t="s">
        <v>4761</v>
      </c>
      <c r="U707" s="2383" t="s">
        <v>5400</v>
      </c>
      <c r="V707" s="2378"/>
      <c r="W707" s="2381" t="s">
        <v>4975</v>
      </c>
      <c r="X707" s="2381"/>
      <c r="Y707" s="2381"/>
      <c r="Z707" s="2381"/>
      <c r="AA707" s="2381"/>
      <c r="AB707" s="2382"/>
      <c r="AC707" s="2264" t="s">
        <v>4781</v>
      </c>
      <c r="AD707" s="2265"/>
      <c r="AE707" s="2265"/>
      <c r="AF707" s="2265"/>
      <c r="AG707" s="2267" t="s">
        <v>5385</v>
      </c>
      <c r="AH707" s="2267"/>
      <c r="AI707" s="2267"/>
      <c r="AJ707" s="2268"/>
      <c r="AQ707" s="1713"/>
      <c r="AR707" s="1713"/>
      <c r="AS707" s="1713"/>
      <c r="AT707" s="1713"/>
      <c r="AU707" s="1713"/>
      <c r="AV707" s="1713"/>
      <c r="AW707" s="1713"/>
      <c r="AX707" s="1713"/>
      <c r="AY707" s="1713"/>
      <c r="AZ707" s="1713"/>
      <c r="BA707" s="1713"/>
      <c r="BB707" s="1713"/>
      <c r="BC707" s="1713"/>
      <c r="BD707" s="1713"/>
    </row>
    <row r="708" spans="2:56" ht="12" hidden="1" customHeight="1">
      <c r="B708" s="1618"/>
      <c r="D708" s="2262" t="s">
        <v>5455</v>
      </c>
      <c r="E708" s="2032"/>
      <c r="F708" s="2282" t="s">
        <v>5456</v>
      </c>
      <c r="G708" s="2032"/>
      <c r="H708" s="2032"/>
      <c r="I708" s="2032"/>
      <c r="J708" s="2033"/>
      <c r="K708" s="1905"/>
      <c r="L708" s="2033"/>
      <c r="M708" s="1928"/>
      <c r="N708" s="1909"/>
      <c r="O708" s="1905"/>
      <c r="P708" s="2263" t="s">
        <v>5394</v>
      </c>
      <c r="Q708" s="2264" t="s">
        <v>3106</v>
      </c>
      <c r="R708" s="2265"/>
      <c r="S708" s="2265"/>
      <c r="T708" s="2266" t="s">
        <v>4761</v>
      </c>
      <c r="U708" s="2383" t="s">
        <v>5395</v>
      </c>
      <c r="V708" s="2378"/>
      <c r="W708" s="2381" t="s">
        <v>4833</v>
      </c>
      <c r="X708" s="2381"/>
      <c r="Y708" s="2381"/>
      <c r="Z708" s="2381"/>
      <c r="AA708" s="2381"/>
      <c r="AB708" s="2382"/>
      <c r="AC708" s="2264" t="s">
        <v>3216</v>
      </c>
      <c r="AD708" s="2265"/>
      <c r="AE708" s="2265"/>
      <c r="AF708" s="2265"/>
      <c r="AG708" s="2267" t="s">
        <v>5385</v>
      </c>
      <c r="AH708" s="2267"/>
      <c r="AI708" s="2267"/>
      <c r="AJ708" s="2268"/>
      <c r="AQ708" s="1713"/>
      <c r="AR708" s="1713"/>
      <c r="AS708" s="1713"/>
      <c r="AT708" s="1713"/>
      <c r="AU708" s="1713"/>
      <c r="AV708" s="1713"/>
      <c r="AW708" s="1713"/>
      <c r="AX708" s="1713"/>
      <c r="AY708" s="1713"/>
      <c r="AZ708" s="1713"/>
      <c r="BA708" s="1713"/>
      <c r="BB708" s="1713"/>
      <c r="BC708" s="1713"/>
      <c r="BD708" s="1713"/>
    </row>
    <row r="709" spans="2:56" ht="12" hidden="1" customHeight="1">
      <c r="B709" s="1618"/>
      <c r="D709" s="2262" t="s">
        <v>5457</v>
      </c>
      <c r="E709" s="2032"/>
      <c r="F709" s="2282" t="s">
        <v>5458</v>
      </c>
      <c r="G709" s="2032"/>
      <c r="H709" s="2032"/>
      <c r="I709" s="2032"/>
      <c r="J709" s="2033"/>
      <c r="K709" s="1905"/>
      <c r="L709" s="2033"/>
      <c r="M709" s="1928"/>
      <c r="N709" s="1909"/>
      <c r="O709" s="1905"/>
      <c r="P709" s="2263" t="s">
        <v>5394</v>
      </c>
      <c r="Q709" s="2264" t="s">
        <v>3106</v>
      </c>
      <c r="R709" s="2265"/>
      <c r="S709" s="2265"/>
      <c r="T709" s="2266" t="s">
        <v>4761</v>
      </c>
      <c r="U709" s="2383" t="s">
        <v>5395</v>
      </c>
      <c r="V709" s="2378"/>
      <c r="W709" s="2381" t="s">
        <v>3763</v>
      </c>
      <c r="X709" s="2381"/>
      <c r="Y709" s="2381"/>
      <c r="Z709" s="2381"/>
      <c r="AA709" s="2381"/>
      <c r="AB709" s="2382"/>
      <c r="AC709" s="2264" t="s">
        <v>4781</v>
      </c>
      <c r="AD709" s="2265"/>
      <c r="AE709" s="2265"/>
      <c r="AF709" s="2265"/>
      <c r="AG709" s="2267" t="s">
        <v>5387</v>
      </c>
      <c r="AH709" s="2267"/>
      <c r="AI709" s="2267"/>
      <c r="AJ709" s="2268"/>
      <c r="AQ709" s="1713"/>
      <c r="AR709" s="1713"/>
      <c r="AS709" s="1713"/>
      <c r="AT709" s="1713"/>
      <c r="AU709" s="1713"/>
      <c r="AV709" s="1713"/>
      <c r="AW709" s="1713"/>
      <c r="AX709" s="1713"/>
      <c r="AY709" s="1713"/>
      <c r="AZ709" s="1713"/>
      <c r="BA709" s="1713"/>
      <c r="BB709" s="1713"/>
      <c r="BC709" s="1713"/>
      <c r="BD709" s="1713"/>
    </row>
    <row r="710" spans="2:56" ht="12" hidden="1" customHeight="1">
      <c r="B710" s="1618"/>
      <c r="E710" s="2032"/>
      <c r="F710" s="1927"/>
      <c r="G710" s="1927"/>
      <c r="H710" s="1927"/>
      <c r="I710" s="1928"/>
      <c r="J710" s="1929"/>
      <c r="K710" s="1928"/>
      <c r="L710" s="1928"/>
      <c r="M710" s="1909"/>
      <c r="N710" s="1929"/>
      <c r="O710" s="1909"/>
      <c r="P710" s="1929"/>
      <c r="Q710" s="1929"/>
      <c r="R710" s="1929"/>
      <c r="S710" s="1930"/>
      <c r="T710" s="1929"/>
      <c r="U710" s="1929"/>
      <c r="V710" s="1929"/>
      <c r="W710" s="1929"/>
      <c r="X710" s="1930"/>
      <c r="Y710" s="1930"/>
      <c r="Z710" s="1930"/>
      <c r="AA710" s="1930"/>
      <c r="AB710" s="1929"/>
      <c r="AC710" s="1929"/>
      <c r="AD710" s="1929"/>
      <c r="AE710" s="1929"/>
      <c r="AF710" s="1930"/>
      <c r="AG710" s="1930"/>
      <c r="AH710" s="1930"/>
      <c r="AI710" s="1930"/>
      <c r="AJ710" s="1909"/>
      <c r="AK710" s="1909"/>
      <c r="AP710" s="1713"/>
      <c r="AQ710" s="1713"/>
      <c r="AR710" s="1713"/>
      <c r="AS710" s="1713"/>
      <c r="AT710" s="1713"/>
      <c r="AU710" s="1713"/>
      <c r="AV710" s="1713"/>
      <c r="AW710" s="1713"/>
      <c r="AX710" s="1713"/>
      <c r="AY710" s="1713"/>
      <c r="AZ710" s="1713"/>
      <c r="BA710" s="1713"/>
      <c r="BB710" s="1713"/>
      <c r="BC710" s="1713"/>
    </row>
    <row r="711" spans="2:56" ht="12" hidden="1" customHeight="1">
      <c r="B711" s="1618"/>
      <c r="D711" s="2262" t="s">
        <v>4918</v>
      </c>
      <c r="E711" s="2032"/>
      <c r="F711" s="2282" t="s">
        <v>5459</v>
      </c>
      <c r="G711" s="2032"/>
      <c r="H711" s="2032"/>
      <c r="I711" s="2032"/>
      <c r="J711" s="2033"/>
      <c r="K711" s="1905"/>
      <c r="L711" s="2033"/>
      <c r="M711" s="1928"/>
      <c r="N711" s="1909"/>
      <c r="O711" s="1905"/>
      <c r="P711" s="2263" t="s">
        <v>5394</v>
      </c>
      <c r="Q711" s="2264" t="s">
        <v>3106</v>
      </c>
      <c r="R711" s="2265"/>
      <c r="S711" s="2265"/>
      <c r="T711" s="2266" t="s">
        <v>4780</v>
      </c>
      <c r="U711" s="2383" t="s">
        <v>5425</v>
      </c>
      <c r="V711" s="2378"/>
      <c r="W711" s="2381" t="s">
        <v>5390</v>
      </c>
      <c r="X711" s="2381"/>
      <c r="Y711" s="2381"/>
      <c r="Z711" s="2381"/>
      <c r="AA711" s="2381"/>
      <c r="AB711" s="2382"/>
      <c r="AC711" s="2264" t="s">
        <v>3216</v>
      </c>
      <c r="AD711" s="2265"/>
      <c r="AE711" s="2265"/>
      <c r="AF711" s="2265"/>
      <c r="AG711" s="2267" t="s">
        <v>5460</v>
      </c>
      <c r="AH711" s="2267"/>
      <c r="AI711" s="2267"/>
      <c r="AJ711" s="2268"/>
      <c r="AQ711" s="1713"/>
      <c r="AR711" s="1713"/>
      <c r="AS711" s="1713"/>
      <c r="AT711" s="1713"/>
      <c r="AU711" s="1713"/>
      <c r="AV711" s="1713"/>
      <c r="AW711" s="1713"/>
      <c r="AX711" s="1713"/>
      <c r="AY711" s="1713"/>
      <c r="AZ711" s="1713"/>
      <c r="BA711" s="1713"/>
      <c r="BB711" s="1713"/>
      <c r="BC711" s="1713"/>
      <c r="BD711" s="1713"/>
    </row>
    <row r="712" spans="2:56" ht="12" hidden="1" customHeight="1">
      <c r="B712" s="1618"/>
      <c r="D712" s="2262" t="s">
        <v>5392</v>
      </c>
      <c r="E712" s="2032"/>
      <c r="F712" s="2282" t="s">
        <v>5461</v>
      </c>
      <c r="G712" s="2032"/>
      <c r="H712" s="2032"/>
      <c r="I712" s="2032"/>
      <c r="J712" s="2033"/>
      <c r="K712" s="1905"/>
      <c r="L712" s="2033"/>
      <c r="M712" s="1928"/>
      <c r="N712" s="1909"/>
      <c r="O712" s="1905"/>
      <c r="P712" s="2263" t="s">
        <v>5394</v>
      </c>
      <c r="Q712" s="2264" t="s">
        <v>3106</v>
      </c>
      <c r="R712" s="2265"/>
      <c r="S712" s="2265"/>
      <c r="T712" s="2266" t="s">
        <v>4780</v>
      </c>
      <c r="U712" s="2383" t="s">
        <v>5395</v>
      </c>
      <c r="V712" s="2378"/>
      <c r="W712" s="2381" t="s">
        <v>3435</v>
      </c>
      <c r="X712" s="2381"/>
      <c r="Y712" s="2381"/>
      <c r="Z712" s="2381"/>
      <c r="AA712" s="2381"/>
      <c r="AB712" s="2382"/>
      <c r="AC712" s="2264" t="s">
        <v>4781</v>
      </c>
      <c r="AD712" s="2265"/>
      <c r="AE712" s="2265"/>
      <c r="AF712" s="2265"/>
      <c r="AG712" s="2267" t="s">
        <v>5460</v>
      </c>
      <c r="AH712" s="2267"/>
      <c r="AI712" s="2267"/>
      <c r="AJ712" s="2268"/>
      <c r="AQ712" s="1713"/>
      <c r="AR712" s="1713"/>
      <c r="AS712" s="1713"/>
      <c r="AT712" s="1713"/>
      <c r="AU712" s="1713"/>
      <c r="AV712" s="1713"/>
      <c r="AW712" s="1713"/>
      <c r="AX712" s="1713"/>
      <c r="AY712" s="1713"/>
      <c r="AZ712" s="1713"/>
      <c r="BA712" s="1713"/>
      <c r="BB712" s="1713"/>
      <c r="BC712" s="1713"/>
      <c r="BD712" s="1713"/>
    </row>
    <row r="713" spans="2:56" ht="12" hidden="1" customHeight="1">
      <c r="B713" s="1618"/>
      <c r="D713" s="2262" t="s">
        <v>5031</v>
      </c>
      <c r="E713" s="2032"/>
      <c r="F713" s="2282" t="s">
        <v>5462</v>
      </c>
      <c r="G713" s="2032"/>
      <c r="H713" s="2032"/>
      <c r="I713" s="2032"/>
      <c r="J713" s="2033"/>
      <c r="K713" s="1905"/>
      <c r="L713" s="2033"/>
      <c r="M713" s="1928"/>
      <c r="N713" s="1909"/>
      <c r="O713" s="1905"/>
      <c r="P713" s="2263" t="s">
        <v>5394</v>
      </c>
      <c r="Q713" s="2264" t="s">
        <v>3106</v>
      </c>
      <c r="R713" s="2265"/>
      <c r="S713" s="2265"/>
      <c r="T713" s="2266" t="s">
        <v>4761</v>
      </c>
      <c r="U713" s="2383" t="s">
        <v>5463</v>
      </c>
      <c r="V713" s="2378"/>
      <c r="W713" s="2381" t="s">
        <v>3441</v>
      </c>
      <c r="X713" s="2381"/>
      <c r="Y713" s="2381"/>
      <c r="Z713" s="2381"/>
      <c r="AA713" s="2381"/>
      <c r="AB713" s="2382"/>
      <c r="AC713" s="2264" t="s">
        <v>4781</v>
      </c>
      <c r="AD713" s="2265"/>
      <c r="AE713" s="2265"/>
      <c r="AF713" s="2265"/>
      <c r="AG713" s="2267" t="s">
        <v>5464</v>
      </c>
      <c r="AH713" s="2267"/>
      <c r="AI713" s="2267"/>
      <c r="AJ713" s="2268"/>
      <c r="AQ713" s="1713"/>
      <c r="AR713" s="1713"/>
      <c r="AS713" s="1713"/>
      <c r="AT713" s="1713"/>
      <c r="AU713" s="1713"/>
      <c r="AV713" s="1713"/>
      <c r="AW713" s="1713"/>
      <c r="AX713" s="1713"/>
      <c r="AY713" s="1713"/>
      <c r="AZ713" s="1713"/>
      <c r="BA713" s="1713"/>
      <c r="BB713" s="1713"/>
      <c r="BC713" s="1713"/>
      <c r="BD713" s="1713"/>
    </row>
    <row r="714" spans="2:56" ht="12" hidden="1" customHeight="1">
      <c r="B714" s="1618"/>
      <c r="D714" s="2262" t="s">
        <v>4946</v>
      </c>
      <c r="E714" s="2032"/>
      <c r="F714" s="2282" t="s">
        <v>5465</v>
      </c>
      <c r="G714" s="2032"/>
      <c r="H714" s="2032"/>
      <c r="I714" s="2032"/>
      <c r="J714" s="2033"/>
      <c r="K714" s="1905"/>
      <c r="L714" s="2033"/>
      <c r="M714" s="1928"/>
      <c r="N714" s="1909"/>
      <c r="O714" s="1905"/>
      <c r="P714" s="2263" t="s">
        <v>5394</v>
      </c>
      <c r="Q714" s="2264" t="s">
        <v>3106</v>
      </c>
      <c r="R714" s="2265"/>
      <c r="S714" s="2265"/>
      <c r="T714" s="2266" t="s">
        <v>4761</v>
      </c>
      <c r="U714" s="2383" t="s">
        <v>5400</v>
      </c>
      <c r="V714" s="2378"/>
      <c r="W714" s="2381" t="s">
        <v>3444</v>
      </c>
      <c r="X714" s="2381"/>
      <c r="Y714" s="2381"/>
      <c r="Z714" s="2381"/>
      <c r="AA714" s="2381"/>
      <c r="AB714" s="2382"/>
      <c r="AC714" s="2264" t="s">
        <v>3139</v>
      </c>
      <c r="AD714" s="2265"/>
      <c r="AE714" s="2265"/>
      <c r="AF714" s="2265"/>
      <c r="AG714" s="2267" t="s">
        <v>5466</v>
      </c>
      <c r="AH714" s="2267"/>
      <c r="AI714" s="2267"/>
      <c r="AJ714" s="2268"/>
      <c r="AQ714" s="1713"/>
      <c r="AR714" s="1713"/>
      <c r="AS714" s="1713"/>
      <c r="AT714" s="1713"/>
      <c r="AU714" s="1713"/>
      <c r="AV714" s="1713"/>
      <c r="AW714" s="1713"/>
      <c r="AX714" s="1713"/>
      <c r="AY714" s="1713"/>
      <c r="AZ714" s="1713"/>
      <c r="BA714" s="1713"/>
      <c r="BB714" s="1713"/>
      <c r="BC714" s="1713"/>
      <c r="BD714" s="1713"/>
    </row>
    <row r="715" spans="2:56" ht="12" hidden="1" customHeight="1">
      <c r="B715" s="1618"/>
      <c r="D715" s="2262" t="s">
        <v>5000</v>
      </c>
      <c r="E715" s="2032"/>
      <c r="F715" s="2282" t="s">
        <v>5467</v>
      </c>
      <c r="G715" s="2032"/>
      <c r="H715" s="2032"/>
      <c r="I715" s="2032"/>
      <c r="J715" s="2033"/>
      <c r="K715" s="1905"/>
      <c r="L715" s="2033"/>
      <c r="M715" s="1928"/>
      <c r="N715" s="1909"/>
      <c r="O715" s="1905"/>
      <c r="P715" s="2263" t="s">
        <v>5394</v>
      </c>
      <c r="Q715" s="2264" t="s">
        <v>3106</v>
      </c>
      <c r="R715" s="2265"/>
      <c r="S715" s="2265"/>
      <c r="T715" s="2266" t="s">
        <v>4761</v>
      </c>
      <c r="U715" s="2383" t="s">
        <v>5400</v>
      </c>
      <c r="V715" s="2378"/>
      <c r="W715" s="2381" t="s">
        <v>3448</v>
      </c>
      <c r="X715" s="2381"/>
      <c r="Y715" s="2381"/>
      <c r="Z715" s="2381"/>
      <c r="AA715" s="2381"/>
      <c r="AB715" s="2382"/>
      <c r="AC715" s="2264" t="s">
        <v>3216</v>
      </c>
      <c r="AD715" s="2265"/>
      <c r="AE715" s="2265"/>
      <c r="AF715" s="2265"/>
      <c r="AG715" s="2267" t="s">
        <v>5466</v>
      </c>
      <c r="AH715" s="2267"/>
      <c r="AI715" s="2267"/>
      <c r="AJ715" s="2268"/>
      <c r="AQ715" s="1713"/>
      <c r="AR715" s="1713"/>
      <c r="AS715" s="1713"/>
      <c r="AT715" s="1713"/>
      <c r="AU715" s="1713"/>
      <c r="AV715" s="1713"/>
      <c r="AW715" s="1713"/>
      <c r="AX715" s="1713"/>
      <c r="AY715" s="1713"/>
      <c r="AZ715" s="1713"/>
      <c r="BA715" s="1713"/>
      <c r="BB715" s="1713"/>
      <c r="BC715" s="1713"/>
      <c r="BD715" s="1713"/>
    </row>
    <row r="716" spans="2:56" ht="12" hidden="1" customHeight="1">
      <c r="B716" s="1618"/>
      <c r="D716" s="2262" t="s">
        <v>5468</v>
      </c>
      <c r="E716" s="2032"/>
      <c r="F716" s="2282" t="s">
        <v>5469</v>
      </c>
      <c r="G716" s="2032"/>
      <c r="H716" s="2032"/>
      <c r="I716" s="2032"/>
      <c r="J716" s="2033"/>
      <c r="K716" s="1905"/>
      <c r="L716" s="2033"/>
      <c r="M716" s="1928"/>
      <c r="N716" s="1909"/>
      <c r="O716" s="1905"/>
      <c r="P716" s="2263" t="s">
        <v>5394</v>
      </c>
      <c r="Q716" s="2264" t="s">
        <v>3106</v>
      </c>
      <c r="R716" s="2265"/>
      <c r="S716" s="2265"/>
      <c r="T716" s="2266" t="s">
        <v>4761</v>
      </c>
      <c r="U716" s="2383" t="s">
        <v>5395</v>
      </c>
      <c r="V716" s="2378"/>
      <c r="W716" s="2381" t="s">
        <v>3451</v>
      </c>
      <c r="X716" s="2381"/>
      <c r="Y716" s="2381"/>
      <c r="Z716" s="2381"/>
      <c r="AA716" s="2381"/>
      <c r="AB716" s="2382"/>
      <c r="AC716" s="2264" t="s">
        <v>4781</v>
      </c>
      <c r="AD716" s="2265"/>
      <c r="AE716" s="2265"/>
      <c r="AF716" s="2265"/>
      <c r="AG716" s="2267" t="s">
        <v>5460</v>
      </c>
      <c r="AH716" s="2267"/>
      <c r="AI716" s="2267"/>
      <c r="AJ716" s="2268"/>
      <c r="AQ716" s="1713"/>
      <c r="AR716" s="1713"/>
      <c r="AS716" s="1713"/>
      <c r="AT716" s="1713"/>
      <c r="AU716" s="1713"/>
      <c r="AV716" s="1713"/>
      <c r="AW716" s="1713"/>
      <c r="AX716" s="1713"/>
      <c r="AY716" s="1713"/>
      <c r="AZ716" s="1713"/>
      <c r="BA716" s="1713"/>
      <c r="BB716" s="1713"/>
      <c r="BC716" s="1713"/>
      <c r="BD716" s="1713"/>
    </row>
    <row r="717" spans="2:56" ht="12" hidden="1" customHeight="1">
      <c r="B717" s="1618"/>
      <c r="D717" s="2262" t="s">
        <v>4953</v>
      </c>
      <c r="E717" s="2032"/>
      <c r="F717" s="2282" t="s">
        <v>5470</v>
      </c>
      <c r="G717" s="2032"/>
      <c r="H717" s="2032"/>
      <c r="I717" s="2032"/>
      <c r="J717" s="2033"/>
      <c r="K717" s="1905"/>
      <c r="L717" s="2033"/>
      <c r="M717" s="1928"/>
      <c r="N717" s="1909"/>
      <c r="O717" s="1905"/>
      <c r="P717" s="2263" t="s">
        <v>5394</v>
      </c>
      <c r="Q717" s="2264" t="s">
        <v>3106</v>
      </c>
      <c r="R717" s="2265"/>
      <c r="S717" s="2265"/>
      <c r="T717" s="2266" t="s">
        <v>4761</v>
      </c>
      <c r="U717" s="2383" t="s">
        <v>5400</v>
      </c>
      <c r="V717" s="2378"/>
      <c r="W717" s="2381" t="s">
        <v>3454</v>
      </c>
      <c r="X717" s="2381"/>
      <c r="Y717" s="2381"/>
      <c r="Z717" s="2381"/>
      <c r="AA717" s="2381"/>
      <c r="AB717" s="2382"/>
      <c r="AC717" s="2264" t="s">
        <v>3216</v>
      </c>
      <c r="AD717" s="2265"/>
      <c r="AE717" s="2265"/>
      <c r="AF717" s="2265"/>
      <c r="AG717" s="2267" t="s">
        <v>5466</v>
      </c>
      <c r="AH717" s="2267"/>
      <c r="AI717" s="2267"/>
      <c r="AJ717" s="2268"/>
      <c r="AQ717" s="1713"/>
      <c r="AR717" s="1713"/>
      <c r="AS717" s="1713"/>
      <c r="AT717" s="1713"/>
      <c r="AU717" s="1713"/>
      <c r="AV717" s="1713"/>
      <c r="AW717" s="1713"/>
      <c r="AX717" s="1713"/>
      <c r="AY717" s="1713"/>
      <c r="AZ717" s="1713"/>
      <c r="BA717" s="1713"/>
      <c r="BB717" s="1713"/>
      <c r="BC717" s="1713"/>
      <c r="BD717" s="1713"/>
    </row>
    <row r="718" spans="2:56" ht="12" hidden="1" customHeight="1">
      <c r="B718" s="1618"/>
      <c r="D718" s="2262" t="s">
        <v>4956</v>
      </c>
      <c r="E718" s="2032"/>
      <c r="F718" s="2282" t="s">
        <v>5471</v>
      </c>
      <c r="G718" s="2032"/>
      <c r="H718" s="2032"/>
      <c r="I718" s="2032"/>
      <c r="J718" s="2033"/>
      <c r="K718" s="1905"/>
      <c r="L718" s="2033"/>
      <c r="M718" s="1928"/>
      <c r="N718" s="1909"/>
      <c r="O718" s="1905"/>
      <c r="P718" s="2263" t="s">
        <v>5394</v>
      </c>
      <c r="Q718" s="2264" t="s">
        <v>3106</v>
      </c>
      <c r="R718" s="2265"/>
      <c r="S718" s="2265"/>
      <c r="T718" s="2266" t="s">
        <v>4761</v>
      </c>
      <c r="U718" s="2383" t="s">
        <v>5396</v>
      </c>
      <c r="V718" s="2378"/>
      <c r="W718" s="2381" t="s">
        <v>3457</v>
      </c>
      <c r="X718" s="2381"/>
      <c r="Y718" s="2381"/>
      <c r="Z718" s="2381"/>
      <c r="AA718" s="2381"/>
      <c r="AB718" s="2382"/>
      <c r="AC718" s="2264" t="s">
        <v>3216</v>
      </c>
      <c r="AD718" s="2265"/>
      <c r="AE718" s="2265"/>
      <c r="AF718" s="2265"/>
      <c r="AG718" s="2267" t="s">
        <v>5460</v>
      </c>
      <c r="AH718" s="2267"/>
      <c r="AI718" s="2267"/>
      <c r="AJ718" s="2268"/>
      <c r="AQ718" s="1713"/>
      <c r="AR718" s="1713"/>
      <c r="AS718" s="1713"/>
      <c r="AT718" s="1713"/>
      <c r="AU718" s="1713"/>
      <c r="AV718" s="1713"/>
      <c r="AW718" s="1713"/>
      <c r="AX718" s="1713"/>
      <c r="AY718" s="1713"/>
      <c r="AZ718" s="1713"/>
      <c r="BA718" s="1713"/>
      <c r="BB718" s="1713"/>
      <c r="BC718" s="1713"/>
      <c r="BD718" s="1713"/>
    </row>
    <row r="719" spans="2:56" ht="12" hidden="1" customHeight="1">
      <c r="B719" s="1618"/>
      <c r="D719" s="2262" t="s">
        <v>4958</v>
      </c>
      <c r="E719" s="2032"/>
      <c r="F719" s="2282" t="s">
        <v>5472</v>
      </c>
      <c r="G719" s="2032"/>
      <c r="H719" s="2032"/>
      <c r="I719" s="2032"/>
      <c r="J719" s="2033"/>
      <c r="K719" s="1905"/>
      <c r="L719" s="2033"/>
      <c r="M719" s="1928"/>
      <c r="N719" s="1909"/>
      <c r="O719" s="1905"/>
      <c r="P719" s="2263" t="s">
        <v>5394</v>
      </c>
      <c r="Q719" s="2264" t="s">
        <v>3106</v>
      </c>
      <c r="R719" s="2265"/>
      <c r="S719" s="2265"/>
      <c r="T719" s="2266" t="s">
        <v>4780</v>
      </c>
      <c r="U719" s="2383" t="s">
        <v>5395</v>
      </c>
      <c r="V719" s="2378"/>
      <c r="W719" s="2381" t="s">
        <v>3460</v>
      </c>
      <c r="X719" s="2381"/>
      <c r="Y719" s="2381"/>
      <c r="Z719" s="2381"/>
      <c r="AA719" s="2381"/>
      <c r="AB719" s="2382"/>
      <c r="AC719" s="2264" t="s">
        <v>3216</v>
      </c>
      <c r="AD719" s="2265"/>
      <c r="AE719" s="2265"/>
      <c r="AF719" s="2265"/>
      <c r="AG719" s="2267" t="s">
        <v>5466</v>
      </c>
      <c r="AH719" s="2267"/>
      <c r="AI719" s="2267"/>
      <c r="AJ719" s="2268"/>
      <c r="AQ719" s="1713"/>
      <c r="AR719" s="1713"/>
      <c r="AS719" s="1713"/>
      <c r="AT719" s="1713"/>
      <c r="AU719" s="1713"/>
      <c r="AV719" s="1713"/>
      <c r="AW719" s="1713"/>
      <c r="AX719" s="1713"/>
      <c r="AY719" s="1713"/>
      <c r="AZ719" s="1713"/>
      <c r="BA719" s="1713"/>
      <c r="BB719" s="1713"/>
      <c r="BC719" s="1713"/>
      <c r="BD719" s="1713"/>
    </row>
    <row r="720" spans="2:56" ht="12" hidden="1" customHeight="1">
      <c r="B720" s="1618"/>
      <c r="D720" s="2262" t="s">
        <v>4961</v>
      </c>
      <c r="E720" s="2032"/>
      <c r="F720" s="2282" t="s">
        <v>5473</v>
      </c>
      <c r="G720" s="2032"/>
      <c r="H720" s="2032"/>
      <c r="I720" s="2032"/>
      <c r="J720" s="2033"/>
      <c r="K720" s="1905"/>
      <c r="L720" s="2033"/>
      <c r="M720" s="1928"/>
      <c r="N720" s="1909"/>
      <c r="O720" s="1905"/>
      <c r="P720" s="2263" t="s">
        <v>5394</v>
      </c>
      <c r="Q720" s="2264" t="s">
        <v>3106</v>
      </c>
      <c r="R720" s="2265"/>
      <c r="S720" s="2265"/>
      <c r="T720" s="2266" t="s">
        <v>4761</v>
      </c>
      <c r="U720" s="2383" t="s">
        <v>5395</v>
      </c>
      <c r="V720" s="2378"/>
      <c r="W720" s="2381" t="s">
        <v>3463</v>
      </c>
      <c r="X720" s="2381"/>
      <c r="Y720" s="2381"/>
      <c r="Z720" s="2381"/>
      <c r="AA720" s="2381"/>
      <c r="AB720" s="2382"/>
      <c r="AC720" s="2264" t="s">
        <v>3216</v>
      </c>
      <c r="AD720" s="2265"/>
      <c r="AE720" s="2265"/>
      <c r="AF720" s="2265"/>
      <c r="AG720" s="2267" t="s">
        <v>5460</v>
      </c>
      <c r="AH720" s="2267"/>
      <c r="AI720" s="2267"/>
      <c r="AJ720" s="2268"/>
      <c r="AQ720" s="1713"/>
      <c r="AR720" s="1713"/>
      <c r="AS720" s="1713"/>
      <c r="AT720" s="1713"/>
      <c r="AU720" s="1713"/>
      <c r="AV720" s="1713"/>
      <c r="AW720" s="1713"/>
      <c r="AX720" s="1713"/>
      <c r="AY720" s="1713"/>
      <c r="AZ720" s="1713"/>
      <c r="BA720" s="1713"/>
      <c r="BB720" s="1713"/>
      <c r="BC720" s="1713"/>
      <c r="BD720" s="1713"/>
    </row>
    <row r="721" spans="2:56" ht="12" hidden="1" customHeight="1">
      <c r="B721" s="1618"/>
      <c r="D721" s="2262" t="s">
        <v>4963</v>
      </c>
      <c r="E721" s="2032"/>
      <c r="F721" s="2282" t="s">
        <v>5474</v>
      </c>
      <c r="G721" s="2032"/>
      <c r="H721" s="2032"/>
      <c r="I721" s="2032"/>
      <c r="J721" s="2033"/>
      <c r="K721" s="1905"/>
      <c r="L721" s="2033"/>
      <c r="M721" s="1928"/>
      <c r="N721" s="1909"/>
      <c r="O721" s="1905"/>
      <c r="P721" s="2263" t="s">
        <v>5394</v>
      </c>
      <c r="Q721" s="2264" t="s">
        <v>3106</v>
      </c>
      <c r="R721" s="2265"/>
      <c r="S721" s="2265"/>
      <c r="T721" s="2266" t="s">
        <v>4761</v>
      </c>
      <c r="U721" s="2383" t="s">
        <v>5425</v>
      </c>
      <c r="V721" s="2378"/>
      <c r="W721" s="2381" t="s">
        <v>5475</v>
      </c>
      <c r="X721" s="2381"/>
      <c r="Y721" s="2381"/>
      <c r="Z721" s="2381"/>
      <c r="AA721" s="2381"/>
      <c r="AB721" s="2382"/>
      <c r="AC721" s="2264" t="s">
        <v>3139</v>
      </c>
      <c r="AD721" s="2265"/>
      <c r="AE721" s="2265"/>
      <c r="AF721" s="2265"/>
      <c r="AG721" s="2267" t="s">
        <v>5460</v>
      </c>
      <c r="AH721" s="2267"/>
      <c r="AI721" s="2267"/>
      <c r="AJ721" s="2268"/>
      <c r="AQ721" s="1713"/>
      <c r="AR721" s="1713"/>
      <c r="AS721" s="1713"/>
      <c r="AT721" s="1713"/>
      <c r="AU721" s="1713"/>
      <c r="AV721" s="1713"/>
      <c r="AW721" s="1713"/>
      <c r="AX721" s="1713"/>
      <c r="AY721" s="1713"/>
      <c r="AZ721" s="1713"/>
      <c r="BA721" s="1713"/>
      <c r="BB721" s="1713"/>
      <c r="BC721" s="1713"/>
      <c r="BD721" s="1713"/>
    </row>
    <row r="722" spans="2:56" ht="12" hidden="1" customHeight="1">
      <c r="B722" s="1618"/>
      <c r="D722" s="2262" t="s">
        <v>5013</v>
      </c>
      <c r="E722" s="2032"/>
      <c r="F722" s="2282" t="s">
        <v>5476</v>
      </c>
      <c r="G722" s="2032"/>
      <c r="H722" s="2032"/>
      <c r="I722" s="2032"/>
      <c r="J722" s="2033"/>
      <c r="K722" s="1905"/>
      <c r="L722" s="2033"/>
      <c r="M722" s="1928"/>
      <c r="N722" s="1909"/>
      <c r="O722" s="1905"/>
      <c r="P722" s="2263" t="s">
        <v>5394</v>
      </c>
      <c r="Q722" s="2264" t="s">
        <v>3106</v>
      </c>
      <c r="R722" s="2265"/>
      <c r="S722" s="2265"/>
      <c r="T722" s="2266" t="s">
        <v>4761</v>
      </c>
      <c r="U722" s="2383" t="s">
        <v>5395</v>
      </c>
      <c r="V722" s="2378"/>
      <c r="W722" s="2381" t="s">
        <v>3991</v>
      </c>
      <c r="X722" s="2381"/>
      <c r="Y722" s="2381"/>
      <c r="Z722" s="2381"/>
      <c r="AA722" s="2381"/>
      <c r="AB722" s="2382"/>
      <c r="AC722" s="2264" t="s">
        <v>4781</v>
      </c>
      <c r="AD722" s="2265"/>
      <c r="AE722" s="2265"/>
      <c r="AF722" s="2265"/>
      <c r="AG722" s="2267" t="s">
        <v>5464</v>
      </c>
      <c r="AH722" s="2267"/>
      <c r="AI722" s="2267"/>
      <c r="AJ722" s="2268"/>
      <c r="AQ722" s="1713"/>
      <c r="AR722" s="1713"/>
      <c r="AS722" s="1713"/>
      <c r="AT722" s="1713"/>
      <c r="AU722" s="1713"/>
      <c r="AV722" s="1713"/>
      <c r="AW722" s="1713"/>
      <c r="AX722" s="1713"/>
      <c r="AY722" s="1713"/>
      <c r="AZ722" s="1713"/>
      <c r="BA722" s="1713"/>
      <c r="BB722" s="1713"/>
      <c r="BC722" s="1713"/>
      <c r="BD722" s="1713"/>
    </row>
    <row r="723" spans="2:56" ht="12" hidden="1" customHeight="1">
      <c r="B723" s="1618"/>
      <c r="D723" s="2262" t="s">
        <v>5137</v>
      </c>
      <c r="E723" s="2032"/>
      <c r="F723" s="2282" t="s">
        <v>5477</v>
      </c>
      <c r="G723" s="2032"/>
      <c r="H723" s="2032"/>
      <c r="I723" s="2032"/>
      <c r="J723" s="2033"/>
      <c r="K723" s="1905"/>
      <c r="L723" s="2033"/>
      <c r="M723" s="1928"/>
      <c r="N723" s="1909"/>
      <c r="O723" s="1905"/>
      <c r="P723" s="2263" t="s">
        <v>5394</v>
      </c>
      <c r="Q723" s="2264" t="s">
        <v>3106</v>
      </c>
      <c r="R723" s="2265"/>
      <c r="S723" s="2265"/>
      <c r="T723" s="2266" t="s">
        <v>4761</v>
      </c>
      <c r="U723" s="2383" t="s">
        <v>5396</v>
      </c>
      <c r="V723" s="2378"/>
      <c r="W723" s="2381" t="s">
        <v>5478</v>
      </c>
      <c r="X723" s="2381"/>
      <c r="Y723" s="2381"/>
      <c r="Z723" s="2381"/>
      <c r="AA723" s="2381"/>
      <c r="AB723" s="2382"/>
      <c r="AC723" s="2264" t="s">
        <v>3139</v>
      </c>
      <c r="AD723" s="2265"/>
      <c r="AE723" s="2265"/>
      <c r="AF723" s="2265"/>
      <c r="AG723" s="2267" t="s">
        <v>5460</v>
      </c>
      <c r="AH723" s="2267"/>
      <c r="AI723" s="2267"/>
      <c r="AJ723" s="2268"/>
      <c r="AQ723" s="1713"/>
      <c r="AR723" s="1713"/>
      <c r="AS723" s="1713"/>
      <c r="AT723" s="1713"/>
      <c r="AU723" s="1713"/>
      <c r="AV723" s="1713"/>
      <c r="AW723" s="1713"/>
      <c r="AX723" s="1713"/>
      <c r="AY723" s="1713"/>
      <c r="AZ723" s="1713"/>
      <c r="BA723" s="1713"/>
      <c r="BB723" s="1713"/>
      <c r="BC723" s="1713"/>
      <c r="BD723" s="1713"/>
    </row>
    <row r="724" spans="2:56" ht="12" hidden="1" customHeight="1">
      <c r="B724" s="1618"/>
      <c r="D724" s="2262" t="s">
        <v>5017</v>
      </c>
      <c r="E724" s="2032"/>
      <c r="F724" s="2282" t="s">
        <v>5479</v>
      </c>
      <c r="G724" s="2032"/>
      <c r="H724" s="2032"/>
      <c r="I724" s="2032"/>
      <c r="J724" s="2033"/>
      <c r="K724" s="1905"/>
      <c r="L724" s="2033"/>
      <c r="M724" s="1928"/>
      <c r="N724" s="1909"/>
      <c r="O724" s="1905"/>
      <c r="P724" s="2263" t="s">
        <v>5394</v>
      </c>
      <c r="Q724" s="2264" t="s">
        <v>3106</v>
      </c>
      <c r="R724" s="2265"/>
      <c r="S724" s="2265"/>
      <c r="T724" s="2266" t="s">
        <v>4761</v>
      </c>
      <c r="U724" s="2383" t="s">
        <v>5400</v>
      </c>
      <c r="V724" s="2378"/>
      <c r="W724" s="2381" t="s">
        <v>5416</v>
      </c>
      <c r="X724" s="2381"/>
      <c r="Y724" s="2381"/>
      <c r="Z724" s="2381"/>
      <c r="AA724" s="2381"/>
      <c r="AB724" s="2382"/>
      <c r="AC724" s="2264" t="s">
        <v>4781</v>
      </c>
      <c r="AD724" s="2265"/>
      <c r="AE724" s="2265"/>
      <c r="AF724" s="2265"/>
      <c r="AG724" s="2267" t="s">
        <v>5460</v>
      </c>
      <c r="AH724" s="2267"/>
      <c r="AI724" s="2267"/>
      <c r="AJ724" s="2268"/>
      <c r="AQ724" s="1713"/>
      <c r="AR724" s="1713"/>
      <c r="AS724" s="1713"/>
      <c r="AT724" s="1713"/>
      <c r="AU724" s="1713"/>
      <c r="AV724" s="1713"/>
      <c r="AW724" s="1713"/>
      <c r="AX724" s="1713"/>
      <c r="AY724" s="1713"/>
      <c r="AZ724" s="1713"/>
      <c r="BA724" s="1713"/>
      <c r="BB724" s="1713"/>
      <c r="BC724" s="1713"/>
      <c r="BD724" s="1713"/>
    </row>
    <row r="725" spans="2:56" ht="12" hidden="1" customHeight="1">
      <c r="B725" s="1618"/>
      <c r="D725" s="2262" t="s">
        <v>5480</v>
      </c>
      <c r="E725" s="2032"/>
      <c r="F725" s="2282" t="s">
        <v>5481</v>
      </c>
      <c r="G725" s="2032"/>
      <c r="H725" s="2032"/>
      <c r="I725" s="2032"/>
      <c r="J725" s="2033"/>
      <c r="K725" s="1905"/>
      <c r="L725" s="2033"/>
      <c r="M725" s="1928"/>
      <c r="N725" s="1909"/>
      <c r="O725" s="1905"/>
      <c r="P725" s="2263" t="s">
        <v>5394</v>
      </c>
      <c r="Q725" s="2264" t="s">
        <v>3106</v>
      </c>
      <c r="R725" s="2265"/>
      <c r="S725" s="2265"/>
      <c r="T725" s="2266" t="s">
        <v>4761</v>
      </c>
      <c r="U725" s="2383" t="s">
        <v>5400</v>
      </c>
      <c r="V725" s="2378"/>
      <c r="W725" s="2381" t="s">
        <v>5482</v>
      </c>
      <c r="X725" s="2381"/>
      <c r="Y725" s="2381"/>
      <c r="Z725" s="2381"/>
      <c r="AA725" s="2381"/>
      <c r="AB725" s="2382"/>
      <c r="AC725" s="2264" t="s">
        <v>3216</v>
      </c>
      <c r="AD725" s="2265"/>
      <c r="AE725" s="2265"/>
      <c r="AF725" s="2265"/>
      <c r="AG725" s="2267" t="s">
        <v>5466</v>
      </c>
      <c r="AH725" s="2267"/>
      <c r="AI725" s="2267"/>
      <c r="AJ725" s="2268"/>
      <c r="AQ725" s="1713"/>
      <c r="AR725" s="1713"/>
      <c r="AS725" s="1713"/>
      <c r="AT725" s="1713"/>
      <c r="AU725" s="1713"/>
      <c r="AV725" s="1713"/>
      <c r="AW725" s="1713"/>
      <c r="AX725" s="1713"/>
      <c r="AY725" s="1713"/>
      <c r="AZ725" s="1713"/>
      <c r="BA725" s="1713"/>
      <c r="BB725" s="1713"/>
      <c r="BC725" s="1713"/>
      <c r="BD725" s="1713"/>
    </row>
    <row r="726" spans="2:56" ht="12" hidden="1" customHeight="1">
      <c r="B726" s="1618"/>
      <c r="D726" s="2262" t="s">
        <v>5418</v>
      </c>
      <c r="E726" s="2032"/>
      <c r="F726" s="2282" t="s">
        <v>5483</v>
      </c>
      <c r="G726" s="2032"/>
      <c r="H726" s="2032"/>
      <c r="I726" s="2032"/>
      <c r="J726" s="2033"/>
      <c r="K726" s="1905"/>
      <c r="L726" s="2033"/>
      <c r="M726" s="1928"/>
      <c r="N726" s="1909"/>
      <c r="O726" s="1905"/>
      <c r="P726" s="2263" t="s">
        <v>5394</v>
      </c>
      <c r="Q726" s="2264" t="s">
        <v>3106</v>
      </c>
      <c r="R726" s="2265"/>
      <c r="S726" s="2265"/>
      <c r="T726" s="2266" t="s">
        <v>4761</v>
      </c>
      <c r="U726" s="2383" t="s">
        <v>5400</v>
      </c>
      <c r="V726" s="2378"/>
      <c r="W726" s="2381" t="s">
        <v>5420</v>
      </c>
      <c r="X726" s="2381"/>
      <c r="Y726" s="2381"/>
      <c r="Z726" s="2381"/>
      <c r="AA726" s="2381"/>
      <c r="AB726" s="2382"/>
      <c r="AC726" s="2264" t="s">
        <v>3216</v>
      </c>
      <c r="AD726" s="2265"/>
      <c r="AE726" s="2265"/>
      <c r="AF726" s="2265"/>
      <c r="AG726" s="2267" t="s">
        <v>5464</v>
      </c>
      <c r="AH726" s="2267"/>
      <c r="AI726" s="2267"/>
      <c r="AJ726" s="2268"/>
      <c r="AN726" s="1903" t="s">
        <v>5484</v>
      </c>
      <c r="AQ726" s="1713"/>
      <c r="AR726" s="1713"/>
      <c r="AS726" s="1713"/>
      <c r="AT726" s="1713"/>
      <c r="AU726" s="1713"/>
      <c r="AV726" s="1713"/>
      <c r="AW726" s="1713"/>
      <c r="AX726" s="1713"/>
      <c r="AY726" s="1713"/>
      <c r="AZ726" s="1713"/>
      <c r="BA726" s="1713"/>
      <c r="BB726" s="1713"/>
      <c r="BC726" s="1713"/>
      <c r="BD726" s="1713"/>
    </row>
    <row r="727" spans="2:56" ht="12" hidden="1" customHeight="1">
      <c r="B727" s="1618"/>
      <c r="D727" s="2262" t="s">
        <v>5485</v>
      </c>
      <c r="E727" s="2032"/>
      <c r="F727" s="2282" t="s">
        <v>5486</v>
      </c>
      <c r="G727" s="2032"/>
      <c r="H727" s="2032"/>
      <c r="I727" s="2032"/>
      <c r="J727" s="2033"/>
      <c r="K727" s="1905"/>
      <c r="L727" s="2033"/>
      <c r="M727" s="1928"/>
      <c r="N727" s="1909"/>
      <c r="O727" s="1905"/>
      <c r="P727" s="2263" t="s">
        <v>5394</v>
      </c>
      <c r="Q727" s="2264" t="s">
        <v>3106</v>
      </c>
      <c r="R727" s="2265"/>
      <c r="S727" s="2265"/>
      <c r="T727" s="2266" t="s">
        <v>4780</v>
      </c>
      <c r="U727" s="2383" t="s">
        <v>5400</v>
      </c>
      <c r="V727" s="2378"/>
      <c r="W727" s="2381" t="s">
        <v>3729</v>
      </c>
      <c r="X727" s="2381"/>
      <c r="Y727" s="2381"/>
      <c r="Z727" s="2381"/>
      <c r="AA727" s="2381"/>
      <c r="AB727" s="2382"/>
      <c r="AC727" s="2264" t="s">
        <v>4781</v>
      </c>
      <c r="AD727" s="2265"/>
      <c r="AE727" s="2265"/>
      <c r="AF727" s="2265"/>
      <c r="AG727" s="2267" t="s">
        <v>5466</v>
      </c>
      <c r="AH727" s="2267"/>
      <c r="AI727" s="2267"/>
      <c r="AJ727" s="2268"/>
      <c r="AQ727" s="1713"/>
      <c r="AR727" s="1713"/>
      <c r="AS727" s="1713"/>
      <c r="AT727" s="1713"/>
      <c r="AU727" s="1713"/>
      <c r="AV727" s="1713"/>
      <c r="AW727" s="1713"/>
      <c r="AX727" s="1713"/>
      <c r="AY727" s="1713"/>
      <c r="AZ727" s="1713"/>
      <c r="BA727" s="1713"/>
      <c r="BB727" s="1713"/>
      <c r="BC727" s="1713"/>
      <c r="BD727" s="1713"/>
    </row>
    <row r="728" spans="2:56" ht="12" hidden="1" customHeight="1">
      <c r="B728" s="1618"/>
      <c r="D728" s="2262" t="s">
        <v>5423</v>
      </c>
      <c r="E728" s="2032"/>
      <c r="F728" s="2282" t="s">
        <v>5487</v>
      </c>
      <c r="G728" s="2032"/>
      <c r="H728" s="2032"/>
      <c r="I728" s="2032"/>
      <c r="J728" s="2033"/>
      <c r="K728" s="1905"/>
      <c r="L728" s="2033"/>
      <c r="M728" s="1928"/>
      <c r="N728" s="1909"/>
      <c r="O728" s="1905"/>
      <c r="P728" s="2263" t="s">
        <v>5394</v>
      </c>
      <c r="Q728" s="2264" t="s">
        <v>3106</v>
      </c>
      <c r="R728" s="2265"/>
      <c r="S728" s="2265"/>
      <c r="T728" s="2266" t="s">
        <v>4780</v>
      </c>
      <c r="U728" s="2383" t="s">
        <v>5395</v>
      </c>
      <c r="V728" s="2378"/>
      <c r="W728" s="2381" t="s">
        <v>5488</v>
      </c>
      <c r="X728" s="2381"/>
      <c r="Y728" s="2381"/>
      <c r="Z728" s="2381"/>
      <c r="AA728" s="2381"/>
      <c r="AB728" s="2382"/>
      <c r="AC728" s="2264" t="s">
        <v>4781</v>
      </c>
      <c r="AD728" s="2265"/>
      <c r="AE728" s="2265"/>
      <c r="AF728" s="2265"/>
      <c r="AG728" s="2267" t="s">
        <v>5466</v>
      </c>
      <c r="AH728" s="2267"/>
      <c r="AI728" s="2267"/>
      <c r="AJ728" s="2268"/>
      <c r="AQ728" s="1713"/>
      <c r="AR728" s="1713"/>
      <c r="AS728" s="1713"/>
      <c r="AT728" s="1713"/>
      <c r="AU728" s="1713"/>
      <c r="AV728" s="1713"/>
      <c r="AW728" s="1713"/>
      <c r="AX728" s="1713"/>
      <c r="AY728" s="1713"/>
      <c r="AZ728" s="1713"/>
      <c r="BA728" s="1713"/>
      <c r="BB728" s="1713"/>
      <c r="BC728" s="1713"/>
      <c r="BD728" s="1713"/>
    </row>
    <row r="729" spans="2:56" ht="12" hidden="1" customHeight="1">
      <c r="B729" s="1618"/>
      <c r="D729" s="2262" t="s">
        <v>5426</v>
      </c>
      <c r="E729" s="2032"/>
      <c r="F729" s="2282" t="s">
        <v>5489</v>
      </c>
      <c r="G729" s="2032"/>
      <c r="H729" s="2032"/>
      <c r="I729" s="2032"/>
      <c r="J729" s="2033"/>
      <c r="K729" s="1905"/>
      <c r="L729" s="2033"/>
      <c r="M729" s="1928"/>
      <c r="N729" s="1909"/>
      <c r="O729" s="1905"/>
      <c r="P729" s="2263" t="s">
        <v>5394</v>
      </c>
      <c r="Q729" s="2264" t="s">
        <v>3106</v>
      </c>
      <c r="R729" s="2265"/>
      <c r="S729" s="2265"/>
      <c r="T729" s="2266" t="s">
        <v>4761</v>
      </c>
      <c r="U729" s="2383" t="s">
        <v>5395</v>
      </c>
      <c r="V729" s="2378"/>
      <c r="W729" s="2381" t="s">
        <v>4810</v>
      </c>
      <c r="X729" s="2381"/>
      <c r="Y729" s="2381"/>
      <c r="Z729" s="2381"/>
      <c r="AA729" s="2381"/>
      <c r="AB729" s="2382"/>
      <c r="AC729" s="2264" t="s">
        <v>3216</v>
      </c>
      <c r="AD729" s="2265"/>
      <c r="AE729" s="2265"/>
      <c r="AF729" s="2265"/>
      <c r="AG729" s="2267" t="s">
        <v>5464</v>
      </c>
      <c r="AH729" s="2267"/>
      <c r="AI729" s="2267"/>
      <c r="AJ729" s="2268"/>
      <c r="AQ729" s="1713"/>
      <c r="AR729" s="1713"/>
      <c r="AS729" s="1713"/>
      <c r="AT729" s="1713"/>
      <c r="AU729" s="1713"/>
      <c r="AV729" s="1713"/>
      <c r="AW729" s="1713"/>
      <c r="AX729" s="1713"/>
      <c r="AY729" s="1713"/>
      <c r="AZ729" s="1713"/>
      <c r="BA729" s="1713"/>
      <c r="BB729" s="1713"/>
      <c r="BC729" s="1713"/>
      <c r="BD729" s="1713"/>
    </row>
    <row r="730" spans="2:56" ht="12" hidden="1" customHeight="1">
      <c r="B730" s="1618"/>
      <c r="D730" s="2262" t="s">
        <v>5490</v>
      </c>
      <c r="E730" s="2032"/>
      <c r="F730" s="2282" t="s">
        <v>5491</v>
      </c>
      <c r="G730" s="2032"/>
      <c r="H730" s="2032"/>
      <c r="I730" s="2032"/>
      <c r="J730" s="2033"/>
      <c r="K730" s="1905"/>
      <c r="L730" s="2033"/>
      <c r="M730" s="1928"/>
      <c r="N730" s="1909"/>
      <c r="O730" s="1905"/>
      <c r="P730" s="2263" t="s">
        <v>5394</v>
      </c>
      <c r="Q730" s="2264" t="s">
        <v>3106</v>
      </c>
      <c r="R730" s="2265"/>
      <c r="S730" s="2265"/>
      <c r="T730" s="2266" t="s">
        <v>4761</v>
      </c>
      <c r="U730" s="2383" t="s">
        <v>5396</v>
      </c>
      <c r="V730" s="2378"/>
      <c r="W730" s="2381" t="s">
        <v>4948</v>
      </c>
      <c r="X730" s="2381"/>
      <c r="Y730" s="2381"/>
      <c r="Z730" s="2381"/>
      <c r="AA730" s="2381"/>
      <c r="AB730" s="2382"/>
      <c r="AC730" s="2264" t="s">
        <v>3139</v>
      </c>
      <c r="AD730" s="2265"/>
      <c r="AE730" s="2265"/>
      <c r="AF730" s="2265"/>
      <c r="AG730" s="2267" t="s">
        <v>5466</v>
      </c>
      <c r="AH730" s="2267"/>
      <c r="AI730" s="2267"/>
      <c r="AJ730" s="2268"/>
      <c r="AQ730" s="1713"/>
      <c r="AR730" s="1713"/>
      <c r="AS730" s="1713"/>
      <c r="AT730" s="1713"/>
      <c r="AU730" s="1713"/>
      <c r="AV730" s="1713"/>
      <c r="AW730" s="1713"/>
      <c r="AX730" s="1713"/>
      <c r="AY730" s="1713"/>
      <c r="AZ730" s="1713"/>
      <c r="BA730" s="1713"/>
      <c r="BB730" s="1713"/>
      <c r="BC730" s="1713"/>
      <c r="BD730" s="1713"/>
    </row>
    <row r="731" spans="2:56" ht="12" hidden="1" customHeight="1">
      <c r="B731" s="1618"/>
      <c r="D731" s="2262" t="s">
        <v>5492</v>
      </c>
      <c r="E731" s="2032"/>
      <c r="F731" s="2282" t="s">
        <v>5493</v>
      </c>
      <c r="G731" s="2032"/>
      <c r="H731" s="2032"/>
      <c r="I731" s="2032"/>
      <c r="J731" s="2033"/>
      <c r="K731" s="1905"/>
      <c r="L731" s="2033"/>
      <c r="M731" s="1928"/>
      <c r="N731" s="1909"/>
      <c r="O731" s="1905"/>
      <c r="P731" s="2263" t="s">
        <v>5394</v>
      </c>
      <c r="Q731" s="2264" t="s">
        <v>3106</v>
      </c>
      <c r="R731" s="2265"/>
      <c r="S731" s="2265"/>
      <c r="T731" s="2266" t="s">
        <v>4761</v>
      </c>
      <c r="U731" s="2383" t="s">
        <v>5395</v>
      </c>
      <c r="V731" s="2378"/>
      <c r="W731" s="2381" t="s">
        <v>4813</v>
      </c>
      <c r="X731" s="2381"/>
      <c r="Y731" s="2381"/>
      <c r="Z731" s="2381"/>
      <c r="AA731" s="2381"/>
      <c r="AB731" s="2382"/>
      <c r="AC731" s="2264" t="s">
        <v>4781</v>
      </c>
      <c r="AD731" s="2265"/>
      <c r="AE731" s="2265"/>
      <c r="AF731" s="2265"/>
      <c r="AG731" s="2267" t="s">
        <v>5460</v>
      </c>
      <c r="AH731" s="2267"/>
      <c r="AI731" s="2267"/>
      <c r="AJ731" s="2268"/>
      <c r="AQ731" s="1713"/>
      <c r="AR731" s="1713"/>
      <c r="AS731" s="1713"/>
      <c r="AT731" s="1713"/>
      <c r="AU731" s="1713"/>
      <c r="AV731" s="1713"/>
      <c r="AW731" s="1713"/>
      <c r="AX731" s="1713"/>
      <c r="AY731" s="1713"/>
      <c r="AZ731" s="1713"/>
      <c r="BA731" s="1713"/>
      <c r="BB731" s="1713"/>
      <c r="BC731" s="1713"/>
      <c r="BD731" s="1713"/>
    </row>
    <row r="732" spans="2:56" ht="12" hidden="1" customHeight="1">
      <c r="B732" s="1618"/>
      <c r="D732" s="2262" t="s">
        <v>5494</v>
      </c>
      <c r="E732" s="2032"/>
      <c r="F732" s="2282" t="s">
        <v>5495</v>
      </c>
      <c r="G732" s="2032"/>
      <c r="H732" s="2032"/>
      <c r="I732" s="2032"/>
      <c r="J732" s="2033"/>
      <c r="K732" s="1905"/>
      <c r="L732" s="2033"/>
      <c r="M732" s="1928"/>
      <c r="N732" s="1909"/>
      <c r="O732" s="1905"/>
      <c r="P732" s="2263" t="s">
        <v>5394</v>
      </c>
      <c r="Q732" s="2264" t="s">
        <v>3106</v>
      </c>
      <c r="R732" s="2265"/>
      <c r="S732" s="2265"/>
      <c r="T732" s="2266" t="s">
        <v>4761</v>
      </c>
      <c r="U732" s="2383" t="s">
        <v>5395</v>
      </c>
      <c r="V732" s="2378"/>
      <c r="W732" s="2381" t="s">
        <v>4815</v>
      </c>
      <c r="X732" s="2381"/>
      <c r="Y732" s="2381"/>
      <c r="Z732" s="2381"/>
      <c r="AA732" s="2381"/>
      <c r="AB732" s="2382"/>
      <c r="AC732" s="2264" t="s">
        <v>3216</v>
      </c>
      <c r="AD732" s="2265"/>
      <c r="AE732" s="2265"/>
      <c r="AF732" s="2265"/>
      <c r="AG732" s="2267" t="s">
        <v>5466</v>
      </c>
      <c r="AH732" s="2267"/>
      <c r="AI732" s="2267"/>
      <c r="AJ732" s="2268"/>
      <c r="AQ732" s="1713"/>
      <c r="AR732" s="1713"/>
      <c r="AS732" s="1713"/>
      <c r="AT732" s="1713"/>
      <c r="AU732" s="1713"/>
      <c r="AV732" s="1713"/>
      <c r="AW732" s="1713"/>
      <c r="AX732" s="1713"/>
      <c r="AY732" s="1713"/>
      <c r="AZ732" s="1713"/>
      <c r="BA732" s="1713"/>
      <c r="BB732" s="1713"/>
      <c r="BC732" s="1713"/>
      <c r="BD732" s="1713"/>
    </row>
    <row r="733" spans="2:56" ht="12" hidden="1" customHeight="1">
      <c r="B733" s="1618"/>
      <c r="D733" s="2262" t="s">
        <v>5496</v>
      </c>
      <c r="E733" s="2032"/>
      <c r="F733" s="2282" t="s">
        <v>5497</v>
      </c>
      <c r="G733" s="2032"/>
      <c r="H733" s="2032"/>
      <c r="I733" s="2032"/>
      <c r="J733" s="2033"/>
      <c r="K733" s="1905"/>
      <c r="L733" s="2033"/>
      <c r="M733" s="1928"/>
      <c r="N733" s="1909"/>
      <c r="O733" s="1905"/>
      <c r="P733" s="2263" t="s">
        <v>5394</v>
      </c>
      <c r="Q733" s="2264" t="s">
        <v>3106</v>
      </c>
      <c r="R733" s="2265"/>
      <c r="S733" s="2265"/>
      <c r="T733" s="2266" t="s">
        <v>4761</v>
      </c>
      <c r="U733" s="2383" t="s">
        <v>5396</v>
      </c>
      <c r="V733" s="2378"/>
      <c r="W733" s="2381" t="s">
        <v>4817</v>
      </c>
      <c r="X733" s="2381"/>
      <c r="Y733" s="2381"/>
      <c r="Z733" s="2381"/>
      <c r="AA733" s="2381"/>
      <c r="AB733" s="2382"/>
      <c r="AC733" s="2264" t="s">
        <v>3139</v>
      </c>
      <c r="AD733" s="2265"/>
      <c r="AE733" s="2265"/>
      <c r="AF733" s="2265"/>
      <c r="AG733" s="2267" t="s">
        <v>5460</v>
      </c>
      <c r="AH733" s="2267"/>
      <c r="AI733" s="2267"/>
      <c r="AJ733" s="2268"/>
      <c r="AQ733" s="1713"/>
      <c r="AR733" s="1713"/>
      <c r="AS733" s="1713"/>
      <c r="AT733" s="1713"/>
      <c r="AU733" s="1713"/>
      <c r="AV733" s="1713"/>
      <c r="AW733" s="1713"/>
      <c r="AX733" s="1713"/>
      <c r="AY733" s="1713"/>
      <c r="AZ733" s="1713"/>
      <c r="BA733" s="1713"/>
      <c r="BB733" s="1713"/>
      <c r="BC733" s="1713"/>
      <c r="BD733" s="1713"/>
    </row>
    <row r="734" spans="2:56" ht="12" hidden="1" customHeight="1">
      <c r="B734" s="1618"/>
      <c r="D734" s="2262" t="s">
        <v>5498</v>
      </c>
      <c r="E734" s="2032"/>
      <c r="F734" s="2282" t="s">
        <v>5499</v>
      </c>
      <c r="G734" s="2032"/>
      <c r="H734" s="2032"/>
      <c r="I734" s="2032"/>
      <c r="J734" s="2033"/>
      <c r="K734" s="1905"/>
      <c r="L734" s="2033"/>
      <c r="M734" s="1928"/>
      <c r="N734" s="1909"/>
      <c r="O734" s="1905"/>
      <c r="P734" s="2263" t="s">
        <v>5394</v>
      </c>
      <c r="Q734" s="2264" t="s">
        <v>3106</v>
      </c>
      <c r="R734" s="2265"/>
      <c r="S734" s="2265"/>
      <c r="T734" s="2266" t="s">
        <v>4761</v>
      </c>
      <c r="U734" s="2383" t="s">
        <v>5395</v>
      </c>
      <c r="V734" s="2378"/>
      <c r="W734" s="2381" t="s">
        <v>4871</v>
      </c>
      <c r="X734" s="2381"/>
      <c r="Y734" s="2381"/>
      <c r="Z734" s="2381"/>
      <c r="AA734" s="2381"/>
      <c r="AB734" s="2382"/>
      <c r="AC734" s="2264" t="s">
        <v>3216</v>
      </c>
      <c r="AD734" s="2265"/>
      <c r="AE734" s="2265"/>
      <c r="AF734" s="2265"/>
      <c r="AG734" s="2267" t="s">
        <v>5464</v>
      </c>
      <c r="AH734" s="2267"/>
      <c r="AI734" s="2267"/>
      <c r="AJ734" s="2268"/>
      <c r="AQ734" s="1713"/>
      <c r="AR734" s="1713"/>
      <c r="AS734" s="1713"/>
      <c r="AT734" s="1713"/>
      <c r="AU734" s="1713"/>
      <c r="AV734" s="1713"/>
      <c r="AW734" s="1713"/>
      <c r="AX734" s="1713"/>
      <c r="AY734" s="1713"/>
      <c r="AZ734" s="1713"/>
      <c r="BA734" s="1713"/>
      <c r="BB734" s="1713"/>
      <c r="BC734" s="1713"/>
      <c r="BD734" s="1713"/>
    </row>
    <row r="735" spans="2:56" ht="12" hidden="1" customHeight="1">
      <c r="B735" s="1618"/>
      <c r="D735" s="2262" t="s">
        <v>5439</v>
      </c>
      <c r="E735" s="2032"/>
      <c r="F735" s="2282" t="s">
        <v>5500</v>
      </c>
      <c r="G735" s="2032"/>
      <c r="H735" s="2032"/>
      <c r="I735" s="2032"/>
      <c r="J735" s="2033"/>
      <c r="K735" s="1905"/>
      <c r="L735" s="2033"/>
      <c r="M735" s="1928"/>
      <c r="N735" s="1909"/>
      <c r="O735" s="1905"/>
      <c r="P735" s="2263" t="s">
        <v>5394</v>
      </c>
      <c r="Q735" s="2264" t="s">
        <v>3106</v>
      </c>
      <c r="R735" s="2265"/>
      <c r="S735" s="2265"/>
      <c r="T735" s="2266" t="s">
        <v>4780</v>
      </c>
      <c r="U735" s="2383" t="s">
        <v>5396</v>
      </c>
      <c r="V735" s="2378"/>
      <c r="W735" s="2381" t="s">
        <v>3747</v>
      </c>
      <c r="X735" s="2381"/>
      <c r="Y735" s="2381"/>
      <c r="Z735" s="2381"/>
      <c r="AA735" s="2381"/>
      <c r="AB735" s="2382"/>
      <c r="AC735" s="2264" t="s">
        <v>3139</v>
      </c>
      <c r="AD735" s="2265"/>
      <c r="AE735" s="2265"/>
      <c r="AF735" s="2265"/>
      <c r="AG735" s="2267" t="s">
        <v>5501</v>
      </c>
      <c r="AH735" s="2267"/>
      <c r="AI735" s="2267"/>
      <c r="AJ735" s="2268"/>
      <c r="AQ735" s="1713"/>
      <c r="AR735" s="1713"/>
      <c r="AS735" s="1713"/>
      <c r="AT735" s="1713"/>
      <c r="AU735" s="1713"/>
      <c r="AV735" s="1713"/>
      <c r="AW735" s="1713"/>
      <c r="AX735" s="1713"/>
      <c r="AY735" s="1713"/>
      <c r="AZ735" s="1713"/>
      <c r="BA735" s="1713"/>
      <c r="BB735" s="1713"/>
      <c r="BC735" s="1713"/>
      <c r="BD735" s="1713"/>
    </row>
    <row r="736" spans="2:56" ht="12" hidden="1" customHeight="1">
      <c r="B736" s="1618"/>
      <c r="D736" s="2262" t="s">
        <v>5502</v>
      </c>
      <c r="E736" s="2032"/>
      <c r="F736" s="2282" t="s">
        <v>5503</v>
      </c>
      <c r="G736" s="2032"/>
      <c r="H736" s="2032"/>
      <c r="I736" s="2032"/>
      <c r="J736" s="2033"/>
      <c r="K736" s="1905"/>
      <c r="L736" s="2033"/>
      <c r="M736" s="1928"/>
      <c r="N736" s="1909"/>
      <c r="O736" s="1905"/>
      <c r="P736" s="2263" t="s">
        <v>5394</v>
      </c>
      <c r="Q736" s="2264" t="s">
        <v>3106</v>
      </c>
      <c r="R736" s="2265"/>
      <c r="S736" s="2265"/>
      <c r="T736" s="2266" t="s">
        <v>4761</v>
      </c>
      <c r="U736" s="2383" t="s">
        <v>5395</v>
      </c>
      <c r="V736" s="2378"/>
      <c r="W736" s="2381" t="s">
        <v>3749</v>
      </c>
      <c r="X736" s="2381"/>
      <c r="Y736" s="2381"/>
      <c r="Z736" s="2381"/>
      <c r="AA736" s="2381"/>
      <c r="AB736" s="2382"/>
      <c r="AC736" s="2264" t="s">
        <v>3216</v>
      </c>
      <c r="AD736" s="2265"/>
      <c r="AE736" s="2265"/>
      <c r="AF736" s="2265"/>
      <c r="AG736" s="2267" t="s">
        <v>5464</v>
      </c>
      <c r="AH736" s="2267"/>
      <c r="AI736" s="2267"/>
      <c r="AJ736" s="2268"/>
      <c r="AQ736" s="1713"/>
      <c r="AR736" s="1713"/>
      <c r="AS736" s="1713"/>
      <c r="AT736" s="1713"/>
      <c r="AU736" s="1713"/>
      <c r="AV736" s="1713"/>
      <c r="AW736" s="1713"/>
      <c r="AX736" s="1713"/>
      <c r="AY736" s="1713"/>
      <c r="AZ736" s="1713"/>
      <c r="BA736" s="1713"/>
      <c r="BB736" s="1713"/>
      <c r="BC736" s="1713"/>
      <c r="BD736" s="1713"/>
    </row>
    <row r="737" spans="2:56" ht="12" hidden="1" customHeight="1">
      <c r="B737" s="1618"/>
      <c r="D737" s="2262" t="s">
        <v>5504</v>
      </c>
      <c r="E737" s="2032"/>
      <c r="F737" s="2282" t="s">
        <v>5505</v>
      </c>
      <c r="G737" s="2032"/>
      <c r="H737" s="2032"/>
      <c r="I737" s="2032"/>
      <c r="J737" s="2033"/>
      <c r="K737" s="1905"/>
      <c r="L737" s="2033"/>
      <c r="M737" s="1928"/>
      <c r="N737" s="1909"/>
      <c r="O737" s="1905"/>
      <c r="P737" s="2263" t="s">
        <v>5394</v>
      </c>
      <c r="Q737" s="2264" t="s">
        <v>3106</v>
      </c>
      <c r="R737" s="2265"/>
      <c r="S737" s="2265"/>
      <c r="T737" s="2266" t="s">
        <v>4761</v>
      </c>
      <c r="U737" s="2383" t="s">
        <v>5395</v>
      </c>
      <c r="V737" s="2378"/>
      <c r="W737" s="2381" t="s">
        <v>5506</v>
      </c>
      <c r="X737" s="2381"/>
      <c r="Y737" s="2381"/>
      <c r="Z737" s="2381"/>
      <c r="AA737" s="2381"/>
      <c r="AB737" s="2382"/>
      <c r="AC737" s="2264" t="s">
        <v>3139</v>
      </c>
      <c r="AD737" s="2265"/>
      <c r="AE737" s="2265"/>
      <c r="AF737" s="2265"/>
      <c r="AG737" s="2267" t="s">
        <v>5460</v>
      </c>
      <c r="AH737" s="2267"/>
      <c r="AI737" s="2267"/>
      <c r="AJ737" s="2268"/>
      <c r="AQ737" s="1713"/>
      <c r="AR737" s="1713"/>
      <c r="AS737" s="1713"/>
      <c r="AT737" s="1713"/>
      <c r="AU737" s="1713"/>
      <c r="AV737" s="1713"/>
      <c r="AW737" s="1713"/>
      <c r="AX737" s="1713"/>
      <c r="AY737" s="1713"/>
      <c r="AZ737" s="1713"/>
      <c r="BA737" s="1713"/>
      <c r="BB737" s="1713"/>
      <c r="BC737" s="1713"/>
      <c r="BD737" s="1713"/>
    </row>
    <row r="738" spans="2:56" ht="12" hidden="1" customHeight="1">
      <c r="B738" s="1618"/>
      <c r="D738" s="2262" t="s">
        <v>5507</v>
      </c>
      <c r="E738" s="2032"/>
      <c r="F738" s="2282" t="s">
        <v>5508</v>
      </c>
      <c r="G738" s="2032"/>
      <c r="H738" s="2032"/>
      <c r="I738" s="2032"/>
      <c r="J738" s="2033"/>
      <c r="K738" s="1905"/>
      <c r="L738" s="2033"/>
      <c r="M738" s="1928"/>
      <c r="N738" s="1909"/>
      <c r="O738" s="1905"/>
      <c r="P738" s="2263" t="s">
        <v>5394</v>
      </c>
      <c r="Q738" s="2264" t="s">
        <v>3106</v>
      </c>
      <c r="R738" s="2265"/>
      <c r="S738" s="2265"/>
      <c r="T738" s="2266" t="s">
        <v>4761</v>
      </c>
      <c r="U738" s="2383" t="s">
        <v>5396</v>
      </c>
      <c r="V738" s="2378"/>
      <c r="W738" s="2381" t="s">
        <v>5449</v>
      </c>
      <c r="X738" s="2381"/>
      <c r="Y738" s="2381"/>
      <c r="Z738" s="2381"/>
      <c r="AA738" s="2381"/>
      <c r="AB738" s="2382"/>
      <c r="AC738" s="2264" t="s">
        <v>3139</v>
      </c>
      <c r="AD738" s="2265"/>
      <c r="AE738" s="2265"/>
      <c r="AF738" s="2265"/>
      <c r="AG738" s="2267" t="s">
        <v>5460</v>
      </c>
      <c r="AH738" s="2267"/>
      <c r="AI738" s="2267"/>
      <c r="AJ738" s="2268"/>
      <c r="AQ738" s="1713"/>
      <c r="AR738" s="1713"/>
      <c r="AS738" s="1713"/>
      <c r="AT738" s="1713"/>
      <c r="AU738" s="1713"/>
      <c r="AV738" s="1713"/>
      <c r="AW738" s="1713"/>
      <c r="AX738" s="1713"/>
      <c r="AY738" s="1713"/>
      <c r="AZ738" s="1713"/>
      <c r="BA738" s="1713"/>
      <c r="BB738" s="1713"/>
      <c r="BC738" s="1713"/>
      <c r="BD738" s="1713"/>
    </row>
    <row r="739" spans="2:56" ht="12" hidden="1" customHeight="1">
      <c r="B739" s="1618"/>
      <c r="D739" s="2262" t="s">
        <v>5509</v>
      </c>
      <c r="E739" s="2032"/>
      <c r="F739" s="2282" t="s">
        <v>5510</v>
      </c>
      <c r="G739" s="2032"/>
      <c r="H739" s="2032"/>
      <c r="I739" s="2032"/>
      <c r="J739" s="2033"/>
      <c r="K739" s="1905"/>
      <c r="L739" s="2033"/>
      <c r="M739" s="1928"/>
      <c r="N739" s="1909"/>
      <c r="O739" s="1905"/>
      <c r="P739" s="2263" t="s">
        <v>5394</v>
      </c>
      <c r="Q739" s="2264" t="s">
        <v>3106</v>
      </c>
      <c r="R739" s="2265"/>
      <c r="S739" s="2265"/>
      <c r="T739" s="2266" t="s">
        <v>4761</v>
      </c>
      <c r="U739" s="2383" t="s">
        <v>5395</v>
      </c>
      <c r="V739" s="2378"/>
      <c r="W739" s="2381" t="s">
        <v>5016</v>
      </c>
      <c r="X739" s="2381"/>
      <c r="Y739" s="2381"/>
      <c r="Z739" s="2381"/>
      <c r="AA739" s="2381"/>
      <c r="AB739" s="2382"/>
      <c r="AC739" s="2264" t="s">
        <v>3216</v>
      </c>
      <c r="AD739" s="2265"/>
      <c r="AE739" s="2265"/>
      <c r="AF739" s="2265"/>
      <c r="AG739" s="2267" t="s">
        <v>5466</v>
      </c>
      <c r="AH739" s="2267"/>
      <c r="AI739" s="2267"/>
      <c r="AJ739" s="2268"/>
      <c r="AQ739" s="1713"/>
      <c r="AR739" s="1713"/>
      <c r="AS739" s="1713"/>
      <c r="AT739" s="1713"/>
      <c r="AU739" s="1713"/>
      <c r="AV739" s="1713"/>
      <c r="AW739" s="1713"/>
      <c r="AX739" s="1713"/>
      <c r="AY739" s="1713"/>
      <c r="AZ739" s="1713"/>
      <c r="BA739" s="1713"/>
      <c r="BB739" s="1713"/>
      <c r="BC739" s="1713"/>
      <c r="BD739" s="1713"/>
    </row>
    <row r="740" spans="2:56" ht="12" hidden="1" customHeight="1">
      <c r="B740" s="1618"/>
      <c r="D740" s="2262" t="s">
        <v>5511</v>
      </c>
      <c r="E740" s="2032"/>
      <c r="F740" s="2282" t="s">
        <v>5512</v>
      </c>
      <c r="G740" s="2032"/>
      <c r="H740" s="2032"/>
      <c r="I740" s="2032"/>
      <c r="J740" s="2033"/>
      <c r="K740" s="1905"/>
      <c r="L740" s="2033"/>
      <c r="M740" s="1928"/>
      <c r="N740" s="1909"/>
      <c r="O740" s="1905"/>
      <c r="P740" s="2263" t="s">
        <v>5394</v>
      </c>
      <c r="Q740" s="2264" t="s">
        <v>3106</v>
      </c>
      <c r="R740" s="2265"/>
      <c r="S740" s="2265"/>
      <c r="T740" s="2266" t="s">
        <v>4761</v>
      </c>
      <c r="U740" s="2383" t="s">
        <v>5395</v>
      </c>
      <c r="V740" s="2378"/>
      <c r="W740" s="2381" t="s">
        <v>4831</v>
      </c>
      <c r="X740" s="2381"/>
      <c r="Y740" s="2381"/>
      <c r="Z740" s="2381"/>
      <c r="AA740" s="2381"/>
      <c r="AB740" s="2382"/>
      <c r="AC740" s="2264" t="s">
        <v>4781</v>
      </c>
      <c r="AD740" s="2265"/>
      <c r="AE740" s="2265"/>
      <c r="AF740" s="2265"/>
      <c r="AG740" s="2267" t="s">
        <v>5460</v>
      </c>
      <c r="AH740" s="2267"/>
      <c r="AI740" s="2267"/>
      <c r="AJ740" s="2268"/>
      <c r="AQ740" s="1713"/>
      <c r="AR740" s="1713"/>
      <c r="AS740" s="1713"/>
      <c r="AT740" s="1713"/>
      <c r="AU740" s="1713"/>
      <c r="AV740" s="1713"/>
      <c r="AW740" s="1713"/>
      <c r="AX740" s="1713"/>
      <c r="AY740" s="1713"/>
      <c r="AZ740" s="1713"/>
      <c r="BA740" s="1713"/>
      <c r="BB740" s="1713"/>
      <c r="BC740" s="1713"/>
      <c r="BD740" s="1713"/>
    </row>
    <row r="741" spans="2:56" ht="12" hidden="1" customHeight="1">
      <c r="B741" s="1618"/>
      <c r="D741" s="2262" t="s">
        <v>5513</v>
      </c>
      <c r="E741" s="2032"/>
      <c r="F741" s="2282" t="s">
        <v>5514</v>
      </c>
      <c r="G741" s="2032"/>
      <c r="H741" s="2032"/>
      <c r="I741" s="2032"/>
      <c r="J741" s="2033"/>
      <c r="K741" s="1905"/>
      <c r="L741" s="2033"/>
      <c r="M741" s="1928"/>
      <c r="N741" s="1909"/>
      <c r="O741" s="1905"/>
      <c r="P741" s="2263" t="s">
        <v>5394</v>
      </c>
      <c r="Q741" s="2264" t="s">
        <v>3106</v>
      </c>
      <c r="R741" s="2265"/>
      <c r="S741" s="2265"/>
      <c r="T741" s="2266" t="s">
        <v>4761</v>
      </c>
      <c r="U741" s="2383" t="s">
        <v>5395</v>
      </c>
      <c r="V741" s="2378"/>
      <c r="W741" s="2381" t="s">
        <v>4979</v>
      </c>
      <c r="X741" s="2381"/>
      <c r="Y741" s="2381"/>
      <c r="Z741" s="2381"/>
      <c r="AA741" s="2381"/>
      <c r="AB741" s="2382"/>
      <c r="AC741" s="2264" t="s">
        <v>5410</v>
      </c>
      <c r="AD741" s="2265"/>
      <c r="AE741" s="2265"/>
      <c r="AF741" s="2265"/>
      <c r="AG741" s="2267" t="s">
        <v>5466</v>
      </c>
      <c r="AH741" s="2267"/>
      <c r="AI741" s="2267"/>
      <c r="AJ741" s="2268"/>
      <c r="AQ741" s="1713"/>
      <c r="AR741" s="1713"/>
      <c r="AS741" s="1713"/>
      <c r="AT741" s="1713"/>
      <c r="AU741" s="1713"/>
      <c r="AV741" s="1713"/>
      <c r="AW741" s="1713"/>
      <c r="AX741" s="1713"/>
      <c r="AY741" s="1713"/>
      <c r="AZ741" s="1713"/>
      <c r="BA741" s="1713"/>
      <c r="BB741" s="1713"/>
      <c r="BC741" s="1713"/>
      <c r="BD741" s="1713"/>
    </row>
    <row r="742" spans="2:56" ht="12" hidden="1" customHeight="1">
      <c r="B742" s="1618"/>
      <c r="D742" s="2262" t="s">
        <v>5457</v>
      </c>
      <c r="E742" s="2032"/>
      <c r="F742" s="2282" t="s">
        <v>5515</v>
      </c>
      <c r="G742" s="2032"/>
      <c r="H742" s="2032"/>
      <c r="I742" s="2032"/>
      <c r="J742" s="2033"/>
      <c r="K742" s="1905"/>
      <c r="L742" s="2033"/>
      <c r="M742" s="1928"/>
      <c r="N742" s="1909"/>
      <c r="O742" s="1905"/>
      <c r="P742" s="2263" t="s">
        <v>5394</v>
      </c>
      <c r="Q742" s="2264" t="s">
        <v>3106</v>
      </c>
      <c r="R742" s="2265"/>
      <c r="S742" s="2265"/>
      <c r="T742" s="2266" t="s">
        <v>4761</v>
      </c>
      <c r="U742" s="2383" t="s">
        <v>5395</v>
      </c>
      <c r="V742" s="2378"/>
      <c r="W742" s="2381" t="s">
        <v>5022</v>
      </c>
      <c r="X742" s="2381"/>
      <c r="Y742" s="2381"/>
      <c r="Z742" s="2381"/>
      <c r="AA742" s="2381"/>
      <c r="AB742" s="2382"/>
      <c r="AC742" s="2264" t="s">
        <v>4781</v>
      </c>
      <c r="AD742" s="2265"/>
      <c r="AE742" s="2265"/>
      <c r="AF742" s="2265"/>
      <c r="AG742" s="2267" t="s">
        <v>5460</v>
      </c>
      <c r="AH742" s="2267"/>
      <c r="AI742" s="2267"/>
      <c r="AJ742" s="2268"/>
      <c r="AQ742" s="1713"/>
      <c r="AR742" s="1713"/>
      <c r="AS742" s="1713"/>
      <c r="AT742" s="1713"/>
      <c r="AU742" s="1713"/>
      <c r="AV742" s="1713"/>
      <c r="AW742" s="1713"/>
      <c r="AX742" s="1713"/>
      <c r="AY742" s="1713"/>
      <c r="AZ742" s="1713"/>
      <c r="BA742" s="1713"/>
      <c r="BB742" s="1713"/>
      <c r="BC742" s="1713"/>
      <c r="BD742" s="1713"/>
    </row>
    <row r="743" spans="2:56" ht="12" hidden="1" customHeight="1">
      <c r="B743" s="1618"/>
      <c r="E743" s="2032"/>
      <c r="F743" s="1927"/>
      <c r="G743" s="1927"/>
      <c r="H743" s="1927"/>
      <c r="I743" s="1928"/>
      <c r="J743" s="1929"/>
      <c r="K743" s="1928"/>
      <c r="L743" s="1928"/>
      <c r="M743" s="1909"/>
      <c r="N743" s="1929"/>
      <c r="O743" s="1909"/>
      <c r="P743" s="1929"/>
      <c r="Q743" s="1929"/>
      <c r="R743" s="1929"/>
      <c r="S743" s="1930"/>
      <c r="T743" s="1929"/>
      <c r="U743" s="1929"/>
      <c r="V743" s="1929"/>
      <c r="W743" s="1929"/>
      <c r="X743" s="1930"/>
      <c r="Y743" s="1930"/>
      <c r="Z743" s="1930"/>
      <c r="AA743" s="1930"/>
      <c r="AB743" s="1929"/>
      <c r="AC743" s="1929"/>
      <c r="AD743" s="1929"/>
      <c r="AE743" s="1929"/>
      <c r="AF743" s="1930"/>
      <c r="AG743" s="1930"/>
      <c r="AH743" s="1930"/>
      <c r="AI743" s="1930"/>
      <c r="AJ743" s="1909"/>
      <c r="AK743" s="1909"/>
      <c r="AP743" s="1713"/>
      <c r="AQ743" s="1713"/>
      <c r="AR743" s="1713"/>
      <c r="AS743" s="1713"/>
      <c r="AT743" s="1713"/>
      <c r="AU743" s="1713"/>
      <c r="AV743" s="1713"/>
      <c r="AW743" s="1713"/>
      <c r="AX743" s="1713"/>
      <c r="AY743" s="1713"/>
      <c r="AZ743" s="1713"/>
      <c r="BA743" s="1713"/>
      <c r="BB743" s="1713"/>
      <c r="BC743" s="1713"/>
    </row>
    <row r="744" spans="2:56" ht="12" hidden="1" customHeight="1">
      <c r="B744" s="1618"/>
      <c r="E744" s="2032"/>
      <c r="F744" s="1927"/>
      <c r="G744" s="1927"/>
      <c r="H744" s="1927"/>
      <c r="I744" s="1928"/>
      <c r="J744" s="1929"/>
      <c r="K744" s="1928"/>
      <c r="L744" s="1928"/>
      <c r="M744" s="1909"/>
      <c r="N744" s="1929"/>
      <c r="O744" s="1909"/>
      <c r="P744" s="1929"/>
      <c r="Q744" s="1929"/>
      <c r="R744" s="1929"/>
      <c r="S744" s="1930"/>
      <c r="T744" s="1929"/>
      <c r="U744" s="1929"/>
      <c r="V744" s="1929"/>
      <c r="W744" s="1929"/>
      <c r="X744" s="1930"/>
      <c r="Y744" s="1930"/>
      <c r="Z744" s="1930"/>
      <c r="AA744" s="1930"/>
      <c r="AB744" s="1929"/>
      <c r="AC744" s="1929"/>
      <c r="AD744" s="1929"/>
      <c r="AE744" s="1929"/>
      <c r="AF744" s="1930"/>
      <c r="AG744" s="1930"/>
      <c r="AH744" s="1930"/>
      <c r="AI744" s="1930"/>
      <c r="AJ744" s="1909"/>
      <c r="AK744" s="1909"/>
      <c r="AP744" s="1713"/>
      <c r="AQ744" s="1713"/>
      <c r="AR744" s="1713"/>
      <c r="AS744" s="1713"/>
      <c r="AT744" s="1713"/>
      <c r="AU744" s="1713"/>
      <c r="AV744" s="1713"/>
      <c r="AW744" s="1713"/>
      <c r="AX744" s="1713"/>
      <c r="AY744" s="1713"/>
      <c r="AZ744" s="1713"/>
      <c r="BA744" s="1713"/>
      <c r="BB744" s="1713"/>
      <c r="BC744" s="1713"/>
    </row>
    <row r="745" spans="2:56" ht="12" hidden="1" customHeight="1">
      <c r="B745" s="1618"/>
      <c r="C745" s="1903" t="s">
        <v>3141</v>
      </c>
      <c r="D745" s="1908"/>
      <c r="G745" s="2193" t="s">
        <v>4778</v>
      </c>
      <c r="M745" s="1909"/>
      <c r="N745" s="1909"/>
      <c r="O745" s="1909"/>
      <c r="P745" s="1909"/>
      <c r="Q745" s="1909"/>
      <c r="R745" s="1909"/>
      <c r="S745" s="1909"/>
      <c r="T745" s="1909"/>
      <c r="U745" s="1909"/>
      <c r="V745" s="1909"/>
      <c r="W745" s="1909"/>
      <c r="X745" s="1909"/>
      <c r="AC745" s="1909"/>
      <c r="AD745" s="1909"/>
      <c r="AE745" s="1909"/>
      <c r="AF745" s="1909"/>
      <c r="AG745" s="1909"/>
      <c r="AH745" s="1909"/>
      <c r="AI745" s="1909"/>
      <c r="AJ745" s="1909"/>
      <c r="AK745" s="1710"/>
      <c r="AL745" s="1909"/>
    </row>
    <row r="746" spans="2:56" ht="12" hidden="1" customHeight="1">
      <c r="B746" s="1618"/>
      <c r="E746" s="1910" t="s">
        <v>3192</v>
      </c>
      <c r="AJ746" s="1911" t="s">
        <v>3193</v>
      </c>
    </row>
    <row r="747" spans="2:56" ht="12" hidden="1" customHeight="1">
      <c r="B747" s="1618"/>
      <c r="E747" s="1912">
        <v>31</v>
      </c>
      <c r="F747" s="1912"/>
      <c r="G747" s="1912"/>
      <c r="H747" s="1912"/>
      <c r="I747" s="1912"/>
      <c r="J747" s="1912"/>
      <c r="K747" s="1912"/>
      <c r="L747" s="1912">
        <v>24</v>
      </c>
      <c r="M747" s="1912">
        <v>23</v>
      </c>
      <c r="N747" s="1912"/>
      <c r="O747" s="1912"/>
      <c r="P747" s="1912"/>
      <c r="Q747" s="1912"/>
      <c r="R747" s="1912"/>
      <c r="S747" s="1912"/>
      <c r="T747" s="1913">
        <v>16</v>
      </c>
      <c r="U747" s="1913">
        <v>15</v>
      </c>
      <c r="V747" s="1912"/>
      <c r="W747" s="1912"/>
      <c r="X747" s="1912"/>
      <c r="Y747" s="1912"/>
      <c r="Z747" s="1912"/>
      <c r="AA747" s="1912"/>
      <c r="AB747" s="1913">
        <v>8</v>
      </c>
      <c r="AC747" s="1913">
        <v>7</v>
      </c>
      <c r="AD747" s="1912"/>
      <c r="AE747" s="1912"/>
      <c r="AF747" s="1912"/>
      <c r="AG747" s="1912"/>
      <c r="AH747" s="1912"/>
      <c r="AI747" s="1912"/>
      <c r="AJ747" s="1913">
        <v>0</v>
      </c>
    </row>
    <row r="748" spans="2:56" ht="12" hidden="1" customHeight="1">
      <c r="B748" s="1618"/>
      <c r="E748" s="1686" t="s">
        <v>3194</v>
      </c>
      <c r="F748" s="1687" t="s">
        <v>3125</v>
      </c>
      <c r="G748" s="1687" t="s">
        <v>3194</v>
      </c>
      <c r="H748" s="1688" t="s">
        <v>3125</v>
      </c>
      <c r="I748" s="1686" t="s">
        <v>3194</v>
      </c>
      <c r="J748" s="1687" t="s">
        <v>4838</v>
      </c>
      <c r="K748" s="1687" t="s">
        <v>3125</v>
      </c>
      <c r="L748" s="1688" t="s">
        <v>3125</v>
      </c>
      <c r="M748" s="1686" t="s">
        <v>3194</v>
      </c>
      <c r="N748" s="1687" t="s">
        <v>5516</v>
      </c>
      <c r="O748" s="1687" t="s">
        <v>4838</v>
      </c>
      <c r="P748" s="1688" t="s">
        <v>4838</v>
      </c>
      <c r="Q748" s="1686" t="s">
        <v>3194</v>
      </c>
      <c r="R748" s="1687" t="s">
        <v>3194</v>
      </c>
      <c r="S748" s="1687" t="s">
        <v>3125</v>
      </c>
      <c r="T748" s="1688" t="s">
        <v>3194</v>
      </c>
      <c r="U748" s="1686" t="s">
        <v>3125</v>
      </c>
      <c r="V748" s="1687" t="s">
        <v>5516</v>
      </c>
      <c r="W748" s="1687" t="s">
        <v>3194</v>
      </c>
      <c r="X748" s="1688" t="s">
        <v>4838</v>
      </c>
      <c r="Y748" s="1686" t="s">
        <v>3194</v>
      </c>
      <c r="Z748" s="1687" t="s">
        <v>4838</v>
      </c>
      <c r="AA748" s="1687" t="s">
        <v>4838</v>
      </c>
      <c r="AB748" s="1688" t="s">
        <v>5517</v>
      </c>
      <c r="AC748" s="2291" t="s">
        <v>3105</v>
      </c>
      <c r="AD748" s="1620" t="s">
        <v>3105</v>
      </c>
      <c r="AE748" s="1620" t="s">
        <v>3105</v>
      </c>
      <c r="AF748" s="1780" t="s">
        <v>1796</v>
      </c>
      <c r="AG748" s="1619" t="s">
        <v>3105</v>
      </c>
      <c r="AH748" s="1620" t="s">
        <v>3105</v>
      </c>
      <c r="AI748" s="1620" t="s">
        <v>3251</v>
      </c>
      <c r="AJ748" s="1780" t="s">
        <v>3105</v>
      </c>
    </row>
    <row r="749" spans="2:56" ht="6" hidden="1" customHeight="1">
      <c r="B749" s="1618"/>
      <c r="E749" s="1914"/>
      <c r="F749" s="1914"/>
      <c r="G749" s="1914"/>
      <c r="H749" s="1914"/>
      <c r="I749" s="1914"/>
      <c r="J749" s="1914"/>
      <c r="K749" s="1914"/>
      <c r="L749" s="1914"/>
      <c r="M749" s="1914"/>
      <c r="N749" s="1914"/>
      <c r="O749" s="1914"/>
      <c r="P749" s="1914"/>
      <c r="Q749" s="1914"/>
      <c r="R749" s="1914"/>
      <c r="S749" s="1914"/>
      <c r="T749" s="1914"/>
      <c r="U749" s="1914"/>
      <c r="V749" s="1914"/>
      <c r="W749" s="1914"/>
      <c r="X749" s="1914"/>
      <c r="Y749" s="1914"/>
      <c r="Z749" s="1914"/>
      <c r="AA749" s="1914"/>
      <c r="AB749" s="1914"/>
      <c r="AC749" s="1914"/>
      <c r="AD749" s="1914"/>
      <c r="AE749" s="1914"/>
      <c r="AF749" s="1914"/>
      <c r="AG749" s="1914"/>
      <c r="AH749" s="1914"/>
      <c r="AI749" s="1914"/>
      <c r="AJ749" s="1914"/>
    </row>
    <row r="750" spans="2:56" ht="6" hidden="1" customHeight="1">
      <c r="B750" s="1618"/>
      <c r="E750" s="1914"/>
      <c r="F750" s="1914"/>
      <c r="G750" s="1914"/>
      <c r="H750" s="1914"/>
      <c r="I750" s="1914"/>
      <c r="J750" s="1914"/>
      <c r="K750" s="1914"/>
      <c r="L750" s="1914"/>
      <c r="M750" s="1914"/>
      <c r="N750" s="1914"/>
      <c r="O750" s="1914"/>
      <c r="P750" s="1914"/>
      <c r="Q750" s="1914"/>
      <c r="R750" s="1914"/>
      <c r="S750" s="1914"/>
      <c r="T750" s="1914"/>
      <c r="U750" s="1914"/>
      <c r="V750" s="1914"/>
      <c r="W750" s="1914"/>
      <c r="X750" s="1914"/>
      <c r="Y750" s="1914"/>
      <c r="Z750" s="1914"/>
      <c r="AA750" s="1914"/>
      <c r="AB750" s="1914"/>
      <c r="AC750" s="1914"/>
      <c r="AD750" s="1914"/>
      <c r="AE750" s="1914"/>
      <c r="AF750" s="1914"/>
      <c r="AG750" s="1914"/>
      <c r="AH750" s="1914"/>
      <c r="AI750" s="1914"/>
      <c r="AJ750" s="1914"/>
    </row>
    <row r="751" spans="2:56" ht="6" hidden="1" customHeight="1">
      <c r="B751" s="1618"/>
      <c r="E751" s="1914"/>
      <c r="F751" s="1914"/>
      <c r="G751" s="1914"/>
      <c r="H751" s="1914"/>
      <c r="I751" s="1914"/>
      <c r="J751" s="1914"/>
      <c r="K751" s="1914"/>
      <c r="L751" s="1914"/>
      <c r="M751" s="1914"/>
      <c r="N751" s="1914"/>
      <c r="O751" s="1914"/>
      <c r="P751" s="1914"/>
      <c r="Q751" s="1914"/>
      <c r="R751" s="1914"/>
      <c r="S751" s="1914"/>
      <c r="T751" s="1914"/>
      <c r="U751" s="1914"/>
      <c r="V751" s="1914"/>
      <c r="W751" s="1914"/>
      <c r="X751" s="1914"/>
      <c r="Y751" s="1914"/>
      <c r="Z751" s="1914"/>
      <c r="AA751" s="1914"/>
      <c r="AB751" s="1914"/>
      <c r="AC751" s="1914"/>
      <c r="AD751" s="1914"/>
      <c r="AE751" s="1914"/>
      <c r="AF751" s="1914"/>
      <c r="AG751" s="1914"/>
      <c r="AH751" s="1914"/>
      <c r="AI751" s="1914"/>
      <c r="AJ751" s="1914"/>
    </row>
    <row r="752" spans="2:56" ht="11.25" hidden="1" customHeight="1">
      <c r="B752" s="1618"/>
      <c r="E752" s="2033"/>
      <c r="F752" s="2033"/>
      <c r="G752" s="2033"/>
      <c r="H752" s="2033"/>
      <c r="I752" s="2033"/>
      <c r="J752" s="2033"/>
      <c r="K752" s="2033"/>
      <c r="L752" s="2033"/>
      <c r="M752" s="2033"/>
      <c r="N752" s="2033"/>
      <c r="O752" s="2033"/>
      <c r="P752" s="2033"/>
      <c r="Q752" s="2033"/>
      <c r="R752" s="2033"/>
      <c r="S752" s="2033"/>
      <c r="T752" s="2033"/>
      <c r="U752" s="2033"/>
      <c r="V752" s="2033"/>
      <c r="W752" s="2033"/>
      <c r="X752" s="2033"/>
      <c r="Z752" s="1914"/>
      <c r="AA752" s="1914"/>
      <c r="AB752" s="1914"/>
      <c r="AC752" s="1914"/>
      <c r="AD752" s="2292" t="s">
        <v>4193</v>
      </c>
      <c r="AE752" s="2292"/>
      <c r="AF752" s="2292"/>
      <c r="AG752" s="2292"/>
      <c r="AH752" s="2292"/>
      <c r="AI752" s="2292"/>
      <c r="AJ752" s="2292"/>
    </row>
    <row r="753" spans="2:36" ht="11.25" hidden="1" customHeight="1">
      <c r="B753" s="1618"/>
      <c r="E753" s="2033"/>
      <c r="F753" s="2033"/>
      <c r="G753" s="2033"/>
      <c r="H753" s="2033"/>
      <c r="O753" s="2033"/>
      <c r="P753" s="2033"/>
      <c r="Q753" s="2033"/>
      <c r="R753" s="2033"/>
      <c r="S753" s="2033"/>
      <c r="T753" s="2033"/>
      <c r="U753" s="2033"/>
      <c r="V753" s="2292" t="s">
        <v>5142</v>
      </c>
      <c r="W753" s="2292"/>
      <c r="X753" s="2292"/>
      <c r="Y753" s="2292"/>
      <c r="Z753" s="2292"/>
      <c r="AA753" s="2292"/>
      <c r="AC753" s="2293">
        <v>0</v>
      </c>
      <c r="AD753" s="2294">
        <v>0</v>
      </c>
      <c r="AE753" s="2295">
        <v>0</v>
      </c>
      <c r="AF753" s="2296">
        <v>0</v>
      </c>
      <c r="AG753" s="2296">
        <v>0</v>
      </c>
      <c r="AH753" s="2296">
        <v>0</v>
      </c>
      <c r="AI753" s="2296">
        <v>0</v>
      </c>
      <c r="AJ753" s="2297">
        <v>0</v>
      </c>
    </row>
    <row r="754" spans="2:36" ht="11.25" hidden="1" customHeight="1">
      <c r="B754" s="1618"/>
      <c r="E754" s="2033"/>
      <c r="F754" s="2033"/>
      <c r="G754" s="2033"/>
      <c r="H754" s="2033"/>
      <c r="O754" s="2033"/>
      <c r="P754" s="2033"/>
      <c r="Q754" s="2033"/>
      <c r="R754" s="2033"/>
      <c r="S754" s="2033"/>
      <c r="T754" s="2033"/>
      <c r="U754" s="2033"/>
      <c r="V754" s="2292" t="s">
        <v>5143</v>
      </c>
      <c r="W754" s="2292"/>
      <c r="X754" s="2292"/>
      <c r="Y754" s="2292"/>
      <c r="Z754" s="2292"/>
      <c r="AA754" s="2292"/>
      <c r="AC754" s="2298">
        <v>0</v>
      </c>
      <c r="AD754" s="2299">
        <v>0</v>
      </c>
      <c r="AE754" s="2300">
        <v>0</v>
      </c>
      <c r="AF754" s="2301">
        <v>0</v>
      </c>
      <c r="AG754" s="2301">
        <v>0</v>
      </c>
      <c r="AH754" s="2301">
        <v>0</v>
      </c>
      <c r="AI754" s="2301">
        <v>0</v>
      </c>
      <c r="AJ754" s="2302">
        <v>1</v>
      </c>
    </row>
    <row r="755" spans="2:36" ht="11.25" hidden="1" customHeight="1">
      <c r="B755" s="1618"/>
      <c r="E755" s="2033"/>
      <c r="F755" s="2033"/>
      <c r="G755" s="2033"/>
      <c r="H755" s="2033"/>
      <c r="O755" s="2033"/>
      <c r="P755" s="2033"/>
      <c r="Q755" s="2033"/>
      <c r="R755" s="2033"/>
      <c r="S755" s="2033"/>
      <c r="T755" s="2033"/>
      <c r="U755" s="2033"/>
      <c r="V755" s="2292" t="s">
        <v>5144</v>
      </c>
      <c r="W755" s="2292"/>
      <c r="X755" s="2292"/>
      <c r="Y755" s="2292"/>
      <c r="Z755" s="2292"/>
      <c r="AA755" s="2292"/>
      <c r="AC755" s="2298">
        <v>0</v>
      </c>
      <c r="AD755" s="2299">
        <v>0</v>
      </c>
      <c r="AE755" s="2300">
        <v>0</v>
      </c>
      <c r="AF755" s="2301">
        <v>0</v>
      </c>
      <c r="AG755" s="2301">
        <v>0</v>
      </c>
      <c r="AH755" s="2301">
        <v>0</v>
      </c>
      <c r="AI755" s="2301">
        <v>1</v>
      </c>
      <c r="AJ755" s="2302">
        <v>0</v>
      </c>
    </row>
    <row r="756" spans="2:36" ht="11.25" hidden="1" customHeight="1">
      <c r="B756" s="1618"/>
      <c r="E756" s="2033"/>
      <c r="F756" s="2033"/>
      <c r="G756" s="2033"/>
      <c r="H756" s="2033"/>
      <c r="O756" s="2033"/>
      <c r="P756" s="2033"/>
      <c r="Q756" s="2033"/>
      <c r="R756" s="2033"/>
      <c r="S756" s="2033"/>
      <c r="T756" s="2033"/>
      <c r="U756" s="2033"/>
      <c r="V756" s="2292" t="s">
        <v>5145</v>
      </c>
      <c r="W756" s="2292"/>
      <c r="X756" s="2292"/>
      <c r="Y756" s="2292"/>
      <c r="Z756" s="2292"/>
      <c r="AA756" s="2292"/>
      <c r="AC756" s="2298">
        <v>0</v>
      </c>
      <c r="AD756" s="2299">
        <v>0</v>
      </c>
      <c r="AE756" s="2300">
        <v>0</v>
      </c>
      <c r="AF756" s="2301">
        <v>0</v>
      </c>
      <c r="AG756" s="2301">
        <v>0</v>
      </c>
      <c r="AH756" s="2301">
        <v>0</v>
      </c>
      <c r="AI756" s="2301">
        <v>1</v>
      </c>
      <c r="AJ756" s="2302">
        <v>1</v>
      </c>
    </row>
    <row r="757" spans="2:36" ht="11.25" hidden="1" customHeight="1">
      <c r="B757" s="1618"/>
      <c r="E757" s="2033"/>
      <c r="F757" s="2033"/>
      <c r="G757" s="2033"/>
      <c r="H757" s="2033"/>
      <c r="O757" s="2033"/>
      <c r="P757" s="2033"/>
      <c r="Q757" s="2033"/>
      <c r="R757" s="2033"/>
      <c r="S757" s="2033"/>
      <c r="T757" s="2033"/>
      <c r="U757" s="2033"/>
      <c r="V757" s="2292" t="s">
        <v>5146</v>
      </c>
      <c r="W757" s="2292"/>
      <c r="X757" s="2292"/>
      <c r="Y757" s="2292"/>
      <c r="Z757" s="2292"/>
      <c r="AA757" s="2292"/>
      <c r="AC757" s="2298">
        <v>0</v>
      </c>
      <c r="AD757" s="2299">
        <v>0</v>
      </c>
      <c r="AE757" s="2300">
        <v>0</v>
      </c>
      <c r="AF757" s="2301">
        <v>0</v>
      </c>
      <c r="AG757" s="2301">
        <v>0</v>
      </c>
      <c r="AH757" s="2301">
        <v>1</v>
      </c>
      <c r="AI757" s="2301">
        <v>0</v>
      </c>
      <c r="AJ757" s="2302">
        <v>0</v>
      </c>
    </row>
    <row r="758" spans="2:36" ht="11.25" hidden="1" customHeight="1">
      <c r="B758" s="1618"/>
      <c r="E758" s="2033"/>
      <c r="F758" s="2033"/>
      <c r="G758" s="2033"/>
      <c r="H758" s="2033"/>
      <c r="O758" s="2033"/>
      <c r="P758" s="2033"/>
      <c r="Q758" s="2033"/>
      <c r="R758" s="2033"/>
      <c r="S758" s="2033"/>
      <c r="T758" s="2033"/>
      <c r="U758" s="2033"/>
      <c r="V758" s="2292" t="s">
        <v>5147</v>
      </c>
      <c r="W758" s="2292"/>
      <c r="X758" s="2292"/>
      <c r="Y758" s="2292"/>
      <c r="Z758" s="2292"/>
      <c r="AA758" s="2292"/>
      <c r="AC758" s="2298">
        <v>0</v>
      </c>
      <c r="AD758" s="2299">
        <v>0</v>
      </c>
      <c r="AE758" s="2300">
        <v>0</v>
      </c>
      <c r="AF758" s="2301">
        <v>0</v>
      </c>
      <c r="AG758" s="2301">
        <v>0</v>
      </c>
      <c r="AH758" s="2301">
        <v>1</v>
      </c>
      <c r="AI758" s="2301">
        <v>0</v>
      </c>
      <c r="AJ758" s="2302">
        <v>1</v>
      </c>
    </row>
    <row r="759" spans="2:36" ht="11.25" hidden="1" customHeight="1">
      <c r="B759" s="1618"/>
      <c r="E759" s="2033"/>
      <c r="F759" s="2033"/>
      <c r="G759" s="2033"/>
      <c r="H759" s="2033"/>
      <c r="O759" s="2033"/>
      <c r="P759" s="2033"/>
      <c r="Q759" s="2033"/>
      <c r="R759" s="2033"/>
      <c r="S759" s="2033"/>
      <c r="T759" s="2033"/>
      <c r="U759" s="2033"/>
      <c r="V759" s="2292" t="s">
        <v>5148</v>
      </c>
      <c r="W759" s="2292"/>
      <c r="X759" s="2292"/>
      <c r="Y759" s="2292"/>
      <c r="Z759" s="2292"/>
      <c r="AA759" s="2292"/>
      <c r="AC759" s="2298">
        <v>0</v>
      </c>
      <c r="AD759" s="2299">
        <v>0</v>
      </c>
      <c r="AE759" s="2300">
        <v>0</v>
      </c>
      <c r="AF759" s="2301">
        <v>0</v>
      </c>
      <c r="AG759" s="2301">
        <v>0</v>
      </c>
      <c r="AH759" s="2301">
        <v>1</v>
      </c>
      <c r="AI759" s="2301">
        <v>1</v>
      </c>
      <c r="AJ759" s="2302">
        <v>0</v>
      </c>
    </row>
    <row r="760" spans="2:36" ht="11.25" hidden="1" customHeight="1">
      <c r="B760" s="1618"/>
      <c r="E760" s="2033"/>
      <c r="F760" s="2033"/>
      <c r="G760" s="2033"/>
      <c r="H760" s="2033"/>
      <c r="O760" s="2033"/>
      <c r="P760" s="2033"/>
      <c r="Q760" s="2033"/>
      <c r="R760" s="2033"/>
      <c r="S760" s="2033"/>
      <c r="T760" s="2033"/>
      <c r="U760" s="2033"/>
      <c r="V760" s="2292" t="s">
        <v>5149</v>
      </c>
      <c r="W760" s="2292"/>
      <c r="X760" s="2292"/>
      <c r="Y760" s="2292"/>
      <c r="Z760" s="2292"/>
      <c r="AA760" s="2292"/>
      <c r="AC760" s="2298">
        <v>0</v>
      </c>
      <c r="AD760" s="2299">
        <v>0</v>
      </c>
      <c r="AE760" s="2300">
        <v>0</v>
      </c>
      <c r="AF760" s="2301">
        <v>0</v>
      </c>
      <c r="AG760" s="2301">
        <v>0</v>
      </c>
      <c r="AH760" s="2301">
        <v>1</v>
      </c>
      <c r="AI760" s="2301">
        <v>1</v>
      </c>
      <c r="AJ760" s="2302">
        <v>1</v>
      </c>
    </row>
    <row r="761" spans="2:36" ht="11.25" hidden="1" customHeight="1">
      <c r="B761" s="1618"/>
      <c r="E761" s="2033"/>
      <c r="F761" s="2033"/>
      <c r="G761" s="2033"/>
      <c r="H761" s="2033"/>
      <c r="O761" s="2033"/>
      <c r="P761" s="2033"/>
      <c r="Q761" s="2033"/>
      <c r="R761" s="2033"/>
      <c r="S761" s="2033"/>
      <c r="T761" s="2033"/>
      <c r="U761" s="2033"/>
      <c r="V761" s="2292" t="s">
        <v>5150</v>
      </c>
      <c r="W761" s="2292"/>
      <c r="X761" s="2292"/>
      <c r="Y761" s="2292"/>
      <c r="Z761" s="2292"/>
      <c r="AA761" s="2292"/>
      <c r="AC761" s="2298">
        <v>0</v>
      </c>
      <c r="AD761" s="2299">
        <v>0</v>
      </c>
      <c r="AE761" s="2300">
        <v>0</v>
      </c>
      <c r="AF761" s="2301">
        <v>0</v>
      </c>
      <c r="AG761" s="2301">
        <v>1</v>
      </c>
      <c r="AH761" s="2301">
        <v>0</v>
      </c>
      <c r="AI761" s="2301">
        <v>0</v>
      </c>
      <c r="AJ761" s="2302">
        <v>0</v>
      </c>
    </row>
    <row r="762" spans="2:36" ht="11.25" hidden="1" customHeight="1">
      <c r="B762" s="1618"/>
      <c r="E762" s="2033"/>
      <c r="F762" s="2033"/>
      <c r="G762" s="2033"/>
      <c r="H762" s="2033"/>
      <c r="O762" s="2033"/>
      <c r="P762" s="2033"/>
      <c r="Q762" s="2033"/>
      <c r="R762" s="2033"/>
      <c r="S762" s="2033"/>
      <c r="T762" s="2033"/>
      <c r="U762" s="2033"/>
      <c r="V762" s="2292" t="s">
        <v>5151</v>
      </c>
      <c r="W762" s="2292"/>
      <c r="X762" s="2292"/>
      <c r="Y762" s="2292"/>
      <c r="Z762" s="2292"/>
      <c r="AA762" s="2292"/>
      <c r="AC762" s="2298">
        <v>0</v>
      </c>
      <c r="AD762" s="2299">
        <v>0</v>
      </c>
      <c r="AE762" s="2300">
        <v>0</v>
      </c>
      <c r="AF762" s="2301">
        <v>0</v>
      </c>
      <c r="AG762" s="2301">
        <v>1</v>
      </c>
      <c r="AH762" s="2301">
        <v>0</v>
      </c>
      <c r="AI762" s="2301">
        <v>0</v>
      </c>
      <c r="AJ762" s="2302">
        <v>1</v>
      </c>
    </row>
    <row r="763" spans="2:36" ht="11.25" hidden="1" customHeight="1">
      <c r="B763" s="1618"/>
      <c r="E763" s="2033"/>
      <c r="F763" s="2033"/>
      <c r="G763" s="2033"/>
      <c r="H763" s="2033"/>
      <c r="O763" s="2033"/>
      <c r="P763" s="2033"/>
      <c r="Q763" s="2033"/>
      <c r="R763" s="2033"/>
      <c r="S763" s="2033"/>
      <c r="T763" s="2033"/>
      <c r="U763" s="2033"/>
      <c r="V763" s="2292" t="s">
        <v>5152</v>
      </c>
      <c r="W763" s="2292"/>
      <c r="X763" s="2292"/>
      <c r="Y763" s="2292"/>
      <c r="Z763" s="2292"/>
      <c r="AA763" s="2292"/>
      <c r="AC763" s="2298">
        <v>0</v>
      </c>
      <c r="AD763" s="2299">
        <v>0</v>
      </c>
      <c r="AE763" s="2300">
        <v>0</v>
      </c>
      <c r="AF763" s="2301">
        <v>0</v>
      </c>
      <c r="AG763" s="2301">
        <v>1</v>
      </c>
      <c r="AH763" s="2301">
        <v>0</v>
      </c>
      <c r="AI763" s="2301">
        <v>1</v>
      </c>
      <c r="AJ763" s="2302">
        <v>0</v>
      </c>
    </row>
    <row r="764" spans="2:36" ht="11.25" hidden="1" customHeight="1">
      <c r="B764" s="1618"/>
      <c r="E764" s="2033"/>
      <c r="F764" s="2033"/>
      <c r="G764" s="2033"/>
      <c r="H764" s="2033"/>
      <c r="O764" s="2033"/>
      <c r="P764" s="2033"/>
      <c r="Q764" s="2033"/>
      <c r="R764" s="2033"/>
      <c r="S764" s="2033"/>
      <c r="T764" s="2033"/>
      <c r="U764" s="2033"/>
      <c r="V764" s="2292" t="s">
        <v>5153</v>
      </c>
      <c r="W764" s="2292"/>
      <c r="X764" s="2292"/>
      <c r="Y764" s="2292"/>
      <c r="Z764" s="2292"/>
      <c r="AA764" s="2292"/>
      <c r="AC764" s="2298">
        <v>0</v>
      </c>
      <c r="AD764" s="2299">
        <v>0</v>
      </c>
      <c r="AE764" s="2300">
        <v>0</v>
      </c>
      <c r="AF764" s="2301">
        <v>0</v>
      </c>
      <c r="AG764" s="2301">
        <v>1</v>
      </c>
      <c r="AH764" s="2301">
        <v>0</v>
      </c>
      <c r="AI764" s="2301">
        <v>1</v>
      </c>
      <c r="AJ764" s="2302">
        <v>1</v>
      </c>
    </row>
    <row r="765" spans="2:36" ht="11.25" hidden="1" customHeight="1">
      <c r="B765" s="1618"/>
      <c r="E765" s="2033"/>
      <c r="F765" s="2033"/>
      <c r="G765" s="2033"/>
      <c r="H765" s="2033"/>
      <c r="O765" s="2033"/>
      <c r="P765" s="2033"/>
      <c r="Q765" s="2033"/>
      <c r="R765" s="2033"/>
      <c r="S765" s="2033"/>
      <c r="T765" s="2033"/>
      <c r="U765" s="2033"/>
      <c r="V765" s="2292" t="s">
        <v>5154</v>
      </c>
      <c r="W765" s="2292"/>
      <c r="X765" s="2292"/>
      <c r="Y765" s="2292"/>
      <c r="Z765" s="2292"/>
      <c r="AA765" s="2292"/>
      <c r="AC765" s="2298">
        <v>0</v>
      </c>
      <c r="AD765" s="2299">
        <v>0</v>
      </c>
      <c r="AE765" s="2300">
        <v>0</v>
      </c>
      <c r="AF765" s="2301">
        <v>0</v>
      </c>
      <c r="AG765" s="2301">
        <v>1</v>
      </c>
      <c r="AH765" s="2301">
        <v>1</v>
      </c>
      <c r="AI765" s="2301">
        <v>0</v>
      </c>
      <c r="AJ765" s="2302">
        <v>0</v>
      </c>
    </row>
    <row r="766" spans="2:36" ht="11.25" hidden="1" customHeight="1">
      <c r="B766" s="1618"/>
      <c r="E766" s="2033"/>
      <c r="F766" s="2033"/>
      <c r="G766" s="2033"/>
      <c r="H766" s="2033"/>
      <c r="O766" s="2033"/>
      <c r="P766" s="2033"/>
      <c r="Q766" s="2033"/>
      <c r="R766" s="2033"/>
      <c r="S766" s="2033"/>
      <c r="T766" s="2033"/>
      <c r="U766" s="2033"/>
      <c r="V766" s="2292" t="s">
        <v>5155</v>
      </c>
      <c r="W766" s="2292"/>
      <c r="X766" s="2292"/>
      <c r="Y766" s="2292"/>
      <c r="Z766" s="2292"/>
      <c r="AA766" s="2292"/>
      <c r="AC766" s="2298">
        <v>0</v>
      </c>
      <c r="AD766" s="2299">
        <v>0</v>
      </c>
      <c r="AE766" s="2300">
        <v>0</v>
      </c>
      <c r="AF766" s="2301">
        <v>0</v>
      </c>
      <c r="AG766" s="2301">
        <v>1</v>
      </c>
      <c r="AH766" s="2301">
        <v>1</v>
      </c>
      <c r="AI766" s="2301">
        <v>0</v>
      </c>
      <c r="AJ766" s="2302">
        <v>1</v>
      </c>
    </row>
    <row r="767" spans="2:36" ht="11.25" hidden="1" customHeight="1">
      <c r="B767" s="1618"/>
      <c r="E767" s="2033"/>
      <c r="F767" s="2033"/>
      <c r="G767" s="2033"/>
      <c r="H767" s="2033"/>
      <c r="O767" s="2033"/>
      <c r="P767" s="2033"/>
      <c r="Q767" s="2033"/>
      <c r="R767" s="2033"/>
      <c r="S767" s="2033"/>
      <c r="T767" s="2033"/>
      <c r="U767" s="2033"/>
      <c r="V767" s="2292" t="s">
        <v>5156</v>
      </c>
      <c r="W767" s="2292"/>
      <c r="X767" s="2292"/>
      <c r="Y767" s="2292"/>
      <c r="Z767" s="2292"/>
      <c r="AA767" s="2292"/>
      <c r="AC767" s="2298">
        <v>0</v>
      </c>
      <c r="AD767" s="2299">
        <v>0</v>
      </c>
      <c r="AE767" s="2300">
        <v>0</v>
      </c>
      <c r="AF767" s="2301">
        <v>0</v>
      </c>
      <c r="AG767" s="2301">
        <v>1</v>
      </c>
      <c r="AH767" s="2301">
        <v>1</v>
      </c>
      <c r="AI767" s="2301">
        <v>1</v>
      </c>
      <c r="AJ767" s="2302">
        <v>0</v>
      </c>
    </row>
    <row r="768" spans="2:36" ht="11.25" hidden="1" customHeight="1">
      <c r="B768" s="1618"/>
      <c r="E768" s="2033"/>
      <c r="F768" s="2033"/>
      <c r="G768" s="2033"/>
      <c r="H768" s="2033"/>
      <c r="O768" s="2033"/>
      <c r="P768" s="2033"/>
      <c r="Q768" s="2033"/>
      <c r="R768" s="2033"/>
      <c r="S768" s="2033"/>
      <c r="T768" s="2033"/>
      <c r="U768" s="2033"/>
      <c r="V768" s="2292" t="s">
        <v>5157</v>
      </c>
      <c r="W768" s="2292"/>
      <c r="X768" s="2292"/>
      <c r="Y768" s="2292"/>
      <c r="Z768" s="2292"/>
      <c r="AA768" s="2292"/>
      <c r="AC768" s="2298">
        <v>0</v>
      </c>
      <c r="AD768" s="2299">
        <v>0</v>
      </c>
      <c r="AE768" s="2300">
        <v>0</v>
      </c>
      <c r="AF768" s="2301">
        <v>0</v>
      </c>
      <c r="AG768" s="2301">
        <v>1</v>
      </c>
      <c r="AH768" s="2301">
        <v>1</v>
      </c>
      <c r="AI768" s="2301">
        <v>1</v>
      </c>
      <c r="AJ768" s="2302">
        <v>1</v>
      </c>
    </row>
    <row r="769" spans="2:36" ht="11.25" hidden="1" customHeight="1">
      <c r="B769" s="1618"/>
      <c r="E769" s="2033"/>
      <c r="F769" s="2033"/>
      <c r="G769" s="2033"/>
      <c r="H769" s="2033"/>
      <c r="O769" s="2033"/>
      <c r="P769" s="2033"/>
      <c r="Q769" s="2033"/>
      <c r="R769" s="2033"/>
      <c r="S769" s="2033"/>
      <c r="T769" s="2033"/>
      <c r="U769" s="2033"/>
      <c r="V769" s="2292" t="s">
        <v>5158</v>
      </c>
      <c r="W769" s="2292"/>
      <c r="X769" s="2292"/>
      <c r="Y769" s="2292"/>
      <c r="Z769" s="2292"/>
      <c r="AA769" s="2292"/>
      <c r="AC769" s="2298">
        <v>0</v>
      </c>
      <c r="AD769" s="2299">
        <v>0</v>
      </c>
      <c r="AE769" s="2300">
        <v>0</v>
      </c>
      <c r="AF769" s="2301">
        <v>1</v>
      </c>
      <c r="AG769" s="2301">
        <v>0</v>
      </c>
      <c r="AH769" s="2301">
        <v>0</v>
      </c>
      <c r="AI769" s="2301">
        <v>0</v>
      </c>
      <c r="AJ769" s="2302">
        <v>0</v>
      </c>
    </row>
    <row r="770" spans="2:36" ht="11.25" hidden="1" customHeight="1">
      <c r="B770" s="1618"/>
      <c r="E770" s="2033"/>
      <c r="F770" s="2033"/>
      <c r="G770" s="2033"/>
      <c r="H770" s="2033"/>
      <c r="O770" s="2033"/>
      <c r="P770" s="2033"/>
      <c r="Q770" s="2033"/>
      <c r="R770" s="2033"/>
      <c r="S770" s="2033"/>
      <c r="T770" s="2033"/>
      <c r="U770" s="2033"/>
      <c r="V770" s="2292" t="s">
        <v>5159</v>
      </c>
      <c r="W770" s="2292"/>
      <c r="X770" s="2292"/>
      <c r="Y770" s="2292"/>
      <c r="Z770" s="2292"/>
      <c r="AA770" s="2292"/>
      <c r="AC770" s="2298">
        <v>0</v>
      </c>
      <c r="AD770" s="2299">
        <v>0</v>
      </c>
      <c r="AE770" s="2300">
        <v>0</v>
      </c>
      <c r="AF770" s="2301">
        <v>1</v>
      </c>
      <c r="AG770" s="2301">
        <v>0</v>
      </c>
      <c r="AH770" s="2301">
        <v>0</v>
      </c>
      <c r="AI770" s="2301">
        <v>0</v>
      </c>
      <c r="AJ770" s="2302">
        <v>1</v>
      </c>
    </row>
    <row r="771" spans="2:36" ht="11.25" hidden="1" customHeight="1">
      <c r="B771" s="1618"/>
      <c r="E771" s="2033"/>
      <c r="F771" s="2033"/>
      <c r="G771" s="2033"/>
      <c r="H771" s="2033"/>
      <c r="O771" s="2033"/>
      <c r="P771" s="2033"/>
      <c r="Q771" s="2033"/>
      <c r="R771" s="2033"/>
      <c r="S771" s="2033"/>
      <c r="T771" s="2033"/>
      <c r="U771" s="2033"/>
      <c r="V771" s="2292" t="s">
        <v>5160</v>
      </c>
      <c r="W771" s="2292"/>
      <c r="X771" s="2292"/>
      <c r="Y771" s="2292"/>
      <c r="Z771" s="2292"/>
      <c r="AA771" s="2292"/>
      <c r="AC771" s="2298">
        <v>0</v>
      </c>
      <c r="AD771" s="2299">
        <v>0</v>
      </c>
      <c r="AE771" s="2300">
        <v>0</v>
      </c>
      <c r="AF771" s="2301">
        <v>1</v>
      </c>
      <c r="AG771" s="2301">
        <v>0</v>
      </c>
      <c r="AH771" s="2301">
        <v>0</v>
      </c>
      <c r="AI771" s="2301">
        <v>1</v>
      </c>
      <c r="AJ771" s="2302">
        <v>0</v>
      </c>
    </row>
    <row r="772" spans="2:36" ht="11.25" hidden="1" customHeight="1">
      <c r="B772" s="1618"/>
      <c r="E772" s="2033"/>
      <c r="F772" s="2033"/>
      <c r="G772" s="2033"/>
      <c r="H772" s="2033"/>
      <c r="O772" s="2033"/>
      <c r="P772" s="2033"/>
      <c r="Q772" s="2033"/>
      <c r="R772" s="2033"/>
      <c r="S772" s="2033"/>
      <c r="T772" s="2033"/>
      <c r="U772" s="2033"/>
      <c r="V772" s="2292" t="s">
        <v>5161</v>
      </c>
      <c r="W772" s="2292"/>
      <c r="X772" s="2292"/>
      <c r="Y772" s="2292"/>
      <c r="Z772" s="2292"/>
      <c r="AA772" s="2292"/>
      <c r="AC772" s="2298">
        <v>0</v>
      </c>
      <c r="AD772" s="2299">
        <v>0</v>
      </c>
      <c r="AE772" s="2300">
        <v>0</v>
      </c>
      <c r="AF772" s="2301">
        <v>1</v>
      </c>
      <c r="AG772" s="2301">
        <v>0</v>
      </c>
      <c r="AH772" s="2301">
        <v>0</v>
      </c>
      <c r="AI772" s="2301">
        <v>1</v>
      </c>
      <c r="AJ772" s="2302">
        <v>1</v>
      </c>
    </row>
    <row r="773" spans="2:36" ht="11.25" hidden="1" customHeight="1">
      <c r="B773" s="1618"/>
      <c r="E773" s="2033"/>
      <c r="F773" s="2033"/>
      <c r="G773" s="2033"/>
      <c r="H773" s="2033"/>
      <c r="O773" s="2033"/>
      <c r="P773" s="2033"/>
      <c r="Q773" s="2033"/>
      <c r="R773" s="2033"/>
      <c r="S773" s="2033"/>
      <c r="T773" s="2033"/>
      <c r="U773" s="2033"/>
      <c r="V773" s="2292" t="s">
        <v>5162</v>
      </c>
      <c r="W773" s="2292"/>
      <c r="X773" s="2292"/>
      <c r="Y773" s="2292"/>
      <c r="Z773" s="2292"/>
      <c r="AA773" s="2292"/>
      <c r="AC773" s="2298">
        <v>0</v>
      </c>
      <c r="AD773" s="2299">
        <v>0</v>
      </c>
      <c r="AE773" s="2300">
        <v>0</v>
      </c>
      <c r="AF773" s="2301">
        <v>1</v>
      </c>
      <c r="AG773" s="2301">
        <v>0</v>
      </c>
      <c r="AH773" s="2301">
        <v>1</v>
      </c>
      <c r="AI773" s="2301">
        <v>0</v>
      </c>
      <c r="AJ773" s="2302">
        <v>0</v>
      </c>
    </row>
    <row r="774" spans="2:36" ht="11.25" hidden="1" customHeight="1">
      <c r="B774" s="1618"/>
      <c r="E774" s="2033"/>
      <c r="F774" s="2033"/>
      <c r="G774" s="2033"/>
      <c r="H774" s="2033"/>
      <c r="O774" s="2033"/>
      <c r="P774" s="2033"/>
      <c r="Q774" s="2033"/>
      <c r="R774" s="2033"/>
      <c r="S774" s="2033"/>
      <c r="T774" s="2033"/>
      <c r="U774" s="2033"/>
      <c r="V774" s="2292" t="s">
        <v>5163</v>
      </c>
      <c r="W774" s="2292"/>
      <c r="X774" s="2292"/>
      <c r="Y774" s="2292"/>
      <c r="Z774" s="2292"/>
      <c r="AA774" s="2292"/>
      <c r="AC774" s="2298">
        <v>0</v>
      </c>
      <c r="AD774" s="2299">
        <v>0</v>
      </c>
      <c r="AE774" s="2300">
        <v>0</v>
      </c>
      <c r="AF774" s="2301">
        <v>1</v>
      </c>
      <c r="AG774" s="2301">
        <v>0</v>
      </c>
      <c r="AH774" s="2301">
        <v>1</v>
      </c>
      <c r="AI774" s="2301">
        <v>0</v>
      </c>
      <c r="AJ774" s="2302">
        <v>1</v>
      </c>
    </row>
    <row r="775" spans="2:36" ht="11.25" hidden="1" customHeight="1">
      <c r="B775" s="1618"/>
      <c r="E775" s="2033"/>
      <c r="F775" s="2033"/>
      <c r="G775" s="2033"/>
      <c r="H775" s="2033"/>
      <c r="O775" s="2033"/>
      <c r="P775" s="2033"/>
      <c r="Q775" s="2033"/>
      <c r="R775" s="2033"/>
      <c r="S775" s="2033"/>
      <c r="T775" s="2033"/>
      <c r="U775" s="2033"/>
      <c r="V775" s="2292" t="s">
        <v>5164</v>
      </c>
      <c r="W775" s="2292"/>
      <c r="X775" s="2292"/>
      <c r="Y775" s="2292"/>
      <c r="Z775" s="2292"/>
      <c r="AA775" s="2292"/>
      <c r="AC775" s="2298">
        <v>0</v>
      </c>
      <c r="AD775" s="2299">
        <v>0</v>
      </c>
      <c r="AE775" s="2300">
        <v>0</v>
      </c>
      <c r="AF775" s="2301">
        <v>1</v>
      </c>
      <c r="AG775" s="2301">
        <v>0</v>
      </c>
      <c r="AH775" s="2301">
        <v>1</v>
      </c>
      <c r="AI775" s="2301">
        <v>1</v>
      </c>
      <c r="AJ775" s="2302">
        <v>0</v>
      </c>
    </row>
    <row r="776" spans="2:36" ht="11.25" hidden="1" customHeight="1">
      <c r="B776" s="1618"/>
      <c r="E776" s="2033"/>
      <c r="F776" s="2033"/>
      <c r="G776" s="2033"/>
      <c r="H776" s="2033"/>
      <c r="O776" s="2033"/>
      <c r="P776" s="2033"/>
      <c r="Q776" s="2033"/>
      <c r="R776" s="2033"/>
      <c r="S776" s="2033"/>
      <c r="T776" s="2033"/>
      <c r="U776" s="2033"/>
      <c r="V776" s="2292" t="s">
        <v>5165</v>
      </c>
      <c r="W776" s="2292"/>
      <c r="X776" s="2292"/>
      <c r="Y776" s="2292"/>
      <c r="Z776" s="2292"/>
      <c r="AA776" s="2292"/>
      <c r="AC776" s="2298">
        <v>0</v>
      </c>
      <c r="AD776" s="2299">
        <v>0</v>
      </c>
      <c r="AE776" s="2300">
        <v>0</v>
      </c>
      <c r="AF776" s="2301">
        <v>1</v>
      </c>
      <c r="AG776" s="2301">
        <v>0</v>
      </c>
      <c r="AH776" s="2301">
        <v>1</v>
      </c>
      <c r="AI776" s="2301">
        <v>1</v>
      </c>
      <c r="AJ776" s="2302">
        <v>1</v>
      </c>
    </row>
    <row r="777" spans="2:36" ht="11.25" hidden="1" customHeight="1">
      <c r="B777" s="1618"/>
      <c r="E777" s="2033"/>
      <c r="F777" s="2033"/>
      <c r="G777" s="2033"/>
      <c r="H777" s="2033"/>
      <c r="O777" s="2033"/>
      <c r="P777" s="2033"/>
      <c r="Q777" s="2033"/>
      <c r="R777" s="2033"/>
      <c r="S777" s="2033"/>
      <c r="T777" s="2033"/>
      <c r="U777" s="2033"/>
      <c r="V777" s="2292" t="s">
        <v>3170</v>
      </c>
      <c r="W777" s="2292"/>
      <c r="X777" s="2292"/>
      <c r="Y777" s="2292"/>
      <c r="Z777" s="2292"/>
      <c r="AA777" s="2292"/>
      <c r="AC777" s="2303" t="s">
        <v>3170</v>
      </c>
      <c r="AD777" s="2304"/>
      <c r="AE777" s="2304"/>
      <c r="AF777" s="2304"/>
      <c r="AG777" s="2304"/>
      <c r="AH777" s="2304"/>
      <c r="AI777" s="2304"/>
      <c r="AJ777" s="2305"/>
    </row>
    <row r="778" spans="2:36" ht="11.25" hidden="1" customHeight="1">
      <c r="B778" s="1618"/>
      <c r="E778" s="2033"/>
      <c r="F778" s="2033"/>
      <c r="G778" s="2033"/>
      <c r="H778" s="2033"/>
      <c r="O778" s="2033"/>
      <c r="P778" s="2033"/>
      <c r="Q778" s="2033"/>
      <c r="R778" s="2033"/>
      <c r="S778" s="2033"/>
      <c r="T778" s="2033"/>
      <c r="U778" s="2033"/>
      <c r="V778" s="2292" t="s">
        <v>5166</v>
      </c>
      <c r="W778" s="2292"/>
      <c r="X778" s="2292"/>
      <c r="Y778" s="2292"/>
      <c r="Z778" s="2292"/>
      <c r="AA778" s="2292"/>
      <c r="AC778" s="2298">
        <v>0</v>
      </c>
      <c r="AD778" s="2299">
        <v>0</v>
      </c>
      <c r="AE778" s="2300">
        <v>1</v>
      </c>
      <c r="AF778" s="2301">
        <v>0</v>
      </c>
      <c r="AG778" s="2301">
        <v>0</v>
      </c>
      <c r="AH778" s="2301">
        <v>0</v>
      </c>
      <c r="AI778" s="2301">
        <v>0</v>
      </c>
      <c r="AJ778" s="2302">
        <v>0</v>
      </c>
    </row>
    <row r="779" spans="2:36" ht="11.25" hidden="1" customHeight="1">
      <c r="B779" s="1618"/>
      <c r="E779" s="2033"/>
      <c r="F779" s="2033"/>
      <c r="G779" s="2033"/>
      <c r="H779" s="2033"/>
      <c r="O779" s="2033"/>
      <c r="P779" s="2033"/>
      <c r="Q779" s="2033"/>
      <c r="R779" s="2033"/>
      <c r="S779" s="2033"/>
      <c r="T779" s="2033"/>
      <c r="U779" s="2033"/>
      <c r="V779" s="2292" t="s">
        <v>5167</v>
      </c>
      <c r="W779" s="2292"/>
      <c r="X779" s="2292"/>
      <c r="Y779" s="2292"/>
      <c r="Z779" s="2292"/>
      <c r="AA779" s="2292"/>
      <c r="AC779" s="2298">
        <v>0</v>
      </c>
      <c r="AD779" s="2299">
        <v>0</v>
      </c>
      <c r="AE779" s="2300">
        <v>1</v>
      </c>
      <c r="AF779" s="2301">
        <v>0</v>
      </c>
      <c r="AG779" s="2301">
        <v>0</v>
      </c>
      <c r="AH779" s="2301">
        <v>0</v>
      </c>
      <c r="AI779" s="2301">
        <v>0</v>
      </c>
      <c r="AJ779" s="2302">
        <v>1</v>
      </c>
    </row>
    <row r="780" spans="2:36" ht="11.25" hidden="1" customHeight="1">
      <c r="B780" s="1618"/>
      <c r="E780" s="2033"/>
      <c r="F780" s="2033"/>
      <c r="G780" s="2033"/>
      <c r="H780" s="2033"/>
      <c r="O780" s="2033"/>
      <c r="P780" s="2033"/>
      <c r="Q780" s="2033"/>
      <c r="R780" s="2033"/>
      <c r="S780" s="2033"/>
      <c r="T780" s="2033"/>
      <c r="U780" s="2033"/>
      <c r="V780" s="2292" t="s">
        <v>5168</v>
      </c>
      <c r="W780" s="2292"/>
      <c r="X780" s="2292"/>
      <c r="Y780" s="2292"/>
      <c r="Z780" s="2292"/>
      <c r="AA780" s="2292"/>
      <c r="AC780" s="2298">
        <v>0</v>
      </c>
      <c r="AD780" s="2299">
        <v>0</v>
      </c>
      <c r="AE780" s="2300">
        <v>1</v>
      </c>
      <c r="AF780" s="2301">
        <v>0</v>
      </c>
      <c r="AG780" s="2301">
        <v>0</v>
      </c>
      <c r="AH780" s="2301">
        <v>0</v>
      </c>
      <c r="AI780" s="2301">
        <v>1</v>
      </c>
      <c r="AJ780" s="2302">
        <v>0</v>
      </c>
    </row>
    <row r="781" spans="2:36" ht="11.25" hidden="1" customHeight="1">
      <c r="B781" s="1618"/>
      <c r="E781" s="2033"/>
      <c r="F781" s="2033"/>
      <c r="G781" s="2033"/>
      <c r="H781" s="2033"/>
      <c r="O781" s="2033"/>
      <c r="P781" s="2033"/>
      <c r="Q781" s="2033"/>
      <c r="R781" s="2033"/>
      <c r="S781" s="2033"/>
      <c r="T781" s="2033"/>
      <c r="U781" s="2033"/>
      <c r="V781" s="2292" t="s">
        <v>5169</v>
      </c>
      <c r="W781" s="2292"/>
      <c r="X781" s="2292"/>
      <c r="Y781" s="2292"/>
      <c r="Z781" s="2292"/>
      <c r="AA781" s="2292"/>
      <c r="AC781" s="2298">
        <v>0</v>
      </c>
      <c r="AD781" s="2299">
        <v>0</v>
      </c>
      <c r="AE781" s="2300">
        <v>1</v>
      </c>
      <c r="AF781" s="2301">
        <v>0</v>
      </c>
      <c r="AG781" s="2301">
        <v>0</v>
      </c>
      <c r="AH781" s="2301">
        <v>0</v>
      </c>
      <c r="AI781" s="2301">
        <v>1</v>
      </c>
      <c r="AJ781" s="2302">
        <v>1</v>
      </c>
    </row>
    <row r="782" spans="2:36" ht="11.25" hidden="1" customHeight="1">
      <c r="B782" s="1618"/>
      <c r="E782" s="2033"/>
      <c r="F782" s="2033"/>
      <c r="G782" s="2033"/>
      <c r="H782" s="2033"/>
      <c r="O782" s="2033"/>
      <c r="P782" s="2033"/>
      <c r="Q782" s="2033"/>
      <c r="R782" s="2033"/>
      <c r="S782" s="2033"/>
      <c r="T782" s="2033"/>
      <c r="U782" s="2033"/>
      <c r="V782" s="2292" t="s">
        <v>5170</v>
      </c>
      <c r="W782" s="2292"/>
      <c r="X782" s="2292"/>
      <c r="Y782" s="2292"/>
      <c r="Z782" s="2292"/>
      <c r="AA782" s="2292"/>
      <c r="AC782" s="2298">
        <v>0</v>
      </c>
      <c r="AD782" s="2299">
        <v>0</v>
      </c>
      <c r="AE782" s="2300">
        <v>1</v>
      </c>
      <c r="AF782" s="2301">
        <v>0</v>
      </c>
      <c r="AG782" s="2301">
        <v>0</v>
      </c>
      <c r="AH782" s="2301">
        <v>1</v>
      </c>
      <c r="AI782" s="2301">
        <v>0</v>
      </c>
      <c r="AJ782" s="2302">
        <v>0</v>
      </c>
    </row>
    <row r="783" spans="2:36" ht="11.25" hidden="1" customHeight="1">
      <c r="B783" s="1618"/>
      <c r="E783" s="2033"/>
      <c r="F783" s="2033"/>
      <c r="G783" s="2033"/>
      <c r="H783" s="2033"/>
      <c r="O783" s="2033"/>
      <c r="P783" s="2033"/>
      <c r="Q783" s="2033"/>
      <c r="R783" s="2033"/>
      <c r="S783" s="2033"/>
      <c r="T783" s="2033"/>
      <c r="U783" s="2033"/>
      <c r="V783" s="2292" t="s">
        <v>5171</v>
      </c>
      <c r="W783" s="2292"/>
      <c r="X783" s="2292"/>
      <c r="Y783" s="2292"/>
      <c r="Z783" s="2292"/>
      <c r="AA783" s="2292"/>
      <c r="AC783" s="2298">
        <v>0</v>
      </c>
      <c r="AD783" s="2299">
        <v>0</v>
      </c>
      <c r="AE783" s="2300">
        <v>1</v>
      </c>
      <c r="AF783" s="2301">
        <v>0</v>
      </c>
      <c r="AG783" s="2301">
        <v>0</v>
      </c>
      <c r="AH783" s="2301">
        <v>1</v>
      </c>
      <c r="AI783" s="2301">
        <v>0</v>
      </c>
      <c r="AJ783" s="2302">
        <v>1</v>
      </c>
    </row>
    <row r="784" spans="2:36" ht="11.25" hidden="1" customHeight="1">
      <c r="B784" s="1618"/>
      <c r="E784" s="2033"/>
      <c r="F784" s="2033"/>
      <c r="G784" s="2033"/>
      <c r="H784" s="2033"/>
      <c r="O784" s="2033"/>
      <c r="P784" s="2033"/>
      <c r="Q784" s="2033"/>
      <c r="R784" s="2033"/>
      <c r="S784" s="2033"/>
      <c r="T784" s="2033"/>
      <c r="U784" s="2033"/>
      <c r="V784" s="2292" t="s">
        <v>5172</v>
      </c>
      <c r="W784" s="2292"/>
      <c r="X784" s="2292"/>
      <c r="Y784" s="2292"/>
      <c r="Z784" s="2292"/>
      <c r="AA784" s="2292"/>
      <c r="AC784" s="2298">
        <v>0</v>
      </c>
      <c r="AD784" s="2299">
        <v>0</v>
      </c>
      <c r="AE784" s="2300">
        <v>1</v>
      </c>
      <c r="AF784" s="2301">
        <v>0</v>
      </c>
      <c r="AG784" s="2301">
        <v>0</v>
      </c>
      <c r="AH784" s="2301">
        <v>1</v>
      </c>
      <c r="AI784" s="2301">
        <v>1</v>
      </c>
      <c r="AJ784" s="2302">
        <v>0</v>
      </c>
    </row>
    <row r="785" spans="2:36" ht="11.25" hidden="1" customHeight="1">
      <c r="B785" s="1618"/>
      <c r="E785" s="2033"/>
      <c r="F785" s="2033"/>
      <c r="G785" s="2033"/>
      <c r="H785" s="2033"/>
      <c r="O785" s="2033"/>
      <c r="P785" s="2033"/>
      <c r="Q785" s="2033"/>
      <c r="R785" s="2033"/>
      <c r="S785" s="2033"/>
      <c r="T785" s="2033"/>
      <c r="U785" s="2033"/>
      <c r="V785" s="2292" t="s">
        <v>5173</v>
      </c>
      <c r="W785" s="2292"/>
      <c r="X785" s="2292"/>
      <c r="Y785" s="2292"/>
      <c r="Z785" s="2292"/>
      <c r="AA785" s="2292"/>
      <c r="AC785" s="2298">
        <v>0</v>
      </c>
      <c r="AD785" s="2299">
        <v>0</v>
      </c>
      <c r="AE785" s="2300">
        <v>1</v>
      </c>
      <c r="AF785" s="2301">
        <v>0</v>
      </c>
      <c r="AG785" s="2301">
        <v>0</v>
      </c>
      <c r="AH785" s="2301">
        <v>1</v>
      </c>
      <c r="AI785" s="2301">
        <v>1</v>
      </c>
      <c r="AJ785" s="2302">
        <v>1</v>
      </c>
    </row>
    <row r="786" spans="2:36" ht="11.25" hidden="1" customHeight="1">
      <c r="B786" s="1618"/>
      <c r="E786" s="2033"/>
      <c r="F786" s="2033"/>
      <c r="G786" s="2033"/>
      <c r="H786" s="2033"/>
      <c r="O786" s="2033"/>
      <c r="P786" s="2033"/>
      <c r="Q786" s="2033"/>
      <c r="R786" s="2033"/>
      <c r="S786" s="2033"/>
      <c r="T786" s="2033"/>
      <c r="U786" s="2033"/>
      <c r="V786" s="2292" t="s">
        <v>5174</v>
      </c>
      <c r="W786" s="2292"/>
      <c r="X786" s="2292"/>
      <c r="Y786" s="2292"/>
      <c r="Z786" s="2292"/>
      <c r="AA786" s="2292"/>
      <c r="AC786" s="2298">
        <v>0</v>
      </c>
      <c r="AD786" s="2299">
        <v>0</v>
      </c>
      <c r="AE786" s="2300">
        <v>1</v>
      </c>
      <c r="AF786" s="2301">
        <v>0</v>
      </c>
      <c r="AG786" s="2301">
        <v>1</v>
      </c>
      <c r="AH786" s="2301">
        <v>0</v>
      </c>
      <c r="AI786" s="2301">
        <v>0</v>
      </c>
      <c r="AJ786" s="2302">
        <v>0</v>
      </c>
    </row>
    <row r="787" spans="2:36" ht="11.25" hidden="1" customHeight="1">
      <c r="B787" s="1618"/>
      <c r="E787" s="2033"/>
      <c r="F787" s="2033"/>
      <c r="G787" s="2033"/>
      <c r="H787" s="2033"/>
      <c r="O787" s="2033"/>
      <c r="P787" s="2033"/>
      <c r="Q787" s="2033"/>
      <c r="R787" s="2033"/>
      <c r="S787" s="2033"/>
      <c r="T787" s="2033"/>
      <c r="U787" s="2033"/>
      <c r="V787" s="2292" t="s">
        <v>5175</v>
      </c>
      <c r="W787" s="2292"/>
      <c r="X787" s="2292"/>
      <c r="Y787" s="2292"/>
      <c r="Z787" s="2292"/>
      <c r="AA787" s="2292"/>
      <c r="AC787" s="2298">
        <v>0</v>
      </c>
      <c r="AD787" s="2299">
        <v>0</v>
      </c>
      <c r="AE787" s="2300">
        <v>1</v>
      </c>
      <c r="AF787" s="2301">
        <v>0</v>
      </c>
      <c r="AG787" s="2301">
        <v>1</v>
      </c>
      <c r="AH787" s="2301">
        <v>0</v>
      </c>
      <c r="AI787" s="2301">
        <v>0</v>
      </c>
      <c r="AJ787" s="2302">
        <v>1</v>
      </c>
    </row>
    <row r="788" spans="2:36" ht="11.25" hidden="1" customHeight="1">
      <c r="B788" s="1618"/>
      <c r="E788" s="2033"/>
      <c r="F788" s="2033"/>
      <c r="G788" s="2033"/>
      <c r="H788" s="2033"/>
      <c r="O788" s="2033"/>
      <c r="P788" s="2033"/>
      <c r="Q788" s="2033"/>
      <c r="R788" s="2033"/>
      <c r="S788" s="2033"/>
      <c r="T788" s="2033"/>
      <c r="U788" s="2033"/>
      <c r="V788" s="2292" t="s">
        <v>5176</v>
      </c>
      <c r="W788" s="2292"/>
      <c r="X788" s="2292"/>
      <c r="Y788" s="2292"/>
      <c r="Z788" s="2292"/>
      <c r="AA788" s="2292"/>
      <c r="AC788" s="2298">
        <v>0</v>
      </c>
      <c r="AD788" s="2299">
        <v>0</v>
      </c>
      <c r="AE788" s="2300">
        <v>1</v>
      </c>
      <c r="AF788" s="2301">
        <v>0</v>
      </c>
      <c r="AG788" s="2301">
        <v>1</v>
      </c>
      <c r="AH788" s="2301">
        <v>0</v>
      </c>
      <c r="AI788" s="2301">
        <v>1</v>
      </c>
      <c r="AJ788" s="2302">
        <v>0</v>
      </c>
    </row>
    <row r="789" spans="2:36" ht="11.25" hidden="1" customHeight="1">
      <c r="B789" s="1618"/>
      <c r="E789" s="2033"/>
      <c r="F789" s="2033"/>
      <c r="G789" s="2033"/>
      <c r="H789" s="2033"/>
      <c r="O789" s="2033"/>
      <c r="P789" s="2033"/>
      <c r="Q789" s="2033"/>
      <c r="R789" s="2033"/>
      <c r="S789" s="2033"/>
      <c r="T789" s="2033"/>
      <c r="U789" s="2033"/>
      <c r="V789" s="2292" t="s">
        <v>5177</v>
      </c>
      <c r="W789" s="2292"/>
      <c r="X789" s="2292"/>
      <c r="Y789" s="2292"/>
      <c r="Z789" s="2292"/>
      <c r="AA789" s="2292"/>
      <c r="AC789" s="2298">
        <v>0</v>
      </c>
      <c r="AD789" s="2299">
        <v>0</v>
      </c>
      <c r="AE789" s="2300">
        <v>1</v>
      </c>
      <c r="AF789" s="2301">
        <v>0</v>
      </c>
      <c r="AG789" s="2301">
        <v>1</v>
      </c>
      <c r="AH789" s="2301">
        <v>0</v>
      </c>
      <c r="AI789" s="2301">
        <v>1</v>
      </c>
      <c r="AJ789" s="2302">
        <v>1</v>
      </c>
    </row>
    <row r="790" spans="2:36" ht="11.25" hidden="1" customHeight="1">
      <c r="B790" s="1618"/>
      <c r="E790" s="2033"/>
      <c r="F790" s="2033"/>
      <c r="G790" s="2033"/>
      <c r="H790" s="2033"/>
      <c r="O790" s="2033"/>
      <c r="P790" s="2033"/>
      <c r="Q790" s="2033"/>
      <c r="R790" s="2033"/>
      <c r="S790" s="2033"/>
      <c r="T790" s="2033"/>
      <c r="U790" s="2033"/>
      <c r="V790" s="2292" t="s">
        <v>5178</v>
      </c>
      <c r="W790" s="2292"/>
      <c r="X790" s="2292"/>
      <c r="Y790" s="2292"/>
      <c r="Z790" s="2292"/>
      <c r="AA790" s="2292"/>
      <c r="AC790" s="2298">
        <v>0</v>
      </c>
      <c r="AD790" s="2299">
        <v>0</v>
      </c>
      <c r="AE790" s="2300">
        <v>1</v>
      </c>
      <c r="AF790" s="2301">
        <v>0</v>
      </c>
      <c r="AG790" s="2301">
        <v>1</v>
      </c>
      <c r="AH790" s="2301">
        <v>1</v>
      </c>
      <c r="AI790" s="2301">
        <v>0</v>
      </c>
      <c r="AJ790" s="2302">
        <v>0</v>
      </c>
    </row>
    <row r="791" spans="2:36" ht="11.25" hidden="1" customHeight="1">
      <c r="B791" s="1618"/>
      <c r="E791" s="2033"/>
      <c r="F791" s="2033"/>
      <c r="G791" s="2033"/>
      <c r="H791" s="2033"/>
      <c r="O791" s="2033"/>
      <c r="P791" s="2033"/>
      <c r="Q791" s="2033"/>
      <c r="R791" s="2033"/>
      <c r="S791" s="2033"/>
      <c r="T791" s="2033"/>
      <c r="U791" s="2033"/>
      <c r="V791" s="2292" t="s">
        <v>5179</v>
      </c>
      <c r="W791" s="2292"/>
      <c r="X791" s="2292"/>
      <c r="Y791" s="2292"/>
      <c r="Z791" s="2292"/>
      <c r="AA791" s="2292"/>
      <c r="AC791" s="2298">
        <v>0</v>
      </c>
      <c r="AD791" s="2299">
        <v>0</v>
      </c>
      <c r="AE791" s="2300">
        <v>1</v>
      </c>
      <c r="AF791" s="2301">
        <v>0</v>
      </c>
      <c r="AG791" s="2301">
        <v>1</v>
      </c>
      <c r="AH791" s="2301">
        <v>1</v>
      </c>
      <c r="AI791" s="2301">
        <v>0</v>
      </c>
      <c r="AJ791" s="2302">
        <v>1</v>
      </c>
    </row>
    <row r="792" spans="2:36" ht="11.25" hidden="1" customHeight="1">
      <c r="B792" s="1618"/>
      <c r="E792" s="2033"/>
      <c r="F792" s="2033"/>
      <c r="G792" s="2033"/>
      <c r="H792" s="2033"/>
      <c r="O792" s="2033"/>
      <c r="P792" s="2033"/>
      <c r="Q792" s="2033"/>
      <c r="R792" s="2033"/>
      <c r="S792" s="2033"/>
      <c r="T792" s="2033"/>
      <c r="U792" s="2033"/>
      <c r="V792" s="2292" t="s">
        <v>5180</v>
      </c>
      <c r="W792" s="2292"/>
      <c r="X792" s="2292"/>
      <c r="Y792" s="2292"/>
      <c r="Z792" s="2292"/>
      <c r="AA792" s="2292"/>
      <c r="AC792" s="2298">
        <v>0</v>
      </c>
      <c r="AD792" s="2299">
        <v>0</v>
      </c>
      <c r="AE792" s="2300">
        <v>1</v>
      </c>
      <c r="AF792" s="2301">
        <v>0</v>
      </c>
      <c r="AG792" s="2301">
        <v>1</v>
      </c>
      <c r="AH792" s="2301">
        <v>1</v>
      </c>
      <c r="AI792" s="2301">
        <v>1</v>
      </c>
      <c r="AJ792" s="2302">
        <v>0</v>
      </c>
    </row>
    <row r="793" spans="2:36" ht="11.25" hidden="1" customHeight="1">
      <c r="B793" s="1618"/>
      <c r="E793" s="2033"/>
      <c r="F793" s="2033"/>
      <c r="G793" s="2033"/>
      <c r="H793" s="2033"/>
      <c r="O793" s="2033"/>
      <c r="P793" s="2033"/>
      <c r="Q793" s="2033"/>
      <c r="R793" s="2033"/>
      <c r="S793" s="2033"/>
      <c r="T793" s="2033"/>
      <c r="U793" s="2033"/>
      <c r="V793" s="2292" t="s">
        <v>5181</v>
      </c>
      <c r="W793" s="2292"/>
      <c r="X793" s="2292"/>
      <c r="Y793" s="2292"/>
      <c r="Z793" s="2292"/>
      <c r="AA793" s="2292"/>
      <c r="AC793" s="2298">
        <v>0</v>
      </c>
      <c r="AD793" s="2299">
        <v>0</v>
      </c>
      <c r="AE793" s="2300">
        <v>1</v>
      </c>
      <c r="AF793" s="2301">
        <v>0</v>
      </c>
      <c r="AG793" s="2301">
        <v>1</v>
      </c>
      <c r="AH793" s="2301">
        <v>1</v>
      </c>
      <c r="AI793" s="2301">
        <v>1</v>
      </c>
      <c r="AJ793" s="2302">
        <v>1</v>
      </c>
    </row>
    <row r="794" spans="2:36" ht="11.25" hidden="1" customHeight="1">
      <c r="B794" s="1618"/>
      <c r="Q794" s="2033"/>
      <c r="R794" s="2033"/>
      <c r="S794" s="2033"/>
      <c r="T794" s="2033"/>
      <c r="U794" s="2033"/>
      <c r="V794" s="2292" t="s">
        <v>5182</v>
      </c>
      <c r="W794" s="2292"/>
      <c r="X794" s="2292"/>
      <c r="Y794" s="2292"/>
      <c r="Z794" s="2292"/>
      <c r="AA794" s="2292"/>
      <c r="AC794" s="2298">
        <v>0</v>
      </c>
      <c r="AD794" s="2299">
        <v>0</v>
      </c>
      <c r="AE794" s="2300">
        <v>1</v>
      </c>
      <c r="AF794" s="2301">
        <v>1</v>
      </c>
      <c r="AG794" s="2301">
        <v>0</v>
      </c>
      <c r="AH794" s="2301">
        <v>0</v>
      </c>
      <c r="AI794" s="2301">
        <v>0</v>
      </c>
      <c r="AJ794" s="2302">
        <v>0</v>
      </c>
    </row>
    <row r="795" spans="2:36" ht="11.25" hidden="1" customHeight="1">
      <c r="B795" s="1618"/>
      <c r="Q795" s="2033"/>
      <c r="R795" s="2033"/>
      <c r="S795" s="2033"/>
      <c r="T795" s="2033"/>
      <c r="U795" s="2033"/>
      <c r="V795" s="2292" t="s">
        <v>5183</v>
      </c>
      <c r="W795" s="2292"/>
      <c r="X795" s="2292"/>
      <c r="Y795" s="2292"/>
      <c r="Z795" s="2292"/>
      <c r="AA795" s="2292"/>
      <c r="AC795" s="2298">
        <v>0</v>
      </c>
      <c r="AD795" s="2299">
        <v>0</v>
      </c>
      <c r="AE795" s="2300">
        <v>1</v>
      </c>
      <c r="AF795" s="2301">
        <v>1</v>
      </c>
      <c r="AG795" s="2301">
        <v>0</v>
      </c>
      <c r="AH795" s="2301">
        <v>0</v>
      </c>
      <c r="AI795" s="2301">
        <v>0</v>
      </c>
      <c r="AJ795" s="2302">
        <v>1</v>
      </c>
    </row>
    <row r="796" spans="2:36" ht="11.25" hidden="1" customHeight="1">
      <c r="B796" s="1618"/>
      <c r="Q796" s="2033"/>
      <c r="R796" s="2033"/>
      <c r="S796" s="2033"/>
      <c r="T796" s="2033"/>
      <c r="U796" s="2033"/>
      <c r="V796" s="2292" t="s">
        <v>5184</v>
      </c>
      <c r="W796" s="2292"/>
      <c r="X796" s="2292"/>
      <c r="Y796" s="2292"/>
      <c r="Z796" s="2292"/>
      <c r="AA796" s="2292"/>
      <c r="AC796" s="2298">
        <v>0</v>
      </c>
      <c r="AD796" s="2299">
        <v>0</v>
      </c>
      <c r="AE796" s="2300">
        <v>1</v>
      </c>
      <c r="AF796" s="2301">
        <v>1</v>
      </c>
      <c r="AG796" s="2301">
        <v>0</v>
      </c>
      <c r="AH796" s="2301">
        <v>0</v>
      </c>
      <c r="AI796" s="2301">
        <v>1</v>
      </c>
      <c r="AJ796" s="2302">
        <v>0</v>
      </c>
    </row>
    <row r="797" spans="2:36" ht="11.25" hidden="1" customHeight="1">
      <c r="B797" s="1618"/>
      <c r="Q797" s="2033"/>
      <c r="R797" s="2033"/>
      <c r="S797" s="2033"/>
      <c r="T797" s="2033"/>
      <c r="U797" s="2033"/>
      <c r="V797" s="2292" t="s">
        <v>5185</v>
      </c>
      <c r="W797" s="2292"/>
      <c r="X797" s="2292"/>
      <c r="Y797" s="2292"/>
      <c r="Z797" s="2292"/>
      <c r="AA797" s="2292"/>
      <c r="AC797" s="2298">
        <v>0</v>
      </c>
      <c r="AD797" s="2299">
        <v>0</v>
      </c>
      <c r="AE797" s="2300">
        <v>1</v>
      </c>
      <c r="AF797" s="2301">
        <v>1</v>
      </c>
      <c r="AG797" s="2301">
        <v>0</v>
      </c>
      <c r="AH797" s="2301">
        <v>0</v>
      </c>
      <c r="AI797" s="2301">
        <v>1</v>
      </c>
      <c r="AJ797" s="2302">
        <v>1</v>
      </c>
    </row>
    <row r="798" spans="2:36" ht="11.25" hidden="1" customHeight="1">
      <c r="B798" s="1618"/>
      <c r="Q798" s="2033"/>
      <c r="R798" s="2033"/>
      <c r="S798" s="2033"/>
      <c r="T798" s="2033"/>
      <c r="U798" s="2033"/>
      <c r="V798" s="2292" t="s">
        <v>5186</v>
      </c>
      <c r="W798" s="2292"/>
      <c r="X798" s="2292"/>
      <c r="Y798" s="2292"/>
      <c r="Z798" s="2292"/>
      <c r="AA798" s="2292"/>
      <c r="AC798" s="2298">
        <v>0</v>
      </c>
      <c r="AD798" s="2299">
        <v>0</v>
      </c>
      <c r="AE798" s="2300">
        <v>1</v>
      </c>
      <c r="AF798" s="2301">
        <v>1</v>
      </c>
      <c r="AG798" s="2301">
        <v>0</v>
      </c>
      <c r="AH798" s="2301">
        <v>1</v>
      </c>
      <c r="AI798" s="2301">
        <v>0</v>
      </c>
      <c r="AJ798" s="2302">
        <v>0</v>
      </c>
    </row>
    <row r="799" spans="2:36" ht="11.25" hidden="1" customHeight="1">
      <c r="B799" s="1618"/>
      <c r="Q799" s="2033"/>
      <c r="R799" s="2033"/>
      <c r="S799" s="2033"/>
      <c r="T799" s="2033"/>
      <c r="U799" s="2033"/>
      <c r="V799" s="2292" t="s">
        <v>5187</v>
      </c>
      <c r="W799" s="2292"/>
      <c r="X799" s="2292"/>
      <c r="Y799" s="2292"/>
      <c r="Z799" s="2292"/>
      <c r="AA799" s="2292"/>
      <c r="AC799" s="2298">
        <v>0</v>
      </c>
      <c r="AD799" s="2299">
        <v>0</v>
      </c>
      <c r="AE799" s="2300">
        <v>1</v>
      </c>
      <c r="AF799" s="2301">
        <v>1</v>
      </c>
      <c r="AG799" s="2301">
        <v>0</v>
      </c>
      <c r="AH799" s="2301">
        <v>1</v>
      </c>
      <c r="AI799" s="2301">
        <v>0</v>
      </c>
      <c r="AJ799" s="2302">
        <v>1</v>
      </c>
    </row>
    <row r="800" spans="2:36" ht="11.25" hidden="1" customHeight="1">
      <c r="B800" s="1618"/>
      <c r="Q800" s="2033"/>
      <c r="R800" s="2033"/>
      <c r="S800" s="2033"/>
      <c r="T800" s="2033"/>
      <c r="U800" s="2033"/>
      <c r="V800" s="2292" t="s">
        <v>5188</v>
      </c>
      <c r="W800" s="2292"/>
      <c r="X800" s="2292"/>
      <c r="Y800" s="2292"/>
      <c r="Z800" s="2292"/>
      <c r="AA800" s="2292"/>
      <c r="AC800" s="2298">
        <v>0</v>
      </c>
      <c r="AD800" s="2299">
        <v>0</v>
      </c>
      <c r="AE800" s="2300">
        <v>1</v>
      </c>
      <c r="AF800" s="2301">
        <v>1</v>
      </c>
      <c r="AG800" s="2301">
        <v>0</v>
      </c>
      <c r="AH800" s="2301">
        <v>1</v>
      </c>
      <c r="AI800" s="2301">
        <v>1</v>
      </c>
      <c r="AJ800" s="2302">
        <v>0</v>
      </c>
    </row>
    <row r="801" spans="2:49" ht="11.25" hidden="1" customHeight="1">
      <c r="B801" s="1618"/>
      <c r="Q801" s="2033"/>
      <c r="R801" s="2033"/>
      <c r="S801" s="2033"/>
      <c r="T801" s="2033"/>
      <c r="U801" s="2033"/>
      <c r="V801" s="2292" t="s">
        <v>5189</v>
      </c>
      <c r="W801" s="2292"/>
      <c r="X801" s="2292"/>
      <c r="Y801" s="2292"/>
      <c r="Z801" s="2292"/>
      <c r="AA801" s="2292"/>
      <c r="AC801" s="2298">
        <v>0</v>
      </c>
      <c r="AD801" s="2299">
        <v>0</v>
      </c>
      <c r="AE801" s="2300">
        <v>1</v>
      </c>
      <c r="AF801" s="2301">
        <v>1</v>
      </c>
      <c r="AG801" s="2301">
        <v>0</v>
      </c>
      <c r="AH801" s="2301">
        <v>1</v>
      </c>
      <c r="AI801" s="2301">
        <v>1</v>
      </c>
      <c r="AJ801" s="2302">
        <v>1</v>
      </c>
    </row>
    <row r="802" spans="2:49" ht="11.25" hidden="1" customHeight="1">
      <c r="B802" s="1618"/>
      <c r="E802" s="2033"/>
      <c r="F802" s="2033"/>
      <c r="G802" s="2033"/>
      <c r="H802" s="2033"/>
      <c r="O802" s="2033"/>
      <c r="P802" s="2033"/>
      <c r="Q802" s="2033"/>
      <c r="R802" s="2033"/>
      <c r="S802" s="2033"/>
      <c r="T802" s="2033"/>
      <c r="U802" s="2033"/>
      <c r="V802" s="2292" t="s">
        <v>5518</v>
      </c>
      <c r="W802" s="2292"/>
      <c r="X802" s="2292"/>
      <c r="Y802" s="2292"/>
      <c r="Z802" s="2292"/>
      <c r="AA802" s="2292"/>
      <c r="AC802" s="2303" t="s">
        <v>3171</v>
      </c>
      <c r="AD802" s="2304"/>
      <c r="AE802" s="2304"/>
      <c r="AF802" s="2304"/>
      <c r="AG802" s="2304"/>
      <c r="AH802" s="2304"/>
      <c r="AI802" s="2304"/>
      <c r="AJ802" s="2305"/>
    </row>
    <row r="803" spans="2:49" ht="11.25" hidden="1" customHeight="1">
      <c r="B803" s="1618"/>
      <c r="Q803" s="2033"/>
      <c r="R803" s="2033"/>
      <c r="S803" s="2033"/>
      <c r="T803" s="2033"/>
      <c r="U803" s="2033"/>
      <c r="V803" s="2292" t="s">
        <v>5190</v>
      </c>
      <c r="W803" s="2292"/>
      <c r="X803" s="2292"/>
      <c r="Y803" s="2292"/>
      <c r="Z803" s="2292"/>
      <c r="AA803" s="2292"/>
      <c r="AC803" s="2298">
        <v>0</v>
      </c>
      <c r="AD803" s="2300">
        <v>1</v>
      </c>
      <c r="AE803" s="2300">
        <v>0</v>
      </c>
      <c r="AF803" s="2301">
        <v>0</v>
      </c>
      <c r="AG803" s="2301">
        <v>0</v>
      </c>
      <c r="AH803" s="2301">
        <v>0</v>
      </c>
      <c r="AI803" s="2301">
        <v>0</v>
      </c>
      <c r="AJ803" s="2302">
        <v>0</v>
      </c>
    </row>
    <row r="804" spans="2:49" ht="11.25" hidden="1" customHeight="1">
      <c r="B804" s="1618"/>
      <c r="Q804" s="2033"/>
      <c r="R804" s="2033"/>
      <c r="S804" s="2033"/>
      <c r="T804" s="2033"/>
      <c r="U804" s="2033"/>
      <c r="V804" s="2292" t="s">
        <v>5191</v>
      </c>
      <c r="W804" s="2292"/>
      <c r="X804" s="2292"/>
      <c r="Y804" s="2292"/>
      <c r="Z804" s="2292"/>
      <c r="AA804" s="2292"/>
      <c r="AC804" s="2298">
        <v>0</v>
      </c>
      <c r="AD804" s="2300">
        <v>1</v>
      </c>
      <c r="AE804" s="2300">
        <v>0</v>
      </c>
      <c r="AF804" s="2301">
        <v>0</v>
      </c>
      <c r="AG804" s="2301">
        <v>0</v>
      </c>
      <c r="AH804" s="2301">
        <v>0</v>
      </c>
      <c r="AI804" s="2301">
        <v>0</v>
      </c>
      <c r="AJ804" s="2302">
        <v>1</v>
      </c>
    </row>
    <row r="805" spans="2:49" ht="11.25" hidden="1" customHeight="1">
      <c r="B805" s="1618"/>
      <c r="Q805" s="2033"/>
      <c r="R805" s="2033"/>
      <c r="S805" s="2033"/>
      <c r="T805" s="2033"/>
      <c r="U805" s="2033"/>
      <c r="V805" s="2292" t="s">
        <v>5192</v>
      </c>
      <c r="W805" s="2292"/>
      <c r="X805" s="2292"/>
      <c r="Y805" s="2292"/>
      <c r="Z805" s="2292"/>
      <c r="AA805" s="2292"/>
      <c r="AC805" s="2298">
        <v>0</v>
      </c>
      <c r="AD805" s="2300">
        <v>1</v>
      </c>
      <c r="AE805" s="2300">
        <v>0</v>
      </c>
      <c r="AF805" s="2301">
        <v>0</v>
      </c>
      <c r="AG805" s="2301">
        <v>0</v>
      </c>
      <c r="AH805" s="2301">
        <v>0</v>
      </c>
      <c r="AI805" s="2301">
        <v>1</v>
      </c>
      <c r="AJ805" s="2302">
        <v>0</v>
      </c>
    </row>
    <row r="806" spans="2:49" ht="11.25" hidden="1" customHeight="1">
      <c r="B806" s="1618"/>
      <c r="Q806" s="2033"/>
      <c r="R806" s="2033"/>
      <c r="S806" s="2033"/>
      <c r="T806" s="2033"/>
      <c r="U806" s="2033"/>
      <c r="V806" s="2292" t="s">
        <v>5193</v>
      </c>
      <c r="W806" s="2292"/>
      <c r="X806" s="2292"/>
      <c r="Y806" s="2292"/>
      <c r="Z806" s="2292"/>
      <c r="AA806" s="2292"/>
      <c r="AC806" s="2298">
        <v>0</v>
      </c>
      <c r="AD806" s="2300">
        <v>1</v>
      </c>
      <c r="AE806" s="2300">
        <v>0</v>
      </c>
      <c r="AF806" s="2301">
        <v>0</v>
      </c>
      <c r="AG806" s="2301">
        <v>0</v>
      </c>
      <c r="AH806" s="2301">
        <v>0</v>
      </c>
      <c r="AI806" s="2301">
        <v>1</v>
      </c>
      <c r="AJ806" s="2302">
        <v>1</v>
      </c>
    </row>
    <row r="807" spans="2:49" ht="11.25" hidden="1" customHeight="1">
      <c r="B807" s="1618"/>
      <c r="Q807" s="2033"/>
      <c r="R807" s="2033"/>
      <c r="S807" s="2033"/>
      <c r="T807" s="2033"/>
      <c r="U807" s="2033"/>
      <c r="V807" s="2292" t="s">
        <v>5194</v>
      </c>
      <c r="W807" s="2292"/>
      <c r="X807" s="2292"/>
      <c r="Y807" s="2292"/>
      <c r="Z807" s="2292"/>
      <c r="AA807" s="2292"/>
      <c r="AC807" s="2298">
        <v>0</v>
      </c>
      <c r="AD807" s="2300">
        <v>1</v>
      </c>
      <c r="AE807" s="2300">
        <v>0</v>
      </c>
      <c r="AF807" s="2301">
        <v>0</v>
      </c>
      <c r="AG807" s="2301">
        <v>0</v>
      </c>
      <c r="AH807" s="2301">
        <v>1</v>
      </c>
      <c r="AI807" s="2301">
        <v>0</v>
      </c>
      <c r="AJ807" s="2302">
        <v>0</v>
      </c>
    </row>
    <row r="808" spans="2:49" ht="11.25" hidden="1" customHeight="1">
      <c r="B808" s="1618"/>
      <c r="Q808" s="2033"/>
      <c r="R808" s="2033"/>
      <c r="S808" s="2033"/>
      <c r="T808" s="2033"/>
      <c r="U808" s="2033"/>
      <c r="V808" s="2292" t="s">
        <v>5195</v>
      </c>
      <c r="W808" s="2292"/>
      <c r="X808" s="2292"/>
      <c r="Y808" s="2292"/>
      <c r="Z808" s="2292"/>
      <c r="AA808" s="2292"/>
      <c r="AC808" s="2298">
        <v>0</v>
      </c>
      <c r="AD808" s="2300">
        <v>1</v>
      </c>
      <c r="AE808" s="2300">
        <v>0</v>
      </c>
      <c r="AF808" s="2301">
        <v>0</v>
      </c>
      <c r="AG808" s="2301">
        <v>0</v>
      </c>
      <c r="AH808" s="2301">
        <v>1</v>
      </c>
      <c r="AI808" s="2301">
        <v>0</v>
      </c>
      <c r="AJ808" s="2302">
        <v>1</v>
      </c>
    </row>
    <row r="809" spans="2:49" s="1915" customFormat="1" ht="11.25" hidden="1" customHeight="1">
      <c r="D809" s="1916"/>
      <c r="Q809" s="1917"/>
      <c r="R809" s="1917"/>
      <c r="S809" s="1917"/>
      <c r="T809" s="1917"/>
      <c r="U809" s="1917"/>
      <c r="V809" s="2292" t="s">
        <v>5196</v>
      </c>
      <c r="W809" s="2292"/>
      <c r="X809" s="2292"/>
      <c r="Y809" s="2292"/>
      <c r="Z809" s="2292"/>
      <c r="AA809" s="2292"/>
      <c r="AC809" s="2298">
        <v>0</v>
      </c>
      <c r="AD809" s="2300">
        <v>1</v>
      </c>
      <c r="AE809" s="2300">
        <v>0</v>
      </c>
      <c r="AF809" s="2301">
        <v>0</v>
      </c>
      <c r="AG809" s="2301">
        <v>0</v>
      </c>
      <c r="AH809" s="2301">
        <v>1</v>
      </c>
      <c r="AI809" s="2301">
        <v>1</v>
      </c>
      <c r="AJ809" s="2302">
        <v>0</v>
      </c>
    </row>
    <row r="810" spans="2:49" s="1915" customFormat="1" ht="11.25" hidden="1" customHeight="1">
      <c r="D810" s="1916"/>
      <c r="Q810" s="1917"/>
      <c r="R810" s="1917"/>
      <c r="S810" s="1917"/>
      <c r="T810" s="1917"/>
      <c r="U810" s="1917"/>
      <c r="V810" s="2292" t="s">
        <v>5197</v>
      </c>
      <c r="W810" s="2292"/>
      <c r="X810" s="2292"/>
      <c r="Y810" s="2292"/>
      <c r="Z810" s="2292"/>
      <c r="AA810" s="2292"/>
      <c r="AC810" s="2298">
        <v>0</v>
      </c>
      <c r="AD810" s="2300">
        <v>1</v>
      </c>
      <c r="AE810" s="2300">
        <v>0</v>
      </c>
      <c r="AF810" s="2301">
        <v>0</v>
      </c>
      <c r="AG810" s="2301">
        <v>0</v>
      </c>
      <c r="AH810" s="2301">
        <v>1</v>
      </c>
      <c r="AI810" s="2301">
        <v>1</v>
      </c>
      <c r="AJ810" s="2302">
        <v>1</v>
      </c>
      <c r="AL810" s="2306"/>
      <c r="AM810" s="2306"/>
      <c r="AN810" s="2306"/>
      <c r="AO810" s="2306"/>
      <c r="AP810" s="2306"/>
      <c r="AQ810" s="2306"/>
      <c r="AR810" s="2306"/>
      <c r="AS810" s="2306"/>
      <c r="AT810" s="2306"/>
      <c r="AU810" s="2306"/>
      <c r="AV810" s="2306"/>
      <c r="AW810" s="2306"/>
    </row>
    <row r="811" spans="2:49" s="1915" customFormat="1" ht="11.25" hidden="1" customHeight="1">
      <c r="D811" s="1916"/>
      <c r="O811" s="1917"/>
      <c r="P811" s="1917"/>
      <c r="Q811" s="1917"/>
      <c r="R811" s="1917"/>
      <c r="S811" s="1917"/>
      <c r="T811" s="1917"/>
      <c r="U811" s="1917"/>
      <c r="V811" s="2292" t="s">
        <v>5198</v>
      </c>
      <c r="W811" s="2292"/>
      <c r="X811" s="2292"/>
      <c r="Y811" s="2292"/>
      <c r="Z811" s="2292"/>
      <c r="AA811" s="2292"/>
      <c r="AC811" s="2298">
        <v>0</v>
      </c>
      <c r="AD811" s="2300">
        <v>1</v>
      </c>
      <c r="AE811" s="2300">
        <v>0</v>
      </c>
      <c r="AF811" s="2301">
        <v>0</v>
      </c>
      <c r="AG811" s="2301">
        <v>1</v>
      </c>
      <c r="AH811" s="2301">
        <v>0</v>
      </c>
      <c r="AI811" s="2301">
        <v>0</v>
      </c>
      <c r="AJ811" s="2302">
        <v>0</v>
      </c>
      <c r="AL811" s="2306"/>
      <c r="AM811" s="2306"/>
      <c r="AN811" s="2306"/>
      <c r="AO811" s="2306"/>
      <c r="AP811" s="2306"/>
      <c r="AQ811" s="2306"/>
      <c r="AR811" s="2306"/>
      <c r="AS811" s="2306"/>
      <c r="AT811" s="2306"/>
      <c r="AU811" s="2306"/>
      <c r="AV811" s="2306"/>
      <c r="AW811" s="2306"/>
    </row>
    <row r="812" spans="2:49" s="1915" customFormat="1" ht="11.25" hidden="1" customHeight="1">
      <c r="D812" s="1916"/>
      <c r="O812" s="1917"/>
      <c r="P812" s="1917"/>
      <c r="Q812" s="1917"/>
      <c r="R812" s="1917"/>
      <c r="S812" s="1917"/>
      <c r="T812" s="1917"/>
      <c r="U812" s="1917"/>
      <c r="V812" s="2292" t="s">
        <v>5199</v>
      </c>
      <c r="W812" s="2292"/>
      <c r="X812" s="2292"/>
      <c r="Y812" s="2292"/>
      <c r="Z812" s="2292"/>
      <c r="AA812" s="2292"/>
      <c r="AC812" s="2298">
        <v>0</v>
      </c>
      <c r="AD812" s="2300">
        <v>1</v>
      </c>
      <c r="AE812" s="2300">
        <v>0</v>
      </c>
      <c r="AF812" s="2301">
        <v>0</v>
      </c>
      <c r="AG812" s="2301">
        <v>1</v>
      </c>
      <c r="AH812" s="2301">
        <v>0</v>
      </c>
      <c r="AI812" s="2301">
        <v>0</v>
      </c>
      <c r="AJ812" s="2302">
        <v>1</v>
      </c>
      <c r="AL812" s="2306"/>
      <c r="AM812" s="2306"/>
      <c r="AN812" s="2306"/>
      <c r="AO812" s="2306"/>
      <c r="AP812" s="2306"/>
      <c r="AQ812" s="2306"/>
      <c r="AR812" s="2306"/>
      <c r="AS812" s="2306"/>
      <c r="AT812" s="2306"/>
      <c r="AU812" s="2306"/>
      <c r="AV812" s="2306"/>
      <c r="AW812" s="2306"/>
    </row>
    <row r="813" spans="2:49" s="1915" customFormat="1" ht="11.25" hidden="1" customHeight="1">
      <c r="D813" s="1916"/>
      <c r="O813" s="1917"/>
      <c r="P813" s="1917"/>
      <c r="Q813" s="1917"/>
      <c r="R813" s="1917"/>
      <c r="S813" s="1917"/>
      <c r="T813" s="1917"/>
      <c r="U813" s="1917"/>
      <c r="V813" s="2292" t="s">
        <v>5200</v>
      </c>
      <c r="W813" s="2292"/>
      <c r="X813" s="2292"/>
      <c r="Y813" s="2292"/>
      <c r="Z813" s="2292"/>
      <c r="AA813" s="2292"/>
      <c r="AC813" s="2298">
        <v>0</v>
      </c>
      <c r="AD813" s="2300">
        <v>1</v>
      </c>
      <c r="AE813" s="2300">
        <v>0</v>
      </c>
      <c r="AF813" s="2301">
        <v>0</v>
      </c>
      <c r="AG813" s="2301">
        <v>1</v>
      </c>
      <c r="AH813" s="2301">
        <v>0</v>
      </c>
      <c r="AI813" s="2301">
        <v>1</v>
      </c>
      <c r="AJ813" s="2302">
        <v>0</v>
      </c>
      <c r="AL813" s="2306"/>
      <c r="AM813" s="2306"/>
      <c r="AN813" s="2306"/>
      <c r="AO813" s="2306"/>
      <c r="AP813" s="2306"/>
      <c r="AQ813" s="2306"/>
      <c r="AR813" s="2306"/>
      <c r="AS813" s="2306"/>
      <c r="AT813" s="2306"/>
      <c r="AU813" s="2306"/>
      <c r="AV813" s="2306"/>
      <c r="AW813" s="2306"/>
    </row>
    <row r="814" spans="2:49" s="1915" customFormat="1" ht="11.25" hidden="1" customHeight="1">
      <c r="D814" s="1916"/>
      <c r="O814" s="1917"/>
      <c r="P814" s="1917"/>
      <c r="Q814" s="1917"/>
      <c r="R814" s="1917"/>
      <c r="S814" s="1917"/>
      <c r="T814" s="1917"/>
      <c r="U814" s="1917"/>
      <c r="V814" s="2292" t="s">
        <v>5201</v>
      </c>
      <c r="W814" s="2292"/>
      <c r="X814" s="2292"/>
      <c r="Y814" s="2292"/>
      <c r="Z814" s="2292"/>
      <c r="AA814" s="2292"/>
      <c r="AC814" s="2298">
        <v>0</v>
      </c>
      <c r="AD814" s="2300">
        <v>1</v>
      </c>
      <c r="AE814" s="2300">
        <v>0</v>
      </c>
      <c r="AF814" s="2301">
        <v>0</v>
      </c>
      <c r="AG814" s="2301">
        <v>1</v>
      </c>
      <c r="AH814" s="2301">
        <v>0</v>
      </c>
      <c r="AI814" s="2301">
        <v>1</v>
      </c>
      <c r="AJ814" s="2302">
        <v>1</v>
      </c>
      <c r="AL814" s="2307"/>
      <c r="AM814" s="2307"/>
      <c r="AN814" s="2307"/>
      <c r="AO814" s="2306"/>
      <c r="AP814" s="2306"/>
      <c r="AQ814" s="2306"/>
      <c r="AR814" s="2306"/>
      <c r="AS814" s="2306"/>
      <c r="AT814" s="2306"/>
      <c r="AU814" s="2306"/>
      <c r="AV814" s="2306"/>
      <c r="AW814" s="2306"/>
    </row>
    <row r="815" spans="2:49" s="1915" customFormat="1" ht="11.25" hidden="1" customHeight="1">
      <c r="D815" s="1916"/>
      <c r="O815" s="1917"/>
      <c r="P815" s="1917"/>
      <c r="Q815" s="1917"/>
      <c r="R815" s="1917"/>
      <c r="S815" s="1917"/>
      <c r="T815" s="1917"/>
      <c r="U815" s="1917"/>
      <c r="V815" s="2292" t="s">
        <v>5202</v>
      </c>
      <c r="W815" s="2292"/>
      <c r="X815" s="2292"/>
      <c r="Y815" s="2292"/>
      <c r="Z815" s="2292"/>
      <c r="AA815" s="2292"/>
      <c r="AC815" s="2298">
        <v>0</v>
      </c>
      <c r="AD815" s="2300">
        <v>1</v>
      </c>
      <c r="AE815" s="2300">
        <v>0</v>
      </c>
      <c r="AF815" s="2301">
        <v>0</v>
      </c>
      <c r="AG815" s="2301">
        <v>1</v>
      </c>
      <c r="AH815" s="2301">
        <v>1</v>
      </c>
      <c r="AI815" s="2301">
        <v>0</v>
      </c>
      <c r="AJ815" s="2302">
        <v>0</v>
      </c>
    </row>
    <row r="816" spans="2:49" s="1915" customFormat="1" ht="11.25" hidden="1" customHeight="1">
      <c r="D816" s="1916"/>
      <c r="O816" s="1917"/>
      <c r="P816" s="1917"/>
      <c r="Q816" s="1917"/>
      <c r="R816" s="1917"/>
      <c r="S816" s="1917"/>
      <c r="T816" s="1917"/>
      <c r="U816" s="1917"/>
      <c r="V816" s="2292" t="s">
        <v>5203</v>
      </c>
      <c r="W816" s="2292"/>
      <c r="X816" s="2292"/>
      <c r="Y816" s="2292"/>
      <c r="Z816" s="2292"/>
      <c r="AA816" s="2292"/>
      <c r="AC816" s="2298">
        <v>0</v>
      </c>
      <c r="AD816" s="2300">
        <v>1</v>
      </c>
      <c r="AE816" s="2300">
        <v>0</v>
      </c>
      <c r="AF816" s="2301">
        <v>0</v>
      </c>
      <c r="AG816" s="2301">
        <v>1</v>
      </c>
      <c r="AH816" s="2301">
        <v>1</v>
      </c>
      <c r="AI816" s="2301">
        <v>0</v>
      </c>
      <c r="AJ816" s="2302">
        <v>1</v>
      </c>
    </row>
    <row r="817" spans="2:36" s="1915" customFormat="1" ht="11.25" hidden="1" customHeight="1">
      <c r="D817" s="1916"/>
      <c r="O817" s="1917"/>
      <c r="P817" s="1917"/>
      <c r="Q817" s="1917"/>
      <c r="V817" s="2292" t="s">
        <v>5204</v>
      </c>
      <c r="W817" s="2292"/>
      <c r="X817" s="2292"/>
      <c r="Y817" s="2292"/>
      <c r="Z817" s="2292"/>
      <c r="AA817" s="2292"/>
      <c r="AC817" s="2298">
        <v>0</v>
      </c>
      <c r="AD817" s="2300">
        <v>1</v>
      </c>
      <c r="AE817" s="2300">
        <v>0</v>
      </c>
      <c r="AF817" s="2301">
        <v>0</v>
      </c>
      <c r="AG817" s="2301">
        <v>1</v>
      </c>
      <c r="AH817" s="2301">
        <v>1</v>
      </c>
      <c r="AI817" s="2301">
        <v>1</v>
      </c>
      <c r="AJ817" s="2302">
        <v>0</v>
      </c>
    </row>
    <row r="818" spans="2:36" s="1915" customFormat="1" ht="11.25" hidden="1" customHeight="1">
      <c r="D818" s="1916"/>
      <c r="O818" s="1917"/>
      <c r="P818" s="1917"/>
      <c r="Q818" s="1917"/>
      <c r="V818" s="2292" t="s">
        <v>5205</v>
      </c>
      <c r="W818" s="2292"/>
      <c r="X818" s="2292"/>
      <c r="Y818" s="2292"/>
      <c r="Z818" s="2292"/>
      <c r="AA818" s="2292"/>
      <c r="AC818" s="2298">
        <v>0</v>
      </c>
      <c r="AD818" s="2300">
        <v>1</v>
      </c>
      <c r="AE818" s="2300">
        <v>0</v>
      </c>
      <c r="AF818" s="2301">
        <v>0</v>
      </c>
      <c r="AG818" s="2301">
        <v>1</v>
      </c>
      <c r="AH818" s="2301">
        <v>1</v>
      </c>
      <c r="AI818" s="2301">
        <v>1</v>
      </c>
      <c r="AJ818" s="2302">
        <v>1</v>
      </c>
    </row>
    <row r="819" spans="2:36" ht="11.25" hidden="1" customHeight="1">
      <c r="B819" s="1618"/>
      <c r="E819" s="2033"/>
      <c r="F819" s="2033"/>
      <c r="G819" s="2033"/>
      <c r="H819" s="2033"/>
      <c r="O819" s="2033"/>
      <c r="P819" s="2033"/>
      <c r="Q819" s="2033"/>
      <c r="R819" s="2033"/>
      <c r="S819" s="2033"/>
      <c r="T819" s="2033"/>
      <c r="U819" s="2033"/>
      <c r="V819" s="2292" t="s">
        <v>5206</v>
      </c>
      <c r="W819" s="2292"/>
      <c r="X819" s="2292"/>
      <c r="Y819" s="2292"/>
      <c r="Z819" s="2292"/>
      <c r="AA819" s="2292"/>
      <c r="AC819" s="2298">
        <v>0</v>
      </c>
      <c r="AD819" s="2300">
        <v>1</v>
      </c>
      <c r="AE819" s="2300">
        <v>0</v>
      </c>
      <c r="AF819" s="2301">
        <v>1</v>
      </c>
      <c r="AG819" s="2301">
        <v>0</v>
      </c>
      <c r="AH819" s="2301">
        <v>0</v>
      </c>
      <c r="AI819" s="2301">
        <v>0</v>
      </c>
      <c r="AJ819" s="2302">
        <v>0</v>
      </c>
    </row>
    <row r="820" spans="2:36" ht="11.25" hidden="1" customHeight="1">
      <c r="B820" s="1618"/>
      <c r="E820" s="2033"/>
      <c r="F820" s="2033"/>
      <c r="G820" s="2033"/>
      <c r="H820" s="2033"/>
      <c r="O820" s="2033"/>
      <c r="P820" s="2033"/>
      <c r="Q820" s="2033"/>
      <c r="R820" s="2033"/>
      <c r="S820" s="2033"/>
      <c r="T820" s="2033"/>
      <c r="U820" s="2033"/>
      <c r="V820" s="2292" t="s">
        <v>5207</v>
      </c>
      <c r="W820" s="2292"/>
      <c r="X820" s="2292"/>
      <c r="Y820" s="2292"/>
      <c r="Z820" s="2292"/>
      <c r="AA820" s="2292"/>
      <c r="AC820" s="2298">
        <v>0</v>
      </c>
      <c r="AD820" s="2300">
        <v>1</v>
      </c>
      <c r="AE820" s="2300">
        <v>0</v>
      </c>
      <c r="AF820" s="2301">
        <v>1</v>
      </c>
      <c r="AG820" s="2301">
        <v>0</v>
      </c>
      <c r="AH820" s="2301">
        <v>0</v>
      </c>
      <c r="AI820" s="2301">
        <v>0</v>
      </c>
      <c r="AJ820" s="2302">
        <v>1</v>
      </c>
    </row>
    <row r="821" spans="2:36" ht="11.25" hidden="1" customHeight="1">
      <c r="B821" s="1618"/>
      <c r="E821" s="2033"/>
      <c r="F821" s="2033"/>
      <c r="G821" s="2033"/>
      <c r="H821" s="2033"/>
      <c r="O821" s="2033"/>
      <c r="P821" s="2033"/>
      <c r="Q821" s="2033"/>
      <c r="R821" s="2033"/>
      <c r="S821" s="2033"/>
      <c r="T821" s="2033"/>
      <c r="U821" s="2033"/>
      <c r="V821" s="2292" t="s">
        <v>5208</v>
      </c>
      <c r="W821" s="2292"/>
      <c r="X821" s="2292"/>
      <c r="Y821" s="2292"/>
      <c r="Z821" s="2292"/>
      <c r="AA821" s="2292"/>
      <c r="AC821" s="2298">
        <v>0</v>
      </c>
      <c r="AD821" s="2300">
        <v>1</v>
      </c>
      <c r="AE821" s="2300">
        <v>0</v>
      </c>
      <c r="AF821" s="2301">
        <v>1</v>
      </c>
      <c r="AG821" s="2301">
        <v>0</v>
      </c>
      <c r="AH821" s="2301">
        <v>0</v>
      </c>
      <c r="AI821" s="2301">
        <v>1</v>
      </c>
      <c r="AJ821" s="2302">
        <v>0</v>
      </c>
    </row>
    <row r="822" spans="2:36" ht="11.25" hidden="1" customHeight="1">
      <c r="B822" s="1618"/>
      <c r="E822" s="2033"/>
      <c r="F822" s="2033"/>
      <c r="G822" s="2033"/>
      <c r="H822" s="2033"/>
      <c r="O822" s="2033"/>
      <c r="P822" s="2033"/>
      <c r="Q822" s="2033"/>
      <c r="R822" s="2033"/>
      <c r="S822" s="2033"/>
      <c r="T822" s="2033"/>
      <c r="U822" s="2033"/>
      <c r="V822" s="2292" t="s">
        <v>5209</v>
      </c>
      <c r="W822" s="2292"/>
      <c r="X822" s="2292"/>
      <c r="Y822" s="2292"/>
      <c r="Z822" s="2292"/>
      <c r="AA822" s="2292"/>
      <c r="AC822" s="2298">
        <v>0</v>
      </c>
      <c r="AD822" s="2300">
        <v>1</v>
      </c>
      <c r="AE822" s="2300">
        <v>0</v>
      </c>
      <c r="AF822" s="2301">
        <v>1</v>
      </c>
      <c r="AG822" s="2301">
        <v>0</v>
      </c>
      <c r="AH822" s="2301">
        <v>0</v>
      </c>
      <c r="AI822" s="2301">
        <v>1</v>
      </c>
      <c r="AJ822" s="2302">
        <v>1</v>
      </c>
    </row>
    <row r="823" spans="2:36" ht="11.25" hidden="1" customHeight="1">
      <c r="B823" s="1618"/>
      <c r="E823" s="2033"/>
      <c r="F823" s="2033"/>
      <c r="G823" s="2033"/>
      <c r="H823" s="2033"/>
      <c r="O823" s="2033"/>
      <c r="P823" s="2033"/>
      <c r="Q823" s="2033"/>
      <c r="R823" s="2033"/>
      <c r="S823" s="2033"/>
      <c r="T823" s="2033"/>
      <c r="U823" s="2033"/>
      <c r="V823" s="2292" t="s">
        <v>5210</v>
      </c>
      <c r="W823" s="2292"/>
      <c r="X823" s="2292"/>
      <c r="Y823" s="2292"/>
      <c r="Z823" s="2292"/>
      <c r="AA823" s="2292"/>
      <c r="AC823" s="2298">
        <v>0</v>
      </c>
      <c r="AD823" s="2300">
        <v>1</v>
      </c>
      <c r="AE823" s="2300">
        <v>0</v>
      </c>
      <c r="AF823" s="2301">
        <v>1</v>
      </c>
      <c r="AG823" s="2301">
        <v>0</v>
      </c>
      <c r="AH823" s="2301">
        <v>1</v>
      </c>
      <c r="AI823" s="2301">
        <v>0</v>
      </c>
      <c r="AJ823" s="2302">
        <v>0</v>
      </c>
    </row>
    <row r="824" spans="2:36" ht="11.25" hidden="1" customHeight="1">
      <c r="B824" s="1618"/>
      <c r="E824" s="2033"/>
      <c r="F824" s="2033"/>
      <c r="G824" s="2033"/>
      <c r="H824" s="2033"/>
      <c r="O824" s="2033"/>
      <c r="P824" s="2033"/>
      <c r="Q824" s="2033"/>
      <c r="R824" s="2033"/>
      <c r="S824" s="2033"/>
      <c r="T824" s="2033"/>
      <c r="U824" s="2033"/>
      <c r="V824" s="2292" t="s">
        <v>5211</v>
      </c>
      <c r="W824" s="2292"/>
      <c r="X824" s="2292"/>
      <c r="Y824" s="2292"/>
      <c r="Z824" s="2292"/>
      <c r="AA824" s="2292"/>
      <c r="AC824" s="2298">
        <v>0</v>
      </c>
      <c r="AD824" s="2300">
        <v>1</v>
      </c>
      <c r="AE824" s="2300">
        <v>0</v>
      </c>
      <c r="AF824" s="2301">
        <v>1</v>
      </c>
      <c r="AG824" s="2301">
        <v>0</v>
      </c>
      <c r="AH824" s="2301">
        <v>1</v>
      </c>
      <c r="AI824" s="2301">
        <v>0</v>
      </c>
      <c r="AJ824" s="2302">
        <v>1</v>
      </c>
    </row>
    <row r="825" spans="2:36" ht="11.25" hidden="1" customHeight="1">
      <c r="B825" s="1618"/>
      <c r="E825" s="2033"/>
      <c r="F825" s="2033"/>
      <c r="G825" s="2033"/>
      <c r="H825" s="2033"/>
      <c r="O825" s="2033"/>
      <c r="P825" s="2033"/>
      <c r="Q825" s="2033"/>
      <c r="R825" s="2033"/>
      <c r="S825" s="2033"/>
      <c r="T825" s="2033"/>
      <c r="U825" s="2033"/>
      <c r="V825" s="2292" t="s">
        <v>5212</v>
      </c>
      <c r="W825" s="2292"/>
      <c r="X825" s="2292"/>
      <c r="Y825" s="2292"/>
      <c r="Z825" s="2292"/>
      <c r="AA825" s="2292"/>
      <c r="AC825" s="2298">
        <v>0</v>
      </c>
      <c r="AD825" s="2300">
        <v>1</v>
      </c>
      <c r="AE825" s="2300">
        <v>0</v>
      </c>
      <c r="AF825" s="2301">
        <v>1</v>
      </c>
      <c r="AG825" s="2301">
        <v>0</v>
      </c>
      <c r="AH825" s="2301">
        <v>1</v>
      </c>
      <c r="AI825" s="2301">
        <v>1</v>
      </c>
      <c r="AJ825" s="2302">
        <v>0</v>
      </c>
    </row>
    <row r="826" spans="2:36" ht="11.25" hidden="1" customHeight="1">
      <c r="B826" s="1618"/>
      <c r="E826" s="2033"/>
      <c r="F826" s="2033"/>
      <c r="G826" s="2033"/>
      <c r="H826" s="2033"/>
      <c r="O826" s="2033"/>
      <c r="P826" s="2033"/>
      <c r="Q826" s="2033"/>
      <c r="R826" s="2033"/>
      <c r="S826" s="2033"/>
      <c r="T826" s="2033"/>
      <c r="U826" s="2033"/>
      <c r="V826" s="2292" t="s">
        <v>5213</v>
      </c>
      <c r="W826" s="2292"/>
      <c r="X826" s="2292"/>
      <c r="Y826" s="2292"/>
      <c r="Z826" s="2292"/>
      <c r="AA826" s="2292"/>
      <c r="AC826" s="2298">
        <v>0</v>
      </c>
      <c r="AD826" s="2300">
        <v>1</v>
      </c>
      <c r="AE826" s="2300">
        <v>0</v>
      </c>
      <c r="AF826" s="2301">
        <v>1</v>
      </c>
      <c r="AG826" s="2301">
        <v>0</v>
      </c>
      <c r="AH826" s="2301">
        <v>1</v>
      </c>
      <c r="AI826" s="2301">
        <v>1</v>
      </c>
      <c r="AJ826" s="2302">
        <v>1</v>
      </c>
    </row>
    <row r="827" spans="2:36" ht="11.25" hidden="1" customHeight="1">
      <c r="B827" s="1618"/>
      <c r="E827" s="2033"/>
      <c r="F827" s="2033"/>
      <c r="G827" s="2033"/>
      <c r="H827" s="2033"/>
      <c r="O827" s="2033"/>
      <c r="P827" s="2033"/>
      <c r="Q827" s="2033"/>
      <c r="R827" s="2033"/>
      <c r="S827" s="2033"/>
      <c r="T827" s="2033"/>
      <c r="U827" s="2033"/>
      <c r="V827" s="2292" t="s">
        <v>3170</v>
      </c>
      <c r="W827" s="2292"/>
      <c r="X827" s="2292"/>
      <c r="Y827" s="2292"/>
      <c r="Z827" s="2292"/>
      <c r="AA827" s="2292"/>
      <c r="AC827" s="2303" t="s">
        <v>5518</v>
      </c>
      <c r="AD827" s="2304"/>
      <c r="AE827" s="2304"/>
      <c r="AF827" s="2304"/>
      <c r="AG827" s="2304"/>
      <c r="AH827" s="2304"/>
      <c r="AI827" s="2304"/>
      <c r="AJ827" s="2305"/>
    </row>
    <row r="828" spans="2:36" ht="11.25" hidden="1" customHeight="1">
      <c r="B828" s="1618"/>
      <c r="E828" s="2033"/>
      <c r="F828" s="2033"/>
      <c r="G828" s="2033"/>
      <c r="H828" s="2033"/>
      <c r="O828" s="2033"/>
      <c r="P828" s="2033"/>
      <c r="Q828" s="2033"/>
      <c r="R828" s="2033"/>
      <c r="S828" s="2033"/>
      <c r="T828" s="2033"/>
      <c r="U828" s="2033"/>
      <c r="V828" s="2292" t="s">
        <v>5214</v>
      </c>
      <c r="W828" s="2292"/>
      <c r="X828" s="2292"/>
      <c r="Y828" s="2292"/>
      <c r="Z828" s="2292"/>
      <c r="AA828" s="2292"/>
      <c r="AC828" s="2298">
        <v>0</v>
      </c>
      <c r="AD828" s="2300">
        <v>1</v>
      </c>
      <c r="AE828" s="2300">
        <v>1</v>
      </c>
      <c r="AF828" s="2301">
        <v>0</v>
      </c>
      <c r="AG828" s="2301">
        <v>0</v>
      </c>
      <c r="AH828" s="2301">
        <v>0</v>
      </c>
      <c r="AI828" s="2301">
        <v>0</v>
      </c>
      <c r="AJ828" s="2302">
        <v>0</v>
      </c>
    </row>
    <row r="829" spans="2:36" ht="11.25" hidden="1" customHeight="1">
      <c r="B829" s="1618"/>
      <c r="E829" s="2033"/>
      <c r="F829" s="2033"/>
      <c r="G829" s="2033"/>
      <c r="H829" s="2033"/>
      <c r="O829" s="2033"/>
      <c r="P829" s="2033"/>
      <c r="Q829" s="2033"/>
      <c r="R829" s="2033"/>
      <c r="S829" s="2033"/>
      <c r="T829" s="2033"/>
      <c r="U829" s="2033"/>
      <c r="V829" s="2292" t="s">
        <v>5215</v>
      </c>
      <c r="W829" s="2292"/>
      <c r="X829" s="2292"/>
      <c r="Y829" s="2292"/>
      <c r="Z829" s="2292"/>
      <c r="AA829" s="2292"/>
      <c r="AC829" s="2298">
        <v>0</v>
      </c>
      <c r="AD829" s="2300">
        <v>1</v>
      </c>
      <c r="AE829" s="2300">
        <v>1</v>
      </c>
      <c r="AF829" s="2301">
        <v>0</v>
      </c>
      <c r="AG829" s="2301">
        <v>0</v>
      </c>
      <c r="AH829" s="2301">
        <v>0</v>
      </c>
      <c r="AI829" s="2301">
        <v>0</v>
      </c>
      <c r="AJ829" s="2302">
        <v>1</v>
      </c>
    </row>
    <row r="830" spans="2:36" ht="11.25" hidden="1" customHeight="1">
      <c r="B830" s="1618"/>
      <c r="E830" s="2033"/>
      <c r="F830" s="2033"/>
      <c r="G830" s="2033"/>
      <c r="H830" s="2033"/>
      <c r="O830" s="2033"/>
      <c r="P830" s="2033"/>
      <c r="Q830" s="2033"/>
      <c r="R830" s="2033"/>
      <c r="S830" s="2033"/>
      <c r="T830" s="2033"/>
      <c r="U830" s="2033"/>
      <c r="V830" s="2292" t="s">
        <v>5216</v>
      </c>
      <c r="W830" s="2292"/>
      <c r="X830" s="2292"/>
      <c r="Y830" s="2292"/>
      <c r="Z830" s="2292"/>
      <c r="AA830" s="2292"/>
      <c r="AC830" s="2298">
        <v>0</v>
      </c>
      <c r="AD830" s="2300">
        <v>1</v>
      </c>
      <c r="AE830" s="2300">
        <v>1</v>
      </c>
      <c r="AF830" s="2301">
        <v>0</v>
      </c>
      <c r="AG830" s="2301">
        <v>0</v>
      </c>
      <c r="AH830" s="2301">
        <v>0</v>
      </c>
      <c r="AI830" s="2301">
        <v>1</v>
      </c>
      <c r="AJ830" s="2302">
        <v>0</v>
      </c>
    </row>
    <row r="831" spans="2:36" ht="11.25" hidden="1" customHeight="1">
      <c r="B831" s="1618"/>
      <c r="E831" s="2033"/>
      <c r="F831" s="2033"/>
      <c r="G831" s="2033"/>
      <c r="H831" s="2033"/>
      <c r="O831" s="2033"/>
      <c r="P831" s="2033"/>
      <c r="Q831" s="2033"/>
      <c r="R831" s="2033"/>
      <c r="S831" s="2033"/>
      <c r="T831" s="2033"/>
      <c r="U831" s="2033"/>
      <c r="V831" s="2292" t="s">
        <v>5217</v>
      </c>
      <c r="W831" s="2292"/>
      <c r="X831" s="2292"/>
      <c r="Y831" s="2292"/>
      <c r="Z831" s="2292"/>
      <c r="AA831" s="2292"/>
      <c r="AC831" s="2298">
        <v>0</v>
      </c>
      <c r="AD831" s="2300">
        <v>1</v>
      </c>
      <c r="AE831" s="2300">
        <v>1</v>
      </c>
      <c r="AF831" s="2301">
        <v>0</v>
      </c>
      <c r="AG831" s="2301">
        <v>0</v>
      </c>
      <c r="AH831" s="2301">
        <v>0</v>
      </c>
      <c r="AI831" s="2301">
        <v>1</v>
      </c>
      <c r="AJ831" s="2302">
        <v>1</v>
      </c>
    </row>
    <row r="832" spans="2:36" ht="11.25" hidden="1" customHeight="1">
      <c r="B832" s="1618"/>
      <c r="E832" s="2033"/>
      <c r="F832" s="2033"/>
      <c r="G832" s="2033"/>
      <c r="H832" s="2033"/>
      <c r="O832" s="2033"/>
      <c r="P832" s="2033"/>
      <c r="Q832" s="2033"/>
      <c r="R832" s="2033"/>
      <c r="S832" s="2033"/>
      <c r="T832" s="2033"/>
      <c r="U832" s="2033"/>
      <c r="V832" s="2292" t="s">
        <v>5218</v>
      </c>
      <c r="W832" s="2292"/>
      <c r="X832" s="2292"/>
      <c r="Y832" s="2292"/>
      <c r="Z832" s="2292"/>
      <c r="AA832" s="2292"/>
      <c r="AC832" s="2298">
        <v>0</v>
      </c>
      <c r="AD832" s="2300">
        <v>1</v>
      </c>
      <c r="AE832" s="2300">
        <v>1</v>
      </c>
      <c r="AF832" s="2301">
        <v>0</v>
      </c>
      <c r="AG832" s="2301">
        <v>0</v>
      </c>
      <c r="AH832" s="2301">
        <v>1</v>
      </c>
      <c r="AI832" s="2301">
        <v>0</v>
      </c>
      <c r="AJ832" s="2302">
        <v>0</v>
      </c>
    </row>
    <row r="833" spans="2:36" ht="11.25" hidden="1" customHeight="1">
      <c r="B833" s="1618"/>
      <c r="E833" s="2033"/>
      <c r="F833" s="2033"/>
      <c r="G833" s="2033"/>
      <c r="H833" s="2033"/>
      <c r="O833" s="2033"/>
      <c r="P833" s="2033"/>
      <c r="Q833" s="2033"/>
      <c r="R833" s="2033"/>
      <c r="S833" s="2033"/>
      <c r="T833" s="2033"/>
      <c r="U833" s="2033"/>
      <c r="V833" s="2292" t="s">
        <v>5219</v>
      </c>
      <c r="W833" s="2292"/>
      <c r="X833" s="2292"/>
      <c r="Y833" s="2292"/>
      <c r="Z833" s="2292"/>
      <c r="AA833" s="2292"/>
      <c r="AC833" s="2298">
        <v>0</v>
      </c>
      <c r="AD833" s="2300">
        <v>1</v>
      </c>
      <c r="AE833" s="2300">
        <v>1</v>
      </c>
      <c r="AF833" s="2301">
        <v>0</v>
      </c>
      <c r="AG833" s="2301">
        <v>0</v>
      </c>
      <c r="AH833" s="2301">
        <v>1</v>
      </c>
      <c r="AI833" s="2301">
        <v>0</v>
      </c>
      <c r="AJ833" s="2302">
        <v>1</v>
      </c>
    </row>
    <row r="834" spans="2:36" ht="11.25" hidden="1" customHeight="1">
      <c r="B834" s="1618"/>
      <c r="E834" s="2033"/>
      <c r="F834" s="2033"/>
      <c r="G834" s="2033"/>
      <c r="H834" s="2033"/>
      <c r="O834" s="2033"/>
      <c r="P834" s="2033"/>
      <c r="Q834" s="2033"/>
      <c r="R834" s="2033"/>
      <c r="S834" s="2033"/>
      <c r="T834" s="2033"/>
      <c r="U834" s="2033"/>
      <c r="V834" s="2292" t="s">
        <v>5220</v>
      </c>
      <c r="W834" s="2292"/>
      <c r="X834" s="2292"/>
      <c r="Y834" s="2292"/>
      <c r="Z834" s="2292"/>
      <c r="AA834" s="2292"/>
      <c r="AC834" s="2298">
        <v>0</v>
      </c>
      <c r="AD834" s="2300">
        <v>1</v>
      </c>
      <c r="AE834" s="2300">
        <v>1</v>
      </c>
      <c r="AF834" s="2301">
        <v>0</v>
      </c>
      <c r="AG834" s="2301">
        <v>0</v>
      </c>
      <c r="AH834" s="2301">
        <v>1</v>
      </c>
      <c r="AI834" s="2301">
        <v>1</v>
      </c>
      <c r="AJ834" s="2302">
        <v>0</v>
      </c>
    </row>
    <row r="835" spans="2:36" ht="11.25" hidden="1" customHeight="1">
      <c r="B835" s="1618"/>
      <c r="E835" s="2033"/>
      <c r="F835" s="2033"/>
      <c r="G835" s="2033"/>
      <c r="H835" s="2033"/>
      <c r="O835" s="2033"/>
      <c r="P835" s="2033"/>
      <c r="Q835" s="2033"/>
      <c r="R835" s="2033"/>
      <c r="S835" s="2033"/>
      <c r="T835" s="2033"/>
      <c r="U835" s="2033"/>
      <c r="V835" s="2292" t="s">
        <v>5221</v>
      </c>
      <c r="W835" s="2292"/>
      <c r="X835" s="2292"/>
      <c r="Y835" s="2292"/>
      <c r="Z835" s="2292"/>
      <c r="AA835" s="2292"/>
      <c r="AC835" s="2298">
        <v>0</v>
      </c>
      <c r="AD835" s="2300">
        <v>1</v>
      </c>
      <c r="AE835" s="2300">
        <v>1</v>
      </c>
      <c r="AF835" s="2301">
        <v>0</v>
      </c>
      <c r="AG835" s="2301">
        <v>0</v>
      </c>
      <c r="AH835" s="2301">
        <v>1</v>
      </c>
      <c r="AI835" s="2301">
        <v>1</v>
      </c>
      <c r="AJ835" s="2302">
        <v>1</v>
      </c>
    </row>
    <row r="836" spans="2:36" ht="11.25" hidden="1" customHeight="1">
      <c r="B836" s="1618"/>
      <c r="E836" s="2033"/>
      <c r="F836" s="2033"/>
      <c r="G836" s="2033"/>
      <c r="H836" s="2033"/>
      <c r="O836" s="2033"/>
      <c r="P836" s="2033"/>
      <c r="Q836" s="2033"/>
      <c r="R836" s="2033"/>
      <c r="S836" s="2033"/>
      <c r="T836" s="2033"/>
      <c r="U836" s="2033"/>
      <c r="V836" s="2292" t="s">
        <v>5222</v>
      </c>
      <c r="W836" s="2292"/>
      <c r="X836" s="2292"/>
      <c r="Y836" s="2292"/>
      <c r="Z836" s="2292"/>
      <c r="AA836" s="2292"/>
      <c r="AC836" s="2298">
        <v>0</v>
      </c>
      <c r="AD836" s="2300">
        <v>1</v>
      </c>
      <c r="AE836" s="2300">
        <v>1</v>
      </c>
      <c r="AF836" s="2301">
        <v>0</v>
      </c>
      <c r="AG836" s="2301">
        <v>1</v>
      </c>
      <c r="AH836" s="2301">
        <v>0</v>
      </c>
      <c r="AI836" s="2301">
        <v>0</v>
      </c>
      <c r="AJ836" s="2302">
        <v>0</v>
      </c>
    </row>
    <row r="837" spans="2:36" ht="11.25" hidden="1" customHeight="1">
      <c r="B837" s="1618"/>
      <c r="E837" s="2033"/>
      <c r="F837" s="2033"/>
      <c r="G837" s="2033"/>
      <c r="H837" s="2033"/>
      <c r="O837" s="2033"/>
      <c r="P837" s="2033"/>
      <c r="Q837" s="2033"/>
      <c r="R837" s="2033"/>
      <c r="S837" s="2033"/>
      <c r="T837" s="2033"/>
      <c r="U837" s="2033"/>
      <c r="V837" s="2292" t="s">
        <v>5223</v>
      </c>
      <c r="W837" s="2292"/>
      <c r="X837" s="2292"/>
      <c r="Y837" s="2292"/>
      <c r="Z837" s="2292"/>
      <c r="AA837" s="2292"/>
      <c r="AC837" s="2298">
        <v>0</v>
      </c>
      <c r="AD837" s="2300">
        <v>1</v>
      </c>
      <c r="AE837" s="2300">
        <v>1</v>
      </c>
      <c r="AF837" s="2301">
        <v>0</v>
      </c>
      <c r="AG837" s="2301">
        <v>1</v>
      </c>
      <c r="AH837" s="2301">
        <v>0</v>
      </c>
      <c r="AI837" s="2301">
        <v>0</v>
      </c>
      <c r="AJ837" s="2302">
        <v>1</v>
      </c>
    </row>
    <row r="838" spans="2:36" ht="11.25" hidden="1" customHeight="1">
      <c r="B838" s="1618"/>
      <c r="E838" s="2033"/>
      <c r="F838" s="2033"/>
      <c r="G838" s="2033"/>
      <c r="H838" s="2033"/>
      <c r="O838" s="2033"/>
      <c r="P838" s="2033"/>
      <c r="Q838" s="2033"/>
      <c r="R838" s="2033"/>
      <c r="S838" s="2033"/>
      <c r="T838" s="2033"/>
      <c r="U838" s="2033"/>
      <c r="V838" s="2292" t="s">
        <v>5224</v>
      </c>
      <c r="W838" s="2292"/>
      <c r="X838" s="2292"/>
      <c r="Y838" s="2292"/>
      <c r="Z838" s="2292"/>
      <c r="AA838" s="2292"/>
      <c r="AC838" s="2298">
        <v>0</v>
      </c>
      <c r="AD838" s="2300">
        <v>1</v>
      </c>
      <c r="AE838" s="2300">
        <v>1</v>
      </c>
      <c r="AF838" s="2301">
        <v>0</v>
      </c>
      <c r="AG838" s="2301">
        <v>1</v>
      </c>
      <c r="AH838" s="2301">
        <v>0</v>
      </c>
      <c r="AI838" s="2301">
        <v>1</v>
      </c>
      <c r="AJ838" s="2302">
        <v>0</v>
      </c>
    </row>
    <row r="839" spans="2:36" ht="11.25" hidden="1" customHeight="1">
      <c r="B839" s="1618"/>
      <c r="E839" s="2033"/>
      <c r="F839" s="2033"/>
      <c r="G839" s="2033"/>
      <c r="H839" s="2033"/>
      <c r="O839" s="2033"/>
      <c r="P839" s="2033"/>
      <c r="Q839" s="2033"/>
      <c r="R839" s="2033"/>
      <c r="S839" s="2033"/>
      <c r="T839" s="2033"/>
      <c r="U839" s="2033"/>
      <c r="V839" s="2292" t="s">
        <v>5225</v>
      </c>
      <c r="W839" s="2292"/>
      <c r="X839" s="2292"/>
      <c r="Y839" s="2292"/>
      <c r="Z839" s="2292"/>
      <c r="AA839" s="2292"/>
      <c r="AC839" s="2298">
        <v>0</v>
      </c>
      <c r="AD839" s="2300">
        <v>1</v>
      </c>
      <c r="AE839" s="2300">
        <v>1</v>
      </c>
      <c r="AF839" s="2301">
        <v>0</v>
      </c>
      <c r="AG839" s="2301">
        <v>1</v>
      </c>
      <c r="AH839" s="2301">
        <v>0</v>
      </c>
      <c r="AI839" s="2301">
        <v>1</v>
      </c>
      <c r="AJ839" s="2302">
        <v>1</v>
      </c>
    </row>
    <row r="840" spans="2:36" ht="11.25" hidden="1" customHeight="1">
      <c r="B840" s="1618"/>
      <c r="E840" s="2033"/>
      <c r="F840" s="2033"/>
      <c r="G840" s="2033"/>
      <c r="H840" s="2033"/>
      <c r="O840" s="2033"/>
      <c r="P840" s="2033"/>
      <c r="Q840" s="2033"/>
      <c r="R840" s="2033"/>
      <c r="S840" s="2033"/>
      <c r="T840" s="2033"/>
      <c r="U840" s="2033"/>
      <c r="V840" s="2292" t="s">
        <v>5226</v>
      </c>
      <c r="W840" s="2292"/>
      <c r="X840" s="2292"/>
      <c r="Y840" s="2292"/>
      <c r="Z840" s="2292"/>
      <c r="AA840" s="2292"/>
      <c r="AC840" s="2298">
        <v>0</v>
      </c>
      <c r="AD840" s="2300">
        <v>1</v>
      </c>
      <c r="AE840" s="2300">
        <v>1</v>
      </c>
      <c r="AF840" s="2301">
        <v>0</v>
      </c>
      <c r="AG840" s="2301">
        <v>1</v>
      </c>
      <c r="AH840" s="2301">
        <v>1</v>
      </c>
      <c r="AI840" s="2301">
        <v>0</v>
      </c>
      <c r="AJ840" s="2302">
        <v>0</v>
      </c>
    </row>
    <row r="841" spans="2:36" ht="11.25" hidden="1" customHeight="1">
      <c r="B841" s="1618"/>
      <c r="E841" s="2033"/>
      <c r="F841" s="2033"/>
      <c r="G841" s="2033"/>
      <c r="H841" s="2033"/>
      <c r="O841" s="2033"/>
      <c r="P841" s="2033"/>
      <c r="Q841" s="2033"/>
      <c r="R841" s="2033"/>
      <c r="S841" s="2033"/>
      <c r="T841" s="2033"/>
      <c r="U841" s="2033"/>
      <c r="V841" s="2292" t="s">
        <v>5227</v>
      </c>
      <c r="W841" s="2292"/>
      <c r="X841" s="2292"/>
      <c r="Y841" s="2292"/>
      <c r="Z841" s="2292"/>
      <c r="AA841" s="2292"/>
      <c r="AC841" s="2298">
        <v>0</v>
      </c>
      <c r="AD841" s="2300">
        <v>1</v>
      </c>
      <c r="AE841" s="2300">
        <v>1</v>
      </c>
      <c r="AF841" s="2301">
        <v>0</v>
      </c>
      <c r="AG841" s="2301">
        <v>1</v>
      </c>
      <c r="AH841" s="2301">
        <v>1</v>
      </c>
      <c r="AI841" s="2301">
        <v>0</v>
      </c>
      <c r="AJ841" s="2302">
        <v>1</v>
      </c>
    </row>
    <row r="842" spans="2:36" ht="11.25" hidden="1" customHeight="1">
      <c r="B842" s="1618"/>
      <c r="E842" s="2033"/>
      <c r="F842" s="2033"/>
      <c r="G842" s="2033"/>
      <c r="H842" s="2033"/>
      <c r="O842" s="2033"/>
      <c r="P842" s="2033"/>
      <c r="Q842" s="2033"/>
      <c r="R842" s="2033"/>
      <c r="S842" s="2033"/>
      <c r="T842" s="2033"/>
      <c r="U842" s="2033"/>
      <c r="V842" s="2292" t="s">
        <v>5228</v>
      </c>
      <c r="W842" s="2292"/>
      <c r="X842" s="2292"/>
      <c r="Y842" s="2292"/>
      <c r="Z842" s="2292"/>
      <c r="AA842" s="2292"/>
      <c r="AC842" s="2298">
        <v>0</v>
      </c>
      <c r="AD842" s="2300">
        <v>1</v>
      </c>
      <c r="AE842" s="2300">
        <v>1</v>
      </c>
      <c r="AF842" s="2301">
        <v>0</v>
      </c>
      <c r="AG842" s="2301">
        <v>1</v>
      </c>
      <c r="AH842" s="2301">
        <v>1</v>
      </c>
      <c r="AI842" s="2301">
        <v>1</v>
      </c>
      <c r="AJ842" s="2302">
        <v>0</v>
      </c>
    </row>
    <row r="843" spans="2:36" ht="11.25" hidden="1" customHeight="1">
      <c r="B843" s="1618"/>
      <c r="E843" s="2033"/>
      <c r="F843" s="2033"/>
      <c r="G843" s="2033"/>
      <c r="H843" s="2033"/>
      <c r="O843" s="2033"/>
      <c r="P843" s="2033"/>
      <c r="Q843" s="2033"/>
      <c r="R843" s="2033"/>
      <c r="S843" s="2033"/>
      <c r="T843" s="2033"/>
      <c r="U843" s="2033"/>
      <c r="V843" s="2292" t="s">
        <v>5229</v>
      </c>
      <c r="W843" s="2292"/>
      <c r="X843" s="2292"/>
      <c r="Y843" s="2292"/>
      <c r="Z843" s="2292"/>
      <c r="AA843" s="2292"/>
      <c r="AC843" s="2298">
        <v>0</v>
      </c>
      <c r="AD843" s="2300">
        <v>1</v>
      </c>
      <c r="AE843" s="2300">
        <v>1</v>
      </c>
      <c r="AF843" s="2301">
        <v>0</v>
      </c>
      <c r="AG843" s="2301">
        <v>1</v>
      </c>
      <c r="AH843" s="2301">
        <v>1</v>
      </c>
      <c r="AI843" s="2301">
        <v>1</v>
      </c>
      <c r="AJ843" s="2302">
        <v>1</v>
      </c>
    </row>
    <row r="844" spans="2:36" ht="11.25" hidden="1" customHeight="1">
      <c r="B844" s="1618"/>
      <c r="E844" s="2033"/>
      <c r="F844" s="2033"/>
      <c r="G844" s="2033"/>
      <c r="H844" s="2033"/>
      <c r="O844" s="2033"/>
      <c r="P844" s="2033"/>
      <c r="Q844" s="2033"/>
      <c r="R844" s="2033"/>
      <c r="S844" s="2033"/>
      <c r="T844" s="2033"/>
      <c r="U844" s="2033"/>
      <c r="V844" s="2292" t="s">
        <v>5230</v>
      </c>
      <c r="W844" s="2292"/>
      <c r="X844" s="2292"/>
      <c r="Y844" s="2292"/>
      <c r="Z844" s="2292"/>
      <c r="AA844" s="2292"/>
      <c r="AC844" s="2298">
        <v>0</v>
      </c>
      <c r="AD844" s="2300">
        <v>1</v>
      </c>
      <c r="AE844" s="2300">
        <v>1</v>
      </c>
      <c r="AF844" s="2301">
        <v>1</v>
      </c>
      <c r="AG844" s="2301">
        <v>0</v>
      </c>
      <c r="AH844" s="2301">
        <v>0</v>
      </c>
      <c r="AI844" s="2301">
        <v>0</v>
      </c>
      <c r="AJ844" s="2302">
        <v>0</v>
      </c>
    </row>
    <row r="845" spans="2:36" ht="11.25" hidden="1" customHeight="1">
      <c r="B845" s="1618"/>
      <c r="E845" s="2033"/>
      <c r="F845" s="2033"/>
      <c r="G845" s="2033"/>
      <c r="H845" s="2033"/>
      <c r="O845" s="2033"/>
      <c r="P845" s="2033"/>
      <c r="Q845" s="2033"/>
      <c r="R845" s="2033"/>
      <c r="S845" s="2033"/>
      <c r="T845" s="2033"/>
      <c r="U845" s="2033"/>
      <c r="V845" s="2292" t="s">
        <v>5231</v>
      </c>
      <c r="W845" s="2292"/>
      <c r="X845" s="2292"/>
      <c r="Y845" s="2292"/>
      <c r="Z845" s="2292"/>
      <c r="AA845" s="2292"/>
      <c r="AC845" s="2298">
        <v>0</v>
      </c>
      <c r="AD845" s="2300">
        <v>1</v>
      </c>
      <c r="AE845" s="2300">
        <v>1</v>
      </c>
      <c r="AF845" s="2301">
        <v>1</v>
      </c>
      <c r="AG845" s="2301">
        <v>0</v>
      </c>
      <c r="AH845" s="2301">
        <v>0</v>
      </c>
      <c r="AI845" s="2301">
        <v>0</v>
      </c>
      <c r="AJ845" s="2302">
        <v>1</v>
      </c>
    </row>
    <row r="846" spans="2:36" ht="11.25" hidden="1" customHeight="1">
      <c r="B846" s="1618"/>
      <c r="E846" s="2033"/>
      <c r="F846" s="2033"/>
      <c r="G846" s="2033"/>
      <c r="H846" s="2033"/>
      <c r="O846" s="2033"/>
      <c r="P846" s="2033"/>
      <c r="Q846" s="2033"/>
      <c r="R846" s="2033"/>
      <c r="S846" s="2033"/>
      <c r="T846" s="2033"/>
      <c r="U846" s="2033"/>
      <c r="V846" s="2292" t="s">
        <v>5232</v>
      </c>
      <c r="W846" s="2292"/>
      <c r="X846" s="2292"/>
      <c r="Y846" s="2292"/>
      <c r="Z846" s="2292"/>
      <c r="AA846" s="2292"/>
      <c r="AC846" s="2298">
        <v>0</v>
      </c>
      <c r="AD846" s="2300">
        <v>1</v>
      </c>
      <c r="AE846" s="2300">
        <v>1</v>
      </c>
      <c r="AF846" s="2301">
        <v>1</v>
      </c>
      <c r="AG846" s="2301">
        <v>0</v>
      </c>
      <c r="AH846" s="2301">
        <v>0</v>
      </c>
      <c r="AI846" s="2301">
        <v>1</v>
      </c>
      <c r="AJ846" s="2302">
        <v>0</v>
      </c>
    </row>
    <row r="847" spans="2:36" ht="11.25" hidden="1" customHeight="1">
      <c r="B847" s="1618"/>
      <c r="E847" s="2033"/>
      <c r="F847" s="2033"/>
      <c r="G847" s="2033"/>
      <c r="H847" s="2033"/>
      <c r="O847" s="2033"/>
      <c r="P847" s="2033"/>
      <c r="Q847" s="2033"/>
      <c r="R847" s="2033"/>
      <c r="S847" s="2033"/>
      <c r="T847" s="2033"/>
      <c r="U847" s="2033"/>
      <c r="V847" s="2292" t="s">
        <v>5233</v>
      </c>
      <c r="W847" s="2292"/>
      <c r="X847" s="2292"/>
      <c r="Y847" s="2292"/>
      <c r="Z847" s="2292"/>
      <c r="AA847" s="2292"/>
      <c r="AC847" s="2298">
        <v>0</v>
      </c>
      <c r="AD847" s="2300">
        <v>1</v>
      </c>
      <c r="AE847" s="2300">
        <v>1</v>
      </c>
      <c r="AF847" s="2301">
        <v>1</v>
      </c>
      <c r="AG847" s="2301">
        <v>0</v>
      </c>
      <c r="AH847" s="2301">
        <v>0</v>
      </c>
      <c r="AI847" s="2301">
        <v>1</v>
      </c>
      <c r="AJ847" s="2302">
        <v>1</v>
      </c>
    </row>
    <row r="848" spans="2:36" ht="11.25" hidden="1" customHeight="1">
      <c r="B848" s="1618"/>
      <c r="E848" s="2033"/>
      <c r="F848" s="2033"/>
      <c r="G848" s="2033"/>
      <c r="H848" s="2033"/>
      <c r="O848" s="2033"/>
      <c r="P848" s="2033"/>
      <c r="Q848" s="2033"/>
      <c r="R848" s="2033"/>
      <c r="S848" s="2033"/>
      <c r="T848" s="2033"/>
      <c r="U848" s="2033"/>
      <c r="V848" s="2292" t="s">
        <v>5234</v>
      </c>
      <c r="W848" s="2292"/>
      <c r="X848" s="2292"/>
      <c r="Y848" s="2292"/>
      <c r="Z848" s="2292"/>
      <c r="AA848" s="2292"/>
      <c r="AC848" s="2298">
        <v>0</v>
      </c>
      <c r="AD848" s="2300">
        <v>1</v>
      </c>
      <c r="AE848" s="2300">
        <v>1</v>
      </c>
      <c r="AF848" s="2301">
        <v>1</v>
      </c>
      <c r="AG848" s="2301">
        <v>0</v>
      </c>
      <c r="AH848" s="2301">
        <v>1</v>
      </c>
      <c r="AI848" s="2301">
        <v>0</v>
      </c>
      <c r="AJ848" s="2302">
        <v>0</v>
      </c>
    </row>
    <row r="849" spans="2:36" ht="11.25" hidden="1" customHeight="1">
      <c r="B849" s="1618"/>
      <c r="E849" s="2033"/>
      <c r="F849" s="2033"/>
      <c r="G849" s="2033"/>
      <c r="H849" s="2033"/>
      <c r="O849" s="2033"/>
      <c r="P849" s="2033"/>
      <c r="Q849" s="2033"/>
      <c r="R849" s="2033"/>
      <c r="S849" s="2033"/>
      <c r="T849" s="2033"/>
      <c r="U849" s="2033"/>
      <c r="V849" s="2292" t="s">
        <v>5235</v>
      </c>
      <c r="W849" s="2292"/>
      <c r="X849" s="2292"/>
      <c r="Y849" s="2292"/>
      <c r="Z849" s="2292"/>
      <c r="AA849" s="2292"/>
      <c r="AC849" s="2298">
        <v>0</v>
      </c>
      <c r="AD849" s="2300">
        <v>1</v>
      </c>
      <c r="AE849" s="2300">
        <v>1</v>
      </c>
      <c r="AF849" s="2301">
        <v>1</v>
      </c>
      <c r="AG849" s="2301">
        <v>0</v>
      </c>
      <c r="AH849" s="2301">
        <v>1</v>
      </c>
      <c r="AI849" s="2301">
        <v>0</v>
      </c>
      <c r="AJ849" s="2302">
        <v>1</v>
      </c>
    </row>
    <row r="850" spans="2:36" ht="11.25" hidden="1" customHeight="1">
      <c r="B850" s="1618"/>
      <c r="E850" s="2033"/>
      <c r="F850" s="2033"/>
      <c r="G850" s="2033"/>
      <c r="H850" s="2033"/>
      <c r="O850" s="2033"/>
      <c r="P850" s="2033"/>
      <c r="Q850" s="2033"/>
      <c r="R850" s="2033"/>
      <c r="S850" s="2033"/>
      <c r="T850" s="2033"/>
      <c r="U850" s="2033"/>
      <c r="V850" s="2292" t="s">
        <v>5236</v>
      </c>
      <c r="W850" s="2292"/>
      <c r="X850" s="2292"/>
      <c r="Y850" s="2292"/>
      <c r="Z850" s="2292"/>
      <c r="AA850" s="2292"/>
      <c r="AC850" s="2298">
        <v>0</v>
      </c>
      <c r="AD850" s="2300">
        <v>1</v>
      </c>
      <c r="AE850" s="2300">
        <v>1</v>
      </c>
      <c r="AF850" s="2301">
        <v>1</v>
      </c>
      <c r="AG850" s="2301">
        <v>0</v>
      </c>
      <c r="AH850" s="2301">
        <v>1</v>
      </c>
      <c r="AI850" s="2301">
        <v>1</v>
      </c>
      <c r="AJ850" s="2302">
        <v>0</v>
      </c>
    </row>
    <row r="851" spans="2:36" ht="11.25" hidden="1" customHeight="1">
      <c r="B851" s="1618"/>
      <c r="E851" s="2033"/>
      <c r="F851" s="2033"/>
      <c r="G851" s="2033"/>
      <c r="H851" s="2033"/>
      <c r="O851" s="2033"/>
      <c r="P851" s="2033"/>
      <c r="Q851" s="2033"/>
      <c r="R851" s="2033"/>
      <c r="S851" s="2033"/>
      <c r="T851" s="2033"/>
      <c r="U851" s="2033"/>
      <c r="V851" s="2292" t="s">
        <v>5237</v>
      </c>
      <c r="W851" s="2292"/>
      <c r="X851" s="2292"/>
      <c r="Y851" s="2292"/>
      <c r="Z851" s="2292"/>
      <c r="AA851" s="2292"/>
      <c r="AC851" s="2298">
        <v>0</v>
      </c>
      <c r="AD851" s="2300">
        <v>1</v>
      </c>
      <c r="AE851" s="2300">
        <v>1</v>
      </c>
      <c r="AF851" s="2301">
        <v>1</v>
      </c>
      <c r="AG851" s="2301">
        <v>0</v>
      </c>
      <c r="AH851" s="2301">
        <v>1</v>
      </c>
      <c r="AI851" s="2301">
        <v>1</v>
      </c>
      <c r="AJ851" s="2302">
        <v>1</v>
      </c>
    </row>
    <row r="852" spans="2:36" ht="11.25" hidden="1" customHeight="1">
      <c r="B852" s="1618"/>
      <c r="E852" s="2033"/>
      <c r="F852" s="2033"/>
      <c r="G852" s="2033"/>
      <c r="H852" s="2033"/>
      <c r="O852" s="2033"/>
      <c r="P852" s="2033"/>
      <c r="Q852" s="2033"/>
      <c r="R852" s="2033"/>
      <c r="S852" s="2033"/>
      <c r="T852" s="2033"/>
      <c r="U852" s="2033"/>
      <c r="V852" s="2292" t="s">
        <v>5518</v>
      </c>
      <c r="W852" s="2292"/>
      <c r="X852" s="2292"/>
      <c r="Y852" s="2292"/>
      <c r="Z852" s="2292"/>
      <c r="AA852" s="2292"/>
      <c r="AC852" s="2303" t="s">
        <v>3170</v>
      </c>
      <c r="AD852" s="2304"/>
      <c r="AE852" s="2304"/>
      <c r="AF852" s="2304"/>
      <c r="AG852" s="2304"/>
      <c r="AH852" s="2304"/>
      <c r="AI852" s="2304"/>
      <c r="AJ852" s="2305"/>
    </row>
    <row r="853" spans="2:36" ht="11.25" hidden="1" customHeight="1">
      <c r="B853" s="1618"/>
      <c r="E853" s="2033"/>
      <c r="F853" s="2033"/>
      <c r="G853" s="2033"/>
      <c r="H853" s="2033"/>
      <c r="O853" s="2033"/>
      <c r="P853" s="2033"/>
      <c r="Q853" s="2033"/>
      <c r="R853" s="2033"/>
      <c r="S853" s="2033"/>
      <c r="T853" s="2033"/>
      <c r="U853" s="2033"/>
      <c r="V853" s="2308" t="s">
        <v>5238</v>
      </c>
      <c r="W853" s="2308"/>
      <c r="X853" s="2308"/>
      <c r="Y853" s="2308"/>
      <c r="Z853" s="2308"/>
      <c r="AA853" s="2308"/>
      <c r="AC853" s="2298">
        <v>1</v>
      </c>
      <c r="AD853" s="2299">
        <v>0</v>
      </c>
      <c r="AE853" s="2300">
        <v>0</v>
      </c>
      <c r="AF853" s="2301">
        <v>0</v>
      </c>
      <c r="AG853" s="2301">
        <v>0</v>
      </c>
      <c r="AH853" s="2301">
        <v>0</v>
      </c>
      <c r="AI853" s="2301">
        <v>0</v>
      </c>
      <c r="AJ853" s="2302">
        <v>0</v>
      </c>
    </row>
    <row r="854" spans="2:36" ht="11.25" hidden="1" customHeight="1">
      <c r="B854" s="1618"/>
      <c r="E854" s="2033"/>
      <c r="F854" s="2033"/>
      <c r="G854" s="2033"/>
      <c r="H854" s="2033"/>
      <c r="O854" s="2033"/>
      <c r="P854" s="2033"/>
      <c r="Q854" s="2033"/>
      <c r="R854" s="2033"/>
      <c r="S854" s="2033"/>
      <c r="T854" s="2033"/>
      <c r="U854" s="2033"/>
      <c r="V854" s="2308" t="s">
        <v>5519</v>
      </c>
      <c r="W854" s="2308"/>
      <c r="X854" s="2308"/>
      <c r="Y854" s="2308"/>
      <c r="Z854" s="2308"/>
      <c r="AA854" s="2308"/>
      <c r="AC854" s="2298">
        <v>1</v>
      </c>
      <c r="AD854" s="2299">
        <v>0</v>
      </c>
      <c r="AE854" s="2300">
        <v>0</v>
      </c>
      <c r="AF854" s="2301">
        <v>0</v>
      </c>
      <c r="AG854" s="2301">
        <v>0</v>
      </c>
      <c r="AH854" s="2301">
        <v>0</v>
      </c>
      <c r="AI854" s="2301">
        <v>0</v>
      </c>
      <c r="AJ854" s="2302">
        <v>1</v>
      </c>
    </row>
    <row r="855" spans="2:36" ht="11.25" hidden="1" customHeight="1">
      <c r="B855" s="1618"/>
      <c r="E855" s="2033"/>
      <c r="F855" s="2033"/>
      <c r="G855" s="2033"/>
      <c r="H855" s="2033"/>
      <c r="O855" s="2033"/>
      <c r="P855" s="2033"/>
      <c r="Q855" s="2033"/>
      <c r="R855" s="2033"/>
      <c r="S855" s="2033"/>
      <c r="T855" s="2033"/>
      <c r="U855" s="2033"/>
      <c r="V855" s="2308" t="s">
        <v>5240</v>
      </c>
      <c r="W855" s="2308"/>
      <c r="X855" s="2308"/>
      <c r="Y855" s="2308"/>
      <c r="Z855" s="2308"/>
      <c r="AA855" s="2308"/>
      <c r="AC855" s="2298">
        <v>1</v>
      </c>
      <c r="AD855" s="2299">
        <v>0</v>
      </c>
      <c r="AE855" s="2300">
        <v>0</v>
      </c>
      <c r="AF855" s="2301">
        <v>0</v>
      </c>
      <c r="AG855" s="2301">
        <v>0</v>
      </c>
      <c r="AH855" s="2301">
        <v>0</v>
      </c>
      <c r="AI855" s="2301">
        <v>1</v>
      </c>
      <c r="AJ855" s="2302">
        <v>0</v>
      </c>
    </row>
    <row r="856" spans="2:36" ht="11.25" hidden="1" customHeight="1">
      <c r="B856" s="1618"/>
      <c r="E856" s="2033"/>
      <c r="F856" s="2033"/>
      <c r="G856" s="2033"/>
      <c r="H856" s="2033"/>
      <c r="O856" s="2033"/>
      <c r="P856" s="2033"/>
      <c r="Q856" s="2033"/>
      <c r="R856" s="2033"/>
      <c r="S856" s="2033"/>
      <c r="T856" s="2033"/>
      <c r="U856" s="2033"/>
      <c r="V856" s="2308" t="s">
        <v>5241</v>
      </c>
      <c r="W856" s="2308"/>
      <c r="X856" s="2308"/>
      <c r="Y856" s="2308"/>
      <c r="Z856" s="2308"/>
      <c r="AA856" s="2308"/>
      <c r="AC856" s="2298">
        <v>1</v>
      </c>
      <c r="AD856" s="2299">
        <v>0</v>
      </c>
      <c r="AE856" s="2300">
        <v>0</v>
      </c>
      <c r="AF856" s="2301">
        <v>0</v>
      </c>
      <c r="AG856" s="2301">
        <v>0</v>
      </c>
      <c r="AH856" s="2301">
        <v>0</v>
      </c>
      <c r="AI856" s="2301">
        <v>1</v>
      </c>
      <c r="AJ856" s="2302">
        <v>1</v>
      </c>
    </row>
    <row r="857" spans="2:36" ht="11.25" hidden="1" customHeight="1">
      <c r="B857" s="1618"/>
      <c r="E857" s="2033"/>
      <c r="F857" s="2033"/>
      <c r="G857" s="2033"/>
      <c r="H857" s="2033"/>
      <c r="O857" s="2033"/>
      <c r="P857" s="2033"/>
      <c r="Q857" s="2033"/>
      <c r="R857" s="2033"/>
      <c r="S857" s="2033"/>
      <c r="T857" s="2033"/>
      <c r="U857" s="2033"/>
      <c r="V857" s="2308" t="s">
        <v>5242</v>
      </c>
      <c r="W857" s="2308"/>
      <c r="X857" s="2308"/>
      <c r="Y857" s="2308"/>
      <c r="Z857" s="2308"/>
      <c r="AA857" s="2308"/>
      <c r="AC857" s="2298">
        <v>1</v>
      </c>
      <c r="AD857" s="2299">
        <v>0</v>
      </c>
      <c r="AE857" s="2300">
        <v>0</v>
      </c>
      <c r="AF857" s="2301">
        <v>0</v>
      </c>
      <c r="AG857" s="2301">
        <v>0</v>
      </c>
      <c r="AH857" s="2301">
        <v>1</v>
      </c>
      <c r="AI857" s="2301">
        <v>0</v>
      </c>
      <c r="AJ857" s="2302">
        <v>0</v>
      </c>
    </row>
    <row r="858" spans="2:36" ht="11.25" hidden="1" customHeight="1">
      <c r="B858" s="1618"/>
      <c r="E858" s="2033"/>
      <c r="F858" s="2033"/>
      <c r="G858" s="2033"/>
      <c r="H858" s="2033"/>
      <c r="O858" s="2033"/>
      <c r="P858" s="2033"/>
      <c r="Q858" s="2033"/>
      <c r="R858" s="2033"/>
      <c r="S858" s="2033"/>
      <c r="T858" s="2033"/>
      <c r="U858" s="2033"/>
      <c r="V858" s="2308" t="s">
        <v>5243</v>
      </c>
      <c r="W858" s="2308"/>
      <c r="X858" s="2308"/>
      <c r="Y858" s="2308"/>
      <c r="Z858" s="2308"/>
      <c r="AA858" s="2308"/>
      <c r="AC858" s="2298">
        <v>1</v>
      </c>
      <c r="AD858" s="2299">
        <v>0</v>
      </c>
      <c r="AE858" s="2300">
        <v>0</v>
      </c>
      <c r="AF858" s="2301">
        <v>0</v>
      </c>
      <c r="AG858" s="2301">
        <v>0</v>
      </c>
      <c r="AH858" s="2301">
        <v>1</v>
      </c>
      <c r="AI858" s="2301">
        <v>0</v>
      </c>
      <c r="AJ858" s="2302">
        <v>1</v>
      </c>
    </row>
    <row r="859" spans="2:36" ht="11.25" hidden="1" customHeight="1">
      <c r="B859" s="1618"/>
      <c r="E859" s="2033"/>
      <c r="F859" s="2033"/>
      <c r="G859" s="2033"/>
      <c r="H859" s="2033"/>
      <c r="O859" s="2033"/>
      <c r="P859" s="2033"/>
      <c r="Q859" s="2033"/>
      <c r="R859" s="2033"/>
      <c r="S859" s="2033"/>
      <c r="T859" s="2033"/>
      <c r="U859" s="2033"/>
      <c r="V859" s="2308" t="s">
        <v>5244</v>
      </c>
      <c r="W859" s="2308"/>
      <c r="X859" s="2308"/>
      <c r="Y859" s="2308"/>
      <c r="Z859" s="2308"/>
      <c r="AA859" s="2308"/>
      <c r="AC859" s="2298">
        <v>1</v>
      </c>
      <c r="AD859" s="2299">
        <v>0</v>
      </c>
      <c r="AE859" s="2300">
        <v>0</v>
      </c>
      <c r="AF859" s="2301">
        <v>0</v>
      </c>
      <c r="AG859" s="2301">
        <v>0</v>
      </c>
      <c r="AH859" s="2301">
        <v>1</v>
      </c>
      <c r="AI859" s="2301">
        <v>1</v>
      </c>
      <c r="AJ859" s="2302">
        <v>0</v>
      </c>
    </row>
    <row r="860" spans="2:36" ht="11.25" hidden="1" customHeight="1">
      <c r="B860" s="1618"/>
      <c r="E860" s="2033"/>
      <c r="F860" s="2033"/>
      <c r="G860" s="2033"/>
      <c r="H860" s="2033"/>
      <c r="O860" s="2033"/>
      <c r="P860" s="2033"/>
      <c r="Q860" s="2033"/>
      <c r="R860" s="2033"/>
      <c r="S860" s="2033"/>
      <c r="T860" s="2033"/>
      <c r="U860" s="2033"/>
      <c r="V860" s="2308" t="s">
        <v>5245</v>
      </c>
      <c r="W860" s="2308"/>
      <c r="X860" s="2308"/>
      <c r="Y860" s="2308"/>
      <c r="Z860" s="2308"/>
      <c r="AA860" s="2308"/>
      <c r="AC860" s="2298">
        <v>1</v>
      </c>
      <c r="AD860" s="2299">
        <v>0</v>
      </c>
      <c r="AE860" s="2300">
        <v>0</v>
      </c>
      <c r="AF860" s="2301">
        <v>0</v>
      </c>
      <c r="AG860" s="2301">
        <v>0</v>
      </c>
      <c r="AH860" s="2301">
        <v>1</v>
      </c>
      <c r="AI860" s="2301">
        <v>1</v>
      </c>
      <c r="AJ860" s="2302">
        <v>1</v>
      </c>
    </row>
    <row r="861" spans="2:36" ht="11.25" hidden="1" customHeight="1">
      <c r="B861" s="1618"/>
      <c r="E861" s="2033"/>
      <c r="F861" s="2033"/>
      <c r="G861" s="2033"/>
      <c r="H861" s="2033"/>
      <c r="O861" s="2033"/>
      <c r="P861" s="2033"/>
      <c r="Q861" s="2033"/>
      <c r="R861" s="2033"/>
      <c r="S861" s="2033"/>
      <c r="T861" s="2033"/>
      <c r="U861" s="2033"/>
      <c r="V861" s="2308" t="s">
        <v>5246</v>
      </c>
      <c r="W861" s="2308"/>
      <c r="X861" s="2308"/>
      <c r="Y861" s="2308"/>
      <c r="Z861" s="2308"/>
      <c r="AA861" s="2308"/>
      <c r="AC861" s="2298">
        <v>1</v>
      </c>
      <c r="AD861" s="2299">
        <v>0</v>
      </c>
      <c r="AE861" s="2300">
        <v>0</v>
      </c>
      <c r="AF861" s="2301">
        <v>0</v>
      </c>
      <c r="AG861" s="2301">
        <v>1</v>
      </c>
      <c r="AH861" s="2301">
        <v>0</v>
      </c>
      <c r="AI861" s="2301">
        <v>0</v>
      </c>
      <c r="AJ861" s="2302">
        <v>0</v>
      </c>
    </row>
    <row r="862" spans="2:36" ht="11.25" hidden="1" customHeight="1">
      <c r="B862" s="1618"/>
      <c r="E862" s="2033"/>
      <c r="F862" s="2033"/>
      <c r="G862" s="2033"/>
      <c r="H862" s="2033"/>
      <c r="O862" s="2033"/>
      <c r="P862" s="2033"/>
      <c r="Q862" s="2033"/>
      <c r="R862" s="2033"/>
      <c r="S862" s="2033"/>
      <c r="T862" s="2033"/>
      <c r="U862" s="2033"/>
      <c r="V862" s="2308" t="s">
        <v>5247</v>
      </c>
      <c r="W862" s="2308"/>
      <c r="X862" s="2308"/>
      <c r="Y862" s="2308"/>
      <c r="Z862" s="2308"/>
      <c r="AA862" s="2308"/>
      <c r="AC862" s="2298">
        <v>1</v>
      </c>
      <c r="AD862" s="2299">
        <v>0</v>
      </c>
      <c r="AE862" s="2300">
        <v>0</v>
      </c>
      <c r="AF862" s="2301">
        <v>0</v>
      </c>
      <c r="AG862" s="2301">
        <v>1</v>
      </c>
      <c r="AH862" s="2301">
        <v>0</v>
      </c>
      <c r="AI862" s="2301">
        <v>0</v>
      </c>
      <c r="AJ862" s="2302">
        <v>1</v>
      </c>
    </row>
    <row r="863" spans="2:36" ht="11.25" hidden="1" customHeight="1">
      <c r="B863" s="1618"/>
      <c r="E863" s="2033"/>
      <c r="F863" s="2033"/>
      <c r="G863" s="2033"/>
      <c r="H863" s="2033"/>
      <c r="O863" s="2033"/>
      <c r="P863" s="2033"/>
      <c r="Q863" s="2033"/>
      <c r="R863" s="2033"/>
      <c r="S863" s="2033"/>
      <c r="T863" s="2033"/>
      <c r="U863" s="2033"/>
      <c r="V863" s="2308" t="s">
        <v>5248</v>
      </c>
      <c r="W863" s="2308"/>
      <c r="X863" s="2308"/>
      <c r="Y863" s="2308"/>
      <c r="Z863" s="2308"/>
      <c r="AA863" s="2308"/>
      <c r="AC863" s="2298">
        <v>1</v>
      </c>
      <c r="AD863" s="2299">
        <v>0</v>
      </c>
      <c r="AE863" s="2300">
        <v>0</v>
      </c>
      <c r="AF863" s="2301">
        <v>0</v>
      </c>
      <c r="AG863" s="2301">
        <v>1</v>
      </c>
      <c r="AH863" s="2301">
        <v>0</v>
      </c>
      <c r="AI863" s="2301">
        <v>1</v>
      </c>
      <c r="AJ863" s="2302">
        <v>0</v>
      </c>
    </row>
    <row r="864" spans="2:36" ht="11.25" hidden="1" customHeight="1">
      <c r="B864" s="1618"/>
      <c r="E864" s="2033"/>
      <c r="F864" s="2033"/>
      <c r="G864" s="2033"/>
      <c r="H864" s="2033"/>
      <c r="O864" s="2033"/>
      <c r="P864" s="2033"/>
      <c r="Q864" s="2033"/>
      <c r="R864" s="2033"/>
      <c r="S864" s="2033"/>
      <c r="T864" s="2033"/>
      <c r="U864" s="2033"/>
      <c r="V864" s="2308" t="s">
        <v>5249</v>
      </c>
      <c r="W864" s="2308"/>
      <c r="X864" s="2308"/>
      <c r="Y864" s="2308"/>
      <c r="Z864" s="2308"/>
      <c r="AA864" s="2308"/>
      <c r="AC864" s="2298">
        <v>1</v>
      </c>
      <c r="AD864" s="2299">
        <v>0</v>
      </c>
      <c r="AE864" s="2300">
        <v>0</v>
      </c>
      <c r="AF864" s="2301">
        <v>0</v>
      </c>
      <c r="AG864" s="2301">
        <v>1</v>
      </c>
      <c r="AH864" s="2301">
        <v>0</v>
      </c>
      <c r="AI864" s="2301">
        <v>1</v>
      </c>
      <c r="AJ864" s="2302">
        <v>1</v>
      </c>
    </row>
    <row r="865" spans="2:36" ht="11.25" hidden="1" customHeight="1">
      <c r="B865" s="1618"/>
      <c r="E865" s="2033"/>
      <c r="F865" s="2033"/>
      <c r="G865" s="2033"/>
      <c r="H865" s="2033"/>
      <c r="O865" s="2033"/>
      <c r="P865" s="2033"/>
      <c r="Q865" s="2033"/>
      <c r="R865" s="2033"/>
      <c r="S865" s="2033"/>
      <c r="T865" s="2033"/>
      <c r="U865" s="2033"/>
      <c r="V865" s="2308" t="s">
        <v>5250</v>
      </c>
      <c r="W865" s="2308"/>
      <c r="X865" s="2308"/>
      <c r="Y865" s="2308"/>
      <c r="Z865" s="2308"/>
      <c r="AA865" s="2308"/>
      <c r="AC865" s="2298">
        <v>1</v>
      </c>
      <c r="AD865" s="2299">
        <v>0</v>
      </c>
      <c r="AE865" s="2300">
        <v>0</v>
      </c>
      <c r="AF865" s="2301">
        <v>0</v>
      </c>
      <c r="AG865" s="2301">
        <v>1</v>
      </c>
      <c r="AH865" s="2301">
        <v>1</v>
      </c>
      <c r="AI865" s="2301">
        <v>0</v>
      </c>
      <c r="AJ865" s="2302">
        <v>0</v>
      </c>
    </row>
    <row r="866" spans="2:36" ht="11.25" hidden="1" customHeight="1">
      <c r="B866" s="1618"/>
      <c r="E866" s="2033"/>
      <c r="F866" s="2033"/>
      <c r="G866" s="2033"/>
      <c r="H866" s="2033"/>
      <c r="O866" s="2033"/>
      <c r="P866" s="2033"/>
      <c r="Q866" s="2033"/>
      <c r="R866" s="2033"/>
      <c r="S866" s="2033"/>
      <c r="T866" s="2033"/>
      <c r="U866" s="2033"/>
      <c r="V866" s="2308" t="s">
        <v>5251</v>
      </c>
      <c r="W866" s="2308"/>
      <c r="X866" s="2308"/>
      <c r="Y866" s="2308"/>
      <c r="Z866" s="2308"/>
      <c r="AA866" s="2308"/>
      <c r="AC866" s="2298">
        <v>1</v>
      </c>
      <c r="AD866" s="2299">
        <v>0</v>
      </c>
      <c r="AE866" s="2300">
        <v>0</v>
      </c>
      <c r="AF866" s="2301">
        <v>0</v>
      </c>
      <c r="AG866" s="2301">
        <v>1</v>
      </c>
      <c r="AH866" s="2301">
        <v>1</v>
      </c>
      <c r="AI866" s="2301">
        <v>0</v>
      </c>
      <c r="AJ866" s="2302">
        <v>1</v>
      </c>
    </row>
    <row r="867" spans="2:36" ht="11.25" hidden="1" customHeight="1">
      <c r="B867" s="1618"/>
      <c r="E867" s="2033"/>
      <c r="F867" s="2033"/>
      <c r="G867" s="2033"/>
      <c r="H867" s="2033"/>
      <c r="O867" s="2033"/>
      <c r="P867" s="2033"/>
      <c r="Q867" s="2033"/>
      <c r="R867" s="2033"/>
      <c r="S867" s="2033"/>
      <c r="T867" s="2033"/>
      <c r="U867" s="2033"/>
      <c r="V867" s="2308" t="s">
        <v>5252</v>
      </c>
      <c r="W867" s="2308"/>
      <c r="X867" s="2308"/>
      <c r="Y867" s="2308"/>
      <c r="Z867" s="2308"/>
      <c r="AA867" s="2308"/>
      <c r="AC867" s="2298">
        <v>1</v>
      </c>
      <c r="AD867" s="2299">
        <v>0</v>
      </c>
      <c r="AE867" s="2300">
        <v>0</v>
      </c>
      <c r="AF867" s="2301">
        <v>0</v>
      </c>
      <c r="AG867" s="2301">
        <v>1</v>
      </c>
      <c r="AH867" s="2301">
        <v>1</v>
      </c>
      <c r="AI867" s="2301">
        <v>1</v>
      </c>
      <c r="AJ867" s="2302">
        <v>0</v>
      </c>
    </row>
    <row r="868" spans="2:36" ht="11.25" hidden="1" customHeight="1">
      <c r="B868" s="1618"/>
      <c r="E868" s="2033"/>
      <c r="F868" s="2033"/>
      <c r="G868" s="2033"/>
      <c r="H868" s="2033"/>
      <c r="O868" s="2033"/>
      <c r="P868" s="2033"/>
      <c r="Q868" s="2033"/>
      <c r="R868" s="2033"/>
      <c r="S868" s="2033"/>
      <c r="T868" s="2033"/>
      <c r="U868" s="2033"/>
      <c r="V868" s="2308" t="s">
        <v>5253</v>
      </c>
      <c r="W868" s="2308"/>
      <c r="X868" s="2308"/>
      <c r="Y868" s="2308"/>
      <c r="Z868" s="2308"/>
      <c r="AA868" s="2308"/>
      <c r="AC868" s="2298">
        <v>1</v>
      </c>
      <c r="AD868" s="2299">
        <v>0</v>
      </c>
      <c r="AE868" s="2300">
        <v>0</v>
      </c>
      <c r="AF868" s="2301">
        <v>0</v>
      </c>
      <c r="AG868" s="2301">
        <v>1</v>
      </c>
      <c r="AH868" s="2301">
        <v>1</v>
      </c>
      <c r="AI868" s="2301">
        <v>1</v>
      </c>
      <c r="AJ868" s="2302">
        <v>1</v>
      </c>
    </row>
    <row r="869" spans="2:36" ht="11.25" hidden="1" customHeight="1">
      <c r="B869" s="1618"/>
      <c r="E869" s="2033"/>
      <c r="F869" s="2033"/>
      <c r="G869" s="2033"/>
      <c r="H869" s="2033"/>
      <c r="O869" s="2033"/>
      <c r="P869" s="2033"/>
      <c r="Q869" s="2033"/>
      <c r="R869" s="2033"/>
      <c r="S869" s="2033"/>
      <c r="T869" s="2033"/>
      <c r="U869" s="2033"/>
      <c r="V869" s="2308" t="s">
        <v>5254</v>
      </c>
      <c r="W869" s="2308"/>
      <c r="X869" s="2308"/>
      <c r="Y869" s="2308"/>
      <c r="Z869" s="2308"/>
      <c r="AA869" s="2308"/>
      <c r="AC869" s="2298">
        <v>1</v>
      </c>
      <c r="AD869" s="2299">
        <v>0</v>
      </c>
      <c r="AE869" s="2300">
        <v>0</v>
      </c>
      <c r="AF869" s="2301">
        <v>1</v>
      </c>
      <c r="AG869" s="2301">
        <v>0</v>
      </c>
      <c r="AH869" s="2301">
        <v>0</v>
      </c>
      <c r="AI869" s="2301">
        <v>0</v>
      </c>
      <c r="AJ869" s="2302">
        <v>0</v>
      </c>
    </row>
    <row r="870" spans="2:36" ht="11.25" hidden="1" customHeight="1">
      <c r="B870" s="1618"/>
      <c r="E870" s="2033"/>
      <c r="F870" s="2033"/>
      <c r="G870" s="2033"/>
      <c r="H870" s="2033"/>
      <c r="O870" s="2033"/>
      <c r="P870" s="2033"/>
      <c r="Q870" s="2033"/>
      <c r="R870" s="2033"/>
      <c r="S870" s="2033"/>
      <c r="T870" s="2033"/>
      <c r="U870" s="2033"/>
      <c r="V870" s="2308" t="s">
        <v>5255</v>
      </c>
      <c r="W870" s="2308"/>
      <c r="X870" s="2308"/>
      <c r="Y870" s="2308"/>
      <c r="Z870" s="2308"/>
      <c r="AA870" s="2308"/>
      <c r="AC870" s="2298">
        <v>1</v>
      </c>
      <c r="AD870" s="2299">
        <v>0</v>
      </c>
      <c r="AE870" s="2300">
        <v>0</v>
      </c>
      <c r="AF870" s="2301">
        <v>1</v>
      </c>
      <c r="AG870" s="2301">
        <v>0</v>
      </c>
      <c r="AH870" s="2301">
        <v>0</v>
      </c>
      <c r="AI870" s="2301">
        <v>0</v>
      </c>
      <c r="AJ870" s="2302">
        <v>1</v>
      </c>
    </row>
    <row r="871" spans="2:36" ht="11.25" hidden="1" customHeight="1">
      <c r="B871" s="1618"/>
      <c r="E871" s="2033"/>
      <c r="F871" s="2033"/>
      <c r="G871" s="2033"/>
      <c r="H871" s="2033"/>
      <c r="O871" s="2033"/>
      <c r="P871" s="2033"/>
      <c r="Q871" s="2033"/>
      <c r="R871" s="2033"/>
      <c r="S871" s="2033"/>
      <c r="T871" s="2033"/>
      <c r="U871" s="2033"/>
      <c r="V871" s="2308" t="s">
        <v>5256</v>
      </c>
      <c r="W871" s="2308"/>
      <c r="X871" s="2308"/>
      <c r="Y871" s="2308"/>
      <c r="Z871" s="2308"/>
      <c r="AA871" s="2308"/>
      <c r="AC871" s="2298">
        <v>1</v>
      </c>
      <c r="AD871" s="2299">
        <v>0</v>
      </c>
      <c r="AE871" s="2300">
        <v>0</v>
      </c>
      <c r="AF871" s="2301">
        <v>1</v>
      </c>
      <c r="AG871" s="2301">
        <v>0</v>
      </c>
      <c r="AH871" s="2301">
        <v>0</v>
      </c>
      <c r="AI871" s="2301">
        <v>1</v>
      </c>
      <c r="AJ871" s="2302">
        <v>0</v>
      </c>
    </row>
    <row r="872" spans="2:36" ht="11.25" hidden="1" customHeight="1">
      <c r="B872" s="1618"/>
      <c r="E872" s="2033"/>
      <c r="F872" s="2033"/>
      <c r="G872" s="2033"/>
      <c r="H872" s="2033"/>
      <c r="O872" s="2033"/>
      <c r="P872" s="2033"/>
      <c r="Q872" s="2033"/>
      <c r="R872" s="2033"/>
      <c r="S872" s="2033"/>
      <c r="T872" s="2033"/>
      <c r="U872" s="2033"/>
      <c r="V872" s="2308" t="s">
        <v>5257</v>
      </c>
      <c r="W872" s="2308"/>
      <c r="X872" s="2308"/>
      <c r="Y872" s="2308"/>
      <c r="Z872" s="2308"/>
      <c r="AA872" s="2308"/>
      <c r="AC872" s="2298">
        <v>1</v>
      </c>
      <c r="AD872" s="2299">
        <v>0</v>
      </c>
      <c r="AE872" s="2300">
        <v>0</v>
      </c>
      <c r="AF872" s="2301">
        <v>1</v>
      </c>
      <c r="AG872" s="2301">
        <v>0</v>
      </c>
      <c r="AH872" s="2301">
        <v>0</v>
      </c>
      <c r="AI872" s="2301">
        <v>1</v>
      </c>
      <c r="AJ872" s="2302">
        <v>1</v>
      </c>
    </row>
    <row r="873" spans="2:36" ht="11.25" hidden="1" customHeight="1">
      <c r="B873" s="1618"/>
      <c r="E873" s="2033"/>
      <c r="F873" s="2033"/>
      <c r="G873" s="2033"/>
      <c r="H873" s="2033"/>
      <c r="O873" s="2033"/>
      <c r="P873" s="2033"/>
      <c r="Q873" s="2033"/>
      <c r="R873" s="2033"/>
      <c r="S873" s="2033"/>
      <c r="T873" s="2033"/>
      <c r="U873" s="2033"/>
      <c r="V873" s="2308" t="s">
        <v>5258</v>
      </c>
      <c r="W873" s="2308"/>
      <c r="X873" s="2308"/>
      <c r="Y873" s="2308"/>
      <c r="Z873" s="2308"/>
      <c r="AA873" s="2308"/>
      <c r="AC873" s="2298">
        <v>1</v>
      </c>
      <c r="AD873" s="2299">
        <v>0</v>
      </c>
      <c r="AE873" s="2300">
        <v>0</v>
      </c>
      <c r="AF873" s="2301">
        <v>1</v>
      </c>
      <c r="AG873" s="2301">
        <v>0</v>
      </c>
      <c r="AH873" s="2301">
        <v>1</v>
      </c>
      <c r="AI873" s="2301">
        <v>0</v>
      </c>
      <c r="AJ873" s="2302">
        <v>0</v>
      </c>
    </row>
    <row r="874" spans="2:36" ht="11.25" hidden="1" customHeight="1">
      <c r="B874" s="1618"/>
      <c r="E874" s="2033"/>
      <c r="F874" s="2033"/>
      <c r="G874" s="2033"/>
      <c r="H874" s="2033"/>
      <c r="O874" s="2033"/>
      <c r="P874" s="2033"/>
      <c r="Q874" s="2033"/>
      <c r="R874" s="2033"/>
      <c r="S874" s="2033"/>
      <c r="T874" s="2033"/>
      <c r="U874" s="2033"/>
      <c r="V874" s="2308" t="s">
        <v>5259</v>
      </c>
      <c r="W874" s="2308"/>
      <c r="X874" s="2308"/>
      <c r="Y874" s="2308"/>
      <c r="Z874" s="2308"/>
      <c r="AA874" s="2308"/>
      <c r="AC874" s="2298">
        <v>1</v>
      </c>
      <c r="AD874" s="2299">
        <v>0</v>
      </c>
      <c r="AE874" s="2300">
        <v>0</v>
      </c>
      <c r="AF874" s="2301">
        <v>1</v>
      </c>
      <c r="AG874" s="2301">
        <v>0</v>
      </c>
      <c r="AH874" s="2301">
        <v>1</v>
      </c>
      <c r="AI874" s="2301">
        <v>0</v>
      </c>
      <c r="AJ874" s="2302">
        <v>1</v>
      </c>
    </row>
    <row r="875" spans="2:36" ht="11.25" hidden="1" customHeight="1">
      <c r="B875" s="1618"/>
      <c r="E875" s="2033"/>
      <c r="F875" s="2033"/>
      <c r="G875" s="2033"/>
      <c r="H875" s="2033"/>
      <c r="O875" s="2033"/>
      <c r="P875" s="2033"/>
      <c r="Q875" s="2033"/>
      <c r="R875" s="2033"/>
      <c r="S875" s="2033"/>
      <c r="T875" s="2033"/>
      <c r="U875" s="2033"/>
      <c r="V875" s="2308" t="s">
        <v>5260</v>
      </c>
      <c r="W875" s="2308"/>
      <c r="X875" s="2308"/>
      <c r="Y875" s="2308"/>
      <c r="Z875" s="2308"/>
      <c r="AA875" s="2308"/>
      <c r="AC875" s="2298">
        <v>1</v>
      </c>
      <c r="AD875" s="2299">
        <v>0</v>
      </c>
      <c r="AE875" s="2300">
        <v>0</v>
      </c>
      <c r="AF875" s="2301">
        <v>1</v>
      </c>
      <c r="AG875" s="2301">
        <v>0</v>
      </c>
      <c r="AH875" s="2301">
        <v>1</v>
      </c>
      <c r="AI875" s="2301">
        <v>1</v>
      </c>
      <c r="AJ875" s="2302">
        <v>0</v>
      </c>
    </row>
    <row r="876" spans="2:36" ht="11.25" hidden="1" customHeight="1">
      <c r="B876" s="1618"/>
      <c r="E876" s="2033"/>
      <c r="F876" s="2033"/>
      <c r="G876" s="2033"/>
      <c r="H876" s="2033"/>
      <c r="O876" s="2033"/>
      <c r="P876" s="2033"/>
      <c r="Q876" s="2033"/>
      <c r="R876" s="2033"/>
      <c r="S876" s="2033"/>
      <c r="T876" s="2033"/>
      <c r="U876" s="2033"/>
      <c r="V876" s="2308" t="s">
        <v>5261</v>
      </c>
      <c r="W876" s="2308"/>
      <c r="X876" s="2308"/>
      <c r="Y876" s="2308"/>
      <c r="Z876" s="2308"/>
      <c r="AA876" s="2308"/>
      <c r="AC876" s="2298">
        <v>1</v>
      </c>
      <c r="AD876" s="2299">
        <v>0</v>
      </c>
      <c r="AE876" s="2300">
        <v>0</v>
      </c>
      <c r="AF876" s="2301">
        <v>1</v>
      </c>
      <c r="AG876" s="2301">
        <v>0</v>
      </c>
      <c r="AH876" s="2301">
        <v>1</v>
      </c>
      <c r="AI876" s="2301">
        <v>1</v>
      </c>
      <c r="AJ876" s="2302">
        <v>1</v>
      </c>
    </row>
    <row r="877" spans="2:36" ht="11.25" hidden="1" customHeight="1">
      <c r="B877" s="1618"/>
      <c r="E877" s="2033"/>
      <c r="F877" s="2033"/>
      <c r="G877" s="2033"/>
      <c r="H877" s="2033"/>
      <c r="O877" s="2033"/>
      <c r="P877" s="2033"/>
      <c r="Q877" s="2033"/>
      <c r="R877" s="2033"/>
      <c r="S877" s="2033"/>
      <c r="T877" s="2033"/>
      <c r="U877" s="2033"/>
      <c r="V877" s="2309" t="s">
        <v>5262</v>
      </c>
      <c r="W877" s="2309"/>
      <c r="X877" s="2309"/>
      <c r="Y877" s="2309"/>
      <c r="Z877" s="2309"/>
      <c r="AA877" s="2309"/>
      <c r="AC877" s="2298">
        <v>1</v>
      </c>
      <c r="AD877" s="2299">
        <v>0</v>
      </c>
      <c r="AE877" s="2300">
        <v>0</v>
      </c>
      <c r="AF877" s="2301">
        <v>1</v>
      </c>
      <c r="AG877" s="2301">
        <v>1</v>
      </c>
      <c r="AH877" s="2301">
        <v>0</v>
      </c>
      <c r="AI877" s="2301">
        <v>0</v>
      </c>
      <c r="AJ877" s="2302">
        <v>0</v>
      </c>
    </row>
    <row r="878" spans="2:36" ht="11.25" hidden="1" customHeight="1">
      <c r="B878" s="1618"/>
      <c r="E878" s="2033"/>
      <c r="F878" s="2033"/>
      <c r="G878" s="2033"/>
      <c r="H878" s="2033"/>
      <c r="O878" s="2033"/>
      <c r="P878" s="2033"/>
      <c r="Q878" s="2033"/>
      <c r="R878" s="2033"/>
      <c r="S878" s="2033"/>
      <c r="T878" s="2033"/>
      <c r="U878" s="2033"/>
      <c r="V878" s="2309" t="s">
        <v>5520</v>
      </c>
      <c r="W878" s="2309"/>
      <c r="X878" s="2309"/>
      <c r="Y878" s="2309"/>
      <c r="Z878" s="2309"/>
      <c r="AA878" s="2309"/>
      <c r="AC878" s="2298">
        <v>1</v>
      </c>
      <c r="AD878" s="2299">
        <v>0</v>
      </c>
      <c r="AE878" s="2300">
        <v>0</v>
      </c>
      <c r="AF878" s="2301">
        <v>1</v>
      </c>
      <c r="AG878" s="2301">
        <v>1</v>
      </c>
      <c r="AH878" s="2301">
        <v>0</v>
      </c>
      <c r="AI878" s="2301">
        <v>0</v>
      </c>
      <c r="AJ878" s="2302">
        <v>1</v>
      </c>
    </row>
    <row r="879" spans="2:36" ht="11.25" hidden="1" customHeight="1">
      <c r="B879" s="1618"/>
      <c r="E879" s="2033"/>
      <c r="F879" s="2033"/>
      <c r="G879" s="2033"/>
      <c r="H879" s="2033"/>
      <c r="O879" s="2033"/>
      <c r="P879" s="2033"/>
      <c r="Q879" s="2033"/>
      <c r="R879" s="2033"/>
      <c r="S879" s="2033"/>
      <c r="T879" s="2033"/>
      <c r="U879" s="2033"/>
      <c r="V879" s="2309" t="s">
        <v>5264</v>
      </c>
      <c r="W879" s="2309"/>
      <c r="X879" s="2309"/>
      <c r="Y879" s="2309"/>
      <c r="Z879" s="2309"/>
      <c r="AA879" s="2309"/>
      <c r="AC879" s="2298">
        <v>1</v>
      </c>
      <c r="AD879" s="2299">
        <v>0</v>
      </c>
      <c r="AE879" s="2300">
        <v>0</v>
      </c>
      <c r="AF879" s="2301">
        <v>1</v>
      </c>
      <c r="AG879" s="2301">
        <v>1</v>
      </c>
      <c r="AH879" s="2301">
        <v>0</v>
      </c>
      <c r="AI879" s="2301">
        <v>1</v>
      </c>
      <c r="AJ879" s="2302">
        <v>0</v>
      </c>
    </row>
    <row r="880" spans="2:36" ht="11.25" hidden="1" customHeight="1">
      <c r="B880" s="1618"/>
      <c r="E880" s="2033"/>
      <c r="F880" s="2033"/>
      <c r="G880" s="2033"/>
      <c r="H880" s="2033"/>
      <c r="O880" s="2033"/>
      <c r="P880" s="2033"/>
      <c r="Q880" s="2033"/>
      <c r="R880" s="2033"/>
      <c r="S880" s="2033"/>
      <c r="T880" s="2033"/>
      <c r="U880" s="2033"/>
      <c r="V880" s="2309" t="s">
        <v>5521</v>
      </c>
      <c r="W880" s="2309"/>
      <c r="X880" s="2309"/>
      <c r="Y880" s="2309"/>
      <c r="Z880" s="2309"/>
      <c r="AA880" s="2309"/>
      <c r="AC880" s="2298">
        <v>1</v>
      </c>
      <c r="AD880" s="2299">
        <v>0</v>
      </c>
      <c r="AE880" s="2300">
        <v>0</v>
      </c>
      <c r="AF880" s="2301">
        <v>1</v>
      </c>
      <c r="AG880" s="2301">
        <v>1</v>
      </c>
      <c r="AH880" s="2301">
        <v>0</v>
      </c>
      <c r="AI880" s="2301">
        <v>1</v>
      </c>
      <c r="AJ880" s="2302">
        <v>1</v>
      </c>
    </row>
    <row r="881" spans="2:37" ht="11.25" hidden="1" customHeight="1">
      <c r="B881" s="1618"/>
      <c r="E881" s="2033"/>
      <c r="F881" s="2033"/>
      <c r="G881" s="2033"/>
      <c r="H881" s="2033"/>
      <c r="O881" s="2033"/>
      <c r="P881" s="2033"/>
      <c r="Q881" s="2033"/>
      <c r="R881" s="2033"/>
      <c r="S881" s="2033"/>
      <c r="T881" s="2033"/>
      <c r="U881" s="2033"/>
      <c r="V881" s="2309" t="s">
        <v>5266</v>
      </c>
      <c r="W881" s="2309"/>
      <c r="X881" s="2309"/>
      <c r="Y881" s="2309"/>
      <c r="Z881" s="2309"/>
      <c r="AA881" s="2309"/>
      <c r="AC881" s="2298">
        <v>1</v>
      </c>
      <c r="AD881" s="2299">
        <v>0</v>
      </c>
      <c r="AE881" s="2300">
        <v>0</v>
      </c>
      <c r="AF881" s="2301">
        <v>1</v>
      </c>
      <c r="AG881" s="2301">
        <v>1</v>
      </c>
      <c r="AH881" s="2301">
        <v>1</v>
      </c>
      <c r="AI881" s="2301">
        <v>0</v>
      </c>
      <c r="AJ881" s="2302">
        <v>0</v>
      </c>
    </row>
    <row r="882" spans="2:37" ht="11.25" hidden="1" customHeight="1">
      <c r="B882" s="1618"/>
      <c r="E882" s="2033"/>
      <c r="F882" s="2033"/>
      <c r="G882" s="2033"/>
      <c r="H882" s="2033"/>
      <c r="O882" s="2033"/>
      <c r="P882" s="2033"/>
      <c r="Q882" s="2033"/>
      <c r="R882" s="2033"/>
      <c r="S882" s="2033"/>
      <c r="T882" s="2033"/>
      <c r="U882" s="2033"/>
      <c r="V882" s="2309" t="s">
        <v>5267</v>
      </c>
      <c r="W882" s="2309"/>
      <c r="X882" s="2309"/>
      <c r="Y882" s="2309"/>
      <c r="Z882" s="2309"/>
      <c r="AA882" s="2309"/>
      <c r="AC882" s="2298">
        <v>1</v>
      </c>
      <c r="AD882" s="2299">
        <v>0</v>
      </c>
      <c r="AE882" s="2300">
        <v>0</v>
      </c>
      <c r="AF882" s="2301">
        <v>1</v>
      </c>
      <c r="AG882" s="2301">
        <v>1</v>
      </c>
      <c r="AH882" s="2301">
        <v>1</v>
      </c>
      <c r="AI882" s="2301">
        <v>0</v>
      </c>
      <c r="AJ882" s="2302">
        <v>1</v>
      </c>
    </row>
    <row r="883" spans="2:37" ht="11.25" hidden="1" customHeight="1">
      <c r="B883" s="1618"/>
      <c r="E883" s="2033"/>
      <c r="F883" s="2033"/>
      <c r="G883" s="2033"/>
      <c r="H883" s="2033"/>
      <c r="O883" s="2033"/>
      <c r="P883" s="2033"/>
      <c r="Q883" s="2033"/>
      <c r="R883" s="2033"/>
      <c r="S883" s="2033"/>
      <c r="T883" s="2033"/>
      <c r="U883" s="2033"/>
      <c r="V883" s="2309" t="s">
        <v>5268</v>
      </c>
      <c r="W883" s="2309"/>
      <c r="X883" s="2309"/>
      <c r="Y883" s="2309"/>
      <c r="Z883" s="2309"/>
      <c r="AA883" s="2309"/>
      <c r="AC883" s="2298">
        <v>1</v>
      </c>
      <c r="AD883" s="2299">
        <v>0</v>
      </c>
      <c r="AE883" s="2300">
        <v>0</v>
      </c>
      <c r="AF883" s="2301">
        <v>1</v>
      </c>
      <c r="AG883" s="2301">
        <v>1</v>
      </c>
      <c r="AH883" s="2301">
        <v>1</v>
      </c>
      <c r="AI883" s="2301">
        <v>1</v>
      </c>
      <c r="AJ883" s="2302">
        <v>0</v>
      </c>
    </row>
    <row r="884" spans="2:37" ht="11.25" hidden="1" customHeight="1">
      <c r="B884" s="1618"/>
      <c r="E884" s="2033"/>
      <c r="F884" s="2033"/>
      <c r="G884" s="2033"/>
      <c r="H884" s="2033"/>
      <c r="O884" s="2033"/>
      <c r="P884" s="2033"/>
      <c r="Q884" s="2033"/>
      <c r="R884" s="2033"/>
      <c r="S884" s="2033"/>
      <c r="T884" s="2033"/>
      <c r="U884" s="2033"/>
      <c r="V884" s="2309" t="s">
        <v>5269</v>
      </c>
      <c r="W884" s="2309"/>
      <c r="X884" s="2309"/>
      <c r="Y884" s="2309"/>
      <c r="Z884" s="2309"/>
      <c r="AA884" s="2309"/>
      <c r="AC884" s="2298">
        <v>1</v>
      </c>
      <c r="AD884" s="2299">
        <v>0</v>
      </c>
      <c r="AE884" s="2300">
        <v>0</v>
      </c>
      <c r="AF884" s="2301">
        <v>1</v>
      </c>
      <c r="AG884" s="2301">
        <v>1</v>
      </c>
      <c r="AH884" s="2301">
        <v>1</v>
      </c>
      <c r="AI884" s="2301">
        <v>1</v>
      </c>
      <c r="AJ884" s="2302">
        <v>1</v>
      </c>
    </row>
    <row r="885" spans="2:37" ht="11.25" hidden="1" customHeight="1">
      <c r="B885" s="1618"/>
      <c r="E885" s="2033"/>
      <c r="F885" s="2033"/>
      <c r="G885" s="2033"/>
      <c r="H885" s="2033"/>
      <c r="O885" s="2033"/>
      <c r="P885" s="2033"/>
      <c r="Q885" s="2033"/>
      <c r="R885" s="2033"/>
      <c r="S885" s="2033"/>
      <c r="T885" s="2033"/>
      <c r="U885" s="2033"/>
      <c r="V885" s="2292" t="s">
        <v>3171</v>
      </c>
      <c r="W885" s="2292"/>
      <c r="X885" s="2292"/>
      <c r="Y885" s="2292"/>
      <c r="Z885" s="2292"/>
      <c r="AA885" s="2292"/>
      <c r="AC885" s="2303" t="s">
        <v>3171</v>
      </c>
      <c r="AD885" s="2304"/>
      <c r="AE885" s="2304"/>
      <c r="AF885" s="2304"/>
      <c r="AG885" s="2304"/>
      <c r="AH885" s="2304"/>
      <c r="AI885" s="2304"/>
      <c r="AJ885" s="2305"/>
    </row>
    <row r="886" spans="2:37" ht="11.25" hidden="1" customHeight="1">
      <c r="B886" s="1618"/>
      <c r="E886" s="2033"/>
      <c r="F886" s="2033"/>
      <c r="G886" s="2033"/>
      <c r="H886" s="2033"/>
      <c r="O886" s="2033"/>
      <c r="P886" s="2033"/>
      <c r="Q886" s="2033"/>
      <c r="R886" s="2033"/>
      <c r="S886" s="2033"/>
      <c r="T886" s="2033"/>
      <c r="U886" s="2033"/>
      <c r="V886" s="2308" t="s">
        <v>5270</v>
      </c>
      <c r="W886" s="2308"/>
      <c r="X886" s="2308"/>
      <c r="Y886" s="2308"/>
      <c r="Z886" s="2308"/>
      <c r="AA886" s="2308"/>
      <c r="AC886" s="2298">
        <v>1</v>
      </c>
      <c r="AD886" s="2299">
        <v>0</v>
      </c>
      <c r="AE886" s="2300">
        <v>1</v>
      </c>
      <c r="AF886" s="2301">
        <v>0</v>
      </c>
      <c r="AG886" s="2301">
        <v>0</v>
      </c>
      <c r="AH886" s="2301">
        <v>0</v>
      </c>
      <c r="AI886" s="2301">
        <v>0</v>
      </c>
      <c r="AJ886" s="2302">
        <v>0</v>
      </c>
    </row>
    <row r="887" spans="2:37" ht="11.25" hidden="1" customHeight="1">
      <c r="B887" s="1618"/>
      <c r="E887" s="2033"/>
      <c r="F887" s="2033"/>
      <c r="G887" s="2033"/>
      <c r="H887" s="2033"/>
      <c r="O887" s="2033"/>
      <c r="P887" s="2033"/>
      <c r="Q887" s="2033"/>
      <c r="R887" s="2033"/>
      <c r="S887" s="2033"/>
      <c r="T887" s="2033"/>
      <c r="U887" s="2033"/>
      <c r="V887" s="2308" t="s">
        <v>5271</v>
      </c>
      <c r="W887" s="2308"/>
      <c r="X887" s="2308"/>
      <c r="Y887" s="2308"/>
      <c r="Z887" s="2308"/>
      <c r="AA887" s="2308"/>
      <c r="AC887" s="2298">
        <v>1</v>
      </c>
      <c r="AD887" s="2299">
        <v>0</v>
      </c>
      <c r="AE887" s="2300">
        <v>1</v>
      </c>
      <c r="AF887" s="2301">
        <v>0</v>
      </c>
      <c r="AG887" s="2301">
        <v>0</v>
      </c>
      <c r="AH887" s="2301">
        <v>0</v>
      </c>
      <c r="AI887" s="2301">
        <v>0</v>
      </c>
      <c r="AJ887" s="2302">
        <v>1</v>
      </c>
    </row>
    <row r="888" spans="2:37" ht="11.25" hidden="1" customHeight="1">
      <c r="B888" s="1618"/>
      <c r="E888" s="2033"/>
      <c r="F888" s="2033"/>
      <c r="G888" s="2033"/>
      <c r="H888" s="2033"/>
      <c r="O888" s="2033"/>
      <c r="P888" s="2033"/>
      <c r="Q888" s="2033"/>
      <c r="R888" s="2033"/>
      <c r="S888" s="2033"/>
      <c r="T888" s="2033"/>
      <c r="U888" s="2033"/>
      <c r="V888" s="2308" t="s">
        <v>5272</v>
      </c>
      <c r="W888" s="2308"/>
      <c r="X888" s="2308"/>
      <c r="Y888" s="2308"/>
      <c r="Z888" s="2308"/>
      <c r="AA888" s="2308"/>
      <c r="AC888" s="2298">
        <v>1</v>
      </c>
      <c r="AD888" s="2299">
        <v>0</v>
      </c>
      <c r="AE888" s="2300">
        <v>1</v>
      </c>
      <c r="AF888" s="2301">
        <v>0</v>
      </c>
      <c r="AG888" s="2301">
        <v>0</v>
      </c>
      <c r="AH888" s="2301">
        <v>0</v>
      </c>
      <c r="AI888" s="2301">
        <v>1</v>
      </c>
      <c r="AJ888" s="2302">
        <v>0</v>
      </c>
    </row>
    <row r="889" spans="2:37" ht="11.25" hidden="1" customHeight="1">
      <c r="B889" s="1618"/>
      <c r="E889" s="2033"/>
      <c r="F889" s="2033"/>
      <c r="G889" s="2033"/>
      <c r="H889" s="2033"/>
      <c r="O889" s="2033"/>
      <c r="P889" s="2033"/>
      <c r="Q889" s="2033"/>
      <c r="R889" s="2033"/>
      <c r="S889" s="2033"/>
      <c r="T889" s="2033"/>
      <c r="U889" s="2033"/>
      <c r="V889" s="2308" t="s">
        <v>5522</v>
      </c>
      <c r="W889" s="2308"/>
      <c r="X889" s="2308"/>
      <c r="Y889" s="2308"/>
      <c r="Z889" s="2308"/>
      <c r="AA889" s="2308"/>
      <c r="AC889" s="2298">
        <v>1</v>
      </c>
      <c r="AD889" s="2299">
        <v>0</v>
      </c>
      <c r="AE889" s="2300">
        <v>1</v>
      </c>
      <c r="AF889" s="2301">
        <v>0</v>
      </c>
      <c r="AG889" s="2301">
        <v>0</v>
      </c>
      <c r="AH889" s="2301">
        <v>0</v>
      </c>
      <c r="AI889" s="2301">
        <v>1</v>
      </c>
      <c r="AJ889" s="2302">
        <v>1</v>
      </c>
    </row>
    <row r="890" spans="2:37" ht="11.25" hidden="1" customHeight="1">
      <c r="B890" s="1618"/>
      <c r="E890" s="2033"/>
      <c r="F890" s="2033"/>
      <c r="G890" s="2033"/>
      <c r="H890" s="2033"/>
      <c r="O890" s="2033"/>
      <c r="P890" s="2033"/>
      <c r="Q890" s="2033"/>
      <c r="R890" s="2033"/>
      <c r="S890" s="2033"/>
      <c r="T890" s="2033"/>
      <c r="U890" s="2033"/>
      <c r="V890" s="2308" t="s">
        <v>5523</v>
      </c>
      <c r="W890" s="2308"/>
      <c r="X890" s="2308"/>
      <c r="Y890" s="2308"/>
      <c r="Z890" s="2308"/>
      <c r="AA890" s="2308"/>
      <c r="AC890" s="2298">
        <v>1</v>
      </c>
      <c r="AD890" s="2299">
        <v>0</v>
      </c>
      <c r="AE890" s="2300">
        <v>1</v>
      </c>
      <c r="AF890" s="2301">
        <v>0</v>
      </c>
      <c r="AG890" s="2301">
        <v>0</v>
      </c>
      <c r="AH890" s="2301">
        <v>1</v>
      </c>
      <c r="AI890" s="2301">
        <v>0</v>
      </c>
      <c r="AJ890" s="2302">
        <v>0</v>
      </c>
    </row>
    <row r="891" spans="2:37" ht="11.25" hidden="1" customHeight="1">
      <c r="B891" s="1618"/>
      <c r="E891" s="2033"/>
      <c r="F891" s="2033"/>
      <c r="G891" s="2033"/>
      <c r="H891" s="2033"/>
      <c r="O891" s="2033"/>
      <c r="P891" s="2033"/>
      <c r="Q891" s="2033"/>
      <c r="R891" s="2033"/>
      <c r="S891" s="2033"/>
      <c r="T891" s="2033"/>
      <c r="U891" s="2033"/>
      <c r="V891" s="2310" t="s">
        <v>5275</v>
      </c>
      <c r="W891" s="2308"/>
      <c r="X891" s="2308"/>
      <c r="Y891" s="2308"/>
      <c r="Z891" s="2308"/>
      <c r="AA891" s="2308"/>
      <c r="AC891" s="2298">
        <v>1</v>
      </c>
      <c r="AD891" s="2299">
        <v>0</v>
      </c>
      <c r="AE891" s="2300">
        <v>1</v>
      </c>
      <c r="AF891" s="2301">
        <v>0</v>
      </c>
      <c r="AG891" s="2301">
        <v>0</v>
      </c>
      <c r="AH891" s="2301">
        <v>1</v>
      </c>
      <c r="AI891" s="2301">
        <v>0</v>
      </c>
      <c r="AJ891" s="2302">
        <v>1</v>
      </c>
    </row>
    <row r="892" spans="2:37" ht="11.25" hidden="1" customHeight="1">
      <c r="B892" s="1618"/>
      <c r="E892" s="2033"/>
      <c r="F892" s="2033"/>
      <c r="G892" s="2033"/>
      <c r="H892" s="2033"/>
      <c r="O892" s="2033"/>
      <c r="P892" s="2033"/>
      <c r="Q892" s="2033"/>
      <c r="R892" s="2033"/>
      <c r="S892" s="2033"/>
      <c r="T892" s="2033"/>
      <c r="U892" s="2033"/>
      <c r="V892" s="2308" t="s">
        <v>5276</v>
      </c>
      <c r="W892" s="2308"/>
      <c r="X892" s="2308"/>
      <c r="Y892" s="2308"/>
      <c r="Z892" s="2308"/>
      <c r="AA892" s="2308"/>
      <c r="AC892" s="2298">
        <v>1</v>
      </c>
      <c r="AD892" s="2299">
        <v>0</v>
      </c>
      <c r="AE892" s="2300">
        <v>1</v>
      </c>
      <c r="AF892" s="2301">
        <v>0</v>
      </c>
      <c r="AG892" s="2301">
        <v>0</v>
      </c>
      <c r="AH892" s="2301">
        <v>1</v>
      </c>
      <c r="AI892" s="2301">
        <v>1</v>
      </c>
      <c r="AJ892" s="2302">
        <v>0</v>
      </c>
    </row>
    <row r="893" spans="2:37" ht="11.25" hidden="1" customHeight="1">
      <c r="B893" s="1618"/>
      <c r="E893" s="2033"/>
      <c r="F893" s="2033"/>
      <c r="G893" s="2033"/>
      <c r="H893" s="2033"/>
      <c r="O893" s="2033"/>
      <c r="P893" s="2033"/>
      <c r="Q893" s="2033"/>
      <c r="R893" s="2033"/>
      <c r="S893" s="2033"/>
      <c r="T893" s="2033"/>
      <c r="U893" s="2033"/>
      <c r="V893" s="2308" t="s">
        <v>5277</v>
      </c>
      <c r="W893" s="2308"/>
      <c r="X893" s="2308"/>
      <c r="Y893" s="2308"/>
      <c r="Z893" s="2308"/>
      <c r="AA893" s="2308"/>
      <c r="AC893" s="2311">
        <v>1</v>
      </c>
      <c r="AD893" s="2312">
        <v>0</v>
      </c>
      <c r="AE893" s="2313">
        <v>1</v>
      </c>
      <c r="AF893" s="2314">
        <v>0</v>
      </c>
      <c r="AG893" s="2314">
        <v>0</v>
      </c>
      <c r="AH893" s="2314">
        <v>1</v>
      </c>
      <c r="AI893" s="2314">
        <v>1</v>
      </c>
      <c r="AJ893" s="2315">
        <v>1</v>
      </c>
      <c r="AK893" s="1903" t="s">
        <v>3128</v>
      </c>
    </row>
    <row r="894" spans="2:37" ht="11.25" hidden="1" customHeight="1">
      <c r="B894" s="1618"/>
      <c r="E894" s="2033"/>
      <c r="F894" s="2033"/>
      <c r="G894" s="2033"/>
      <c r="H894" s="2033"/>
      <c r="O894" s="2033"/>
      <c r="P894" s="2033"/>
      <c r="Q894" s="2033"/>
      <c r="R894" s="2033"/>
      <c r="S894" s="2033"/>
      <c r="T894" s="2033"/>
      <c r="U894" s="2033"/>
      <c r="V894" s="2292" t="s">
        <v>3171</v>
      </c>
      <c r="W894" s="2292"/>
      <c r="X894" s="2292"/>
      <c r="Y894" s="2292"/>
      <c r="Z894" s="2292"/>
      <c r="AA894" s="2292"/>
      <c r="AC894" s="2303" t="s">
        <v>3171</v>
      </c>
      <c r="AD894" s="2304"/>
      <c r="AE894" s="2304"/>
      <c r="AF894" s="2304"/>
      <c r="AG894" s="2304"/>
      <c r="AH894" s="2304"/>
      <c r="AI894" s="2304"/>
      <c r="AJ894" s="2305"/>
    </row>
    <row r="895" spans="2:37" ht="11.25" hidden="1" customHeight="1">
      <c r="B895" s="1618"/>
      <c r="Q895" s="2033"/>
      <c r="R895" s="2033"/>
      <c r="S895" s="2033"/>
      <c r="T895" s="2033"/>
      <c r="U895" s="2033"/>
      <c r="V895" s="2316" t="s">
        <v>5278</v>
      </c>
      <c r="W895" s="2316"/>
      <c r="X895" s="2316"/>
      <c r="Y895" s="2316"/>
      <c r="Z895" s="2316"/>
      <c r="AA895" s="2316"/>
      <c r="AC895" s="2298">
        <v>1</v>
      </c>
      <c r="AD895" s="2299">
        <v>1</v>
      </c>
      <c r="AE895" s="2300">
        <v>0</v>
      </c>
      <c r="AF895" s="2301">
        <v>0</v>
      </c>
      <c r="AG895" s="2301">
        <v>0</v>
      </c>
      <c r="AH895" s="2301">
        <v>0</v>
      </c>
      <c r="AI895" s="2301">
        <v>0</v>
      </c>
      <c r="AJ895" s="2302">
        <v>0</v>
      </c>
    </row>
    <row r="896" spans="2:37" ht="11.25" hidden="1" customHeight="1">
      <c r="B896" s="1618"/>
      <c r="Q896" s="2033"/>
      <c r="R896" s="2033"/>
      <c r="S896" s="2033"/>
      <c r="T896" s="2033"/>
      <c r="U896" s="2033"/>
      <c r="V896" s="2316" t="s">
        <v>5279</v>
      </c>
      <c r="W896" s="2316"/>
      <c r="X896" s="2316"/>
      <c r="Y896" s="2316"/>
      <c r="Z896" s="2316"/>
      <c r="AA896" s="2316"/>
      <c r="AC896" s="2298">
        <v>1</v>
      </c>
      <c r="AD896" s="2299">
        <v>1</v>
      </c>
      <c r="AE896" s="2300">
        <v>0</v>
      </c>
      <c r="AF896" s="2301">
        <v>0</v>
      </c>
      <c r="AG896" s="2301">
        <v>0</v>
      </c>
      <c r="AH896" s="2301">
        <v>0</v>
      </c>
      <c r="AI896" s="2301">
        <v>0</v>
      </c>
      <c r="AJ896" s="2302">
        <v>1</v>
      </c>
    </row>
    <row r="897" spans="2:49" ht="11.25" hidden="1" customHeight="1">
      <c r="B897" s="1618"/>
      <c r="Q897" s="2033"/>
      <c r="R897" s="2033"/>
      <c r="S897" s="2033"/>
      <c r="T897" s="2033"/>
      <c r="U897" s="2033"/>
      <c r="V897" s="2316" t="s">
        <v>5280</v>
      </c>
      <c r="W897" s="2316"/>
      <c r="X897" s="2316"/>
      <c r="Y897" s="2316"/>
      <c r="Z897" s="2316"/>
      <c r="AA897" s="2316"/>
      <c r="AC897" s="2298">
        <v>1</v>
      </c>
      <c r="AD897" s="2299">
        <v>1</v>
      </c>
      <c r="AE897" s="2300">
        <v>0</v>
      </c>
      <c r="AF897" s="2301">
        <v>0</v>
      </c>
      <c r="AG897" s="2301">
        <v>0</v>
      </c>
      <c r="AH897" s="2301">
        <v>0</v>
      </c>
      <c r="AI897" s="2301">
        <v>1</v>
      </c>
      <c r="AJ897" s="2302">
        <v>0</v>
      </c>
    </row>
    <row r="898" spans="2:49" ht="11.25" hidden="1" customHeight="1">
      <c r="B898" s="1618"/>
      <c r="Q898" s="2033"/>
      <c r="R898" s="2033"/>
      <c r="S898" s="2033"/>
      <c r="T898" s="2033"/>
      <c r="U898" s="2033"/>
      <c r="V898" s="2316" t="s">
        <v>5281</v>
      </c>
      <c r="W898" s="2316"/>
      <c r="X898" s="2316"/>
      <c r="Y898" s="2316"/>
      <c r="Z898" s="2316"/>
      <c r="AA898" s="2316"/>
      <c r="AC898" s="2298">
        <v>1</v>
      </c>
      <c r="AD898" s="2299">
        <v>1</v>
      </c>
      <c r="AE898" s="2300">
        <v>0</v>
      </c>
      <c r="AF898" s="2301">
        <v>0</v>
      </c>
      <c r="AG898" s="2301">
        <v>0</v>
      </c>
      <c r="AH898" s="2301">
        <v>0</v>
      </c>
      <c r="AI898" s="2301">
        <v>1</v>
      </c>
      <c r="AJ898" s="2302">
        <v>1</v>
      </c>
    </row>
    <row r="899" spans="2:49" ht="11.25" hidden="1" customHeight="1">
      <c r="B899" s="1618"/>
      <c r="Q899" s="2033"/>
      <c r="R899" s="2033"/>
      <c r="S899" s="2033"/>
      <c r="T899" s="2033"/>
      <c r="U899" s="2033"/>
      <c r="V899" s="2316" t="s">
        <v>5282</v>
      </c>
      <c r="W899" s="2316"/>
      <c r="X899" s="2316"/>
      <c r="Y899" s="2316"/>
      <c r="Z899" s="2316"/>
      <c r="AA899" s="2316"/>
      <c r="AC899" s="2298">
        <v>1</v>
      </c>
      <c r="AD899" s="2299">
        <v>1</v>
      </c>
      <c r="AE899" s="2300">
        <v>0</v>
      </c>
      <c r="AF899" s="2301">
        <v>0</v>
      </c>
      <c r="AG899" s="2301">
        <v>0</v>
      </c>
      <c r="AH899" s="2301">
        <v>1</v>
      </c>
      <c r="AI899" s="2301">
        <v>0</v>
      </c>
      <c r="AJ899" s="2302">
        <v>0</v>
      </c>
    </row>
    <row r="900" spans="2:49" ht="11.25" hidden="1" customHeight="1">
      <c r="B900" s="1618"/>
      <c r="Q900" s="2033"/>
      <c r="R900" s="2033"/>
      <c r="S900" s="2033"/>
      <c r="T900" s="2033"/>
      <c r="U900" s="2033"/>
      <c r="V900" s="2316" t="s">
        <v>5283</v>
      </c>
      <c r="W900" s="2316"/>
      <c r="X900" s="2316"/>
      <c r="Y900" s="2316"/>
      <c r="Z900" s="2316"/>
      <c r="AA900" s="2316"/>
      <c r="AC900" s="2298">
        <v>1</v>
      </c>
      <c r="AD900" s="2299">
        <v>1</v>
      </c>
      <c r="AE900" s="2300">
        <v>0</v>
      </c>
      <c r="AF900" s="2301">
        <v>0</v>
      </c>
      <c r="AG900" s="2301">
        <v>0</v>
      </c>
      <c r="AH900" s="2301">
        <v>1</v>
      </c>
      <c r="AI900" s="2301">
        <v>0</v>
      </c>
      <c r="AJ900" s="2302">
        <v>1</v>
      </c>
    </row>
    <row r="901" spans="2:49" s="1915" customFormat="1" ht="11.25" hidden="1" customHeight="1">
      <c r="D901" s="1916"/>
      <c r="Q901" s="1917"/>
      <c r="R901" s="1917"/>
      <c r="S901" s="1917"/>
      <c r="T901" s="1917"/>
      <c r="U901" s="1917"/>
      <c r="V901" s="2316" t="s">
        <v>5284</v>
      </c>
      <c r="W901" s="2316"/>
      <c r="X901" s="2316"/>
      <c r="Y901" s="2316"/>
      <c r="Z901" s="2316"/>
      <c r="AA901" s="2316"/>
      <c r="AC901" s="2298">
        <v>1</v>
      </c>
      <c r="AD901" s="2299">
        <v>1</v>
      </c>
      <c r="AE901" s="2300">
        <v>0</v>
      </c>
      <c r="AF901" s="2301">
        <v>0</v>
      </c>
      <c r="AG901" s="2301">
        <v>0</v>
      </c>
      <c r="AH901" s="2301">
        <v>1</v>
      </c>
      <c r="AI901" s="2301">
        <v>1</v>
      </c>
      <c r="AJ901" s="2302">
        <v>0</v>
      </c>
    </row>
    <row r="902" spans="2:49" s="1915" customFormat="1" ht="11.25" hidden="1" customHeight="1">
      <c r="D902" s="1916"/>
      <c r="Q902" s="1917"/>
      <c r="R902" s="1917"/>
      <c r="S902" s="1917"/>
      <c r="T902" s="1917"/>
      <c r="U902" s="1917"/>
      <c r="V902" s="2316" t="s">
        <v>5285</v>
      </c>
      <c r="W902" s="2316"/>
      <c r="X902" s="2316"/>
      <c r="Y902" s="2316"/>
      <c r="Z902" s="2316"/>
      <c r="AA902" s="2316"/>
      <c r="AC902" s="2298">
        <v>1</v>
      </c>
      <c r="AD902" s="2299">
        <v>1</v>
      </c>
      <c r="AE902" s="2300">
        <v>0</v>
      </c>
      <c r="AF902" s="2301">
        <v>0</v>
      </c>
      <c r="AG902" s="2301">
        <v>0</v>
      </c>
      <c r="AH902" s="2301">
        <v>1</v>
      </c>
      <c r="AI902" s="2301">
        <v>1</v>
      </c>
      <c r="AJ902" s="2302">
        <v>1</v>
      </c>
      <c r="AL902" s="2306"/>
      <c r="AM902" s="2306"/>
      <c r="AN902" s="2306"/>
      <c r="AO902" s="2306"/>
      <c r="AP902" s="2306"/>
      <c r="AQ902" s="2306"/>
      <c r="AR902" s="2306"/>
      <c r="AS902" s="2306"/>
      <c r="AT902" s="2306"/>
      <c r="AU902" s="2306"/>
      <c r="AV902" s="2306"/>
      <c r="AW902" s="2306"/>
    </row>
    <row r="903" spans="2:49" s="1915" customFormat="1" ht="11.25" hidden="1" customHeight="1">
      <c r="D903" s="1916"/>
      <c r="O903" s="1917"/>
      <c r="P903" s="1917"/>
      <c r="Q903" s="1917"/>
      <c r="R903" s="1917"/>
      <c r="S903" s="1917"/>
      <c r="T903" s="1917"/>
      <c r="U903" s="1917"/>
      <c r="V903" s="2316" t="s">
        <v>5286</v>
      </c>
      <c r="W903" s="2316"/>
      <c r="X903" s="2316"/>
      <c r="Y903" s="2316"/>
      <c r="Z903" s="2316"/>
      <c r="AA903" s="2316"/>
      <c r="AC903" s="2298">
        <v>1</v>
      </c>
      <c r="AD903" s="2299">
        <v>1</v>
      </c>
      <c r="AE903" s="2300">
        <v>0</v>
      </c>
      <c r="AF903" s="2301">
        <v>0</v>
      </c>
      <c r="AG903" s="2301">
        <v>1</v>
      </c>
      <c r="AH903" s="2301">
        <v>0</v>
      </c>
      <c r="AI903" s="2301">
        <v>0</v>
      </c>
      <c r="AJ903" s="2302">
        <v>0</v>
      </c>
      <c r="AL903" s="2306"/>
      <c r="AM903" s="2306"/>
      <c r="AN903" s="2306"/>
      <c r="AO903" s="2306"/>
      <c r="AP903" s="2306"/>
      <c r="AQ903" s="2306"/>
      <c r="AR903" s="2306"/>
      <c r="AS903" s="2306"/>
      <c r="AT903" s="2306"/>
      <c r="AU903" s="2306"/>
      <c r="AV903" s="2306"/>
      <c r="AW903" s="2306"/>
    </row>
    <row r="904" spans="2:49" s="1915" customFormat="1" ht="11.25" hidden="1" customHeight="1">
      <c r="D904" s="1916"/>
      <c r="O904" s="1917"/>
      <c r="P904" s="1917"/>
      <c r="Q904" s="1917"/>
      <c r="R904" s="1917"/>
      <c r="S904" s="1917"/>
      <c r="T904" s="1917"/>
      <c r="U904" s="1917"/>
      <c r="V904" s="2316" t="s">
        <v>5287</v>
      </c>
      <c r="W904" s="2316"/>
      <c r="X904" s="2316"/>
      <c r="Y904" s="2316"/>
      <c r="Z904" s="2316"/>
      <c r="AA904" s="2316"/>
      <c r="AC904" s="2298">
        <v>1</v>
      </c>
      <c r="AD904" s="2299">
        <v>1</v>
      </c>
      <c r="AE904" s="2300">
        <v>0</v>
      </c>
      <c r="AF904" s="2301">
        <v>0</v>
      </c>
      <c r="AG904" s="2301">
        <v>1</v>
      </c>
      <c r="AH904" s="2301">
        <v>0</v>
      </c>
      <c r="AI904" s="2301">
        <v>0</v>
      </c>
      <c r="AJ904" s="2302">
        <v>1</v>
      </c>
      <c r="AL904" s="2306"/>
      <c r="AM904" s="2306"/>
      <c r="AN904" s="2306"/>
      <c r="AO904" s="2306"/>
      <c r="AP904" s="2306"/>
      <c r="AQ904" s="2306"/>
      <c r="AR904" s="2306"/>
      <c r="AS904" s="2306"/>
      <c r="AT904" s="2306"/>
      <c r="AU904" s="2306"/>
      <c r="AV904" s="2306"/>
      <c r="AW904" s="2306"/>
    </row>
    <row r="905" spans="2:49" s="1915" customFormat="1" ht="11.25" hidden="1" customHeight="1">
      <c r="D905" s="1916"/>
      <c r="O905" s="1917"/>
      <c r="P905" s="1917"/>
      <c r="Q905" s="1917"/>
      <c r="R905" s="1917"/>
      <c r="S905" s="1917"/>
      <c r="T905" s="1917"/>
      <c r="U905" s="1917"/>
      <c r="V905" s="2316" t="s">
        <v>5288</v>
      </c>
      <c r="W905" s="2316"/>
      <c r="X905" s="2316"/>
      <c r="Y905" s="2316"/>
      <c r="Z905" s="2316"/>
      <c r="AA905" s="2316"/>
      <c r="AC905" s="2298">
        <v>1</v>
      </c>
      <c r="AD905" s="2299">
        <v>1</v>
      </c>
      <c r="AE905" s="2300">
        <v>0</v>
      </c>
      <c r="AF905" s="2301">
        <v>0</v>
      </c>
      <c r="AG905" s="2301">
        <v>1</v>
      </c>
      <c r="AH905" s="2301">
        <v>0</v>
      </c>
      <c r="AI905" s="2301">
        <v>1</v>
      </c>
      <c r="AJ905" s="2302">
        <v>0</v>
      </c>
      <c r="AL905" s="2306"/>
      <c r="AM905" s="2306"/>
      <c r="AN905" s="2306"/>
      <c r="AO905" s="2306"/>
      <c r="AP905" s="2306"/>
      <c r="AQ905" s="2306"/>
      <c r="AR905" s="2306"/>
      <c r="AS905" s="2306"/>
      <c r="AT905" s="2306"/>
      <c r="AU905" s="2306"/>
      <c r="AV905" s="2306"/>
      <c r="AW905" s="2306"/>
    </row>
    <row r="906" spans="2:49" s="1915" customFormat="1" ht="11.25" hidden="1" customHeight="1">
      <c r="D906" s="1916"/>
      <c r="O906" s="1917"/>
      <c r="P906" s="1917"/>
      <c r="Q906" s="1917"/>
      <c r="R906" s="1917"/>
      <c r="S906" s="1917"/>
      <c r="T906" s="1917"/>
      <c r="U906" s="1917"/>
      <c r="V906" s="2316" t="s">
        <v>5289</v>
      </c>
      <c r="W906" s="2316"/>
      <c r="X906" s="2316"/>
      <c r="Y906" s="2316"/>
      <c r="Z906" s="2316"/>
      <c r="AA906" s="2316"/>
      <c r="AC906" s="2298">
        <v>1</v>
      </c>
      <c r="AD906" s="2299">
        <v>1</v>
      </c>
      <c r="AE906" s="2300">
        <v>0</v>
      </c>
      <c r="AF906" s="2301">
        <v>0</v>
      </c>
      <c r="AG906" s="2301">
        <v>1</v>
      </c>
      <c r="AH906" s="2301">
        <v>0</v>
      </c>
      <c r="AI906" s="2301">
        <v>1</v>
      </c>
      <c r="AJ906" s="2302">
        <v>1</v>
      </c>
      <c r="AL906" s="2307"/>
      <c r="AM906" s="2307"/>
      <c r="AN906" s="2307"/>
      <c r="AO906" s="2306"/>
      <c r="AP906" s="2306"/>
      <c r="AQ906" s="2306"/>
      <c r="AR906" s="2306"/>
      <c r="AS906" s="2306"/>
      <c r="AT906" s="2306"/>
      <c r="AU906" s="2306"/>
      <c r="AV906" s="2306"/>
      <c r="AW906" s="2306"/>
    </row>
    <row r="907" spans="2:49" s="1915" customFormat="1" ht="11.25" hidden="1" customHeight="1">
      <c r="D907" s="1916"/>
      <c r="O907" s="1917"/>
      <c r="P907" s="1917"/>
      <c r="Q907" s="1917"/>
      <c r="R907" s="1917"/>
      <c r="S907" s="1917"/>
      <c r="T907" s="1917"/>
      <c r="U907" s="1917"/>
      <c r="V907" s="2316" t="s">
        <v>5290</v>
      </c>
      <c r="W907" s="2316"/>
      <c r="X907" s="2316"/>
      <c r="Y907" s="2316"/>
      <c r="Z907" s="2316"/>
      <c r="AA907" s="2316"/>
      <c r="AC907" s="2298">
        <v>1</v>
      </c>
      <c r="AD907" s="2299">
        <v>1</v>
      </c>
      <c r="AE907" s="2300">
        <v>0</v>
      </c>
      <c r="AF907" s="2301">
        <v>0</v>
      </c>
      <c r="AG907" s="2301">
        <v>1</v>
      </c>
      <c r="AH907" s="2301">
        <v>1</v>
      </c>
      <c r="AI907" s="2301">
        <v>0</v>
      </c>
      <c r="AJ907" s="2302">
        <v>0</v>
      </c>
    </row>
    <row r="908" spans="2:49" s="1915" customFormat="1" ht="11.25" hidden="1" customHeight="1">
      <c r="D908" s="1916"/>
      <c r="O908" s="1917"/>
      <c r="P908" s="1917"/>
      <c r="Q908" s="1917"/>
      <c r="R908" s="1917"/>
      <c r="S908" s="1917"/>
      <c r="T908" s="1917"/>
      <c r="U908" s="1917"/>
      <c r="V908" s="2316" t="s">
        <v>5291</v>
      </c>
      <c r="W908" s="2316"/>
      <c r="X908" s="2316"/>
      <c r="Y908" s="2316"/>
      <c r="Z908" s="2316"/>
      <c r="AA908" s="2316"/>
      <c r="AC908" s="2298">
        <v>1</v>
      </c>
      <c r="AD908" s="2299">
        <v>1</v>
      </c>
      <c r="AE908" s="2300">
        <v>0</v>
      </c>
      <c r="AF908" s="2301">
        <v>0</v>
      </c>
      <c r="AG908" s="2301">
        <v>1</v>
      </c>
      <c r="AH908" s="2301">
        <v>1</v>
      </c>
      <c r="AI908" s="2301">
        <v>0</v>
      </c>
      <c r="AJ908" s="2302">
        <v>1</v>
      </c>
    </row>
    <row r="909" spans="2:49" s="1915" customFormat="1" ht="11.25" hidden="1" customHeight="1">
      <c r="D909" s="1916"/>
      <c r="O909" s="1917"/>
      <c r="P909" s="1917"/>
      <c r="Q909" s="1917"/>
      <c r="V909" s="2316" t="s">
        <v>5292</v>
      </c>
      <c r="W909" s="2316"/>
      <c r="X909" s="2316"/>
      <c r="Y909" s="2316"/>
      <c r="Z909" s="2316"/>
      <c r="AA909" s="2316"/>
      <c r="AC909" s="2298">
        <v>1</v>
      </c>
      <c r="AD909" s="2299">
        <v>1</v>
      </c>
      <c r="AE909" s="2300">
        <v>0</v>
      </c>
      <c r="AF909" s="2301">
        <v>0</v>
      </c>
      <c r="AG909" s="2301">
        <v>1</v>
      </c>
      <c r="AH909" s="2301">
        <v>1</v>
      </c>
      <c r="AI909" s="2301">
        <v>1</v>
      </c>
      <c r="AJ909" s="2302">
        <v>0</v>
      </c>
    </row>
    <row r="910" spans="2:49" s="1915" customFormat="1" ht="11.25" hidden="1" customHeight="1">
      <c r="D910" s="1916"/>
      <c r="O910" s="1917"/>
      <c r="P910" s="1917"/>
      <c r="Q910" s="1917"/>
      <c r="V910" s="2316" t="s">
        <v>5293</v>
      </c>
      <c r="W910" s="2316"/>
      <c r="X910" s="2316"/>
      <c r="Y910" s="2316"/>
      <c r="Z910" s="2316"/>
      <c r="AA910" s="2316"/>
      <c r="AC910" s="2298">
        <v>1</v>
      </c>
      <c r="AD910" s="2299">
        <v>1</v>
      </c>
      <c r="AE910" s="2300">
        <v>0</v>
      </c>
      <c r="AF910" s="2301">
        <v>0</v>
      </c>
      <c r="AG910" s="2301">
        <v>1</v>
      </c>
      <c r="AH910" s="2301">
        <v>1</v>
      </c>
      <c r="AI910" s="2301">
        <v>1</v>
      </c>
      <c r="AJ910" s="2302">
        <v>1</v>
      </c>
    </row>
    <row r="911" spans="2:49" ht="11.25" hidden="1" customHeight="1">
      <c r="B911" s="1618"/>
      <c r="E911" s="2033"/>
      <c r="F911" s="2033"/>
      <c r="G911" s="2033"/>
      <c r="H911" s="2033"/>
      <c r="O911" s="2033"/>
      <c r="P911" s="2033"/>
      <c r="Q911" s="2033"/>
      <c r="R911" s="2033"/>
      <c r="S911" s="2033"/>
      <c r="T911" s="2033"/>
      <c r="U911" s="2033"/>
      <c r="V911" s="2316" t="s">
        <v>5294</v>
      </c>
      <c r="W911" s="2316"/>
      <c r="X911" s="2316"/>
      <c r="Y911" s="2316"/>
      <c r="Z911" s="2316"/>
      <c r="AA911" s="2316"/>
      <c r="AC911" s="2298">
        <v>1</v>
      </c>
      <c r="AD911" s="2299">
        <v>1</v>
      </c>
      <c r="AE911" s="2300">
        <v>0</v>
      </c>
      <c r="AF911" s="2301">
        <v>1</v>
      </c>
      <c r="AG911" s="2301">
        <v>0</v>
      </c>
      <c r="AH911" s="2301">
        <v>0</v>
      </c>
      <c r="AI911" s="2301">
        <v>0</v>
      </c>
      <c r="AJ911" s="2302">
        <v>0</v>
      </c>
    </row>
    <row r="912" spans="2:49" ht="11.25" hidden="1" customHeight="1">
      <c r="B912" s="1618"/>
      <c r="E912" s="2033"/>
      <c r="F912" s="2033"/>
      <c r="G912" s="2033"/>
      <c r="H912" s="2033"/>
      <c r="O912" s="2033"/>
      <c r="P912" s="2033"/>
      <c r="Q912" s="2033"/>
      <c r="R912" s="2033"/>
      <c r="S912" s="2033"/>
      <c r="T912" s="2033"/>
      <c r="U912" s="2033"/>
      <c r="V912" s="2316" t="s">
        <v>5295</v>
      </c>
      <c r="W912" s="2316"/>
      <c r="X912" s="2316"/>
      <c r="Y912" s="2316"/>
      <c r="Z912" s="2316"/>
      <c r="AA912" s="2316"/>
      <c r="AC912" s="2298">
        <v>1</v>
      </c>
      <c r="AD912" s="2299">
        <v>1</v>
      </c>
      <c r="AE912" s="2300">
        <v>0</v>
      </c>
      <c r="AF912" s="2301">
        <v>1</v>
      </c>
      <c r="AG912" s="2301">
        <v>0</v>
      </c>
      <c r="AH912" s="2301">
        <v>0</v>
      </c>
      <c r="AI912" s="2301">
        <v>0</v>
      </c>
      <c r="AJ912" s="2302">
        <v>1</v>
      </c>
    </row>
    <row r="913" spans="2:37" ht="11.25" hidden="1" customHeight="1">
      <c r="B913" s="1618"/>
      <c r="E913" s="2033"/>
      <c r="F913" s="2033"/>
      <c r="G913" s="2033"/>
      <c r="H913" s="2033"/>
      <c r="O913" s="2033"/>
      <c r="P913" s="2033"/>
      <c r="Q913" s="2033"/>
      <c r="R913" s="2033"/>
      <c r="S913" s="2033"/>
      <c r="T913" s="2033"/>
      <c r="U913" s="2033"/>
      <c r="V913" s="2316" t="s">
        <v>5296</v>
      </c>
      <c r="W913" s="2316"/>
      <c r="X913" s="2316"/>
      <c r="Y913" s="2316"/>
      <c r="Z913" s="2316"/>
      <c r="AA913" s="2316"/>
      <c r="AC913" s="2298">
        <v>1</v>
      </c>
      <c r="AD913" s="2299">
        <v>1</v>
      </c>
      <c r="AE913" s="2300">
        <v>0</v>
      </c>
      <c r="AF913" s="2301">
        <v>1</v>
      </c>
      <c r="AG913" s="2301">
        <v>0</v>
      </c>
      <c r="AH913" s="2301">
        <v>0</v>
      </c>
      <c r="AI913" s="2301">
        <v>1</v>
      </c>
      <c r="AJ913" s="2302">
        <v>0</v>
      </c>
    </row>
    <row r="914" spans="2:37" ht="11.25" hidden="1" customHeight="1">
      <c r="B914" s="1618"/>
      <c r="E914" s="2033"/>
      <c r="F914" s="2033"/>
      <c r="G914" s="2033"/>
      <c r="H914" s="2033"/>
      <c r="O914" s="2033"/>
      <c r="P914" s="2033"/>
      <c r="Q914" s="2033"/>
      <c r="R914" s="2033"/>
      <c r="S914" s="2033"/>
      <c r="T914" s="2033"/>
      <c r="U914" s="2033"/>
      <c r="V914" s="2316" t="s">
        <v>5297</v>
      </c>
      <c r="W914" s="2316"/>
      <c r="X914" s="2316"/>
      <c r="Y914" s="2316"/>
      <c r="Z914" s="2316"/>
      <c r="AA914" s="2316"/>
      <c r="AC914" s="2298">
        <v>1</v>
      </c>
      <c r="AD914" s="2299">
        <v>1</v>
      </c>
      <c r="AE914" s="2300">
        <v>0</v>
      </c>
      <c r="AF914" s="2301">
        <v>1</v>
      </c>
      <c r="AG914" s="2301">
        <v>0</v>
      </c>
      <c r="AH914" s="2301">
        <v>0</v>
      </c>
      <c r="AI914" s="2301">
        <v>1</v>
      </c>
      <c r="AJ914" s="2302">
        <v>1</v>
      </c>
    </row>
    <row r="915" spans="2:37" ht="11.25" hidden="1" customHeight="1">
      <c r="B915" s="1618"/>
      <c r="E915" s="2033"/>
      <c r="F915" s="2033"/>
      <c r="G915" s="2033"/>
      <c r="H915" s="2033"/>
      <c r="O915" s="2033"/>
      <c r="P915" s="2033"/>
      <c r="Q915" s="2033"/>
      <c r="R915" s="2033"/>
      <c r="S915" s="2033"/>
      <c r="T915" s="2033"/>
      <c r="U915" s="2033"/>
      <c r="V915" s="2316" t="s">
        <v>5298</v>
      </c>
      <c r="W915" s="2316"/>
      <c r="X915" s="2316"/>
      <c r="Y915" s="2316"/>
      <c r="Z915" s="2316"/>
      <c r="AA915" s="2316"/>
      <c r="AC915" s="2298">
        <v>1</v>
      </c>
      <c r="AD915" s="2299">
        <v>1</v>
      </c>
      <c r="AE915" s="2300">
        <v>0</v>
      </c>
      <c r="AF915" s="2301">
        <v>1</v>
      </c>
      <c r="AG915" s="2301">
        <v>0</v>
      </c>
      <c r="AH915" s="2301">
        <v>1</v>
      </c>
      <c r="AI915" s="2301">
        <v>0</v>
      </c>
      <c r="AJ915" s="2302">
        <v>0</v>
      </c>
    </row>
    <row r="916" spans="2:37" ht="11.25" hidden="1" customHeight="1">
      <c r="B916" s="1618"/>
      <c r="E916" s="2033"/>
      <c r="F916" s="2033"/>
      <c r="G916" s="2033"/>
      <c r="H916" s="2033"/>
      <c r="O916" s="2033"/>
      <c r="P916" s="2033"/>
      <c r="Q916" s="2033"/>
      <c r="R916" s="2033"/>
      <c r="S916" s="2033"/>
      <c r="T916" s="2033"/>
      <c r="U916" s="2033"/>
      <c r="V916" s="2316" t="s">
        <v>5299</v>
      </c>
      <c r="W916" s="2316"/>
      <c r="X916" s="2316"/>
      <c r="Y916" s="2316"/>
      <c r="Z916" s="2316"/>
      <c r="AA916" s="2316"/>
      <c r="AC916" s="2298">
        <v>1</v>
      </c>
      <c r="AD916" s="2299">
        <v>1</v>
      </c>
      <c r="AE916" s="2300">
        <v>0</v>
      </c>
      <c r="AF916" s="2301">
        <v>1</v>
      </c>
      <c r="AG916" s="2301">
        <v>0</v>
      </c>
      <c r="AH916" s="2301">
        <v>1</v>
      </c>
      <c r="AI916" s="2301">
        <v>0</v>
      </c>
      <c r="AJ916" s="2302">
        <v>1</v>
      </c>
    </row>
    <row r="917" spans="2:37" ht="11.25" hidden="1" customHeight="1">
      <c r="B917" s="1618"/>
      <c r="E917" s="2033"/>
      <c r="F917" s="2033"/>
      <c r="G917" s="2033"/>
      <c r="H917" s="2033"/>
      <c r="O917" s="2033"/>
      <c r="P917" s="2033"/>
      <c r="Q917" s="2033"/>
      <c r="R917" s="2033"/>
      <c r="S917" s="2033"/>
      <c r="T917" s="2033"/>
      <c r="U917" s="2033"/>
      <c r="V917" s="2316" t="s">
        <v>5300</v>
      </c>
      <c r="W917" s="2316"/>
      <c r="X917" s="2316"/>
      <c r="Y917" s="2316"/>
      <c r="Z917" s="2316"/>
      <c r="AA917" s="2316"/>
      <c r="AC917" s="2298">
        <v>1</v>
      </c>
      <c r="AD917" s="2299">
        <v>1</v>
      </c>
      <c r="AE917" s="2300">
        <v>0</v>
      </c>
      <c r="AF917" s="2301">
        <v>1</v>
      </c>
      <c r="AG917" s="2301">
        <v>0</v>
      </c>
      <c r="AH917" s="2301">
        <v>1</v>
      </c>
      <c r="AI917" s="2301">
        <v>1</v>
      </c>
      <c r="AJ917" s="2302">
        <v>0</v>
      </c>
    </row>
    <row r="918" spans="2:37" ht="11.25" hidden="1" customHeight="1">
      <c r="B918" s="1618"/>
      <c r="E918" s="2033"/>
      <c r="F918" s="2033"/>
      <c r="G918" s="2033"/>
      <c r="H918" s="2033"/>
      <c r="O918" s="2033"/>
      <c r="P918" s="2033"/>
      <c r="Q918" s="2033"/>
      <c r="R918" s="2033"/>
      <c r="S918" s="2033"/>
      <c r="T918" s="2033"/>
      <c r="U918" s="2033"/>
      <c r="V918" s="2316" t="s">
        <v>5301</v>
      </c>
      <c r="W918" s="2316"/>
      <c r="X918" s="2316"/>
      <c r="Y918" s="2316"/>
      <c r="Z918" s="2316"/>
      <c r="AA918" s="2316"/>
      <c r="AC918" s="2317">
        <v>1</v>
      </c>
      <c r="AD918" s="2318">
        <v>1</v>
      </c>
      <c r="AE918" s="2319">
        <v>0</v>
      </c>
      <c r="AF918" s="2320">
        <v>1</v>
      </c>
      <c r="AG918" s="2320">
        <v>0</v>
      </c>
      <c r="AH918" s="2320">
        <v>1</v>
      </c>
      <c r="AI918" s="2320">
        <v>1</v>
      </c>
      <c r="AJ918" s="2321">
        <v>1</v>
      </c>
    </row>
    <row r="919" spans="2:37" hidden="1"/>
    <row r="920" spans="2:37" hidden="1"/>
    <row r="921" spans="2:37" hidden="1"/>
    <row r="922" spans="2:37" hidden="1"/>
    <row r="923" spans="2:37" hidden="1">
      <c r="AJ923" s="2197" t="s">
        <v>5524</v>
      </c>
    </row>
    <row r="924" spans="2:37" s="2338" customFormat="1" ht="12" hidden="1" customHeight="1">
      <c r="B924" s="2336" t="str">
        <f>$B$2</f>
        <v>15</v>
      </c>
      <c r="C924" s="2337" t="s">
        <v>5525</v>
      </c>
      <c r="E924" s="2339" t="s">
        <v>5526</v>
      </c>
      <c r="R924" s="2340"/>
      <c r="S924" s="2340"/>
      <c r="T924" s="2340"/>
      <c r="U924" s="2340"/>
      <c r="V924" s="2340"/>
      <c r="W924" s="2340"/>
      <c r="X924" s="1713"/>
      <c r="Y924" s="1713"/>
      <c r="Z924" s="1713"/>
      <c r="AA924" s="1713"/>
      <c r="AB924" s="1713"/>
      <c r="AC924" s="1713"/>
      <c r="AD924" s="1713"/>
      <c r="AF924" s="2251" t="s">
        <v>3184</v>
      </c>
      <c r="AG924" s="2251"/>
      <c r="AH924" s="2251"/>
      <c r="AI924" s="2251"/>
      <c r="AJ924" s="2251"/>
    </row>
    <row r="925" spans="2:37" s="2338" customFormat="1" ht="12" hidden="1" customHeight="1">
      <c r="B925" s="2342"/>
      <c r="E925" s="2252"/>
      <c r="R925" s="2340"/>
      <c r="S925" s="2340"/>
      <c r="T925" s="2340"/>
      <c r="U925" s="2340"/>
      <c r="V925" s="2340"/>
      <c r="W925" s="2340"/>
      <c r="X925" s="2343"/>
      <c r="Y925" s="2343"/>
      <c r="Z925" s="2343"/>
      <c r="AA925" s="2343"/>
      <c r="AB925" s="2343"/>
      <c r="AC925" s="2343"/>
      <c r="AD925" s="2343"/>
      <c r="AF925" s="2344"/>
      <c r="AG925" s="2344"/>
      <c r="AH925" s="2344"/>
      <c r="AI925" s="2344"/>
      <c r="AJ925" s="2344"/>
      <c r="AK925" s="1710"/>
    </row>
    <row r="926" spans="2:37" s="2338" customFormat="1" ht="12" hidden="1" customHeight="1">
      <c r="B926" s="2342"/>
      <c r="E926" s="2252"/>
      <c r="R926" s="2340"/>
      <c r="S926" s="2340"/>
      <c r="T926" s="2340"/>
      <c r="U926" s="2340"/>
      <c r="V926" s="2340"/>
      <c r="W926" s="2340"/>
      <c r="X926" s="2343"/>
      <c r="Y926" s="2343"/>
      <c r="Z926" s="2343"/>
      <c r="AA926" s="2343"/>
      <c r="AB926" s="2343"/>
      <c r="AC926" s="2343"/>
      <c r="AD926" s="2343"/>
      <c r="AF926" s="2344"/>
      <c r="AG926" s="2344"/>
      <c r="AH926" s="2344"/>
      <c r="AI926" s="2344"/>
      <c r="AJ926" s="2344"/>
      <c r="AK926" s="1710"/>
    </row>
    <row r="927" spans="2:37" s="1618" customFormat="1" ht="12" hidden="1" customHeight="1">
      <c r="C927" s="1311" t="s">
        <v>3101</v>
      </c>
      <c r="D927" s="1318"/>
      <c r="E927" s="1311"/>
      <c r="F927" s="1311"/>
      <c r="G927" s="1311" t="s">
        <v>3135</v>
      </c>
    </row>
    <row r="928" spans="2:37" s="1618" customFormat="1" ht="12" hidden="1" customHeight="1">
      <c r="E928" s="2345" t="s">
        <v>3192</v>
      </c>
      <c r="AJ928" s="1710" t="s">
        <v>3103</v>
      </c>
    </row>
    <row r="929" spans="2:56" s="1618" customFormat="1" ht="12" hidden="1" customHeight="1">
      <c r="E929" s="1666">
        <v>31</v>
      </c>
      <c r="F929" s="1666"/>
      <c r="G929" s="1666"/>
      <c r="H929" s="1666"/>
      <c r="I929" s="1666"/>
      <c r="J929" s="1666"/>
      <c r="K929" s="1666"/>
      <c r="L929" s="1666">
        <v>24</v>
      </c>
      <c r="M929" s="1666">
        <v>23</v>
      </c>
      <c r="N929" s="1666"/>
      <c r="O929" s="1666"/>
      <c r="P929" s="1666"/>
      <c r="Q929" s="1666"/>
      <c r="R929" s="1666"/>
      <c r="S929" s="1666"/>
      <c r="T929" s="1667">
        <v>16</v>
      </c>
      <c r="U929" s="1667">
        <v>15</v>
      </c>
      <c r="V929" s="1666"/>
      <c r="W929" s="1666"/>
      <c r="X929" s="1666"/>
      <c r="Y929" s="1666"/>
      <c r="Z929" s="1666"/>
      <c r="AA929" s="1666"/>
      <c r="AB929" s="1667">
        <v>8</v>
      </c>
      <c r="AC929" s="1667">
        <v>7</v>
      </c>
      <c r="AD929" s="1666"/>
      <c r="AE929" s="1666"/>
      <c r="AF929" s="1666"/>
      <c r="AG929" s="1666"/>
      <c r="AH929" s="1666"/>
      <c r="AI929" s="1666"/>
      <c r="AJ929" s="1667">
        <v>0</v>
      </c>
      <c r="AQ929" s="1673"/>
      <c r="AR929" s="1673"/>
      <c r="AS929" s="1673"/>
      <c r="AT929" s="1673"/>
      <c r="AU929" s="1673"/>
      <c r="AV929" s="1673"/>
      <c r="AW929" s="1673"/>
      <c r="AX929" s="1673"/>
      <c r="AY929" s="1673"/>
      <c r="AZ929" s="1673"/>
      <c r="BA929" s="1673"/>
      <c r="BB929" s="1673"/>
      <c r="BC929" s="1673"/>
      <c r="BD929" s="1673"/>
    </row>
    <row r="930" spans="2:56" s="1618" customFormat="1" ht="12" hidden="1" customHeight="1">
      <c r="E930" s="1619">
        <v>1</v>
      </c>
      <c r="F930" s="1620">
        <v>0</v>
      </c>
      <c r="G930" s="1620">
        <v>1</v>
      </c>
      <c r="H930" s="1621" t="s">
        <v>3105</v>
      </c>
      <c r="I930" s="1619">
        <v>0</v>
      </c>
      <c r="J930" s="1622">
        <v>0</v>
      </c>
      <c r="K930" s="1622">
        <v>0</v>
      </c>
      <c r="L930" s="1623">
        <v>0</v>
      </c>
      <c r="M930" s="2254">
        <v>0</v>
      </c>
      <c r="N930" s="1622">
        <v>0</v>
      </c>
      <c r="O930" s="1622">
        <v>0</v>
      </c>
      <c r="P930" s="1623">
        <v>0</v>
      </c>
      <c r="Q930" s="1619" t="str">
        <f>MID(Q932,1,1)</f>
        <v>0</v>
      </c>
      <c r="R930" s="1620" t="str">
        <f>MID(Q932,2,1)</f>
        <v>0</v>
      </c>
      <c r="S930" s="1669" t="str">
        <f>MID(Q932,3,1)</f>
        <v>1</v>
      </c>
      <c r="T930" s="1670" t="str">
        <f>MID(Q932,4,1)</f>
        <v>0</v>
      </c>
      <c r="U930" s="1740" t="str">
        <f>MID(U932,1,1)</f>
        <v>0</v>
      </c>
      <c r="V930" s="1741" t="str">
        <f>MID(U932,2,1)</f>
        <v>0</v>
      </c>
      <c r="W930" s="1669" t="str">
        <f>MID(U932,3,1)</f>
        <v>0</v>
      </c>
      <c r="X930" s="1621" t="str">
        <f>MID(U932,4,1)</f>
        <v>0</v>
      </c>
      <c r="Y930" s="1619" t="str">
        <f>MID(U932,5,1)</f>
        <v>0</v>
      </c>
      <c r="Z930" s="1620" t="str">
        <f>MID(U932,6,1)</f>
        <v>0</v>
      </c>
      <c r="AA930" s="1620" t="str">
        <f>MID(U932,7,1)</f>
        <v>0</v>
      </c>
      <c r="AB930" s="1621" t="str">
        <f>MID(U932,8,1)</f>
        <v>0</v>
      </c>
      <c r="AC930" s="1671" t="str">
        <f>MID(AC932,1,1)</f>
        <v>1</v>
      </c>
      <c r="AD930" s="1669" t="str">
        <f>MID(AC932,2,1)</f>
        <v>1</v>
      </c>
      <c r="AE930" s="1669" t="str">
        <f>MID(AC932,3,1)</f>
        <v>0</v>
      </c>
      <c r="AF930" s="1672" t="str">
        <f>MID(AC932,4,1)</f>
        <v>1</v>
      </c>
      <c r="AG930" s="1671" t="str">
        <f>MID(AC932,5,1)</f>
        <v>0</v>
      </c>
      <c r="AH930" s="1669" t="str">
        <f>MID(AC932,6,1)</f>
        <v>1</v>
      </c>
      <c r="AI930" s="1669" t="str">
        <f>MID(AC932,7,1)</f>
        <v>0</v>
      </c>
      <c r="AJ930" s="1672" t="str">
        <f>MID(AC932,8,1)</f>
        <v>1</v>
      </c>
      <c r="AQ930" s="1673"/>
      <c r="AR930" s="1673"/>
      <c r="AS930" s="1673"/>
      <c r="AT930" s="1673"/>
      <c r="AU930" s="1673"/>
      <c r="AV930" s="1673"/>
      <c r="AW930" s="1673"/>
      <c r="AX930" s="1673"/>
      <c r="AY930" s="1673"/>
      <c r="AZ930" s="1673"/>
      <c r="BA930" s="1673"/>
      <c r="BB930" s="1673"/>
      <c r="BC930" s="1673"/>
      <c r="BD930" s="1673"/>
    </row>
    <row r="931" spans="2:56" s="1618" customFormat="1" ht="12" hidden="1" customHeight="1">
      <c r="E931" s="1990"/>
      <c r="F931" s="1990"/>
      <c r="G931" s="1990"/>
      <c r="H931" s="1990"/>
      <c r="I931" s="1990"/>
      <c r="J931" s="1990"/>
      <c r="K931" s="1990"/>
      <c r="L931" s="1990"/>
      <c r="M931" s="1990"/>
      <c r="N931" s="1990"/>
      <c r="O931" s="1990"/>
      <c r="P931" s="1990"/>
      <c r="Q931" s="2346"/>
      <c r="R931" s="2346"/>
      <c r="S931" s="2347"/>
      <c r="T931" s="2347"/>
      <c r="U931" s="2346"/>
      <c r="V931" s="2346"/>
      <c r="W931" s="2346"/>
      <c r="X931" s="2346"/>
      <c r="Y931" s="2346"/>
      <c r="Z931" s="2346"/>
      <c r="AA931" s="2346"/>
      <c r="AB931" s="2346"/>
      <c r="AC931" s="2347"/>
      <c r="AD931" s="2347"/>
      <c r="AE931" s="2347"/>
      <c r="AF931" s="2347"/>
      <c r="AG931" s="2347"/>
      <c r="AH931" s="2347"/>
      <c r="AI931" s="2347"/>
      <c r="AJ931" s="2347"/>
      <c r="AQ931" s="1673"/>
      <c r="AR931" s="1673"/>
      <c r="AS931" s="1673"/>
      <c r="AT931" s="1673"/>
      <c r="AU931" s="1673"/>
      <c r="AV931" s="1673"/>
      <c r="AW931" s="1673"/>
      <c r="AX931" s="1673"/>
      <c r="AY931" s="1673"/>
      <c r="AZ931" s="1673"/>
      <c r="BA931" s="1673"/>
      <c r="BB931" s="1673"/>
      <c r="BC931" s="1673"/>
      <c r="BD931" s="1673"/>
    </row>
    <row r="932" spans="2:56" s="1618" customFormat="1" ht="12" hidden="1" customHeight="1">
      <c r="E932" s="1638"/>
      <c r="F932" s="1638"/>
      <c r="G932" s="1638"/>
      <c r="H932" s="1638"/>
      <c r="I932" s="1638"/>
      <c r="J932" s="1637"/>
      <c r="K932" s="1637"/>
      <c r="L932" s="1637"/>
      <c r="M932" s="1637"/>
      <c r="N932" s="1637"/>
      <c r="O932" s="1637"/>
      <c r="P932" s="1637"/>
      <c r="Q932" s="1639" t="str">
        <f>HEX2BIN(T933,4)</f>
        <v>0010</v>
      </c>
      <c r="R932" s="1639"/>
      <c r="S932" s="1639"/>
      <c r="T932" s="1639"/>
      <c r="U932" s="1639" t="str">
        <f>HEX2BIN(Y933,8)</f>
        <v>00000000</v>
      </c>
      <c r="V932" s="1639"/>
      <c r="W932" s="1639"/>
      <c r="X932" s="1639"/>
      <c r="Y932" s="1639"/>
      <c r="Z932" s="1639"/>
      <c r="AA932" s="1639"/>
      <c r="AB932" s="1639"/>
      <c r="AC932" s="1639" t="str">
        <f>HEX2BIN(AG933,8)</f>
        <v>11010101</v>
      </c>
      <c r="AD932" s="1639"/>
      <c r="AE932" s="1639"/>
      <c r="AF932" s="1639"/>
      <c r="AG932" s="1639"/>
      <c r="AH932" s="1639"/>
      <c r="AI932" s="1639"/>
      <c r="AJ932" s="1639"/>
      <c r="AQ932" s="1673"/>
      <c r="AR932" s="1673"/>
      <c r="AS932" s="1673"/>
      <c r="AT932" s="1673"/>
      <c r="AU932" s="1673"/>
      <c r="AV932" s="1673"/>
      <c r="AW932" s="1673"/>
      <c r="AX932" s="1673"/>
      <c r="AY932" s="1673"/>
      <c r="AZ932" s="1673"/>
      <c r="BA932" s="1673"/>
      <c r="BB932" s="1673"/>
      <c r="BC932" s="1673"/>
      <c r="BD932" s="1673"/>
    </row>
    <row r="933" spans="2:56" s="1618" customFormat="1" ht="12" hidden="1" customHeight="1">
      <c r="E933" s="1638"/>
      <c r="F933" s="1637"/>
      <c r="G933" s="1638"/>
      <c r="H933" s="1638"/>
      <c r="I933" s="1638"/>
      <c r="J933" s="1637"/>
      <c r="K933" s="1640"/>
      <c r="L933" s="1637"/>
      <c r="M933" s="1641"/>
      <c r="N933" s="1637"/>
      <c r="O933" s="1637"/>
      <c r="P933" s="2263" t="s">
        <v>5527</v>
      </c>
      <c r="Q933" s="1644" t="s">
        <v>3106</v>
      </c>
      <c r="R933" s="1645"/>
      <c r="S933" s="1645"/>
      <c r="T933" s="1646" t="s">
        <v>4756</v>
      </c>
      <c r="U933" s="1644" t="s">
        <v>5528</v>
      </c>
      <c r="V933" s="1645"/>
      <c r="W933" s="1645"/>
      <c r="X933" s="1645"/>
      <c r="Y933" s="2384" t="s">
        <v>3138</v>
      </c>
      <c r="Z933" s="2384"/>
      <c r="AA933" s="2384"/>
      <c r="AB933" s="2385"/>
      <c r="AC933" s="1644" t="s">
        <v>3216</v>
      </c>
      <c r="AD933" s="1645"/>
      <c r="AE933" s="1645"/>
      <c r="AF933" s="1645"/>
      <c r="AG933" s="2348" t="s">
        <v>5529</v>
      </c>
      <c r="AH933" s="2348"/>
      <c r="AI933" s="2348"/>
      <c r="AJ933" s="2349"/>
      <c r="AQ933" s="1673"/>
      <c r="AR933" s="1673"/>
      <c r="AS933" s="1673"/>
      <c r="AT933" s="1673"/>
      <c r="AU933" s="1673"/>
      <c r="AV933" s="1673"/>
      <c r="AW933" s="1673"/>
      <c r="AX933" s="1673"/>
      <c r="AY933" s="1673"/>
      <c r="AZ933" s="1673"/>
      <c r="BA933" s="1673"/>
      <c r="BB933" s="1673"/>
      <c r="BC933" s="1673"/>
      <c r="BD933" s="1673"/>
    </row>
    <row r="934" spans="2:56" s="1618" customFormat="1" ht="12" hidden="1" customHeight="1">
      <c r="E934" s="1638"/>
      <c r="F934" s="1637"/>
      <c r="G934" s="1638"/>
      <c r="H934" s="1638"/>
      <c r="I934" s="1638"/>
      <c r="J934" s="1637"/>
      <c r="K934" s="1640"/>
      <c r="L934" s="1637"/>
      <c r="M934" s="1641"/>
      <c r="N934" s="1637"/>
      <c r="O934" s="1637"/>
      <c r="P934" s="2263" t="s">
        <v>5530</v>
      </c>
      <c r="Q934" s="1644" t="s">
        <v>3106</v>
      </c>
      <c r="R934" s="1645"/>
      <c r="S934" s="1645"/>
      <c r="T934" s="1646" t="s">
        <v>4756</v>
      </c>
      <c r="U934" s="1644" t="s">
        <v>3120</v>
      </c>
      <c r="V934" s="1645"/>
      <c r="W934" s="1645"/>
      <c r="X934" s="1645"/>
      <c r="Y934" s="2384" t="s">
        <v>4501</v>
      </c>
      <c r="Z934" s="2384"/>
      <c r="AA934" s="2384"/>
      <c r="AB934" s="2385"/>
      <c r="AC934" s="1644" t="s">
        <v>3139</v>
      </c>
      <c r="AD934" s="1645"/>
      <c r="AE934" s="1645"/>
      <c r="AF934" s="1645"/>
      <c r="AG934" s="2348" t="s">
        <v>5529</v>
      </c>
      <c r="AH934" s="2348"/>
      <c r="AI934" s="2348"/>
      <c r="AJ934" s="2349"/>
      <c r="AQ934" s="1673"/>
      <c r="AR934" s="1673"/>
      <c r="AS934" s="1673"/>
      <c r="AT934" s="1673"/>
      <c r="AU934" s="1673"/>
      <c r="AV934" s="1673"/>
      <c r="AW934" s="1673"/>
      <c r="AX934" s="1673"/>
      <c r="AY934" s="1673"/>
      <c r="AZ934" s="1673"/>
      <c r="BA934" s="1673"/>
      <c r="BB934" s="1673"/>
      <c r="BC934" s="1673"/>
      <c r="BD934" s="1673"/>
    </row>
    <row r="935" spans="2:56" s="2269" customFormat="1" ht="12" hidden="1" customHeight="1">
      <c r="E935" s="2270"/>
      <c r="F935" s="2271"/>
      <c r="G935" s="2270"/>
      <c r="H935" s="2270"/>
      <c r="I935" s="2270"/>
      <c r="J935" s="2271"/>
      <c r="K935" s="2272"/>
      <c r="L935" s="2272"/>
      <c r="M935" s="2273"/>
      <c r="P935" s="2263" t="s">
        <v>5531</v>
      </c>
      <c r="Q935" s="2274" t="s">
        <v>3106</v>
      </c>
      <c r="R935" s="2275"/>
      <c r="S935" s="2275"/>
      <c r="T935" s="1646" t="s">
        <v>4797</v>
      </c>
      <c r="U935" s="2276" t="s">
        <v>3120</v>
      </c>
      <c r="V935" s="2277"/>
      <c r="W935" s="2277"/>
      <c r="X935" s="2277"/>
      <c r="Y935" s="2384" t="s">
        <v>5532</v>
      </c>
      <c r="Z935" s="2384"/>
      <c r="AA935" s="2384"/>
      <c r="AB935" s="2385"/>
      <c r="AC935" s="2274" t="s">
        <v>3139</v>
      </c>
      <c r="AD935" s="2275"/>
      <c r="AE935" s="2275"/>
      <c r="AF935" s="2275"/>
      <c r="AG935" s="2348" t="s">
        <v>5529</v>
      </c>
      <c r="AH935" s="2348"/>
      <c r="AI935" s="2348"/>
      <c r="AJ935" s="2349"/>
    </row>
    <row r="936" spans="2:56" s="2280" customFormat="1" ht="12" hidden="1" customHeight="1">
      <c r="E936" s="2281"/>
      <c r="F936" s="2271"/>
      <c r="G936" s="2281"/>
      <c r="H936" s="2281"/>
      <c r="I936" s="2281"/>
      <c r="J936" s="2271"/>
      <c r="K936" s="2263"/>
      <c r="L936" s="2271"/>
      <c r="M936" s="2272"/>
      <c r="P936" s="2263" t="s">
        <v>5533</v>
      </c>
      <c r="Q936" s="2274" t="s">
        <v>3106</v>
      </c>
      <c r="R936" s="2275"/>
      <c r="S936" s="2275"/>
      <c r="T936" s="1646" t="s">
        <v>4780</v>
      </c>
      <c r="U936" s="2274" t="s">
        <v>4757</v>
      </c>
      <c r="V936" s="2275"/>
      <c r="W936" s="2275"/>
      <c r="X936" s="2275"/>
      <c r="Y936" s="2278" t="s">
        <v>4935</v>
      </c>
      <c r="Z936" s="2278"/>
      <c r="AA936" s="2278"/>
      <c r="AB936" s="2279"/>
      <c r="AC936" s="2274" t="s">
        <v>3139</v>
      </c>
      <c r="AD936" s="2275"/>
      <c r="AE936" s="2275"/>
      <c r="AF936" s="2275"/>
      <c r="AG936" s="2348" t="s">
        <v>5529</v>
      </c>
      <c r="AH936" s="2348"/>
      <c r="AI936" s="2348"/>
      <c r="AJ936" s="2349"/>
    </row>
    <row r="937" spans="2:56" ht="12" hidden="1" customHeight="1">
      <c r="B937" s="1618"/>
      <c r="E937" s="2032"/>
      <c r="F937" s="1927"/>
      <c r="G937" s="1927"/>
      <c r="H937" s="1927"/>
      <c r="I937" s="1928"/>
      <c r="J937" s="1929"/>
      <c r="K937" s="1928"/>
      <c r="L937" s="1928"/>
      <c r="M937" s="1909"/>
      <c r="N937" s="1929"/>
      <c r="O937" s="1909"/>
      <c r="P937" s="1929"/>
      <c r="Q937" s="1929"/>
      <c r="R937" s="1929"/>
      <c r="S937" s="1930"/>
      <c r="T937" s="1929"/>
      <c r="U937" s="1929"/>
      <c r="V937" s="1929"/>
      <c r="W937" s="1929"/>
      <c r="X937" s="1930"/>
      <c r="Y937" s="1930"/>
      <c r="Z937" s="1930"/>
      <c r="AA937" s="1930"/>
      <c r="AB937" s="1929"/>
      <c r="AC937" s="1929"/>
      <c r="AD937" s="1929"/>
      <c r="AE937" s="1929"/>
      <c r="AF937" s="1930"/>
      <c r="AG937" s="1930"/>
      <c r="AH937" s="1930"/>
      <c r="AI937" s="1930"/>
      <c r="AJ937" s="1909"/>
      <c r="AK937" s="1909"/>
      <c r="AP937" s="1713"/>
      <c r="AQ937" s="1713"/>
      <c r="AR937" s="1713"/>
      <c r="AS937" s="1713"/>
      <c r="AT937" s="1713"/>
      <c r="AU937" s="1713"/>
      <c r="AV937" s="1713"/>
      <c r="AW937" s="1713"/>
      <c r="AX937" s="1713"/>
      <c r="AY937" s="1713"/>
      <c r="AZ937" s="1713"/>
      <c r="BA937" s="1713"/>
      <c r="BB937" s="1713"/>
      <c r="BC937" s="1713"/>
    </row>
    <row r="938" spans="2:56" s="2338" customFormat="1" ht="12" hidden="1" customHeight="1">
      <c r="C938" s="2338" t="s">
        <v>5534</v>
      </c>
      <c r="D938" s="2049"/>
      <c r="G938" s="2193" t="s">
        <v>3313</v>
      </c>
    </row>
    <row r="939" spans="2:56" s="2338" customFormat="1" ht="12" hidden="1" customHeight="1">
      <c r="E939" s="2350" t="s">
        <v>3192</v>
      </c>
      <c r="AJ939" s="2351" t="s">
        <v>3103</v>
      </c>
    </row>
    <row r="940" spans="2:56" s="2338" customFormat="1" ht="12" hidden="1" customHeight="1">
      <c r="E940" s="2352">
        <v>31</v>
      </c>
      <c r="F940" s="2352"/>
      <c r="G940" s="2352"/>
      <c r="H940" s="2352"/>
      <c r="I940" s="2352"/>
      <c r="J940" s="2352"/>
      <c r="K940" s="2352"/>
      <c r="L940" s="2352">
        <v>24</v>
      </c>
      <c r="M940" s="2352">
        <v>23</v>
      </c>
      <c r="N940" s="2352"/>
      <c r="O940" s="2352"/>
      <c r="P940" s="2352"/>
      <c r="Q940" s="2352"/>
      <c r="R940" s="2352"/>
      <c r="S940" s="2352"/>
      <c r="T940" s="2353">
        <v>16</v>
      </c>
      <c r="U940" s="2353">
        <v>15</v>
      </c>
      <c r="V940" s="2352"/>
      <c r="W940" s="2352"/>
      <c r="X940" s="2352"/>
      <c r="Y940" s="2352"/>
      <c r="Z940" s="2352"/>
      <c r="AA940" s="2352"/>
      <c r="AB940" s="2353">
        <v>8</v>
      </c>
      <c r="AC940" s="2353">
        <v>7</v>
      </c>
      <c r="AD940" s="2352"/>
      <c r="AE940" s="2352"/>
      <c r="AF940" s="2352"/>
      <c r="AG940" s="2352"/>
      <c r="AH940" s="2352"/>
      <c r="AI940" s="2352"/>
      <c r="AJ940" s="2353">
        <v>0</v>
      </c>
    </row>
    <row r="941" spans="2:56" s="2338" customFormat="1" ht="12" hidden="1" customHeight="1">
      <c r="E941" s="2354" t="s">
        <v>3194</v>
      </c>
      <c r="F941" s="2355" t="s">
        <v>4838</v>
      </c>
      <c r="G941" s="2355" t="s">
        <v>3125</v>
      </c>
      <c r="H941" s="2356" t="s">
        <v>3125</v>
      </c>
      <c r="I941" s="2354" t="s">
        <v>3125</v>
      </c>
      <c r="J941" s="2355" t="s">
        <v>3125</v>
      </c>
      <c r="K941" s="2355" t="s">
        <v>5516</v>
      </c>
      <c r="L941" s="2356" t="s">
        <v>3194</v>
      </c>
      <c r="M941" s="2354" t="s">
        <v>3125</v>
      </c>
      <c r="N941" s="2355" t="s">
        <v>3125</v>
      </c>
      <c r="O941" s="2355" t="s">
        <v>3125</v>
      </c>
      <c r="P941" s="2356" t="s">
        <v>3194</v>
      </c>
      <c r="Q941" s="2354" t="s">
        <v>3125</v>
      </c>
      <c r="R941" s="2355" t="s">
        <v>3125</v>
      </c>
      <c r="S941" s="2355" t="s">
        <v>3125</v>
      </c>
      <c r="T941" s="2356" t="s">
        <v>3125</v>
      </c>
      <c r="U941" s="2354" t="s">
        <v>3125</v>
      </c>
      <c r="V941" s="2355" t="s">
        <v>3125</v>
      </c>
      <c r="W941" s="2355" t="s">
        <v>3125</v>
      </c>
      <c r="X941" s="2356" t="s">
        <v>3125</v>
      </c>
      <c r="Y941" s="2354" t="s">
        <v>3125</v>
      </c>
      <c r="Z941" s="2355" t="s">
        <v>3125</v>
      </c>
      <c r="AA941" s="2355" t="s">
        <v>3125</v>
      </c>
      <c r="AB941" s="2356" t="s">
        <v>3125</v>
      </c>
      <c r="AC941" s="2354" t="s">
        <v>3125</v>
      </c>
      <c r="AD941" s="2355" t="s">
        <v>3125</v>
      </c>
      <c r="AE941" s="2355" t="s">
        <v>3125</v>
      </c>
      <c r="AF941" s="2356" t="s">
        <v>3125</v>
      </c>
      <c r="AG941" s="2354" t="s">
        <v>3194</v>
      </c>
      <c r="AH941" s="2355" t="s">
        <v>3125</v>
      </c>
      <c r="AI941" s="2355" t="s">
        <v>3125</v>
      </c>
      <c r="AJ941" s="1499" t="s">
        <v>3105</v>
      </c>
    </row>
    <row r="942" spans="2:56" s="2338" customFormat="1" ht="6" hidden="1" customHeight="1">
      <c r="E942" s="2357"/>
      <c r="F942" s="2357"/>
      <c r="G942" s="2357"/>
      <c r="H942" s="2357"/>
      <c r="I942" s="2357"/>
      <c r="J942" s="2357"/>
      <c r="K942" s="2357"/>
      <c r="L942" s="2357"/>
      <c r="M942" s="2357"/>
      <c r="N942" s="2357"/>
      <c r="O942" s="2357"/>
      <c r="P942" s="2357"/>
      <c r="Q942" s="2357"/>
      <c r="R942" s="2357"/>
      <c r="S942" s="2357"/>
      <c r="T942" s="2357"/>
      <c r="U942" s="2357"/>
      <c r="V942" s="2357"/>
      <c r="W942" s="2357"/>
      <c r="X942" s="2357"/>
      <c r="Y942" s="2357"/>
      <c r="Z942" s="2357"/>
      <c r="AA942" s="2357"/>
      <c r="AB942" s="2357"/>
      <c r="AC942" s="2357"/>
      <c r="AD942" s="2357"/>
      <c r="AE942" s="2357"/>
      <c r="AF942" s="2357"/>
      <c r="AG942" s="2357"/>
      <c r="AH942" s="2357"/>
      <c r="AI942" s="2357"/>
      <c r="AJ942" s="2357"/>
    </row>
    <row r="943" spans="2:56" s="2338" customFormat="1" ht="6" hidden="1" customHeight="1">
      <c r="E943" s="2357"/>
      <c r="F943" s="2357"/>
      <c r="G943" s="2357"/>
      <c r="H943" s="2357"/>
      <c r="I943" s="2357"/>
      <c r="J943" s="2357"/>
      <c r="K943" s="2357"/>
      <c r="L943" s="2357"/>
      <c r="M943" s="2357"/>
      <c r="N943" s="2357"/>
      <c r="O943" s="2357"/>
      <c r="P943" s="2357"/>
      <c r="Q943" s="2357"/>
      <c r="R943" s="2357"/>
      <c r="S943" s="2357"/>
      <c r="T943" s="2357"/>
      <c r="U943" s="2357"/>
      <c r="V943" s="2357"/>
      <c r="W943" s="2357"/>
      <c r="X943" s="2357"/>
      <c r="Y943" s="2357"/>
      <c r="Z943" s="2357"/>
      <c r="AA943" s="2357"/>
      <c r="AB943" s="2357"/>
      <c r="AC943" s="2357"/>
      <c r="AD943" s="2357"/>
      <c r="AE943" s="2357"/>
      <c r="AF943" s="2357"/>
      <c r="AG943" s="2357"/>
      <c r="AH943" s="2357"/>
      <c r="AI943" s="2357"/>
      <c r="AJ943" s="2357"/>
    </row>
    <row r="944" spans="2:56" s="2338" customFormat="1" ht="6" hidden="1" customHeight="1">
      <c r="E944" s="2357"/>
      <c r="F944" s="2357"/>
      <c r="G944" s="2357"/>
      <c r="H944" s="2357"/>
      <c r="I944" s="2357"/>
      <c r="J944" s="2357"/>
      <c r="K944" s="2357"/>
      <c r="L944" s="2357"/>
      <c r="M944" s="2357"/>
      <c r="N944" s="2357"/>
      <c r="O944" s="2357"/>
      <c r="P944" s="2357"/>
      <c r="Q944" s="2357"/>
      <c r="R944" s="2357"/>
      <c r="S944" s="2357"/>
      <c r="T944" s="2357"/>
      <c r="U944" s="2357"/>
      <c r="V944" s="2357"/>
      <c r="W944" s="2357"/>
      <c r="X944" s="2357"/>
      <c r="Y944" s="2357"/>
      <c r="Z944" s="2357"/>
      <c r="AA944" s="2357"/>
      <c r="AB944" s="2357"/>
      <c r="AC944" s="2357"/>
      <c r="AD944" s="2357"/>
      <c r="AE944" s="2357"/>
      <c r="AF944" s="2357"/>
      <c r="AG944" s="2357"/>
      <c r="AH944" s="2357"/>
      <c r="AI944" s="2357"/>
      <c r="AJ944" s="2357"/>
    </row>
    <row r="945" spans="2:40" s="2338" customFormat="1" ht="6" hidden="1" customHeight="1">
      <c r="C945" s="2340"/>
      <c r="D945" s="2340"/>
      <c r="E945" s="2340"/>
      <c r="F945" s="2340"/>
      <c r="G945" s="2340"/>
      <c r="H945" s="2340"/>
      <c r="I945" s="2340"/>
      <c r="J945" s="2340"/>
      <c r="K945" s="2340"/>
      <c r="L945" s="2340"/>
      <c r="M945" s="2340"/>
      <c r="N945" s="2357"/>
      <c r="O945" s="2357"/>
      <c r="P945" s="2357"/>
      <c r="Q945" s="2357"/>
      <c r="R945" s="2357"/>
      <c r="S945" s="2357"/>
      <c r="T945" s="2357"/>
      <c r="U945" s="2357"/>
      <c r="V945" s="2357"/>
      <c r="W945" s="2357"/>
      <c r="X945" s="2357"/>
      <c r="Y945" s="2357"/>
      <c r="Z945" s="2357"/>
      <c r="AA945" s="2357"/>
      <c r="AB945" s="2357"/>
      <c r="AC945" s="2357"/>
      <c r="AD945" s="2357"/>
      <c r="AE945" s="2357"/>
      <c r="AF945" s="2357"/>
      <c r="AG945" s="2357"/>
      <c r="AH945" s="2357"/>
      <c r="AI945" s="2357"/>
      <c r="AJ945" s="2357"/>
    </row>
    <row r="946" spans="2:40" s="2338" customFormat="1" ht="12" hidden="1" customHeight="1">
      <c r="C946" s="2340"/>
      <c r="D946" s="2340"/>
      <c r="E946" s="2340"/>
      <c r="F946" s="2340"/>
      <c r="G946" s="2340"/>
      <c r="H946" s="2340"/>
      <c r="I946" s="2340"/>
      <c r="J946" s="2340"/>
      <c r="K946" s="2340"/>
      <c r="L946" s="2340"/>
      <c r="M946" s="2340"/>
      <c r="T946" s="2358"/>
      <c r="U946" s="2358"/>
      <c r="V946" s="2358"/>
      <c r="W946" s="2358"/>
      <c r="X946" s="2358"/>
      <c r="Y946" s="2358"/>
      <c r="Z946" s="2358"/>
      <c r="AA946" s="2358"/>
      <c r="AB946" s="2358"/>
      <c r="AC946" s="2358"/>
      <c r="AD946" s="2358"/>
      <c r="AE946" s="2358"/>
      <c r="AF946" s="2358"/>
      <c r="AG946" s="2358"/>
      <c r="AH946" s="2359" t="s">
        <v>5341</v>
      </c>
      <c r="AJ946" s="2360">
        <v>0</v>
      </c>
      <c r="AK946" s="2358" t="s">
        <v>3128</v>
      </c>
      <c r="AL946" s="2357"/>
      <c r="AM946" s="2358"/>
      <c r="AN946" s="2358"/>
    </row>
    <row r="947" spans="2:40" s="2338" customFormat="1" ht="12" hidden="1" customHeight="1">
      <c r="T947" s="2358"/>
      <c r="U947" s="2358"/>
      <c r="V947" s="2358"/>
      <c r="W947" s="2358"/>
      <c r="X947" s="2358"/>
      <c r="Y947" s="2358"/>
      <c r="Z947" s="2361"/>
      <c r="AA947" s="2358"/>
      <c r="AB947" s="2358"/>
      <c r="AC947" s="2358"/>
      <c r="AD947" s="2358"/>
      <c r="AE947" s="2358"/>
      <c r="AF947" s="2358"/>
      <c r="AG947" s="2358"/>
      <c r="AH947" s="1456" t="s">
        <v>5535</v>
      </c>
      <c r="AJ947" s="2362">
        <v>1</v>
      </c>
      <c r="AK947" s="2363"/>
      <c r="AL947" s="2357"/>
      <c r="AM947" s="2358"/>
      <c r="AN947" s="2358"/>
    </row>
    <row r="948" spans="2:40" hidden="1"/>
    <row r="949" spans="2:40" hidden="1"/>
    <row r="952" spans="2:40" s="1316" customFormat="1">
      <c r="E952" s="1420"/>
      <c r="AJ952" s="2197" t="s">
        <v>4913</v>
      </c>
      <c r="AK952" s="1382"/>
    </row>
    <row r="953" spans="2:40" s="1370" customFormat="1" ht="12" customHeight="1">
      <c r="B953" s="2386" t="str">
        <f>$B$2</f>
        <v>15</v>
      </c>
      <c r="C953" s="2387" t="s">
        <v>5536</v>
      </c>
      <c r="E953" s="2388" t="s">
        <v>5537</v>
      </c>
      <c r="R953" s="1421"/>
      <c r="S953" s="1421"/>
      <c r="T953" s="1421"/>
      <c r="U953" s="1421"/>
      <c r="V953" s="1421"/>
      <c r="W953" s="1421"/>
      <c r="X953" s="1673"/>
      <c r="Y953" s="1673"/>
      <c r="Z953" s="1673"/>
      <c r="AA953" s="1673"/>
      <c r="AB953" s="1673"/>
      <c r="AC953" s="1673"/>
      <c r="AD953" s="1673"/>
      <c r="AF953" s="2389" t="s">
        <v>3184</v>
      </c>
      <c r="AG953" s="2389"/>
      <c r="AH953" s="2389"/>
      <c r="AI953" s="2389"/>
      <c r="AJ953" s="2389"/>
    </row>
    <row r="954" spans="2:40" s="1370" customFormat="1" ht="12" customHeight="1">
      <c r="B954" s="2390"/>
      <c r="R954" s="1421"/>
      <c r="S954" s="1421"/>
      <c r="T954" s="1421"/>
      <c r="U954" s="1421"/>
      <c r="V954" s="1421"/>
      <c r="W954" s="1421"/>
      <c r="X954" s="2391"/>
      <c r="Y954" s="2391"/>
      <c r="Z954" s="2391"/>
      <c r="AA954" s="2391"/>
      <c r="AB954" s="2391"/>
      <c r="AC954" s="2391"/>
      <c r="AD954" s="2391"/>
      <c r="AF954" s="1506"/>
      <c r="AG954" s="1506"/>
      <c r="AH954" s="1506"/>
      <c r="AI954" s="1506"/>
      <c r="AJ954" s="1506"/>
    </row>
    <row r="955" spans="2:40" s="1316" customFormat="1" ht="12" customHeight="1">
      <c r="C955" s="1320" t="s">
        <v>5538</v>
      </c>
      <c r="D955" s="2392"/>
      <c r="E955" s="1320"/>
      <c r="F955" s="1320"/>
      <c r="G955" s="1320" t="s">
        <v>3135</v>
      </c>
    </row>
    <row r="956" spans="2:40" s="1316" customFormat="1" ht="12" customHeight="1">
      <c r="E956" s="1381" t="s">
        <v>3102</v>
      </c>
      <c r="AJ956" s="1382" t="s">
        <v>3103</v>
      </c>
    </row>
    <row r="957" spans="2:40" s="1316" customFormat="1" ht="12" customHeight="1">
      <c r="E957" s="1383">
        <v>31</v>
      </c>
      <c r="F957" s="1383"/>
      <c r="G957" s="1383"/>
      <c r="H957" s="1383"/>
      <c r="I957" s="1383"/>
      <c r="J957" s="1383"/>
      <c r="K957" s="1383"/>
      <c r="L957" s="1383">
        <v>24</v>
      </c>
      <c r="M957" s="1383">
        <v>23</v>
      </c>
      <c r="N957" s="1383"/>
      <c r="O957" s="1383"/>
      <c r="P957" s="1383"/>
      <c r="Q957" s="1383"/>
      <c r="R957" s="1383"/>
      <c r="S957" s="1383"/>
      <c r="T957" s="1384">
        <v>16</v>
      </c>
      <c r="U957" s="1384">
        <v>15</v>
      </c>
      <c r="V957" s="1383"/>
      <c r="W957" s="1383"/>
      <c r="X957" s="1383"/>
      <c r="Y957" s="1383"/>
      <c r="Z957" s="1383"/>
      <c r="AA957" s="1383"/>
      <c r="AB957" s="1384">
        <v>8</v>
      </c>
      <c r="AC957" s="1384">
        <v>7</v>
      </c>
      <c r="AD957" s="1383"/>
      <c r="AE957" s="1383"/>
      <c r="AF957" s="1383"/>
      <c r="AG957" s="1383"/>
      <c r="AH957" s="1383"/>
      <c r="AI957" s="1383"/>
      <c r="AJ957" s="1384">
        <v>0</v>
      </c>
    </row>
    <row r="958" spans="2:40" s="1316" customFormat="1" ht="12" customHeight="1">
      <c r="E958" s="1385">
        <v>1</v>
      </c>
      <c r="F958" s="1386">
        <v>0</v>
      </c>
      <c r="G958" s="1386">
        <v>1</v>
      </c>
      <c r="H958" s="1387" t="s">
        <v>3105</v>
      </c>
      <c r="I958" s="1385">
        <v>0</v>
      </c>
      <c r="J958" s="1337">
        <v>0</v>
      </c>
      <c r="K958" s="1337">
        <v>0</v>
      </c>
      <c r="L958" s="1338">
        <v>0</v>
      </c>
      <c r="M958" s="1336">
        <v>0</v>
      </c>
      <c r="N958" s="1337">
        <v>0</v>
      </c>
      <c r="O958" s="1337">
        <v>0</v>
      </c>
      <c r="P958" s="1338">
        <v>0</v>
      </c>
      <c r="Q958" s="1385" t="str">
        <f>MID(Q961,1,1)</f>
        <v>0</v>
      </c>
      <c r="R958" s="1386" t="str">
        <f>MID(Q961,2,1)</f>
        <v>0</v>
      </c>
      <c r="S958" s="1389" t="str">
        <f>MID(Q961,3,1)</f>
        <v>1</v>
      </c>
      <c r="T958" s="1390" t="str">
        <f>MID(Q961,4,1)</f>
        <v>0</v>
      </c>
      <c r="U958" s="1391" t="s">
        <v>1796</v>
      </c>
      <c r="V958" s="1392" t="s">
        <v>1796</v>
      </c>
      <c r="W958" s="1389" t="s">
        <v>3105</v>
      </c>
      <c r="X958" s="1387" t="s">
        <v>3105</v>
      </c>
      <c r="Y958" s="1385" t="s">
        <v>3105</v>
      </c>
      <c r="Z958" s="1386" t="s">
        <v>3105</v>
      </c>
      <c r="AA958" s="1386" t="s">
        <v>3105</v>
      </c>
      <c r="AB958" s="1387" t="s">
        <v>3105</v>
      </c>
      <c r="AC958" s="1393" t="str">
        <f>MID(AC961,1,1)</f>
        <v>1</v>
      </c>
      <c r="AD958" s="1389" t="str">
        <f>MID(AC961,2,1)</f>
        <v>1</v>
      </c>
      <c r="AE958" s="1389" t="str">
        <f>MID(AC961,3,1)</f>
        <v>0</v>
      </c>
      <c r="AF958" s="1394" t="str">
        <f>MID(AC961,4,1)</f>
        <v>1</v>
      </c>
      <c r="AG958" s="1393" t="str">
        <f>MID(AC961,5,1)</f>
        <v>0</v>
      </c>
      <c r="AH958" s="1389" t="str">
        <f>MID(AC961,6,1)</f>
        <v>1</v>
      </c>
      <c r="AI958" s="1389" t="str">
        <f>MID(AC961,7,1)</f>
        <v>1</v>
      </c>
      <c r="AJ958" s="1394" t="str">
        <f>MID(AC961,8,1)</f>
        <v>0</v>
      </c>
    </row>
    <row r="959" spans="2:40" s="1316" customFormat="1" ht="12" customHeight="1">
      <c r="E959" s="2393"/>
      <c r="F959" s="2393"/>
      <c r="G959" s="2393"/>
      <c r="H959" s="2393"/>
      <c r="I959" s="2393"/>
      <c r="J959" s="2393"/>
      <c r="K959" s="2393"/>
      <c r="L959" s="2393"/>
      <c r="M959" s="2393"/>
      <c r="N959" s="2393"/>
      <c r="O959" s="2393"/>
      <c r="P959" s="2393"/>
      <c r="Q959" s="2394"/>
      <c r="R959" s="2394"/>
      <c r="S959" s="2395"/>
      <c r="T959" s="2395"/>
      <c r="U959" s="2394"/>
      <c r="V959" s="2394"/>
      <c r="W959" s="2394"/>
      <c r="X959" s="2394"/>
      <c r="Y959" s="2394"/>
      <c r="Z959" s="2394"/>
      <c r="AA959" s="2394"/>
      <c r="AB959" s="2394"/>
      <c r="AC959" s="2395"/>
      <c r="AD959" s="2395"/>
      <c r="AE959" s="2395"/>
      <c r="AF959" s="2395"/>
      <c r="AG959" s="2395"/>
      <c r="AH959" s="2395"/>
      <c r="AI959" s="2395"/>
      <c r="AJ959" s="2395"/>
    </row>
    <row r="960" spans="2:40" s="1316" customFormat="1" ht="12" customHeight="1">
      <c r="F960" s="2396"/>
      <c r="G960" s="2396"/>
      <c r="H960" s="2396"/>
      <c r="I960" s="2396"/>
      <c r="J960" s="2396"/>
      <c r="K960" s="2396"/>
      <c r="L960" s="2396"/>
      <c r="M960" s="2396"/>
      <c r="N960" s="2396"/>
      <c r="P960" s="2397" t="s">
        <v>5539</v>
      </c>
      <c r="AI960" s="1351"/>
      <c r="AJ960" s="1351"/>
    </row>
    <row r="961" spans="5:36" s="1316" customFormat="1" ht="12" hidden="1" customHeight="1">
      <c r="E961" s="1352"/>
      <c r="F961" s="1352"/>
      <c r="G961" s="1352"/>
      <c r="H961" s="1352"/>
      <c r="I961" s="1352"/>
      <c r="J961" s="1351"/>
      <c r="K961" s="1351"/>
      <c r="L961" s="1351"/>
      <c r="M961" s="1351"/>
      <c r="N961" s="1351"/>
      <c r="P961" s="1351"/>
      <c r="Q961" s="1353" t="str">
        <f>HEX2BIN(T962,4)</f>
        <v>0010</v>
      </c>
      <c r="R961" s="1353"/>
      <c r="S961" s="1353"/>
      <c r="T961" s="1353"/>
      <c r="U961" s="1353" t="str">
        <f>HEX2BIN(Y962,8)</f>
        <v>00000000</v>
      </c>
      <c r="V961" s="1353"/>
      <c r="W961" s="1353"/>
      <c r="X961" s="1353"/>
      <c r="Y961" s="1353"/>
      <c r="Z961" s="1353"/>
      <c r="AA961" s="1353"/>
      <c r="AB961" s="1353"/>
      <c r="AC961" s="1353" t="str">
        <f>HEX2BIN(AG962,8)</f>
        <v>11010110</v>
      </c>
      <c r="AD961" s="1353"/>
      <c r="AE961" s="1353"/>
      <c r="AF961" s="1353"/>
      <c r="AG961" s="1353"/>
      <c r="AH961" s="1353"/>
      <c r="AI961" s="1353"/>
      <c r="AJ961" s="1353"/>
    </row>
    <row r="962" spans="5:36" s="1316" customFormat="1" ht="12" customHeight="1">
      <c r="E962" s="1352"/>
      <c r="F962" s="1351"/>
      <c r="G962" s="1352"/>
      <c r="H962" s="1352"/>
      <c r="I962" s="1352"/>
      <c r="J962" s="1351"/>
      <c r="K962" s="1354"/>
      <c r="L962" s="1351"/>
      <c r="M962" s="1395"/>
      <c r="N962" s="1351"/>
      <c r="P962" s="1354" t="s">
        <v>5540</v>
      </c>
      <c r="Q962" s="1357" t="s">
        <v>3106</v>
      </c>
      <c r="R962" s="1358"/>
      <c r="S962" s="1358"/>
      <c r="T962" s="1359" t="s">
        <v>4797</v>
      </c>
      <c r="U962" s="1357" t="s">
        <v>3120</v>
      </c>
      <c r="V962" s="1358"/>
      <c r="W962" s="1358"/>
      <c r="X962" s="1358"/>
      <c r="Y962" s="1360" t="s">
        <v>3138</v>
      </c>
      <c r="Z962" s="1360"/>
      <c r="AA962" s="1360"/>
      <c r="AB962" s="1361"/>
      <c r="AC962" s="1357" t="s">
        <v>3139</v>
      </c>
      <c r="AD962" s="1358"/>
      <c r="AE962" s="1358"/>
      <c r="AF962" s="1358"/>
      <c r="AG962" s="2398" t="s">
        <v>5542</v>
      </c>
      <c r="AH962" s="2398"/>
      <c r="AI962" s="2398"/>
      <c r="AJ962" s="2399"/>
    </row>
    <row r="963" spans="5:36" s="1375" customFormat="1" ht="12" hidden="1" customHeight="1">
      <c r="E963" s="1396"/>
      <c r="F963" s="1351"/>
      <c r="G963" s="1396"/>
      <c r="H963" s="1396"/>
      <c r="I963" s="1396"/>
      <c r="J963" s="1351"/>
      <c r="K963" s="1395"/>
      <c r="L963" s="1395"/>
      <c r="M963" s="1397"/>
      <c r="N963" s="1351"/>
      <c r="P963" s="1354" t="s">
        <v>5543</v>
      </c>
      <c r="Q963" s="1357" t="s">
        <v>3106</v>
      </c>
      <c r="R963" s="1358"/>
      <c r="S963" s="1358"/>
      <c r="T963" s="1359" t="s">
        <v>5544</v>
      </c>
      <c r="U963" s="2286" t="s">
        <v>3120</v>
      </c>
      <c r="V963" s="2287"/>
      <c r="W963" s="2287"/>
      <c r="X963" s="2287"/>
      <c r="Y963" s="1360" t="s">
        <v>3401</v>
      </c>
      <c r="Z963" s="1360"/>
      <c r="AA963" s="1360"/>
      <c r="AB963" s="1361"/>
      <c r="AC963" s="1357" t="s">
        <v>3139</v>
      </c>
      <c r="AD963" s="1358"/>
      <c r="AE963" s="1358"/>
      <c r="AF963" s="1358"/>
      <c r="AG963" s="2398" t="s">
        <v>5541</v>
      </c>
      <c r="AH963" s="2398"/>
      <c r="AI963" s="2398"/>
      <c r="AJ963" s="2399"/>
    </row>
    <row r="964" spans="5:36" s="1375" customFormat="1" ht="12" hidden="1" customHeight="1">
      <c r="E964" s="1396"/>
      <c r="F964" s="1395"/>
      <c r="G964" s="1396"/>
      <c r="H964" s="1396"/>
      <c r="I964" s="1396"/>
      <c r="J964" s="1352"/>
      <c r="K964" s="1395"/>
      <c r="L964" s="1395"/>
      <c r="M964" s="1397"/>
      <c r="N964" s="1351"/>
      <c r="P964" s="1354" t="s">
        <v>5545</v>
      </c>
      <c r="Q964" s="1357" t="s">
        <v>3106</v>
      </c>
      <c r="R964" s="1358"/>
      <c r="S964" s="1358"/>
      <c r="T964" s="1359" t="s">
        <v>5546</v>
      </c>
      <c r="U964" s="2286" t="s">
        <v>3120</v>
      </c>
      <c r="V964" s="2287"/>
      <c r="W964" s="2287"/>
      <c r="X964" s="2287"/>
      <c r="Y964" s="1360" t="s">
        <v>3582</v>
      </c>
      <c r="Z964" s="1360"/>
      <c r="AA964" s="1360"/>
      <c r="AB964" s="1361"/>
      <c r="AC964" s="1357" t="s">
        <v>3139</v>
      </c>
      <c r="AD964" s="1358"/>
      <c r="AE964" s="1358"/>
      <c r="AF964" s="1358"/>
      <c r="AG964" s="2398" t="s">
        <v>5542</v>
      </c>
      <c r="AH964" s="2398"/>
      <c r="AI964" s="2398"/>
      <c r="AJ964" s="2399"/>
    </row>
    <row r="965" spans="5:36" s="1316" customFormat="1" ht="12" hidden="1" customHeight="1">
      <c r="E965" s="1352"/>
      <c r="F965" s="1351"/>
      <c r="G965" s="1352"/>
      <c r="H965" s="1352"/>
      <c r="I965" s="1352"/>
      <c r="J965" s="1351"/>
      <c r="K965" s="1354"/>
      <c r="L965" s="1351"/>
      <c r="M965" s="1395"/>
      <c r="N965" s="1351"/>
      <c r="P965" s="1354" t="s">
        <v>5547</v>
      </c>
      <c r="Q965" s="1357" t="s">
        <v>3106</v>
      </c>
      <c r="R965" s="1358"/>
      <c r="S965" s="1358"/>
      <c r="T965" s="1359" t="s">
        <v>4756</v>
      </c>
      <c r="U965" s="1357" t="s">
        <v>3120</v>
      </c>
      <c r="V965" s="1358"/>
      <c r="W965" s="1358"/>
      <c r="X965" s="1358"/>
      <c r="Y965" s="1360" t="s">
        <v>4570</v>
      </c>
      <c r="Z965" s="1360"/>
      <c r="AA965" s="1360"/>
      <c r="AB965" s="1361"/>
      <c r="AC965" s="1357" t="s">
        <v>3139</v>
      </c>
      <c r="AD965" s="1358"/>
      <c r="AE965" s="1358"/>
      <c r="AF965" s="1358"/>
      <c r="AG965" s="2398" t="s">
        <v>5542</v>
      </c>
      <c r="AH965" s="2398"/>
      <c r="AI965" s="2398"/>
      <c r="AJ965" s="2399"/>
    </row>
    <row r="966" spans="5:36" s="1316" customFormat="1" ht="12" customHeight="1">
      <c r="E966" s="1352"/>
      <c r="F966" s="2400"/>
      <c r="G966" s="2401"/>
      <c r="H966" s="2401"/>
      <c r="I966" s="2401"/>
      <c r="J966" s="2400"/>
      <c r="K966" s="2402"/>
      <c r="L966" s="2400"/>
      <c r="M966" s="2400"/>
      <c r="N966" s="2400"/>
      <c r="O966" s="2403"/>
      <c r="P966" s="2402" t="s">
        <v>5548</v>
      </c>
      <c r="Q966" s="1357" t="s">
        <v>3106</v>
      </c>
      <c r="R966" s="1358"/>
      <c r="S966" s="1358"/>
      <c r="T966" s="1359" t="s">
        <v>4756</v>
      </c>
      <c r="U966" s="1357" t="s">
        <v>3120</v>
      </c>
      <c r="V966" s="1358"/>
      <c r="W966" s="1358"/>
      <c r="X966" s="1358"/>
      <c r="Y966" s="1360" t="s">
        <v>4501</v>
      </c>
      <c r="Z966" s="1360"/>
      <c r="AA966" s="1360"/>
      <c r="AB966" s="1361"/>
      <c r="AC966" s="1357" t="s">
        <v>3139</v>
      </c>
      <c r="AD966" s="1358"/>
      <c r="AE966" s="1358"/>
      <c r="AF966" s="1358"/>
      <c r="AG966" s="2398" t="s">
        <v>5542</v>
      </c>
      <c r="AH966" s="2398"/>
      <c r="AI966" s="2398"/>
      <c r="AJ966" s="2399"/>
    </row>
    <row r="967" spans="5:36" s="1375" customFormat="1" ht="12" hidden="1" customHeight="1">
      <c r="E967" s="1396"/>
      <c r="F967" s="2400"/>
      <c r="G967" s="2401"/>
      <c r="H967" s="2401"/>
      <c r="I967" s="2401"/>
      <c r="J967" s="2400"/>
      <c r="K967" s="2400"/>
      <c r="L967" s="2400"/>
      <c r="M967" s="2402"/>
      <c r="N967" s="2400"/>
      <c r="O967" s="2403"/>
      <c r="P967" s="2402" t="s">
        <v>5549</v>
      </c>
      <c r="Q967" s="1357" t="s">
        <v>3106</v>
      </c>
      <c r="R967" s="1358"/>
      <c r="S967" s="1358"/>
      <c r="T967" s="1359" t="s">
        <v>5544</v>
      </c>
      <c r="U967" s="2286" t="s">
        <v>3120</v>
      </c>
      <c r="V967" s="2287"/>
      <c r="W967" s="2287"/>
      <c r="X967" s="2287"/>
      <c r="Y967" s="1360" t="s">
        <v>5550</v>
      </c>
      <c r="Z967" s="1360"/>
      <c r="AA967" s="1360"/>
      <c r="AB967" s="1361"/>
      <c r="AC967" s="1357" t="s">
        <v>3139</v>
      </c>
      <c r="AD967" s="1358"/>
      <c r="AE967" s="1358"/>
      <c r="AF967" s="1358"/>
      <c r="AG967" s="2398" t="s">
        <v>5542</v>
      </c>
      <c r="AH967" s="2398"/>
      <c r="AI967" s="2398"/>
      <c r="AJ967" s="2399"/>
    </row>
    <row r="968" spans="5:36" s="1375" customFormat="1" ht="12" hidden="1" customHeight="1">
      <c r="E968" s="1396"/>
      <c r="F968" s="2400"/>
      <c r="G968" s="2401"/>
      <c r="H968" s="2401"/>
      <c r="I968" s="2401"/>
      <c r="J968" s="2401"/>
      <c r="K968" s="2400"/>
      <c r="L968" s="2400"/>
      <c r="M968" s="2402"/>
      <c r="N968" s="2400"/>
      <c r="O968" s="2403"/>
      <c r="P968" s="2402" t="s">
        <v>5551</v>
      </c>
      <c r="Q968" s="1357" t="s">
        <v>3106</v>
      </c>
      <c r="R968" s="1358"/>
      <c r="S968" s="1358"/>
      <c r="T968" s="1359" t="s">
        <v>5544</v>
      </c>
      <c r="U968" s="2286" t="s">
        <v>3120</v>
      </c>
      <c r="V968" s="2287"/>
      <c r="W968" s="2287"/>
      <c r="X968" s="2287"/>
      <c r="Y968" s="1360" t="s">
        <v>4541</v>
      </c>
      <c r="Z968" s="1360"/>
      <c r="AA968" s="1360"/>
      <c r="AB968" s="1361"/>
      <c r="AC968" s="1357" t="s">
        <v>3139</v>
      </c>
      <c r="AD968" s="1358"/>
      <c r="AE968" s="1358"/>
      <c r="AF968" s="1358"/>
      <c r="AG968" s="2398" t="s">
        <v>5552</v>
      </c>
      <c r="AH968" s="2398"/>
      <c r="AI968" s="2398"/>
      <c r="AJ968" s="2399"/>
    </row>
    <row r="969" spans="5:36" s="1316" customFormat="1" ht="12" hidden="1" customHeight="1">
      <c r="E969" s="1352"/>
      <c r="F969" s="2400"/>
      <c r="G969" s="2401"/>
      <c r="H969" s="2401"/>
      <c r="I969" s="2401"/>
      <c r="J969" s="2400"/>
      <c r="K969" s="2402"/>
      <c r="L969" s="2400"/>
      <c r="M969" s="2400"/>
      <c r="N969" s="2400"/>
      <c r="O969" s="2403"/>
      <c r="P969" s="2402" t="s">
        <v>5553</v>
      </c>
      <c r="Q969" s="1357" t="s">
        <v>3106</v>
      </c>
      <c r="R969" s="1358"/>
      <c r="S969" s="1358"/>
      <c r="T969" s="1359" t="s">
        <v>4756</v>
      </c>
      <c r="U969" s="1357" t="s">
        <v>3120</v>
      </c>
      <c r="V969" s="1358"/>
      <c r="W969" s="1358"/>
      <c r="X969" s="1358"/>
      <c r="Y969" s="1360" t="s">
        <v>5554</v>
      </c>
      <c r="Z969" s="1360"/>
      <c r="AA969" s="1360"/>
      <c r="AB969" s="1361"/>
      <c r="AC969" s="1357" t="s">
        <v>3139</v>
      </c>
      <c r="AD969" s="1358"/>
      <c r="AE969" s="1358"/>
      <c r="AF969" s="1358"/>
      <c r="AG969" s="2398" t="s">
        <v>5542</v>
      </c>
      <c r="AH969" s="2398"/>
      <c r="AI969" s="2398"/>
      <c r="AJ969" s="2399"/>
    </row>
    <row r="970" spans="5:36" s="1316" customFormat="1" ht="12" hidden="1" customHeight="1">
      <c r="E970" s="1352"/>
      <c r="F970" s="2400"/>
      <c r="G970" s="2401"/>
      <c r="H970" s="2401"/>
      <c r="I970" s="2401"/>
      <c r="J970" s="2400"/>
      <c r="K970" s="2402"/>
      <c r="L970" s="2400"/>
      <c r="M970" s="2400"/>
      <c r="N970" s="2400"/>
      <c r="O970" s="2403"/>
      <c r="P970" s="2402" t="s">
        <v>5555</v>
      </c>
      <c r="Q970" s="1357" t="s">
        <v>3106</v>
      </c>
      <c r="R970" s="1358"/>
      <c r="S970" s="1358"/>
      <c r="T970" s="1359" t="s">
        <v>4756</v>
      </c>
      <c r="U970" s="1357" t="s">
        <v>3120</v>
      </c>
      <c r="V970" s="1358"/>
      <c r="W970" s="1358"/>
      <c r="X970" s="1358"/>
      <c r="Y970" s="1360" t="s">
        <v>5024</v>
      </c>
      <c r="Z970" s="1360"/>
      <c r="AA970" s="1360"/>
      <c r="AB970" s="1361"/>
      <c r="AC970" s="1357" t="s">
        <v>3139</v>
      </c>
      <c r="AD970" s="1358"/>
      <c r="AE970" s="1358"/>
      <c r="AF970" s="1358"/>
      <c r="AG970" s="2398" t="s">
        <v>5542</v>
      </c>
      <c r="AH970" s="2398"/>
      <c r="AI970" s="2398"/>
      <c r="AJ970" s="2399"/>
    </row>
    <row r="971" spans="5:36" s="1375" customFormat="1" ht="12" hidden="1" customHeight="1">
      <c r="E971" s="1396"/>
      <c r="F971" s="2400"/>
      <c r="G971" s="2401"/>
      <c r="H971" s="2401"/>
      <c r="I971" s="2401"/>
      <c r="J971" s="2400"/>
      <c r="K971" s="2400"/>
      <c r="L971" s="2400"/>
      <c r="M971" s="2402"/>
      <c r="N971" s="2400"/>
      <c r="O971" s="2403"/>
      <c r="P971" s="2402" t="s">
        <v>5556</v>
      </c>
      <c r="Q971" s="1357" t="s">
        <v>3106</v>
      </c>
      <c r="R971" s="1358"/>
      <c r="S971" s="1358"/>
      <c r="T971" s="1359" t="s">
        <v>5544</v>
      </c>
      <c r="U971" s="2286" t="s">
        <v>3120</v>
      </c>
      <c r="V971" s="2287"/>
      <c r="W971" s="2287"/>
      <c r="X971" s="2287"/>
      <c r="Y971" s="1360" t="s">
        <v>5557</v>
      </c>
      <c r="Z971" s="1360"/>
      <c r="AA971" s="1360"/>
      <c r="AB971" s="1361"/>
      <c r="AC971" s="1357" t="s">
        <v>3139</v>
      </c>
      <c r="AD971" s="1358"/>
      <c r="AE971" s="1358"/>
      <c r="AF971" s="1358"/>
      <c r="AG971" s="2398" t="s">
        <v>5542</v>
      </c>
      <c r="AH971" s="2398"/>
      <c r="AI971" s="2398"/>
      <c r="AJ971" s="2399"/>
    </row>
    <row r="972" spans="5:36" s="1375" customFormat="1" ht="12" hidden="1" customHeight="1">
      <c r="E972" s="1396"/>
      <c r="F972" s="2400"/>
      <c r="G972" s="2401"/>
      <c r="H972" s="2401"/>
      <c r="I972" s="2401"/>
      <c r="J972" s="2401"/>
      <c r="K972" s="2400"/>
      <c r="L972" s="2400"/>
      <c r="M972" s="2402"/>
      <c r="N972" s="2400"/>
      <c r="O972" s="2403"/>
      <c r="P972" s="2402" t="s">
        <v>5558</v>
      </c>
      <c r="Q972" s="1357" t="s">
        <v>3106</v>
      </c>
      <c r="R972" s="1358"/>
      <c r="S972" s="1358"/>
      <c r="T972" s="1359" t="s">
        <v>5544</v>
      </c>
      <c r="U972" s="2286" t="s">
        <v>3120</v>
      </c>
      <c r="V972" s="2287"/>
      <c r="W972" s="2287"/>
      <c r="X972" s="2287"/>
      <c r="Y972" s="1360" t="s">
        <v>5559</v>
      </c>
      <c r="Z972" s="1360"/>
      <c r="AA972" s="1360"/>
      <c r="AB972" s="1361"/>
      <c r="AC972" s="1357" t="s">
        <v>4781</v>
      </c>
      <c r="AD972" s="1358"/>
      <c r="AE972" s="1358"/>
      <c r="AF972" s="1358"/>
      <c r="AG972" s="2398" t="s">
        <v>5552</v>
      </c>
      <c r="AH972" s="2398"/>
      <c r="AI972" s="2398"/>
      <c r="AJ972" s="2399"/>
    </row>
    <row r="973" spans="5:36" s="1316" customFormat="1" ht="12" hidden="1" customHeight="1">
      <c r="E973" s="1352"/>
      <c r="F973" s="2400"/>
      <c r="G973" s="2401"/>
      <c r="H973" s="2401"/>
      <c r="I973" s="2401"/>
      <c r="J973" s="2400"/>
      <c r="K973" s="2402"/>
      <c r="L973" s="2400"/>
      <c r="M973" s="2400"/>
      <c r="N973" s="2400"/>
      <c r="O973" s="2403"/>
      <c r="P973" s="2402" t="s">
        <v>5560</v>
      </c>
      <c r="Q973" s="1357" t="s">
        <v>3106</v>
      </c>
      <c r="R973" s="1358"/>
      <c r="S973" s="1358"/>
      <c r="T973" s="1359" t="s">
        <v>4756</v>
      </c>
      <c r="U973" s="1357" t="s">
        <v>3120</v>
      </c>
      <c r="V973" s="1358"/>
      <c r="W973" s="1358"/>
      <c r="X973" s="1358"/>
      <c r="Y973" s="1360" t="s">
        <v>5561</v>
      </c>
      <c r="Z973" s="1360"/>
      <c r="AA973" s="1360"/>
      <c r="AB973" s="1361"/>
      <c r="AC973" s="1357" t="s">
        <v>3139</v>
      </c>
      <c r="AD973" s="1358"/>
      <c r="AE973" s="1358"/>
      <c r="AF973" s="1358"/>
      <c r="AG973" s="2398" t="s">
        <v>5542</v>
      </c>
      <c r="AH973" s="2398"/>
      <c r="AI973" s="2398"/>
      <c r="AJ973" s="2399"/>
    </row>
    <row r="974" spans="5:36" s="1316" customFormat="1" ht="12" hidden="1" customHeight="1">
      <c r="E974" s="1352"/>
      <c r="F974" s="2400"/>
      <c r="G974" s="2401"/>
      <c r="H974" s="2401"/>
      <c r="I974" s="2401"/>
      <c r="J974" s="2400"/>
      <c r="K974" s="2402"/>
      <c r="L974" s="2400"/>
      <c r="M974" s="2400"/>
      <c r="N974" s="2400"/>
      <c r="O974" s="2403"/>
      <c r="P974" s="2402" t="s">
        <v>5562</v>
      </c>
      <c r="Q974" s="1357" t="s">
        <v>3106</v>
      </c>
      <c r="R974" s="1358"/>
      <c r="S974" s="1358"/>
      <c r="T974" s="1359" t="s">
        <v>4756</v>
      </c>
      <c r="U974" s="1357" t="s">
        <v>3120</v>
      </c>
      <c r="V974" s="1358"/>
      <c r="W974" s="1358"/>
      <c r="X974" s="1358"/>
      <c r="Y974" s="1360" t="s">
        <v>4935</v>
      </c>
      <c r="Z974" s="1360"/>
      <c r="AA974" s="1360"/>
      <c r="AB974" s="1361"/>
      <c r="AC974" s="1357" t="s">
        <v>3139</v>
      </c>
      <c r="AD974" s="1358"/>
      <c r="AE974" s="1358"/>
      <c r="AF974" s="1358"/>
      <c r="AG974" s="2398" t="s">
        <v>5542</v>
      </c>
      <c r="AH974" s="2398"/>
      <c r="AI974" s="2398"/>
      <c r="AJ974" s="2399"/>
    </row>
    <row r="975" spans="5:36" s="1375" customFormat="1" ht="12" hidden="1" customHeight="1">
      <c r="E975" s="1396"/>
      <c r="F975" s="2400"/>
      <c r="G975" s="2401"/>
      <c r="H975" s="2401"/>
      <c r="I975" s="2401"/>
      <c r="J975" s="2400"/>
      <c r="K975" s="2400"/>
      <c r="L975" s="2400"/>
      <c r="M975" s="2402"/>
      <c r="N975" s="2400"/>
      <c r="O975" s="2403"/>
      <c r="P975" s="2402" t="s">
        <v>5563</v>
      </c>
      <c r="Q975" s="1357" t="s">
        <v>3106</v>
      </c>
      <c r="R975" s="1358"/>
      <c r="S975" s="1358"/>
      <c r="T975" s="1359" t="s">
        <v>5544</v>
      </c>
      <c r="U975" s="2286" t="s">
        <v>3120</v>
      </c>
      <c r="V975" s="2287"/>
      <c r="W975" s="2287"/>
      <c r="X975" s="2287"/>
      <c r="Y975" s="1360" t="s">
        <v>5564</v>
      </c>
      <c r="Z975" s="1360"/>
      <c r="AA975" s="1360"/>
      <c r="AB975" s="1361"/>
      <c r="AC975" s="1357" t="s">
        <v>3139</v>
      </c>
      <c r="AD975" s="1358"/>
      <c r="AE975" s="1358"/>
      <c r="AF975" s="1358"/>
      <c r="AG975" s="2398" t="s">
        <v>5542</v>
      </c>
      <c r="AH975" s="2398"/>
      <c r="AI975" s="2398"/>
      <c r="AJ975" s="2399"/>
    </row>
    <row r="976" spans="5:36" s="1375" customFormat="1" ht="12" hidden="1" customHeight="1">
      <c r="E976" s="1396"/>
      <c r="F976" s="2400"/>
      <c r="G976" s="2401"/>
      <c r="H976" s="2401"/>
      <c r="I976" s="2401"/>
      <c r="J976" s="2401"/>
      <c r="K976" s="2400"/>
      <c r="L976" s="2400"/>
      <c r="M976" s="2402"/>
      <c r="N976" s="2400"/>
      <c r="O976" s="2403"/>
      <c r="P976" s="2402" t="s">
        <v>5565</v>
      </c>
      <c r="Q976" s="1357" t="s">
        <v>3106</v>
      </c>
      <c r="R976" s="1358"/>
      <c r="S976" s="1358"/>
      <c r="T976" s="1359" t="s">
        <v>5544</v>
      </c>
      <c r="U976" s="2286" t="s">
        <v>3120</v>
      </c>
      <c r="V976" s="2287"/>
      <c r="W976" s="2287"/>
      <c r="X976" s="2287"/>
      <c r="Y976" s="1360" t="s">
        <v>5566</v>
      </c>
      <c r="Z976" s="1360"/>
      <c r="AA976" s="1360"/>
      <c r="AB976" s="1361"/>
      <c r="AC976" s="1357" t="s">
        <v>3139</v>
      </c>
      <c r="AD976" s="1358"/>
      <c r="AE976" s="1358"/>
      <c r="AF976" s="1358"/>
      <c r="AG976" s="2398" t="s">
        <v>5542</v>
      </c>
      <c r="AH976" s="2398"/>
      <c r="AI976" s="2398"/>
      <c r="AJ976" s="2399"/>
    </row>
    <row r="977" spans="2:38" s="1316" customFormat="1" ht="12" hidden="1" customHeight="1">
      <c r="E977" s="1352"/>
      <c r="F977" s="2400"/>
      <c r="G977" s="2401"/>
      <c r="H977" s="2401"/>
      <c r="I977" s="2401"/>
      <c r="J977" s="2400"/>
      <c r="K977" s="2402"/>
      <c r="L977" s="2400"/>
      <c r="M977" s="2400"/>
      <c r="N977" s="2400"/>
      <c r="O977" s="2403"/>
      <c r="P977" s="2402" t="s">
        <v>5567</v>
      </c>
      <c r="Q977" s="1357" t="s">
        <v>3106</v>
      </c>
      <c r="R977" s="1358"/>
      <c r="S977" s="1358"/>
      <c r="T977" s="1359" t="s">
        <v>4756</v>
      </c>
      <c r="U977" s="1357" t="s">
        <v>3120</v>
      </c>
      <c r="V977" s="1358"/>
      <c r="W977" s="1358"/>
      <c r="X977" s="1358"/>
      <c r="Y977" s="1360" t="s">
        <v>5568</v>
      </c>
      <c r="Z977" s="1360"/>
      <c r="AA977" s="1360"/>
      <c r="AB977" s="1361"/>
      <c r="AC977" s="1357" t="s">
        <v>3139</v>
      </c>
      <c r="AD977" s="1358"/>
      <c r="AE977" s="1358"/>
      <c r="AF977" s="1358"/>
      <c r="AG977" s="2398" t="s">
        <v>5542</v>
      </c>
      <c r="AH977" s="2398"/>
      <c r="AI977" s="2398"/>
      <c r="AJ977" s="2399"/>
    </row>
    <row r="978" spans="2:38" s="1375" customFormat="1" ht="12" customHeight="1">
      <c r="E978" s="1396"/>
      <c r="F978" s="1395"/>
      <c r="G978" s="1396"/>
      <c r="H978" s="1396"/>
      <c r="I978" s="1396"/>
      <c r="J978" s="1351"/>
      <c r="K978" s="1395"/>
      <c r="L978" s="1395"/>
      <c r="M978" s="1397"/>
      <c r="N978" s="1673"/>
      <c r="O978" s="1673"/>
      <c r="P978" s="1673"/>
      <c r="Q978" s="1673"/>
      <c r="R978" s="1673"/>
      <c r="S978" s="1673"/>
      <c r="T978" s="1673"/>
      <c r="U978" s="1673"/>
      <c r="V978" s="1673"/>
      <c r="W978" s="1673"/>
      <c r="X978" s="1673"/>
      <c r="Y978" s="1673"/>
      <c r="Z978" s="1673"/>
      <c r="AA978" s="1673"/>
      <c r="AB978" s="1673"/>
      <c r="AC978" s="1673"/>
      <c r="AD978" s="1673"/>
      <c r="AE978" s="1673"/>
      <c r="AF978" s="1673"/>
      <c r="AG978" s="1673"/>
      <c r="AH978" s="1673"/>
      <c r="AI978" s="1673"/>
      <c r="AJ978" s="1673"/>
      <c r="AK978" s="1673"/>
      <c r="AL978" s="1673"/>
    </row>
    <row r="979" spans="2:38" s="2404" customFormat="1" ht="12" customHeight="1">
      <c r="C979" s="2404" t="s">
        <v>5569</v>
      </c>
      <c r="D979" s="2405"/>
      <c r="F979" s="2404" t="s">
        <v>5570</v>
      </c>
    </row>
    <row r="980" spans="2:38" s="2404" customFormat="1" ht="12" customHeight="1">
      <c r="E980" s="2406" t="s">
        <v>5571</v>
      </c>
      <c r="AJ980" s="2407" t="s">
        <v>5572</v>
      </c>
    </row>
    <row r="981" spans="2:38" s="2404" customFormat="1" ht="12" customHeight="1">
      <c r="E981" s="2408">
        <v>31</v>
      </c>
      <c r="F981" s="2408"/>
      <c r="G981" s="2408"/>
      <c r="H981" s="2408"/>
      <c r="I981" s="2408"/>
      <c r="J981" s="2408"/>
      <c r="K981" s="2408"/>
      <c r="L981" s="2408">
        <v>24</v>
      </c>
      <c r="M981" s="2408">
        <v>23</v>
      </c>
      <c r="N981" s="2408"/>
      <c r="O981" s="2408"/>
      <c r="P981" s="2408"/>
      <c r="Q981" s="2408"/>
      <c r="R981" s="2408"/>
      <c r="S981" s="2408"/>
      <c r="T981" s="2409">
        <v>16</v>
      </c>
      <c r="U981" s="2409">
        <v>15</v>
      </c>
      <c r="V981" s="2408"/>
      <c r="W981" s="2408"/>
      <c r="X981" s="2408"/>
      <c r="Y981" s="2408"/>
      <c r="Z981" s="2408"/>
      <c r="AA981" s="2408"/>
      <c r="AB981" s="2409">
        <v>8</v>
      </c>
      <c r="AC981" s="2409">
        <v>7</v>
      </c>
      <c r="AD981" s="2408"/>
      <c r="AE981" s="2408"/>
      <c r="AF981" s="2408"/>
      <c r="AG981" s="2408"/>
      <c r="AH981" s="2408"/>
      <c r="AI981" s="2408"/>
      <c r="AJ981" s="2409">
        <v>0</v>
      </c>
    </row>
    <row r="982" spans="2:38" s="2404" customFormat="1" ht="12" customHeight="1">
      <c r="E982" s="2410" t="s">
        <v>5573</v>
      </c>
      <c r="F982" s="2411" t="s">
        <v>5573</v>
      </c>
      <c r="G982" s="2411" t="s">
        <v>5573</v>
      </c>
      <c r="H982" s="2412" t="s">
        <v>5573</v>
      </c>
      <c r="I982" s="2410" t="s">
        <v>5573</v>
      </c>
      <c r="J982" s="2411" t="s">
        <v>5573</v>
      </c>
      <c r="K982" s="2411" t="s">
        <v>5573</v>
      </c>
      <c r="L982" s="2412" t="s">
        <v>5573</v>
      </c>
      <c r="M982" s="2410" t="s">
        <v>5573</v>
      </c>
      <c r="N982" s="2411" t="s">
        <v>5573</v>
      </c>
      <c r="O982" s="2411" t="s">
        <v>5573</v>
      </c>
      <c r="P982" s="2412" t="s">
        <v>5573</v>
      </c>
      <c r="Q982" s="2410" t="s">
        <v>5573</v>
      </c>
      <c r="R982" s="2411" t="s">
        <v>5573</v>
      </c>
      <c r="S982" s="2411" t="s">
        <v>5573</v>
      </c>
      <c r="T982" s="2412" t="s">
        <v>5573</v>
      </c>
      <c r="U982" s="2410" t="s">
        <v>5573</v>
      </c>
      <c r="V982" s="2411" t="s">
        <v>5573</v>
      </c>
      <c r="W982" s="2411" t="s">
        <v>5573</v>
      </c>
      <c r="X982" s="2412" t="s">
        <v>5573</v>
      </c>
      <c r="Y982" s="2410" t="s">
        <v>5573</v>
      </c>
      <c r="Z982" s="2411" t="s">
        <v>5573</v>
      </c>
      <c r="AA982" s="2411" t="s">
        <v>5573</v>
      </c>
      <c r="AB982" s="2412" t="s">
        <v>5573</v>
      </c>
      <c r="AC982" s="2410" t="s">
        <v>5573</v>
      </c>
      <c r="AD982" s="2411" t="s">
        <v>5573</v>
      </c>
      <c r="AE982" s="2411" t="s">
        <v>5573</v>
      </c>
      <c r="AF982" s="2412" t="s">
        <v>5573</v>
      </c>
      <c r="AG982" s="2410" t="s">
        <v>5573</v>
      </c>
      <c r="AH982" s="2413" t="s">
        <v>5574</v>
      </c>
      <c r="AI982" s="2413" t="s">
        <v>5574</v>
      </c>
      <c r="AJ982" s="2414" t="s">
        <v>5574</v>
      </c>
    </row>
    <row r="983" spans="2:38" s="2404" customFormat="1" ht="6" customHeight="1">
      <c r="E983" s="2415"/>
      <c r="F983" s="2415"/>
      <c r="G983" s="2415"/>
      <c r="H983" s="2415"/>
      <c r="I983" s="2415"/>
      <c r="J983" s="2415"/>
      <c r="K983" s="2415"/>
      <c r="L983" s="2415"/>
      <c r="M983" s="2415"/>
      <c r="N983" s="2415"/>
      <c r="O983" s="2415"/>
      <c r="P983" s="2415"/>
      <c r="Q983" s="2415"/>
      <c r="R983" s="2415"/>
      <c r="S983" s="2415"/>
      <c r="T983" s="2415"/>
      <c r="U983" s="2415"/>
      <c r="V983" s="2415"/>
      <c r="W983" s="2415"/>
      <c r="X983" s="2415"/>
      <c r="Y983" s="2415"/>
      <c r="Z983" s="2415"/>
      <c r="AA983" s="2415"/>
      <c r="AB983" s="2415"/>
      <c r="AC983" s="2415"/>
      <c r="AD983" s="2415"/>
      <c r="AE983" s="2415"/>
      <c r="AF983" s="2415"/>
      <c r="AG983" s="2415"/>
      <c r="AH983" s="2415"/>
      <c r="AI983" s="2415"/>
      <c r="AJ983" s="2415"/>
    </row>
    <row r="984" spans="2:38" s="2404" customFormat="1" ht="6" customHeight="1">
      <c r="E984" s="2415"/>
      <c r="F984" s="2415"/>
      <c r="G984" s="2415"/>
      <c r="H984" s="2415"/>
      <c r="I984" s="2415"/>
      <c r="J984" s="2415"/>
      <c r="K984" s="2415"/>
      <c r="L984" s="2415"/>
      <c r="M984" s="2415"/>
      <c r="N984" s="2415"/>
      <c r="O984" s="2415"/>
      <c r="P984" s="2415"/>
      <c r="Q984" s="2415"/>
      <c r="R984" s="2415"/>
      <c r="S984" s="2415"/>
      <c r="T984" s="2415"/>
      <c r="U984" s="2415"/>
      <c r="V984" s="2415"/>
      <c r="W984" s="2415"/>
      <c r="X984" s="2415"/>
      <c r="Y984" s="2415"/>
      <c r="Z984" s="2415"/>
      <c r="AA984" s="2415"/>
      <c r="AB984" s="2415"/>
      <c r="AC984" s="2415"/>
      <c r="AD984" s="2415"/>
      <c r="AE984" s="2415"/>
      <c r="AF984" s="2415"/>
      <c r="AG984" s="2415"/>
      <c r="AH984" s="2415"/>
      <c r="AI984" s="2415"/>
      <c r="AJ984" s="2415"/>
    </row>
    <row r="985" spans="2:38" s="2404" customFormat="1" ht="6" customHeight="1">
      <c r="E985" s="2415"/>
      <c r="F985" s="2415"/>
      <c r="G985" s="2415"/>
      <c r="H985" s="2415"/>
      <c r="I985" s="2415"/>
      <c r="J985" s="2415"/>
      <c r="K985" s="2415"/>
      <c r="L985" s="2415"/>
      <c r="M985" s="2415"/>
      <c r="N985" s="2415"/>
      <c r="O985" s="2415"/>
      <c r="P985" s="2415"/>
      <c r="Q985" s="2415"/>
      <c r="R985" s="2415"/>
      <c r="S985" s="2415"/>
      <c r="T985" s="2415"/>
      <c r="U985" s="2415"/>
      <c r="V985" s="2415"/>
      <c r="W985" s="2415"/>
      <c r="X985" s="2415"/>
      <c r="Y985" s="2415"/>
      <c r="Z985" s="2415"/>
      <c r="AA985" s="2415"/>
      <c r="AB985" s="2415"/>
      <c r="AC985" s="2415"/>
      <c r="AD985" s="2415"/>
      <c r="AE985" s="2415"/>
      <c r="AF985" s="2415"/>
      <c r="AG985" s="2415"/>
      <c r="AH985" s="2415"/>
      <c r="AI985" s="2415"/>
      <c r="AJ985" s="2415"/>
    </row>
    <row r="986" spans="2:38" s="2404" customFormat="1" ht="6" customHeight="1">
      <c r="E986" s="2416"/>
      <c r="F986" s="2416"/>
      <c r="G986" s="2416"/>
      <c r="H986" s="2416"/>
      <c r="I986" s="2416"/>
      <c r="J986" s="2416"/>
      <c r="K986" s="2416"/>
      <c r="L986" s="2416"/>
      <c r="M986" s="2416"/>
      <c r="N986" s="2416"/>
      <c r="O986" s="2416"/>
      <c r="P986" s="2416"/>
      <c r="Q986" s="2416"/>
      <c r="R986" s="2416"/>
      <c r="S986" s="2416"/>
      <c r="T986" s="2416"/>
      <c r="U986" s="2416"/>
      <c r="V986" s="2416"/>
      <c r="W986" s="2416"/>
      <c r="X986" s="2416"/>
      <c r="Y986" s="2416"/>
      <c r="Z986" s="2416"/>
      <c r="AA986" s="2416"/>
      <c r="AB986" s="2416"/>
      <c r="AC986" s="2416"/>
      <c r="AD986" s="2416"/>
      <c r="AE986" s="2416"/>
      <c r="AF986" s="2416"/>
      <c r="AG986" s="2416"/>
      <c r="AH986" s="2416"/>
      <c r="AI986" s="2416"/>
      <c r="AJ986" s="2416"/>
    </row>
    <row r="987" spans="2:38" ht="11.25" customHeight="1">
      <c r="B987" s="1618"/>
      <c r="E987" s="2033"/>
      <c r="F987" s="2033"/>
      <c r="G987" s="2033"/>
      <c r="H987" s="2033"/>
      <c r="O987" s="2033"/>
      <c r="P987" s="2033"/>
      <c r="Q987" s="2033"/>
      <c r="R987" s="2033"/>
      <c r="S987" s="2033"/>
      <c r="T987" s="2033"/>
      <c r="U987" s="2033"/>
      <c r="AA987" s="2308" t="s">
        <v>5270</v>
      </c>
      <c r="AB987" s="2308"/>
      <c r="AC987" s="2308"/>
      <c r="AD987" s="2308"/>
      <c r="AE987" s="2308"/>
      <c r="AF987" s="2308"/>
      <c r="AH987" s="2417">
        <v>0</v>
      </c>
      <c r="AI987" s="2296">
        <v>0</v>
      </c>
      <c r="AJ987" s="2297">
        <v>0</v>
      </c>
    </row>
    <row r="988" spans="2:38" ht="11.25" customHeight="1">
      <c r="B988" s="1618"/>
      <c r="E988" s="2033"/>
      <c r="F988" s="2033"/>
      <c r="G988" s="2033"/>
      <c r="H988" s="2033"/>
      <c r="O988" s="2033"/>
      <c r="P988" s="2033"/>
      <c r="Q988" s="2033"/>
      <c r="R988" s="2033"/>
      <c r="S988" s="2033"/>
      <c r="T988" s="2033"/>
      <c r="U988" s="2033"/>
      <c r="AA988" s="2418" t="s">
        <v>5271</v>
      </c>
      <c r="AB988" s="2418"/>
      <c r="AC988" s="2418"/>
      <c r="AD988" s="2418"/>
      <c r="AE988" s="2418"/>
      <c r="AF988" s="2418"/>
      <c r="AG988" s="1853"/>
      <c r="AH988" s="2419">
        <v>0</v>
      </c>
      <c r="AI988" s="2420">
        <v>0</v>
      </c>
      <c r="AJ988" s="2421">
        <v>1</v>
      </c>
    </row>
    <row r="989" spans="2:38" ht="11.25" customHeight="1">
      <c r="B989" s="1618"/>
      <c r="E989" s="2033"/>
      <c r="F989" s="2033"/>
      <c r="G989" s="2033"/>
      <c r="H989" s="2033"/>
      <c r="O989" s="2033"/>
      <c r="P989" s="2033"/>
      <c r="Q989" s="2033"/>
      <c r="R989" s="2033"/>
      <c r="S989" s="2033"/>
      <c r="T989" s="2033"/>
      <c r="U989" s="2033"/>
      <c r="AA989" s="2309" t="s">
        <v>5272</v>
      </c>
      <c r="AB989" s="2309"/>
      <c r="AC989" s="2309"/>
      <c r="AD989" s="2309"/>
      <c r="AE989" s="2309"/>
      <c r="AF989" s="2309"/>
      <c r="AH989" s="2422">
        <v>0</v>
      </c>
      <c r="AI989" s="2301">
        <v>1</v>
      </c>
      <c r="AJ989" s="2302">
        <v>0</v>
      </c>
    </row>
    <row r="990" spans="2:38" ht="11.25" customHeight="1">
      <c r="B990" s="1618"/>
      <c r="E990" s="2033"/>
      <c r="F990" s="2033"/>
      <c r="G990" s="2033"/>
      <c r="H990" s="2033"/>
      <c r="O990" s="2033"/>
      <c r="P990" s="2033"/>
      <c r="Q990" s="2033"/>
      <c r="R990" s="2033"/>
      <c r="S990" s="2033"/>
      <c r="T990" s="2033"/>
      <c r="U990" s="2033"/>
      <c r="AA990" s="2309" t="s">
        <v>5273</v>
      </c>
      <c r="AB990" s="2309"/>
      <c r="AC990" s="2309"/>
      <c r="AD990" s="2309"/>
      <c r="AE990" s="2309"/>
      <c r="AF990" s="2309"/>
      <c r="AH990" s="2422">
        <v>0</v>
      </c>
      <c r="AI990" s="2301">
        <v>1</v>
      </c>
      <c r="AJ990" s="2302">
        <v>1</v>
      </c>
    </row>
    <row r="991" spans="2:38" ht="11.25" customHeight="1">
      <c r="B991" s="1618"/>
      <c r="E991" s="2033"/>
      <c r="F991" s="2033"/>
      <c r="G991" s="2033"/>
      <c r="H991" s="2033"/>
      <c r="O991" s="2033"/>
      <c r="P991" s="2033"/>
      <c r="Q991" s="2033"/>
      <c r="R991" s="2033"/>
      <c r="S991" s="2033"/>
      <c r="T991" s="2033"/>
      <c r="U991" s="2033"/>
      <c r="AA991" s="2418" t="s">
        <v>5274</v>
      </c>
      <c r="AB991" s="2418"/>
      <c r="AC991" s="2418"/>
      <c r="AD991" s="2418"/>
      <c r="AE991" s="2418"/>
      <c r="AF991" s="2418"/>
      <c r="AG991" s="1853"/>
      <c r="AH991" s="2419">
        <v>1</v>
      </c>
      <c r="AI991" s="2420">
        <v>0</v>
      </c>
      <c r="AJ991" s="2421">
        <v>0</v>
      </c>
    </row>
    <row r="992" spans="2:38" ht="11.25" customHeight="1">
      <c r="B992" s="1618"/>
      <c r="E992" s="2033"/>
      <c r="F992" s="2033"/>
      <c r="G992" s="2033"/>
      <c r="H992" s="2033"/>
      <c r="O992" s="2033"/>
      <c r="P992" s="2033"/>
      <c r="Q992" s="2033"/>
      <c r="R992" s="2033"/>
      <c r="S992" s="2033"/>
      <c r="T992" s="2033"/>
      <c r="U992" s="2033"/>
      <c r="AA992" s="2423" t="s">
        <v>5275</v>
      </c>
      <c r="AB992" s="2418"/>
      <c r="AC992" s="2418"/>
      <c r="AD992" s="2418"/>
      <c r="AE992" s="2418"/>
      <c r="AF992" s="2418"/>
      <c r="AG992" s="1853"/>
      <c r="AH992" s="2419">
        <v>1</v>
      </c>
      <c r="AI992" s="2420">
        <v>0</v>
      </c>
      <c r="AJ992" s="2421">
        <v>1</v>
      </c>
    </row>
    <row r="993" spans="2:38" ht="11.25" customHeight="1">
      <c r="B993" s="1618"/>
      <c r="E993" s="2033"/>
      <c r="F993" s="2033"/>
      <c r="G993" s="2033"/>
      <c r="H993" s="2033"/>
      <c r="O993" s="2033"/>
      <c r="P993" s="2033"/>
      <c r="Q993" s="2033"/>
      <c r="R993" s="2033"/>
      <c r="S993" s="2033"/>
      <c r="T993" s="2033"/>
      <c r="U993" s="2033"/>
      <c r="AA993" s="2418" t="s">
        <v>5276</v>
      </c>
      <c r="AB993" s="2418"/>
      <c r="AC993" s="2418"/>
      <c r="AD993" s="2418"/>
      <c r="AE993" s="2418"/>
      <c r="AF993" s="2418"/>
      <c r="AG993" s="1853"/>
      <c r="AH993" s="2419">
        <v>1</v>
      </c>
      <c r="AI993" s="2420">
        <v>1</v>
      </c>
      <c r="AJ993" s="2421">
        <v>0</v>
      </c>
    </row>
    <row r="994" spans="2:38" ht="11.25" customHeight="1">
      <c r="B994" s="1618"/>
      <c r="E994" s="2033"/>
      <c r="F994" s="2033"/>
      <c r="G994" s="2033"/>
      <c r="H994" s="2033"/>
      <c r="O994" s="2033"/>
      <c r="P994" s="2033"/>
      <c r="Q994" s="2033"/>
      <c r="R994" s="2033"/>
      <c r="S994" s="2033"/>
      <c r="T994" s="2033"/>
      <c r="U994" s="2033"/>
      <c r="AA994" s="2418" t="s">
        <v>5277</v>
      </c>
      <c r="AB994" s="2418"/>
      <c r="AC994" s="2418"/>
      <c r="AD994" s="2418"/>
      <c r="AE994" s="2418"/>
      <c r="AF994" s="2418"/>
      <c r="AG994" s="1853"/>
      <c r="AH994" s="2424">
        <v>1</v>
      </c>
      <c r="AI994" s="2425">
        <v>1</v>
      </c>
      <c r="AJ994" s="2426">
        <v>1</v>
      </c>
      <c r="AK994" s="1903" t="s">
        <v>3128</v>
      </c>
    </row>
    <row r="995" spans="2:38" s="2404" customFormat="1" ht="12" customHeight="1">
      <c r="T995" s="2416"/>
      <c r="U995" s="2416"/>
      <c r="V995" s="2416"/>
      <c r="W995" s="2416"/>
      <c r="X995" s="2427"/>
      <c r="Y995" s="2416"/>
      <c r="Z995" s="2416"/>
      <c r="AA995" s="2416"/>
      <c r="AB995" s="2416"/>
      <c r="AC995" s="2416"/>
      <c r="AD995" s="2416"/>
      <c r="AE995" s="2416"/>
      <c r="AF995" s="2416"/>
      <c r="AG995" s="2428"/>
      <c r="AH995" s="2416"/>
      <c r="AI995" s="2415"/>
      <c r="AJ995" s="2415"/>
      <c r="AK995" s="2416"/>
      <c r="AL995" s="2416"/>
    </row>
    <row r="996" spans="2:38" s="2404" customFormat="1" ht="12" customHeight="1">
      <c r="T996" s="2416"/>
      <c r="U996" s="2416"/>
      <c r="V996" s="2416"/>
      <c r="W996" s="2416"/>
      <c r="X996" s="2427"/>
      <c r="Y996" s="2416"/>
      <c r="Z996" s="2416"/>
      <c r="AA996" s="2416"/>
      <c r="AB996" s="2416"/>
      <c r="AC996" s="2416"/>
      <c r="AD996" s="2416"/>
      <c r="AE996" s="2416"/>
      <c r="AF996" s="2416"/>
      <c r="AG996" s="2428"/>
      <c r="AH996" s="2416"/>
      <c r="AI996" s="2415"/>
      <c r="AJ996" s="2415"/>
      <c r="AK996" s="2416"/>
      <c r="AL996" s="2416"/>
    </row>
    <row r="997" spans="2:38" s="1370" customFormat="1" ht="12" customHeight="1">
      <c r="B997" s="2429" t="str">
        <f t="shared" ref="B997:B1005" si="2">$B$2</f>
        <v>15</v>
      </c>
      <c r="C997" s="2430" t="s">
        <v>4840</v>
      </c>
      <c r="D997" s="2228"/>
      <c r="E997" s="2236" t="s">
        <v>5575</v>
      </c>
      <c r="F997" s="2228"/>
      <c r="G997" s="2228"/>
      <c r="H997" s="2228"/>
      <c r="I997" s="2228"/>
      <c r="J997" s="2228"/>
      <c r="K997" s="2228"/>
      <c r="L997" s="2228"/>
      <c r="M997" s="2228"/>
      <c r="N997" s="2228"/>
      <c r="O997" s="2228"/>
      <c r="P997" s="2228"/>
      <c r="Q997" s="2228"/>
      <c r="R997" s="2230"/>
      <c r="S997" s="2230"/>
      <c r="T997" s="2230"/>
      <c r="U997" s="2230"/>
      <c r="V997" s="2230"/>
      <c r="W997" s="2230"/>
      <c r="X997" s="1896"/>
      <c r="Y997" s="1896"/>
      <c r="Z997" s="1896"/>
      <c r="AA997" s="1896"/>
      <c r="AB997" s="1896"/>
      <c r="AC997" s="1896"/>
      <c r="AD997" s="1896"/>
      <c r="AE997" s="2228"/>
      <c r="AF997" s="2431" t="s">
        <v>3184</v>
      </c>
      <c r="AG997" s="2431"/>
      <c r="AH997" s="2431"/>
      <c r="AI997" s="2431"/>
      <c r="AJ997" s="2431"/>
      <c r="AK997" s="2228"/>
    </row>
    <row r="998" spans="2:38" s="1370" customFormat="1" ht="12" customHeight="1">
      <c r="B998" s="2429" t="str">
        <f t="shared" si="2"/>
        <v>15</v>
      </c>
      <c r="C998" s="2430" t="s">
        <v>5576</v>
      </c>
      <c r="D998" s="2228"/>
      <c r="E998" s="2236" t="s">
        <v>5577</v>
      </c>
      <c r="F998" s="2228"/>
      <c r="G998" s="2228"/>
      <c r="H998" s="2228"/>
      <c r="I998" s="2228"/>
      <c r="J998" s="2228"/>
      <c r="K998" s="2228"/>
      <c r="L998" s="2228"/>
      <c r="M998" s="2228"/>
      <c r="N998" s="2228"/>
      <c r="O998" s="2228"/>
      <c r="P998" s="2228"/>
      <c r="Q998" s="2228"/>
      <c r="R998" s="2230"/>
      <c r="S998" s="2230"/>
      <c r="T998" s="2230"/>
      <c r="U998" s="2230"/>
      <c r="V998" s="2230"/>
      <c r="W998" s="2230"/>
      <c r="X998" s="1896"/>
      <c r="Y998" s="1896"/>
      <c r="Z998" s="1896"/>
      <c r="AA998" s="1896"/>
      <c r="AB998" s="1896"/>
      <c r="AC998" s="1896"/>
      <c r="AD998" s="1896"/>
      <c r="AE998" s="2228"/>
      <c r="AF998" s="2431" t="s">
        <v>3184</v>
      </c>
      <c r="AG998" s="2431"/>
      <c r="AH998" s="2431"/>
      <c r="AI998" s="2431"/>
      <c r="AJ998" s="2431"/>
      <c r="AK998" s="2228"/>
    </row>
    <row r="999" spans="2:38" s="1370" customFormat="1" ht="12" customHeight="1">
      <c r="B999" s="2429" t="str">
        <f t="shared" si="2"/>
        <v>15</v>
      </c>
      <c r="C999" s="2430" t="s">
        <v>5578</v>
      </c>
      <c r="D999" s="2228"/>
      <c r="E999" s="2236" t="s">
        <v>5579</v>
      </c>
      <c r="F999" s="2228"/>
      <c r="G999" s="2228"/>
      <c r="H999" s="2228"/>
      <c r="I999" s="2228"/>
      <c r="J999" s="2228"/>
      <c r="K999" s="2228"/>
      <c r="L999" s="2228"/>
      <c r="M999" s="2228"/>
      <c r="N999" s="2228"/>
      <c r="O999" s="2228"/>
      <c r="P999" s="2228"/>
      <c r="Q999" s="2228"/>
      <c r="R999" s="2230"/>
      <c r="S999" s="2230"/>
      <c r="T999" s="2230"/>
      <c r="U999" s="2230"/>
      <c r="V999" s="2230"/>
      <c r="W999" s="2230"/>
      <c r="X999" s="1896"/>
      <c r="Y999" s="1896"/>
      <c r="Z999" s="1896"/>
      <c r="AA999" s="1896"/>
      <c r="AB999" s="1896"/>
      <c r="AC999" s="1896"/>
      <c r="AD999" s="1896"/>
      <c r="AE999" s="2228"/>
      <c r="AF999" s="2431" t="s">
        <v>3184</v>
      </c>
      <c r="AG999" s="2431"/>
      <c r="AH999" s="2431"/>
      <c r="AI999" s="2431"/>
      <c r="AJ999" s="2431"/>
      <c r="AK999" s="2228"/>
    </row>
    <row r="1000" spans="2:38" s="1370" customFormat="1" ht="12" customHeight="1">
      <c r="B1000" s="2429" t="str">
        <f t="shared" si="2"/>
        <v>15</v>
      </c>
      <c r="C1000" s="2430" t="s">
        <v>5580</v>
      </c>
      <c r="D1000" s="2228"/>
      <c r="E1000" s="2236" t="s">
        <v>5581</v>
      </c>
      <c r="F1000" s="2228"/>
      <c r="G1000" s="2228"/>
      <c r="H1000" s="2228"/>
      <c r="I1000" s="2228"/>
      <c r="J1000" s="2228"/>
      <c r="K1000" s="2228"/>
      <c r="L1000" s="2228"/>
      <c r="M1000" s="2228"/>
      <c r="N1000" s="2228"/>
      <c r="O1000" s="2228"/>
      <c r="P1000" s="2228"/>
      <c r="Q1000" s="2228"/>
      <c r="R1000" s="2230"/>
      <c r="S1000" s="2230"/>
      <c r="T1000" s="2230"/>
      <c r="U1000" s="2230"/>
      <c r="V1000" s="2230"/>
      <c r="W1000" s="2230"/>
      <c r="X1000" s="1896"/>
      <c r="Y1000" s="1896"/>
      <c r="Z1000" s="1896"/>
      <c r="AA1000" s="1896"/>
      <c r="AB1000" s="1896"/>
      <c r="AC1000" s="1896"/>
      <c r="AD1000" s="1896"/>
      <c r="AE1000" s="2228"/>
      <c r="AF1000" s="2431" t="s">
        <v>3184</v>
      </c>
      <c r="AG1000" s="2431"/>
      <c r="AH1000" s="2431"/>
      <c r="AI1000" s="2431"/>
      <c r="AJ1000" s="2431"/>
      <c r="AK1000" s="2228"/>
    </row>
    <row r="1001" spans="2:38" s="1370" customFormat="1" ht="12" customHeight="1">
      <c r="B1001" s="2429" t="str">
        <f t="shared" si="2"/>
        <v>15</v>
      </c>
      <c r="C1001" s="2430" t="s">
        <v>5582</v>
      </c>
      <c r="D1001" s="2228"/>
      <c r="E1001" s="2236" t="s">
        <v>5583</v>
      </c>
      <c r="F1001" s="2228"/>
      <c r="G1001" s="2228"/>
      <c r="H1001" s="2228"/>
      <c r="I1001" s="2228"/>
      <c r="J1001" s="2228"/>
      <c r="K1001" s="2228"/>
      <c r="L1001" s="2228"/>
      <c r="M1001" s="2228"/>
      <c r="N1001" s="2228"/>
      <c r="O1001" s="2228"/>
      <c r="P1001" s="2228"/>
      <c r="Q1001" s="2228"/>
      <c r="R1001" s="2230"/>
      <c r="S1001" s="2230"/>
      <c r="T1001" s="2230"/>
      <c r="U1001" s="2230"/>
      <c r="V1001" s="2230"/>
      <c r="W1001" s="2230"/>
      <c r="X1001" s="1896"/>
      <c r="Y1001" s="1896"/>
      <c r="Z1001" s="1896"/>
      <c r="AA1001" s="1896"/>
      <c r="AB1001" s="1896"/>
      <c r="AC1001" s="1896"/>
      <c r="AD1001" s="1896"/>
      <c r="AE1001" s="2228"/>
      <c r="AF1001" s="2431" t="s">
        <v>3184</v>
      </c>
      <c r="AG1001" s="2431"/>
      <c r="AH1001" s="2431"/>
      <c r="AI1001" s="2431"/>
      <c r="AJ1001" s="2431"/>
      <c r="AK1001" s="2228"/>
    </row>
    <row r="1002" spans="2:38" s="1370" customFormat="1" ht="12" customHeight="1">
      <c r="B1002" s="2429" t="str">
        <f t="shared" si="2"/>
        <v>15</v>
      </c>
      <c r="C1002" s="2430" t="s">
        <v>5584</v>
      </c>
      <c r="D1002" s="2228"/>
      <c r="E1002" s="2236" t="s">
        <v>5585</v>
      </c>
      <c r="F1002" s="2228"/>
      <c r="G1002" s="2228"/>
      <c r="H1002" s="2228"/>
      <c r="I1002" s="2228"/>
      <c r="J1002" s="2228"/>
      <c r="K1002" s="2228"/>
      <c r="L1002" s="2228"/>
      <c r="M1002" s="2228"/>
      <c r="N1002" s="2228"/>
      <c r="O1002" s="2228"/>
      <c r="P1002" s="2228"/>
      <c r="Q1002" s="2228"/>
      <c r="R1002" s="2230"/>
      <c r="S1002" s="2230"/>
      <c r="T1002" s="2230"/>
      <c r="U1002" s="2230"/>
      <c r="V1002" s="2230"/>
      <c r="W1002" s="2230"/>
      <c r="X1002" s="1896"/>
      <c r="Y1002" s="1896"/>
      <c r="Z1002" s="1896"/>
      <c r="AA1002" s="1896"/>
      <c r="AB1002" s="1896"/>
      <c r="AC1002" s="1896"/>
      <c r="AD1002" s="1896"/>
      <c r="AE1002" s="2228"/>
      <c r="AF1002" s="2431" t="s">
        <v>3184</v>
      </c>
      <c r="AG1002" s="2431"/>
      <c r="AH1002" s="2431"/>
      <c r="AI1002" s="2431"/>
      <c r="AJ1002" s="2431"/>
      <c r="AK1002" s="2228"/>
    </row>
    <row r="1003" spans="2:38" s="1370" customFormat="1" ht="12" customHeight="1">
      <c r="B1003" s="2429" t="str">
        <f t="shared" si="2"/>
        <v>15</v>
      </c>
      <c r="C1003" s="2430" t="s">
        <v>5586</v>
      </c>
      <c r="D1003" s="2228"/>
      <c r="E1003" s="2236" t="s">
        <v>5587</v>
      </c>
      <c r="F1003" s="2228"/>
      <c r="G1003" s="2228"/>
      <c r="H1003" s="2228"/>
      <c r="I1003" s="2228"/>
      <c r="J1003" s="2228"/>
      <c r="K1003" s="2228"/>
      <c r="L1003" s="2228"/>
      <c r="M1003" s="2228"/>
      <c r="N1003" s="2228"/>
      <c r="O1003" s="2228"/>
      <c r="P1003" s="2228"/>
      <c r="Q1003" s="2228"/>
      <c r="R1003" s="2230"/>
      <c r="S1003" s="2230"/>
      <c r="T1003" s="2230"/>
      <c r="U1003" s="2230"/>
      <c r="V1003" s="2230"/>
      <c r="W1003" s="2230"/>
      <c r="X1003" s="1896"/>
      <c r="Y1003" s="1896"/>
      <c r="Z1003" s="1896"/>
      <c r="AA1003" s="1896"/>
      <c r="AB1003" s="1896"/>
      <c r="AC1003" s="1896"/>
      <c r="AD1003" s="1896"/>
      <c r="AE1003" s="2228"/>
      <c r="AF1003" s="2431" t="s">
        <v>3184</v>
      </c>
      <c r="AG1003" s="2431"/>
      <c r="AH1003" s="2431"/>
      <c r="AI1003" s="2431"/>
      <c r="AJ1003" s="2431"/>
      <c r="AK1003" s="2228"/>
    </row>
    <row r="1004" spans="2:38" s="1370" customFormat="1" ht="12" customHeight="1">
      <c r="B1004" s="2429" t="str">
        <f t="shared" si="2"/>
        <v>15</v>
      </c>
      <c r="C1004" s="2430" t="s">
        <v>5588</v>
      </c>
      <c r="D1004" s="2228"/>
      <c r="E1004" s="2236" t="s">
        <v>5589</v>
      </c>
      <c r="F1004" s="2228"/>
      <c r="G1004" s="2228"/>
      <c r="H1004" s="2228"/>
      <c r="I1004" s="2228"/>
      <c r="J1004" s="2228"/>
      <c r="K1004" s="2228"/>
      <c r="L1004" s="2228"/>
      <c r="M1004" s="2228"/>
      <c r="N1004" s="2228"/>
      <c r="O1004" s="2228"/>
      <c r="P1004" s="2228"/>
      <c r="Q1004" s="2228"/>
      <c r="R1004" s="2230"/>
      <c r="S1004" s="2230"/>
      <c r="T1004" s="2230"/>
      <c r="U1004" s="2230"/>
      <c r="V1004" s="2230"/>
      <c r="W1004" s="2230"/>
      <c r="X1004" s="1896"/>
      <c r="Y1004" s="1896"/>
      <c r="Z1004" s="1896"/>
      <c r="AA1004" s="1896"/>
      <c r="AB1004" s="1896"/>
      <c r="AC1004" s="1896"/>
      <c r="AD1004" s="1896"/>
      <c r="AE1004" s="2228"/>
      <c r="AF1004" s="2431" t="s">
        <v>3184</v>
      </c>
      <c r="AG1004" s="2431"/>
      <c r="AH1004" s="2431"/>
      <c r="AI1004" s="2431"/>
      <c r="AJ1004" s="2431"/>
      <c r="AK1004" s="2228"/>
    </row>
    <row r="1005" spans="2:38" s="1370" customFormat="1" ht="12" customHeight="1">
      <c r="B1005" s="2429" t="str">
        <f t="shared" si="2"/>
        <v>15</v>
      </c>
      <c r="C1005" s="2430" t="s">
        <v>5590</v>
      </c>
      <c r="D1005" s="2228"/>
      <c r="E1005" s="2236" t="s">
        <v>5591</v>
      </c>
      <c r="F1005" s="2228"/>
      <c r="G1005" s="2228"/>
      <c r="H1005" s="2228"/>
      <c r="I1005" s="2228"/>
      <c r="J1005" s="2228"/>
      <c r="K1005" s="2228"/>
      <c r="L1005" s="2228"/>
      <c r="M1005" s="2228"/>
      <c r="N1005" s="2228"/>
      <c r="O1005" s="2228"/>
      <c r="P1005" s="2228"/>
      <c r="Q1005" s="2228"/>
      <c r="R1005" s="2230"/>
      <c r="S1005" s="2230"/>
      <c r="T1005" s="2230"/>
      <c r="U1005" s="2230"/>
      <c r="V1005" s="2230"/>
      <c r="W1005" s="2230"/>
      <c r="X1005" s="1896"/>
      <c r="Y1005" s="1896"/>
      <c r="Z1005" s="1896"/>
      <c r="AA1005" s="1896"/>
      <c r="AB1005" s="1896"/>
      <c r="AC1005" s="1896"/>
      <c r="AD1005" s="1896"/>
      <c r="AE1005" s="2228"/>
      <c r="AF1005" s="2431" t="s">
        <v>3184</v>
      </c>
      <c r="AG1005" s="2431"/>
      <c r="AH1005" s="2431"/>
      <c r="AI1005" s="2431"/>
      <c r="AJ1005" s="2431"/>
      <c r="AK1005" s="2228"/>
    </row>
    <row r="1006" spans="2:38" s="1370" customFormat="1" ht="12" customHeight="1">
      <c r="B1006" s="2432"/>
      <c r="C1006" s="2228"/>
      <c r="D1006" s="2228"/>
      <c r="E1006" s="2228"/>
      <c r="F1006" s="2228"/>
      <c r="G1006" s="2228"/>
      <c r="H1006" s="2228"/>
      <c r="I1006" s="2228"/>
      <c r="J1006" s="2228"/>
      <c r="K1006" s="2228"/>
      <c r="L1006" s="2228"/>
      <c r="M1006" s="2228"/>
      <c r="N1006" s="2228"/>
      <c r="O1006" s="2228"/>
      <c r="P1006" s="2228"/>
      <c r="Q1006" s="2228"/>
      <c r="R1006" s="2230"/>
      <c r="S1006" s="2230"/>
      <c r="T1006" s="2230"/>
      <c r="U1006" s="2230"/>
      <c r="V1006" s="2230"/>
      <c r="W1006" s="2230"/>
      <c r="X1006" s="2433"/>
      <c r="Y1006" s="2433"/>
      <c r="Z1006" s="2433"/>
      <c r="AA1006" s="2433"/>
      <c r="AB1006" s="2433"/>
      <c r="AC1006" s="2433"/>
      <c r="AD1006" s="2433"/>
      <c r="AE1006" s="2228"/>
      <c r="AF1006" s="2434"/>
      <c r="AG1006" s="2434"/>
      <c r="AH1006" s="2434"/>
      <c r="AI1006" s="2434"/>
      <c r="AJ1006" s="2434"/>
      <c r="AK1006" s="2228"/>
    </row>
    <row r="1007" spans="2:38" s="1316" customFormat="1" ht="12" customHeight="1">
      <c r="B1007" s="1570"/>
      <c r="C1007" s="2435" t="s">
        <v>3101</v>
      </c>
      <c r="D1007" s="2436"/>
      <c r="E1007" s="2435"/>
      <c r="F1007" s="2435"/>
      <c r="G1007" s="2435" t="s">
        <v>3135</v>
      </c>
      <c r="H1007" s="1570"/>
      <c r="I1007" s="1570"/>
      <c r="J1007" s="1570"/>
      <c r="K1007" s="1570"/>
      <c r="L1007" s="1570"/>
      <c r="M1007" s="1570"/>
      <c r="N1007" s="1570"/>
      <c r="O1007" s="1570"/>
      <c r="P1007" s="1570"/>
      <c r="Q1007" s="1570"/>
      <c r="R1007" s="1570"/>
      <c r="S1007" s="1570"/>
      <c r="T1007" s="1570"/>
      <c r="U1007" s="1570"/>
      <c r="V1007" s="1570"/>
      <c r="W1007" s="1570"/>
      <c r="X1007" s="1570"/>
      <c r="Y1007" s="1570"/>
      <c r="Z1007" s="1570"/>
      <c r="AA1007" s="1570"/>
      <c r="AB1007" s="1570"/>
      <c r="AC1007" s="1570"/>
      <c r="AD1007" s="1570"/>
      <c r="AE1007" s="1570"/>
      <c r="AF1007" s="1570"/>
      <c r="AG1007" s="1570"/>
      <c r="AH1007" s="1570"/>
      <c r="AI1007" s="1570"/>
      <c r="AJ1007" s="1570"/>
      <c r="AK1007" s="1896"/>
    </row>
    <row r="1008" spans="2:38" s="1316" customFormat="1" ht="12" customHeight="1">
      <c r="B1008" s="1570"/>
      <c r="C1008" s="1570"/>
      <c r="D1008" s="1570"/>
      <c r="E1008" s="2437" t="s">
        <v>3102</v>
      </c>
      <c r="F1008" s="1570"/>
      <c r="G1008" s="1570"/>
      <c r="H1008" s="1570"/>
      <c r="I1008" s="1570"/>
      <c r="J1008" s="1570"/>
      <c r="K1008" s="1570"/>
      <c r="L1008" s="1570"/>
      <c r="M1008" s="1570"/>
      <c r="N1008" s="1570"/>
      <c r="O1008" s="1570"/>
      <c r="P1008" s="1570"/>
      <c r="Q1008" s="1570"/>
      <c r="R1008" s="1570"/>
      <c r="S1008" s="1570"/>
      <c r="T1008" s="1570"/>
      <c r="U1008" s="1570"/>
      <c r="V1008" s="1570"/>
      <c r="W1008" s="1570"/>
      <c r="X1008" s="1570"/>
      <c r="Y1008" s="1570"/>
      <c r="Z1008" s="1570"/>
      <c r="AA1008" s="1570"/>
      <c r="AB1008" s="1570"/>
      <c r="AC1008" s="1570"/>
      <c r="AD1008" s="1570"/>
      <c r="AE1008" s="1570"/>
      <c r="AF1008" s="1570"/>
      <c r="AG1008" s="1570"/>
      <c r="AH1008" s="1570"/>
      <c r="AI1008" s="1570"/>
      <c r="AJ1008" s="2438" t="s">
        <v>3103</v>
      </c>
      <c r="AK1008" s="1570"/>
    </row>
    <row r="1009" spans="2:42" s="1316" customFormat="1" ht="12" customHeight="1">
      <c r="B1009" s="1570"/>
      <c r="C1009" s="1570"/>
      <c r="D1009" s="1570"/>
      <c r="E1009" s="2439">
        <v>31</v>
      </c>
      <c r="F1009" s="2439"/>
      <c r="G1009" s="2439"/>
      <c r="H1009" s="2439"/>
      <c r="I1009" s="2439"/>
      <c r="J1009" s="2439"/>
      <c r="K1009" s="2439"/>
      <c r="L1009" s="2439">
        <v>24</v>
      </c>
      <c r="M1009" s="2439">
        <v>23</v>
      </c>
      <c r="N1009" s="2439"/>
      <c r="O1009" s="2439"/>
      <c r="P1009" s="2439"/>
      <c r="Q1009" s="2439"/>
      <c r="R1009" s="2439"/>
      <c r="S1009" s="2439"/>
      <c r="T1009" s="2440">
        <v>16</v>
      </c>
      <c r="U1009" s="2440">
        <v>15</v>
      </c>
      <c r="V1009" s="2439"/>
      <c r="W1009" s="2439"/>
      <c r="X1009" s="2439"/>
      <c r="Y1009" s="2439"/>
      <c r="Z1009" s="2439"/>
      <c r="AA1009" s="2439"/>
      <c r="AB1009" s="2440">
        <v>8</v>
      </c>
      <c r="AC1009" s="2440">
        <v>7</v>
      </c>
      <c r="AD1009" s="2439"/>
      <c r="AE1009" s="2439"/>
      <c r="AF1009" s="2439"/>
      <c r="AG1009" s="2439"/>
      <c r="AH1009" s="2439"/>
      <c r="AI1009" s="2439"/>
      <c r="AJ1009" s="2440">
        <v>0</v>
      </c>
      <c r="AK1009" s="1570"/>
    </row>
    <row r="1010" spans="2:42" s="1316" customFormat="1" ht="12" customHeight="1">
      <c r="B1010" s="1570"/>
      <c r="C1010" s="1570"/>
      <c r="D1010" s="1570"/>
      <c r="E1010" s="2441">
        <v>1</v>
      </c>
      <c r="F1010" s="2442">
        <v>0</v>
      </c>
      <c r="G1010" s="2442">
        <v>1</v>
      </c>
      <c r="H1010" s="2443" t="s">
        <v>3105</v>
      </c>
      <c r="I1010" s="2441">
        <v>0</v>
      </c>
      <c r="J1010" s="2444">
        <v>0</v>
      </c>
      <c r="K1010" s="2444">
        <v>0</v>
      </c>
      <c r="L1010" s="2445">
        <v>0</v>
      </c>
      <c r="M1010" s="2446">
        <v>0</v>
      </c>
      <c r="N1010" s="2444">
        <v>0</v>
      </c>
      <c r="O1010" s="2444">
        <v>0</v>
      </c>
      <c r="P1010" s="2445">
        <v>0</v>
      </c>
      <c r="Q1010" s="2441" t="str">
        <f>MID(Q1012,1,1)</f>
        <v>0</v>
      </c>
      <c r="R1010" s="2442" t="str">
        <f>MID(Q1012,2,1)</f>
        <v>0</v>
      </c>
      <c r="S1010" s="2447" t="str">
        <f>MID(Q1012,3,1)</f>
        <v>1</v>
      </c>
      <c r="T1010" s="2448" t="str">
        <f>MID(Q1012,4,1)</f>
        <v>0</v>
      </c>
      <c r="U1010" s="2441" t="str">
        <f>MID(U1012,1,1)</f>
        <v>0</v>
      </c>
      <c r="V1010" s="2442" t="str">
        <f>MID(U1012,2,1)</f>
        <v>0</v>
      </c>
      <c r="W1010" s="2442" t="str">
        <f>MID(U1012,3,1)</f>
        <v>0</v>
      </c>
      <c r="X1010" s="2443" t="str">
        <f>MID(U1012,4,1)</f>
        <v>0</v>
      </c>
      <c r="Y1010" s="2441" t="str">
        <f>MID(U1012,5,1)</f>
        <v>0</v>
      </c>
      <c r="Z1010" s="2442" t="str">
        <f>MID(U1012,6,1)</f>
        <v>0</v>
      </c>
      <c r="AA1010" s="2442" t="str">
        <f>MID(U1012,7,1)</f>
        <v>0</v>
      </c>
      <c r="AB1010" s="2443" t="s">
        <v>3105</v>
      </c>
      <c r="AC1010" s="2449" t="str">
        <f>MID(AC1012,1,1)</f>
        <v>1</v>
      </c>
      <c r="AD1010" s="2447" t="str">
        <f>MID(AC1012,2,1)</f>
        <v>1</v>
      </c>
      <c r="AE1010" s="2447" t="str">
        <f>MID(AC1012,3,1)</f>
        <v>0</v>
      </c>
      <c r="AF1010" s="2450" t="str">
        <f>MID(AC1012,4,1)</f>
        <v>1</v>
      </c>
      <c r="AG1010" s="2449" t="str">
        <f>MID(AC1012,5,1)</f>
        <v>0</v>
      </c>
      <c r="AH1010" s="2447" t="str">
        <f>MID(AC1012,6,1)</f>
        <v>1</v>
      </c>
      <c r="AI1010" s="2447" t="str">
        <f>MID(AC1012,7,1)</f>
        <v>1</v>
      </c>
      <c r="AJ1010" s="2450" t="str">
        <f>MID(AC1012,8,1)</f>
        <v>1</v>
      </c>
      <c r="AK1010" s="1570"/>
    </row>
    <row r="1011" spans="2:42" s="1316" customFormat="1" ht="12" customHeight="1">
      <c r="B1011" s="1570"/>
      <c r="C1011" s="1570"/>
      <c r="D1011" s="1570"/>
      <c r="E1011" s="2451"/>
      <c r="F1011" s="2451"/>
      <c r="G1011" s="2451"/>
      <c r="H1011" s="2451"/>
      <c r="I1011" s="2451"/>
      <c r="J1011" s="2451"/>
      <c r="K1011" s="2451"/>
      <c r="L1011" s="2451"/>
      <c r="M1011" s="2451"/>
      <c r="N1011" s="2451"/>
      <c r="O1011" s="2451"/>
      <c r="P1011" s="2451"/>
      <c r="Q1011" s="2452"/>
      <c r="R1011" s="2452"/>
      <c r="S1011" s="2453"/>
      <c r="T1011" s="2453"/>
      <c r="U1011" s="2452"/>
      <c r="V1011" s="2452"/>
      <c r="W1011" s="2452"/>
      <c r="X1011" s="2452"/>
      <c r="Y1011" s="2452"/>
      <c r="Z1011" s="2452"/>
      <c r="AA1011" s="2452"/>
      <c r="AB1011" s="2452"/>
      <c r="AC1011" s="2453"/>
      <c r="AD1011" s="2453"/>
      <c r="AE1011" s="2453"/>
      <c r="AF1011" s="2453"/>
      <c r="AG1011" s="2453"/>
      <c r="AH1011" s="2453"/>
      <c r="AI1011" s="2453"/>
      <c r="AJ1011" s="2453"/>
      <c r="AK1011" s="1570"/>
    </row>
    <row r="1012" spans="2:42" s="1316" customFormat="1" ht="12" hidden="1" customHeight="1">
      <c r="B1012" s="1570"/>
      <c r="C1012" s="1570"/>
      <c r="D1012" s="1570"/>
      <c r="E1012" s="1571"/>
      <c r="F1012" s="1571"/>
      <c r="G1012" s="1571"/>
      <c r="H1012" s="1571"/>
      <c r="I1012" s="1571"/>
      <c r="J1012" s="2454"/>
      <c r="K1012" s="2454"/>
      <c r="L1012" s="2454"/>
      <c r="M1012" s="2454"/>
      <c r="N1012" s="2454"/>
      <c r="O1012" s="2454"/>
      <c r="P1012" s="2454"/>
      <c r="Q1012" s="2455" t="str">
        <f>HEX2BIN(T1013,4)</f>
        <v>0010</v>
      </c>
      <c r="R1012" s="2455"/>
      <c r="S1012" s="2455"/>
      <c r="T1012" s="2455"/>
      <c r="U1012" s="2455" t="str">
        <f>HEX2BIN(Y1013,8)</f>
        <v>00000000</v>
      </c>
      <c r="V1012" s="2455"/>
      <c r="W1012" s="2455"/>
      <c r="X1012" s="2455"/>
      <c r="Y1012" s="2455"/>
      <c r="Z1012" s="2455"/>
      <c r="AA1012" s="2455"/>
      <c r="AB1012" s="2455"/>
      <c r="AC1012" s="2455" t="str">
        <f>HEX2BIN(AG1013,8)</f>
        <v>11010111</v>
      </c>
      <c r="AD1012" s="2455"/>
      <c r="AE1012" s="2455"/>
      <c r="AF1012" s="2455"/>
      <c r="AG1012" s="2455"/>
      <c r="AH1012" s="2455"/>
      <c r="AI1012" s="2455"/>
      <c r="AJ1012" s="2455"/>
      <c r="AK1012" s="1570"/>
    </row>
    <row r="1013" spans="2:42" s="1316" customFormat="1" ht="12" customHeight="1">
      <c r="B1013" s="1570"/>
      <c r="C1013" s="1570"/>
      <c r="D1013" s="1570"/>
      <c r="E1013" s="1571"/>
      <c r="F1013" s="2454"/>
      <c r="G1013" s="1571"/>
      <c r="H1013" s="1571"/>
      <c r="I1013" s="1571"/>
      <c r="J1013" s="2454"/>
      <c r="K1013" s="2456"/>
      <c r="L1013" s="2454"/>
      <c r="M1013" s="2457"/>
      <c r="N1013" s="2454"/>
      <c r="O1013" s="2456" t="s">
        <v>5592</v>
      </c>
      <c r="P1013" s="1579"/>
      <c r="Q1013" s="2458" t="s">
        <v>3106</v>
      </c>
      <c r="R1013" s="2459"/>
      <c r="S1013" s="2459"/>
      <c r="T1013" s="2460" t="s">
        <v>4797</v>
      </c>
      <c r="U1013" s="2458" t="s">
        <v>4757</v>
      </c>
      <c r="V1013" s="2459"/>
      <c r="W1013" s="2459"/>
      <c r="X1013" s="2459"/>
      <c r="Y1013" s="2461" t="s">
        <v>3339</v>
      </c>
      <c r="Z1013" s="2461"/>
      <c r="AA1013" s="2461"/>
      <c r="AB1013" s="2462"/>
      <c r="AC1013" s="2458" t="s">
        <v>4781</v>
      </c>
      <c r="AD1013" s="2459"/>
      <c r="AE1013" s="2459"/>
      <c r="AF1013" s="2459"/>
      <c r="AG1013" s="2463" t="s">
        <v>5593</v>
      </c>
      <c r="AH1013" s="2461"/>
      <c r="AI1013" s="2461"/>
      <c r="AJ1013" s="2462"/>
      <c r="AK1013" s="1570"/>
    </row>
    <row r="1014" spans="2:42" s="1316" customFormat="1" ht="12" customHeight="1">
      <c r="B1014" s="1570"/>
      <c r="C1014" s="1570"/>
      <c r="D1014" s="1570"/>
      <c r="E1014" s="1571"/>
      <c r="F1014" s="1571"/>
      <c r="G1014" s="1571"/>
      <c r="H1014" s="1571"/>
      <c r="I1014" s="1571"/>
      <c r="J1014" s="2454"/>
      <c r="K1014" s="2456"/>
      <c r="L1014" s="2454"/>
      <c r="M1014" s="2457"/>
      <c r="N1014" s="1579"/>
      <c r="O1014" s="2456" t="s">
        <v>5594</v>
      </c>
      <c r="P1014" s="1579"/>
      <c r="Q1014" s="2458" t="s">
        <v>5595</v>
      </c>
      <c r="R1014" s="2459"/>
      <c r="S1014" s="2459"/>
      <c r="T1014" s="2460" t="s">
        <v>4780</v>
      </c>
      <c r="U1014" s="2458" t="s">
        <v>5528</v>
      </c>
      <c r="V1014" s="2459"/>
      <c r="W1014" s="2459"/>
      <c r="X1014" s="2459"/>
      <c r="Y1014" s="2461" t="s">
        <v>5596</v>
      </c>
      <c r="Z1014" s="2461"/>
      <c r="AA1014" s="2461"/>
      <c r="AB1014" s="2462"/>
      <c r="AC1014" s="2458" t="s">
        <v>4781</v>
      </c>
      <c r="AD1014" s="2459"/>
      <c r="AE1014" s="2459"/>
      <c r="AF1014" s="2459"/>
      <c r="AG1014" s="2464" t="s">
        <v>5597</v>
      </c>
      <c r="AH1014" s="2465"/>
      <c r="AI1014" s="2465"/>
      <c r="AJ1014" s="2466"/>
      <c r="AK1014" s="1570"/>
    </row>
    <row r="1015" spans="2:42" s="1316" customFormat="1" ht="12" customHeight="1">
      <c r="B1015" s="1570"/>
      <c r="C1015" s="1570"/>
      <c r="D1015" s="1570"/>
      <c r="E1015" s="1571"/>
      <c r="F1015" s="1571"/>
      <c r="G1015" s="1571"/>
      <c r="H1015" s="1571"/>
      <c r="I1015" s="1571"/>
      <c r="J1015" s="2454"/>
      <c r="K1015" s="2456"/>
      <c r="L1015" s="2454"/>
      <c r="M1015" s="2457"/>
      <c r="N1015" s="1579"/>
      <c r="O1015" s="2456" t="s">
        <v>5598</v>
      </c>
      <c r="P1015" s="1579"/>
      <c r="Q1015" s="2458" t="s">
        <v>5599</v>
      </c>
      <c r="R1015" s="2459"/>
      <c r="S1015" s="2459"/>
      <c r="T1015" s="2460" t="s">
        <v>4780</v>
      </c>
      <c r="U1015" s="2458" t="s">
        <v>4757</v>
      </c>
      <c r="V1015" s="2459"/>
      <c r="W1015" s="2459"/>
      <c r="X1015" s="2459"/>
      <c r="Y1015" s="2461" t="s">
        <v>4782</v>
      </c>
      <c r="Z1015" s="2461"/>
      <c r="AA1015" s="2461"/>
      <c r="AB1015" s="2462"/>
      <c r="AC1015" s="2458" t="s">
        <v>3216</v>
      </c>
      <c r="AD1015" s="2459"/>
      <c r="AE1015" s="2459"/>
      <c r="AF1015" s="2459"/>
      <c r="AG1015" s="2464" t="s">
        <v>5600</v>
      </c>
      <c r="AH1015" s="2465"/>
      <c r="AI1015" s="2465"/>
      <c r="AJ1015" s="2466"/>
      <c r="AK1015" s="1570"/>
    </row>
    <row r="1016" spans="2:42" s="1316" customFormat="1" ht="12" customHeight="1">
      <c r="B1016" s="1570"/>
      <c r="C1016" s="1570"/>
      <c r="D1016" s="1570"/>
      <c r="E1016" s="1571"/>
      <c r="F1016" s="1571"/>
      <c r="G1016" s="1571"/>
      <c r="H1016" s="1571"/>
      <c r="I1016" s="1571"/>
      <c r="J1016" s="2454"/>
      <c r="K1016" s="2456"/>
      <c r="L1016" s="2454"/>
      <c r="M1016" s="2457"/>
      <c r="N1016" s="1579"/>
      <c r="O1016" s="2456" t="s">
        <v>5601</v>
      </c>
      <c r="P1016" s="1579"/>
      <c r="Q1016" s="2458" t="s">
        <v>5595</v>
      </c>
      <c r="R1016" s="2459"/>
      <c r="S1016" s="2459"/>
      <c r="T1016" s="2460" t="s">
        <v>4797</v>
      </c>
      <c r="U1016" s="2458" t="s">
        <v>4757</v>
      </c>
      <c r="V1016" s="2459"/>
      <c r="W1016" s="2459"/>
      <c r="X1016" s="2459"/>
      <c r="Y1016" s="2461" t="s">
        <v>3444</v>
      </c>
      <c r="Z1016" s="2461"/>
      <c r="AA1016" s="2461"/>
      <c r="AB1016" s="2462"/>
      <c r="AC1016" s="2458" t="s">
        <v>4781</v>
      </c>
      <c r="AD1016" s="2459"/>
      <c r="AE1016" s="2459"/>
      <c r="AF1016" s="2459"/>
      <c r="AG1016" s="2464" t="s">
        <v>5597</v>
      </c>
      <c r="AH1016" s="2465"/>
      <c r="AI1016" s="2465"/>
      <c r="AJ1016" s="2466"/>
      <c r="AK1016" s="1570"/>
    </row>
    <row r="1017" spans="2:42" s="1316" customFormat="1" ht="12" customHeight="1">
      <c r="B1017" s="1570"/>
      <c r="C1017" s="1570"/>
      <c r="D1017" s="1570"/>
      <c r="E1017" s="1571"/>
      <c r="F1017" s="1571"/>
      <c r="G1017" s="1571"/>
      <c r="H1017" s="1571"/>
      <c r="I1017" s="1571"/>
      <c r="J1017" s="2454"/>
      <c r="K1017" s="2456"/>
      <c r="L1017" s="2454"/>
      <c r="M1017" s="2457"/>
      <c r="N1017" s="1579"/>
      <c r="O1017" s="2456" t="s">
        <v>5602</v>
      </c>
      <c r="P1017" s="1579"/>
      <c r="Q1017" s="2458" t="s">
        <v>5603</v>
      </c>
      <c r="R1017" s="2459"/>
      <c r="S1017" s="2459"/>
      <c r="T1017" s="2460" t="s">
        <v>4780</v>
      </c>
      <c r="U1017" s="2458" t="s">
        <v>4757</v>
      </c>
      <c r="V1017" s="2459"/>
      <c r="W1017" s="2459"/>
      <c r="X1017" s="2459"/>
      <c r="Y1017" s="2463" t="s">
        <v>4185</v>
      </c>
      <c r="Z1017" s="2461"/>
      <c r="AA1017" s="2461"/>
      <c r="AB1017" s="2462"/>
      <c r="AC1017" s="2458" t="s">
        <v>5604</v>
      </c>
      <c r="AD1017" s="2459"/>
      <c r="AE1017" s="2459"/>
      <c r="AF1017" s="2459"/>
      <c r="AG1017" s="2464" t="s">
        <v>5597</v>
      </c>
      <c r="AH1017" s="2465"/>
      <c r="AI1017" s="2465"/>
      <c r="AJ1017" s="2466"/>
      <c r="AK1017" s="1570"/>
    </row>
    <row r="1018" spans="2:42" s="1316" customFormat="1" ht="12" customHeight="1">
      <c r="B1018" s="1570"/>
      <c r="C1018" s="1570"/>
      <c r="D1018" s="1570"/>
      <c r="E1018" s="1571"/>
      <c r="F1018" s="1571"/>
      <c r="G1018" s="1571"/>
      <c r="H1018" s="1571"/>
      <c r="I1018" s="1571"/>
      <c r="J1018" s="2454"/>
      <c r="K1018" s="2456"/>
      <c r="L1018" s="2454"/>
      <c r="M1018" s="2457"/>
      <c r="N1018" s="1579"/>
      <c r="O1018" s="2456" t="s">
        <v>5605</v>
      </c>
      <c r="P1018" s="1579"/>
      <c r="Q1018" s="2458" t="s">
        <v>5595</v>
      </c>
      <c r="R1018" s="2459"/>
      <c r="S1018" s="2459"/>
      <c r="T1018" s="2460" t="s">
        <v>4780</v>
      </c>
      <c r="U1018" s="2458" t="s">
        <v>3120</v>
      </c>
      <c r="V1018" s="2459"/>
      <c r="W1018" s="2459"/>
      <c r="X1018" s="2459"/>
      <c r="Y1018" s="2461" t="s">
        <v>5606</v>
      </c>
      <c r="Z1018" s="2461"/>
      <c r="AA1018" s="2461"/>
      <c r="AB1018" s="2462"/>
      <c r="AC1018" s="2458" t="s">
        <v>3216</v>
      </c>
      <c r="AD1018" s="2459"/>
      <c r="AE1018" s="2459"/>
      <c r="AF1018" s="2459"/>
      <c r="AG1018" s="2464" t="s">
        <v>5597</v>
      </c>
      <c r="AH1018" s="2465"/>
      <c r="AI1018" s="2465"/>
      <c r="AJ1018" s="2466"/>
      <c r="AK1018" s="1570"/>
    </row>
    <row r="1019" spans="2:42" s="1316" customFormat="1" ht="12" customHeight="1">
      <c r="B1019" s="1570"/>
      <c r="C1019" s="1570"/>
      <c r="D1019" s="1570"/>
      <c r="E1019" s="1571"/>
      <c r="F1019" s="1571"/>
      <c r="G1019" s="1571"/>
      <c r="H1019" s="1571"/>
      <c r="I1019" s="1571"/>
      <c r="J1019" s="2454"/>
      <c r="K1019" s="2456"/>
      <c r="L1019" s="2454"/>
      <c r="M1019" s="2457"/>
      <c r="N1019" s="1579"/>
      <c r="O1019" s="2456" t="s">
        <v>5607</v>
      </c>
      <c r="P1019" s="1579"/>
      <c r="Q1019" s="2458" t="s">
        <v>5608</v>
      </c>
      <c r="R1019" s="2459"/>
      <c r="S1019" s="2459"/>
      <c r="T1019" s="2460" t="s">
        <v>4780</v>
      </c>
      <c r="U1019" s="2458" t="s">
        <v>3120</v>
      </c>
      <c r="V1019" s="2459"/>
      <c r="W1019" s="2459"/>
      <c r="X1019" s="2459"/>
      <c r="Y1019" s="2461" t="s">
        <v>5609</v>
      </c>
      <c r="Z1019" s="2461"/>
      <c r="AA1019" s="2461"/>
      <c r="AB1019" s="2462"/>
      <c r="AC1019" s="2458" t="s">
        <v>3216</v>
      </c>
      <c r="AD1019" s="2459"/>
      <c r="AE1019" s="2459"/>
      <c r="AF1019" s="2459"/>
      <c r="AG1019" s="2464" t="s">
        <v>5597</v>
      </c>
      <c r="AH1019" s="2465"/>
      <c r="AI1019" s="2465"/>
      <c r="AJ1019" s="2466"/>
      <c r="AK1019" s="1570"/>
    </row>
    <row r="1020" spans="2:42" s="1316" customFormat="1" ht="12" customHeight="1">
      <c r="B1020" s="1570"/>
      <c r="C1020" s="1570"/>
      <c r="D1020" s="1570"/>
      <c r="E1020" s="1571"/>
      <c r="F1020" s="1571"/>
      <c r="G1020" s="1571"/>
      <c r="H1020" s="1571"/>
      <c r="I1020" s="1571"/>
      <c r="J1020" s="2454"/>
      <c r="K1020" s="2456"/>
      <c r="L1020" s="2454"/>
      <c r="M1020" s="2457"/>
      <c r="N1020" s="1579"/>
      <c r="O1020" s="2456" t="s">
        <v>5610</v>
      </c>
      <c r="P1020" s="1579"/>
      <c r="Q1020" s="2458" t="s">
        <v>5608</v>
      </c>
      <c r="R1020" s="2459"/>
      <c r="S1020" s="2459"/>
      <c r="T1020" s="2460" t="s">
        <v>4756</v>
      </c>
      <c r="U1020" s="2458" t="s">
        <v>4757</v>
      </c>
      <c r="V1020" s="2459"/>
      <c r="W1020" s="2459"/>
      <c r="X1020" s="2459"/>
      <c r="Y1020" s="2463" t="s">
        <v>5611</v>
      </c>
      <c r="Z1020" s="2461"/>
      <c r="AA1020" s="2461"/>
      <c r="AB1020" s="2462"/>
      <c r="AC1020" s="2458" t="s">
        <v>3216</v>
      </c>
      <c r="AD1020" s="2459"/>
      <c r="AE1020" s="2459"/>
      <c r="AF1020" s="2459"/>
      <c r="AG1020" s="2464" t="s">
        <v>5612</v>
      </c>
      <c r="AH1020" s="2465"/>
      <c r="AI1020" s="2465"/>
      <c r="AJ1020" s="2466"/>
      <c r="AK1020" s="1570"/>
    </row>
    <row r="1021" spans="2:42" s="1316" customFormat="1" ht="12" customHeight="1">
      <c r="B1021" s="1570"/>
      <c r="C1021" s="1570"/>
      <c r="D1021" s="1570"/>
      <c r="E1021" s="1571"/>
      <c r="F1021" s="1571"/>
      <c r="G1021" s="1571"/>
      <c r="H1021" s="1571"/>
      <c r="I1021" s="1571"/>
      <c r="J1021" s="2454"/>
      <c r="K1021" s="2456"/>
      <c r="L1021" s="2454"/>
      <c r="M1021" s="2457"/>
      <c r="N1021" s="1579"/>
      <c r="O1021" s="2456" t="s">
        <v>5613</v>
      </c>
      <c r="P1021" s="1579"/>
      <c r="Q1021" s="2458" t="s">
        <v>5595</v>
      </c>
      <c r="R1021" s="2459"/>
      <c r="S1021" s="2459"/>
      <c r="T1021" s="2460" t="s">
        <v>4756</v>
      </c>
      <c r="U1021" s="2458" t="s">
        <v>3225</v>
      </c>
      <c r="V1021" s="2459"/>
      <c r="W1021" s="2459"/>
      <c r="X1021" s="2459"/>
      <c r="Y1021" s="2461" t="s">
        <v>5614</v>
      </c>
      <c r="Z1021" s="2461"/>
      <c r="AA1021" s="2461"/>
      <c r="AB1021" s="2462"/>
      <c r="AC1021" s="2458" t="s">
        <v>4781</v>
      </c>
      <c r="AD1021" s="2459"/>
      <c r="AE1021" s="2459"/>
      <c r="AF1021" s="2459"/>
      <c r="AG1021" s="2464" t="s">
        <v>5597</v>
      </c>
      <c r="AH1021" s="2465"/>
      <c r="AI1021" s="2465"/>
      <c r="AJ1021" s="2466"/>
      <c r="AK1021" s="1570"/>
    </row>
    <row r="1022" spans="2:42" s="1316" customFormat="1" ht="12" customHeight="1">
      <c r="B1022" s="1570"/>
      <c r="C1022" s="1570"/>
      <c r="D1022" s="1570"/>
      <c r="E1022" s="1571"/>
      <c r="F1022" s="2454"/>
      <c r="G1022" s="1571"/>
      <c r="H1022" s="1571"/>
      <c r="I1022" s="1571"/>
      <c r="J1022" s="2454"/>
      <c r="K1022" s="2467"/>
      <c r="L1022" s="2457"/>
      <c r="M1022" s="2457"/>
      <c r="N1022" s="2457"/>
      <c r="O1022" s="2467"/>
      <c r="P1022" s="1579"/>
      <c r="Q1022" s="2467"/>
      <c r="R1022" s="2467"/>
      <c r="S1022" s="2467"/>
      <c r="T1022" s="2468"/>
      <c r="U1022" s="2467"/>
      <c r="V1022" s="2467"/>
      <c r="W1022" s="2467"/>
      <c r="X1022" s="2467"/>
      <c r="Y1022" s="2468"/>
      <c r="Z1022" s="2468"/>
      <c r="AA1022" s="2468"/>
      <c r="AB1022" s="2468"/>
      <c r="AC1022" s="2467"/>
      <c r="AD1022" s="2467"/>
      <c r="AE1022" s="2467"/>
      <c r="AF1022" s="2467"/>
      <c r="AG1022" s="2468"/>
      <c r="AH1022" s="2468"/>
      <c r="AI1022" s="2468"/>
      <c r="AJ1022" s="2468"/>
      <c r="AK1022" s="1579"/>
      <c r="AL1022" s="1375"/>
      <c r="AM1022" s="1375"/>
      <c r="AN1022" s="1375"/>
      <c r="AO1022" s="1375"/>
      <c r="AP1022" s="1375"/>
    </row>
    <row r="1023" spans="2:42" s="1370" customFormat="1" ht="12" customHeight="1">
      <c r="B1023" s="2228"/>
      <c r="C1023" s="2228" t="s">
        <v>5534</v>
      </c>
      <c r="D1023" s="2469"/>
      <c r="E1023" s="2228"/>
      <c r="F1023" s="2228"/>
      <c r="G1023" s="2435" t="s">
        <v>5615</v>
      </c>
      <c r="H1023" s="2228"/>
      <c r="I1023" s="2228"/>
      <c r="J1023" s="2228"/>
      <c r="K1023" s="2228"/>
      <c r="L1023" s="2228"/>
      <c r="M1023" s="2228"/>
      <c r="N1023" s="2228"/>
      <c r="O1023" s="2228"/>
      <c r="P1023" s="2228"/>
      <c r="Q1023" s="2228"/>
      <c r="R1023" s="2228"/>
      <c r="S1023" s="2228"/>
      <c r="T1023" s="2228"/>
      <c r="U1023" s="2228"/>
      <c r="V1023" s="2228"/>
      <c r="W1023" s="2228"/>
      <c r="X1023" s="2228"/>
      <c r="Y1023" s="2228"/>
      <c r="Z1023" s="2228"/>
      <c r="AA1023" s="2228"/>
      <c r="AB1023" s="2228"/>
      <c r="AC1023" s="2228"/>
      <c r="AD1023" s="2228"/>
      <c r="AE1023" s="2228"/>
      <c r="AF1023" s="2228"/>
      <c r="AG1023" s="2228"/>
      <c r="AH1023" s="2228"/>
      <c r="AI1023" s="2228"/>
      <c r="AJ1023" s="2228"/>
      <c r="AK1023" s="2438"/>
    </row>
    <row r="1024" spans="2:42" s="1370" customFormat="1" ht="12" customHeight="1">
      <c r="B1024" s="2228"/>
      <c r="C1024" s="2228"/>
      <c r="D1024" s="2228"/>
      <c r="E1024" s="2470" t="s">
        <v>3192</v>
      </c>
      <c r="F1024" s="2228"/>
      <c r="G1024" s="2228"/>
      <c r="H1024" s="2228"/>
      <c r="I1024" s="2228"/>
      <c r="J1024" s="2228"/>
      <c r="K1024" s="2228"/>
      <c r="L1024" s="2228"/>
      <c r="M1024" s="2228"/>
      <c r="N1024" s="2228"/>
      <c r="O1024" s="2228"/>
      <c r="P1024" s="2228"/>
      <c r="Q1024" s="2228"/>
      <c r="R1024" s="2228"/>
      <c r="S1024" s="2228"/>
      <c r="T1024" s="2228"/>
      <c r="U1024" s="2228"/>
      <c r="V1024" s="2228"/>
      <c r="W1024" s="2228"/>
      <c r="X1024" s="2228"/>
      <c r="Y1024" s="2228"/>
      <c r="Z1024" s="2228"/>
      <c r="AA1024" s="2228"/>
      <c r="AB1024" s="2228"/>
      <c r="AC1024" s="2228"/>
      <c r="AD1024" s="2228"/>
      <c r="AE1024" s="2228"/>
      <c r="AF1024" s="2228"/>
      <c r="AG1024" s="2228"/>
      <c r="AH1024" s="2228"/>
      <c r="AI1024" s="2228"/>
      <c r="AJ1024" s="2471" t="s">
        <v>3193</v>
      </c>
      <c r="AK1024" s="2228"/>
    </row>
    <row r="1025" spans="2:37" s="1370" customFormat="1" ht="12" customHeight="1">
      <c r="B1025" s="2228"/>
      <c r="C1025" s="2228"/>
      <c r="D1025" s="2228"/>
      <c r="E1025" s="2472">
        <v>31</v>
      </c>
      <c r="F1025" s="2472"/>
      <c r="G1025" s="2472"/>
      <c r="H1025" s="2472"/>
      <c r="I1025" s="2472"/>
      <c r="J1025" s="2472"/>
      <c r="K1025" s="2472"/>
      <c r="L1025" s="2472">
        <v>24</v>
      </c>
      <c r="M1025" s="2472">
        <v>23</v>
      </c>
      <c r="N1025" s="2472"/>
      <c r="O1025" s="2472"/>
      <c r="P1025" s="2472"/>
      <c r="Q1025" s="2472"/>
      <c r="R1025" s="2472"/>
      <c r="S1025" s="2472"/>
      <c r="T1025" s="2473">
        <v>16</v>
      </c>
      <c r="U1025" s="2473">
        <v>15</v>
      </c>
      <c r="V1025" s="2472"/>
      <c r="W1025" s="2472"/>
      <c r="X1025" s="2472"/>
      <c r="Y1025" s="2472"/>
      <c r="Z1025" s="2472"/>
      <c r="AA1025" s="2472"/>
      <c r="AB1025" s="2473">
        <v>8</v>
      </c>
      <c r="AC1025" s="2473">
        <v>7</v>
      </c>
      <c r="AD1025" s="2472"/>
      <c r="AE1025" s="2472"/>
      <c r="AF1025" s="2472"/>
      <c r="AG1025" s="2472"/>
      <c r="AH1025" s="2472"/>
      <c r="AI1025" s="2472"/>
      <c r="AJ1025" s="2473">
        <v>0</v>
      </c>
      <c r="AK1025" s="2228"/>
    </row>
    <row r="1026" spans="2:37" s="1370" customFormat="1" ht="12" customHeight="1">
      <c r="B1026" s="2228"/>
      <c r="C1026" s="2228"/>
      <c r="D1026" s="2228"/>
      <c r="E1026" s="2474" t="s">
        <v>3194</v>
      </c>
      <c r="F1026" s="2475" t="s">
        <v>3194</v>
      </c>
      <c r="G1026" s="2475" t="s">
        <v>3194</v>
      </c>
      <c r="H1026" s="2476" t="s">
        <v>5517</v>
      </c>
      <c r="I1026" s="2474" t="s">
        <v>4838</v>
      </c>
      <c r="J1026" s="2475" t="s">
        <v>3125</v>
      </c>
      <c r="K1026" s="2475" t="s">
        <v>3194</v>
      </c>
      <c r="L1026" s="2476" t="s">
        <v>3194</v>
      </c>
      <c r="M1026" s="2474" t="s">
        <v>3125</v>
      </c>
      <c r="N1026" s="2475" t="s">
        <v>3125</v>
      </c>
      <c r="O1026" s="2475" t="s">
        <v>3194</v>
      </c>
      <c r="P1026" s="2476" t="s">
        <v>3194</v>
      </c>
      <c r="Q1026" s="2474" t="s">
        <v>3125</v>
      </c>
      <c r="R1026" s="2475" t="s">
        <v>4838</v>
      </c>
      <c r="S1026" s="2475" t="s">
        <v>3125</v>
      </c>
      <c r="T1026" s="2476" t="s">
        <v>3194</v>
      </c>
      <c r="U1026" s="2474" t="s">
        <v>4838</v>
      </c>
      <c r="V1026" s="2475" t="s">
        <v>4838</v>
      </c>
      <c r="W1026" s="2475" t="s">
        <v>3125</v>
      </c>
      <c r="X1026" s="2476" t="s">
        <v>3194</v>
      </c>
      <c r="Y1026" s="2474" t="s">
        <v>3194</v>
      </c>
      <c r="Z1026" s="2475" t="s">
        <v>3125</v>
      </c>
      <c r="AA1026" s="2475" t="s">
        <v>4838</v>
      </c>
      <c r="AB1026" s="2476" t="s">
        <v>3194</v>
      </c>
      <c r="AC1026" s="2474" t="s">
        <v>3194</v>
      </c>
      <c r="AD1026" s="2477" t="s">
        <v>3105</v>
      </c>
      <c r="AE1026" s="2477" t="s">
        <v>5616</v>
      </c>
      <c r="AF1026" s="2478" t="s">
        <v>1796</v>
      </c>
      <c r="AG1026" s="2479" t="s">
        <v>1796</v>
      </c>
      <c r="AH1026" s="2477" t="s">
        <v>3251</v>
      </c>
      <c r="AI1026" s="2477" t="s">
        <v>3251</v>
      </c>
      <c r="AJ1026" s="2478" t="s">
        <v>3105</v>
      </c>
      <c r="AK1026" s="2228"/>
    </row>
    <row r="1027" spans="2:37" s="1370" customFormat="1" ht="6" customHeight="1">
      <c r="B1027" s="2228"/>
      <c r="C1027" s="2228"/>
      <c r="D1027" s="2228"/>
      <c r="E1027" s="2480"/>
      <c r="F1027" s="2480"/>
      <c r="G1027" s="2480"/>
      <c r="H1027" s="2480"/>
      <c r="I1027" s="2480"/>
      <c r="J1027" s="2480"/>
      <c r="K1027" s="2480"/>
      <c r="L1027" s="2480"/>
      <c r="M1027" s="2480"/>
      <c r="N1027" s="2480"/>
      <c r="O1027" s="2480"/>
      <c r="P1027" s="2480"/>
      <c r="Q1027" s="2480"/>
      <c r="R1027" s="2480"/>
      <c r="S1027" s="2480"/>
      <c r="T1027" s="2480"/>
      <c r="U1027" s="2480"/>
      <c r="V1027" s="2480"/>
      <c r="W1027" s="2480"/>
      <c r="X1027" s="2480"/>
      <c r="Y1027" s="2480"/>
      <c r="Z1027" s="2480"/>
      <c r="AA1027" s="2480"/>
      <c r="AB1027" s="2480"/>
      <c r="AC1027" s="2480"/>
      <c r="AD1027" s="2480"/>
      <c r="AE1027" s="2480"/>
      <c r="AF1027" s="2480"/>
      <c r="AG1027" s="2480"/>
      <c r="AH1027" s="2480"/>
      <c r="AI1027" s="2480"/>
      <c r="AJ1027" s="2480"/>
      <c r="AK1027" s="2228"/>
    </row>
    <row r="1028" spans="2:37" s="1370" customFormat="1" ht="6" customHeight="1">
      <c r="B1028" s="2228"/>
      <c r="C1028" s="2228"/>
      <c r="D1028" s="2228"/>
      <c r="E1028" s="2480"/>
      <c r="F1028" s="2480"/>
      <c r="G1028" s="2480"/>
      <c r="H1028" s="2480"/>
      <c r="I1028" s="2480"/>
      <c r="J1028" s="2480"/>
      <c r="K1028" s="2480"/>
      <c r="L1028" s="2480"/>
      <c r="M1028" s="2480"/>
      <c r="N1028" s="2480"/>
      <c r="O1028" s="2480"/>
      <c r="P1028" s="2480"/>
      <c r="Q1028" s="2480"/>
      <c r="R1028" s="2480"/>
      <c r="S1028" s="2480"/>
      <c r="T1028" s="2480"/>
      <c r="U1028" s="2480"/>
      <c r="V1028" s="2480"/>
      <c r="W1028" s="2480"/>
      <c r="X1028" s="2480"/>
      <c r="Y1028" s="2480"/>
      <c r="Z1028" s="2480"/>
      <c r="AA1028" s="2480"/>
      <c r="AB1028" s="2480"/>
      <c r="AC1028" s="2480"/>
      <c r="AD1028" s="2480"/>
      <c r="AE1028" s="2480"/>
      <c r="AF1028" s="2480"/>
      <c r="AG1028" s="2480"/>
      <c r="AH1028" s="2480"/>
      <c r="AI1028" s="2480"/>
      <c r="AJ1028" s="2480"/>
      <c r="AK1028" s="2228"/>
    </row>
    <row r="1029" spans="2:37" s="1370" customFormat="1" ht="6" customHeight="1">
      <c r="B1029" s="2228"/>
      <c r="C1029" s="2228"/>
      <c r="D1029" s="2228"/>
      <c r="E1029" s="2480"/>
      <c r="F1029" s="2480"/>
      <c r="G1029" s="2480"/>
      <c r="H1029" s="2480"/>
      <c r="I1029" s="2480"/>
      <c r="J1029" s="2480"/>
      <c r="K1029" s="2480"/>
      <c r="L1029" s="2480"/>
      <c r="M1029" s="2480"/>
      <c r="N1029" s="2480"/>
      <c r="O1029" s="2480"/>
      <c r="P1029" s="2480"/>
      <c r="Q1029" s="2480"/>
      <c r="R1029" s="2480"/>
      <c r="S1029" s="2480"/>
      <c r="T1029" s="2480"/>
      <c r="U1029" s="2480"/>
      <c r="V1029" s="2480"/>
      <c r="W1029" s="2480"/>
      <c r="X1029" s="2480"/>
      <c r="Y1029" s="2480"/>
      <c r="Z1029" s="2480"/>
      <c r="AA1029" s="2480"/>
      <c r="AB1029" s="2480"/>
      <c r="AC1029" s="2480"/>
      <c r="AD1029" s="2480"/>
      <c r="AE1029" s="2480"/>
      <c r="AF1029" s="2480"/>
      <c r="AG1029" s="2480"/>
      <c r="AH1029" s="2480"/>
      <c r="AI1029" s="2480"/>
      <c r="AJ1029" s="2480"/>
      <c r="AK1029" s="2228"/>
    </row>
    <row r="1030" spans="2:37" s="1370" customFormat="1" ht="6" customHeight="1">
      <c r="B1030" s="2228"/>
      <c r="C1030" s="2228"/>
      <c r="D1030" s="2228"/>
      <c r="E1030" s="2480"/>
      <c r="F1030" s="2480"/>
      <c r="G1030" s="2480"/>
      <c r="H1030" s="2480"/>
      <c r="I1030" s="2480"/>
      <c r="J1030" s="2480"/>
      <c r="K1030" s="2480"/>
      <c r="L1030" s="2480"/>
      <c r="M1030" s="2480"/>
      <c r="N1030" s="2480"/>
      <c r="O1030" s="2480"/>
      <c r="P1030" s="2480"/>
      <c r="Q1030" s="2480"/>
      <c r="R1030" s="2480"/>
      <c r="S1030" s="2480"/>
      <c r="T1030" s="2480"/>
      <c r="U1030" s="2480"/>
      <c r="V1030" s="2480"/>
      <c r="W1030" s="2480"/>
      <c r="X1030" s="2480"/>
      <c r="Y1030" s="2480"/>
      <c r="Z1030" s="2480"/>
      <c r="AA1030" s="2480"/>
      <c r="AB1030" s="2480"/>
      <c r="AC1030" s="2480"/>
      <c r="AD1030" s="2480"/>
      <c r="AE1030" s="2480"/>
      <c r="AF1030" s="2480"/>
      <c r="AG1030" s="2480"/>
      <c r="AH1030" s="2480"/>
      <c r="AI1030" s="2480"/>
      <c r="AJ1030" s="2480"/>
      <c r="AK1030" s="2228"/>
    </row>
    <row r="1031" spans="2:37" s="1370" customFormat="1">
      <c r="B1031" s="2228"/>
      <c r="C1031" s="2228"/>
      <c r="D1031" s="2228"/>
      <c r="E1031" s="2481"/>
      <c r="F1031" s="2228"/>
      <c r="G1031" s="2228"/>
      <c r="H1031" s="2228"/>
      <c r="I1031" s="2228"/>
      <c r="J1031" s="2228"/>
      <c r="K1031" s="2228"/>
      <c r="L1031" s="2228"/>
      <c r="M1031" s="2228"/>
      <c r="N1031" s="2228"/>
      <c r="O1031" s="2228"/>
      <c r="P1031" s="2228"/>
      <c r="Q1031" s="2228"/>
      <c r="R1031" s="2228"/>
      <c r="S1031" s="2228"/>
      <c r="T1031" s="2228"/>
      <c r="U1031" s="2228"/>
      <c r="V1031" s="2228"/>
      <c r="W1031" s="2228"/>
      <c r="X1031" s="2228"/>
      <c r="Y1031" s="2228"/>
      <c r="Z1031" s="2228"/>
      <c r="AA1031" s="2228"/>
      <c r="AB1031" s="2228"/>
      <c r="AC1031" s="2228"/>
      <c r="AD1031" s="2228"/>
      <c r="AE1031" s="2228"/>
      <c r="AF1031" s="2228"/>
      <c r="AG1031" s="2228"/>
      <c r="AH1031" s="2228"/>
      <c r="AI1031" s="2228"/>
      <c r="AJ1031" s="2228"/>
      <c r="AK1031" s="2228"/>
    </row>
    <row r="1032" spans="2:37" ht="11.25" customHeight="1">
      <c r="B1032" s="1853"/>
      <c r="C1032" s="1853"/>
      <c r="D1032" s="1853"/>
      <c r="E1032" s="1853"/>
      <c r="F1032" s="1853"/>
      <c r="G1032" s="1853"/>
      <c r="H1032" s="1853"/>
      <c r="I1032" s="1853"/>
      <c r="J1032" s="1853"/>
      <c r="K1032" s="1853"/>
      <c r="L1032" s="1853"/>
      <c r="M1032" s="1853"/>
      <c r="N1032" s="1853"/>
      <c r="O1032" s="1853"/>
      <c r="P1032" s="1853"/>
      <c r="Q1032" s="1853"/>
      <c r="R1032" s="1853"/>
      <c r="S1032" s="1853"/>
      <c r="T1032" s="1853"/>
      <c r="U1032" s="2482" t="s">
        <v>5617</v>
      </c>
      <c r="V1032" s="2483" t="s">
        <v>5618</v>
      </c>
      <c r="W1032" s="2483"/>
      <c r="X1032" s="2483"/>
      <c r="Y1032" s="2483"/>
      <c r="Z1032" s="2483"/>
      <c r="AA1032" s="2483"/>
      <c r="AB1032" s="1853"/>
      <c r="AC1032" s="1853"/>
      <c r="AD1032" s="2484">
        <v>0</v>
      </c>
      <c r="AE1032" s="2485">
        <v>0</v>
      </c>
      <c r="AF1032" s="2486">
        <v>0</v>
      </c>
      <c r="AG1032" s="2487">
        <v>0</v>
      </c>
      <c r="AH1032" s="2488">
        <v>0</v>
      </c>
      <c r="AI1032" s="2488">
        <v>0</v>
      </c>
      <c r="AJ1032" s="2489">
        <v>0</v>
      </c>
      <c r="AK1032" s="1853"/>
    </row>
    <row r="1033" spans="2:37" ht="11.25" customHeight="1">
      <c r="B1033" s="1853"/>
      <c r="C1033" s="1853"/>
      <c r="D1033" s="1853"/>
      <c r="E1033" s="1853"/>
      <c r="F1033" s="1853"/>
      <c r="G1033" s="1853"/>
      <c r="H1033" s="1853"/>
      <c r="I1033" s="1853"/>
      <c r="J1033" s="1853"/>
      <c r="K1033" s="1853"/>
      <c r="L1033" s="1853"/>
      <c r="M1033" s="1853"/>
      <c r="N1033" s="1853"/>
      <c r="O1033" s="1853"/>
      <c r="P1033" s="1853"/>
      <c r="Q1033" s="1853"/>
      <c r="R1033" s="1853"/>
      <c r="S1033" s="1853"/>
      <c r="T1033" s="1853"/>
      <c r="U1033" s="1853"/>
      <c r="V1033" s="2483" t="s">
        <v>5619</v>
      </c>
      <c r="W1033" s="2483"/>
      <c r="X1033" s="2483"/>
      <c r="Y1033" s="2483"/>
      <c r="Z1033" s="2483"/>
      <c r="AA1033" s="2483"/>
      <c r="AB1033" s="1853"/>
      <c r="AC1033" s="1853"/>
      <c r="AD1033" s="2490">
        <v>0</v>
      </c>
      <c r="AE1033" s="2491">
        <v>0</v>
      </c>
      <c r="AF1033" s="2492">
        <v>0</v>
      </c>
      <c r="AG1033" s="2419">
        <v>0</v>
      </c>
      <c r="AH1033" s="2420">
        <v>0</v>
      </c>
      <c r="AI1033" s="2420">
        <v>0</v>
      </c>
      <c r="AJ1033" s="2421">
        <v>1</v>
      </c>
      <c r="AK1033" s="1853"/>
    </row>
    <row r="1034" spans="2:37" ht="11.25" customHeight="1">
      <c r="B1034" s="1853"/>
      <c r="C1034" s="1853"/>
      <c r="D1034" s="1853"/>
      <c r="E1034" s="1853"/>
      <c r="F1034" s="1853"/>
      <c r="G1034" s="1853"/>
      <c r="H1034" s="1853"/>
      <c r="I1034" s="1853"/>
      <c r="J1034" s="1853"/>
      <c r="K1034" s="1853"/>
      <c r="L1034" s="1853"/>
      <c r="M1034" s="1853"/>
      <c r="N1034" s="1853"/>
      <c r="O1034" s="1853"/>
      <c r="P1034" s="1853"/>
      <c r="Q1034" s="1853"/>
      <c r="R1034" s="1853"/>
      <c r="S1034" s="1853"/>
      <c r="T1034" s="1853"/>
      <c r="U1034" s="1853"/>
      <c r="V1034" s="2483" t="s">
        <v>5240</v>
      </c>
      <c r="W1034" s="2483"/>
      <c r="X1034" s="2483"/>
      <c r="Y1034" s="2483"/>
      <c r="Z1034" s="2483"/>
      <c r="AA1034" s="2483"/>
      <c r="AB1034" s="1853"/>
      <c r="AC1034" s="1853"/>
      <c r="AD1034" s="2490">
        <v>0</v>
      </c>
      <c r="AE1034" s="2491">
        <v>0</v>
      </c>
      <c r="AF1034" s="2492">
        <v>0</v>
      </c>
      <c r="AG1034" s="2419">
        <v>0</v>
      </c>
      <c r="AH1034" s="2420">
        <v>0</v>
      </c>
      <c r="AI1034" s="2420">
        <v>1</v>
      </c>
      <c r="AJ1034" s="2421">
        <v>0</v>
      </c>
      <c r="AK1034" s="1853"/>
    </row>
    <row r="1035" spans="2:37" ht="11.25" customHeight="1">
      <c r="B1035" s="1853"/>
      <c r="C1035" s="1853"/>
      <c r="D1035" s="1853"/>
      <c r="E1035" s="1853"/>
      <c r="F1035" s="1853"/>
      <c r="G1035" s="1853"/>
      <c r="H1035" s="1853"/>
      <c r="I1035" s="1853"/>
      <c r="J1035" s="1853"/>
      <c r="K1035" s="1853"/>
      <c r="L1035" s="1853"/>
      <c r="M1035" s="1853"/>
      <c r="N1035" s="1853"/>
      <c r="O1035" s="1853"/>
      <c r="P1035" s="1853"/>
      <c r="Q1035" s="1853"/>
      <c r="R1035" s="1853"/>
      <c r="S1035" s="1853"/>
      <c r="T1035" s="1853"/>
      <c r="U1035" s="1853"/>
      <c r="V1035" s="2483" t="s">
        <v>5241</v>
      </c>
      <c r="W1035" s="2483"/>
      <c r="X1035" s="2483"/>
      <c r="Y1035" s="2483"/>
      <c r="Z1035" s="2483"/>
      <c r="AA1035" s="2483"/>
      <c r="AB1035" s="1853"/>
      <c r="AC1035" s="1853"/>
      <c r="AD1035" s="2490">
        <v>0</v>
      </c>
      <c r="AE1035" s="2491">
        <v>0</v>
      </c>
      <c r="AF1035" s="2492">
        <v>0</v>
      </c>
      <c r="AG1035" s="2419">
        <v>0</v>
      </c>
      <c r="AH1035" s="2420">
        <v>0</v>
      </c>
      <c r="AI1035" s="2420">
        <v>1</v>
      </c>
      <c r="AJ1035" s="2421">
        <v>1</v>
      </c>
      <c r="AK1035" s="1853"/>
    </row>
    <row r="1036" spans="2:37" ht="11.25" customHeight="1">
      <c r="B1036" s="1853"/>
      <c r="C1036" s="1853"/>
      <c r="D1036" s="1853"/>
      <c r="E1036" s="1853"/>
      <c r="F1036" s="1853"/>
      <c r="G1036" s="1853"/>
      <c r="H1036" s="1853"/>
      <c r="I1036" s="1853"/>
      <c r="J1036" s="1853"/>
      <c r="K1036" s="1853"/>
      <c r="L1036" s="1853"/>
      <c r="M1036" s="1853"/>
      <c r="N1036" s="1853"/>
      <c r="O1036" s="1853"/>
      <c r="P1036" s="1853"/>
      <c r="Q1036" s="1853"/>
      <c r="R1036" s="1853"/>
      <c r="S1036" s="1853"/>
      <c r="T1036" s="1853"/>
      <c r="U1036" s="1853"/>
      <c r="V1036" s="2483" t="s">
        <v>5242</v>
      </c>
      <c r="W1036" s="2483"/>
      <c r="X1036" s="2483"/>
      <c r="Y1036" s="2483"/>
      <c r="Z1036" s="2483"/>
      <c r="AA1036" s="2483"/>
      <c r="AB1036" s="1853"/>
      <c r="AC1036" s="1853"/>
      <c r="AD1036" s="2490">
        <v>0</v>
      </c>
      <c r="AE1036" s="2491">
        <v>0</v>
      </c>
      <c r="AF1036" s="2492">
        <v>0</v>
      </c>
      <c r="AG1036" s="2419">
        <v>0</v>
      </c>
      <c r="AH1036" s="2420">
        <v>1</v>
      </c>
      <c r="AI1036" s="2420">
        <v>0</v>
      </c>
      <c r="AJ1036" s="2421">
        <v>0</v>
      </c>
      <c r="AK1036" s="1853"/>
    </row>
    <row r="1037" spans="2:37" ht="11.25" customHeight="1">
      <c r="B1037" s="1853"/>
      <c r="C1037" s="1853"/>
      <c r="D1037" s="1853"/>
      <c r="E1037" s="1853"/>
      <c r="F1037" s="1853"/>
      <c r="G1037" s="1853"/>
      <c r="H1037" s="1853"/>
      <c r="I1037" s="1853"/>
      <c r="J1037" s="1853"/>
      <c r="K1037" s="1853"/>
      <c r="L1037" s="1853"/>
      <c r="M1037" s="1853"/>
      <c r="N1037" s="1853"/>
      <c r="O1037" s="1853"/>
      <c r="P1037" s="1853"/>
      <c r="Q1037" s="1853"/>
      <c r="R1037" s="1853"/>
      <c r="S1037" s="1853"/>
      <c r="T1037" s="1853"/>
      <c r="U1037" s="1853"/>
      <c r="V1037" s="2483" t="s">
        <v>5243</v>
      </c>
      <c r="W1037" s="2483"/>
      <c r="X1037" s="2483"/>
      <c r="Y1037" s="2483"/>
      <c r="Z1037" s="2483"/>
      <c r="AA1037" s="2483"/>
      <c r="AB1037" s="1853"/>
      <c r="AC1037" s="1853"/>
      <c r="AD1037" s="2490">
        <v>0</v>
      </c>
      <c r="AE1037" s="2491">
        <v>0</v>
      </c>
      <c r="AF1037" s="2492">
        <v>0</v>
      </c>
      <c r="AG1037" s="2419">
        <v>0</v>
      </c>
      <c r="AH1037" s="2420">
        <v>1</v>
      </c>
      <c r="AI1037" s="2420">
        <v>0</v>
      </c>
      <c r="AJ1037" s="2421">
        <v>1</v>
      </c>
      <c r="AK1037" s="1853"/>
    </row>
    <row r="1038" spans="2:37" ht="11.25" customHeight="1">
      <c r="B1038" s="1853"/>
      <c r="C1038" s="1853"/>
      <c r="D1038" s="1853"/>
      <c r="E1038" s="1853"/>
      <c r="F1038" s="1853"/>
      <c r="G1038" s="1853"/>
      <c r="H1038" s="1853"/>
      <c r="I1038" s="1853"/>
      <c r="J1038" s="1853"/>
      <c r="K1038" s="1853"/>
      <c r="L1038" s="1853"/>
      <c r="M1038" s="1853"/>
      <c r="N1038" s="1853"/>
      <c r="O1038" s="1853"/>
      <c r="P1038" s="1853"/>
      <c r="Q1038" s="1853"/>
      <c r="R1038" s="1853"/>
      <c r="S1038" s="1853"/>
      <c r="T1038" s="1853"/>
      <c r="U1038" s="1853"/>
      <c r="V1038" s="2483" t="s">
        <v>5244</v>
      </c>
      <c r="W1038" s="2483"/>
      <c r="X1038" s="2483"/>
      <c r="Y1038" s="2483"/>
      <c r="Z1038" s="2483"/>
      <c r="AA1038" s="2483"/>
      <c r="AB1038" s="1853"/>
      <c r="AC1038" s="1853"/>
      <c r="AD1038" s="2490">
        <v>0</v>
      </c>
      <c r="AE1038" s="2491">
        <v>0</v>
      </c>
      <c r="AF1038" s="2492">
        <v>0</v>
      </c>
      <c r="AG1038" s="2419">
        <v>0</v>
      </c>
      <c r="AH1038" s="2420">
        <v>1</v>
      </c>
      <c r="AI1038" s="2420">
        <v>1</v>
      </c>
      <c r="AJ1038" s="2421">
        <v>0</v>
      </c>
      <c r="AK1038" s="1853"/>
    </row>
    <row r="1039" spans="2:37" ht="11.25" customHeight="1">
      <c r="B1039" s="1853"/>
      <c r="C1039" s="1853"/>
      <c r="D1039" s="1853"/>
      <c r="E1039" s="1853"/>
      <c r="F1039" s="1853"/>
      <c r="G1039" s="1853"/>
      <c r="H1039" s="1853"/>
      <c r="I1039" s="1853"/>
      <c r="J1039" s="1853"/>
      <c r="K1039" s="1853"/>
      <c r="L1039" s="1853"/>
      <c r="M1039" s="1853"/>
      <c r="N1039" s="1853"/>
      <c r="O1039" s="1853"/>
      <c r="P1039" s="1853"/>
      <c r="Q1039" s="1853"/>
      <c r="R1039" s="1853"/>
      <c r="S1039" s="1853"/>
      <c r="T1039" s="1853"/>
      <c r="U1039" s="1853"/>
      <c r="V1039" s="2483" t="s">
        <v>5245</v>
      </c>
      <c r="W1039" s="2483"/>
      <c r="X1039" s="2483"/>
      <c r="Y1039" s="2483"/>
      <c r="Z1039" s="2483"/>
      <c r="AA1039" s="2483"/>
      <c r="AB1039" s="1853"/>
      <c r="AC1039" s="1853"/>
      <c r="AD1039" s="2490">
        <v>0</v>
      </c>
      <c r="AE1039" s="2491">
        <v>0</v>
      </c>
      <c r="AF1039" s="2492">
        <v>0</v>
      </c>
      <c r="AG1039" s="2419">
        <v>0</v>
      </c>
      <c r="AH1039" s="2420">
        <v>1</v>
      </c>
      <c r="AI1039" s="2420">
        <v>1</v>
      </c>
      <c r="AJ1039" s="2421">
        <v>1</v>
      </c>
      <c r="AK1039" s="1853"/>
    </row>
    <row r="1040" spans="2:37" ht="11.25" customHeight="1">
      <c r="B1040" s="1853"/>
      <c r="C1040" s="1853"/>
      <c r="D1040" s="1853"/>
      <c r="E1040" s="1853"/>
      <c r="F1040" s="1853"/>
      <c r="G1040" s="1853"/>
      <c r="H1040" s="1853"/>
      <c r="I1040" s="1853"/>
      <c r="J1040" s="1853"/>
      <c r="K1040" s="1853"/>
      <c r="L1040" s="1853"/>
      <c r="M1040" s="1853"/>
      <c r="N1040" s="1853"/>
      <c r="O1040" s="1853"/>
      <c r="P1040" s="1853"/>
      <c r="Q1040" s="1853"/>
      <c r="R1040" s="1853"/>
      <c r="S1040" s="1853"/>
      <c r="T1040" s="1853"/>
      <c r="U1040" s="1853"/>
      <c r="V1040" s="2483" t="s">
        <v>5246</v>
      </c>
      <c r="W1040" s="2483"/>
      <c r="X1040" s="2483"/>
      <c r="Y1040" s="2483"/>
      <c r="Z1040" s="2483"/>
      <c r="AA1040" s="2483"/>
      <c r="AB1040" s="1853"/>
      <c r="AC1040" s="1853"/>
      <c r="AD1040" s="2490">
        <v>0</v>
      </c>
      <c r="AE1040" s="2491">
        <v>0</v>
      </c>
      <c r="AF1040" s="2492">
        <v>0</v>
      </c>
      <c r="AG1040" s="2419">
        <v>1</v>
      </c>
      <c r="AH1040" s="2420">
        <v>0</v>
      </c>
      <c r="AI1040" s="2420">
        <v>0</v>
      </c>
      <c r="AJ1040" s="2421">
        <v>0</v>
      </c>
      <c r="AK1040" s="1853"/>
    </row>
    <row r="1041" spans="2:37" ht="11.25" customHeight="1">
      <c r="B1041" s="1853"/>
      <c r="C1041" s="1853"/>
      <c r="D1041" s="1853"/>
      <c r="E1041" s="1853"/>
      <c r="F1041" s="1853"/>
      <c r="G1041" s="1853"/>
      <c r="H1041" s="1853"/>
      <c r="I1041" s="1853"/>
      <c r="J1041" s="1853"/>
      <c r="K1041" s="1853"/>
      <c r="L1041" s="1853"/>
      <c r="M1041" s="1853"/>
      <c r="N1041" s="1853"/>
      <c r="O1041" s="1853"/>
      <c r="P1041" s="1853"/>
      <c r="Q1041" s="1853"/>
      <c r="R1041" s="1853"/>
      <c r="S1041" s="1853"/>
      <c r="T1041" s="1853"/>
      <c r="U1041" s="1853"/>
      <c r="V1041" s="2483" t="s">
        <v>5247</v>
      </c>
      <c r="W1041" s="2483"/>
      <c r="X1041" s="2483"/>
      <c r="Y1041" s="2483"/>
      <c r="Z1041" s="2483"/>
      <c r="AA1041" s="2483"/>
      <c r="AB1041" s="1853"/>
      <c r="AC1041" s="1853"/>
      <c r="AD1041" s="2490">
        <v>0</v>
      </c>
      <c r="AE1041" s="2491">
        <v>0</v>
      </c>
      <c r="AF1041" s="2492">
        <v>0</v>
      </c>
      <c r="AG1041" s="2419">
        <v>1</v>
      </c>
      <c r="AH1041" s="2420">
        <v>0</v>
      </c>
      <c r="AI1041" s="2420">
        <v>0</v>
      </c>
      <c r="AJ1041" s="2421">
        <v>1</v>
      </c>
      <c r="AK1041" s="1853"/>
    </row>
    <row r="1042" spans="2:37" ht="11.25" customHeight="1">
      <c r="B1042" s="1853"/>
      <c r="C1042" s="1853"/>
      <c r="D1042" s="1853"/>
      <c r="E1042" s="1853"/>
      <c r="F1042" s="1853"/>
      <c r="G1042" s="1853"/>
      <c r="H1042" s="1853"/>
      <c r="I1042" s="1853"/>
      <c r="J1042" s="1853"/>
      <c r="K1042" s="1853"/>
      <c r="L1042" s="1853"/>
      <c r="M1042" s="1853"/>
      <c r="N1042" s="1853"/>
      <c r="O1042" s="1853"/>
      <c r="P1042" s="1853"/>
      <c r="Q1042" s="1853"/>
      <c r="R1042" s="1853"/>
      <c r="S1042" s="1853"/>
      <c r="T1042" s="1853"/>
      <c r="U1042" s="1853"/>
      <c r="V1042" s="2483" t="s">
        <v>5248</v>
      </c>
      <c r="W1042" s="2483"/>
      <c r="X1042" s="2483"/>
      <c r="Y1042" s="2483"/>
      <c r="Z1042" s="2483"/>
      <c r="AA1042" s="2483"/>
      <c r="AB1042" s="1853"/>
      <c r="AC1042" s="1853"/>
      <c r="AD1042" s="2490">
        <v>0</v>
      </c>
      <c r="AE1042" s="2491">
        <v>0</v>
      </c>
      <c r="AF1042" s="2492">
        <v>0</v>
      </c>
      <c r="AG1042" s="2419">
        <v>1</v>
      </c>
      <c r="AH1042" s="2420">
        <v>0</v>
      </c>
      <c r="AI1042" s="2420">
        <v>1</v>
      </c>
      <c r="AJ1042" s="2421">
        <v>0</v>
      </c>
      <c r="AK1042" s="1853"/>
    </row>
    <row r="1043" spans="2:37" ht="11.25" customHeight="1">
      <c r="B1043" s="1853"/>
      <c r="C1043" s="1853"/>
      <c r="D1043" s="1853"/>
      <c r="E1043" s="1853"/>
      <c r="F1043" s="1853"/>
      <c r="G1043" s="1853"/>
      <c r="H1043" s="1853"/>
      <c r="I1043" s="1853"/>
      <c r="J1043" s="1853"/>
      <c r="K1043" s="1853"/>
      <c r="L1043" s="1853"/>
      <c r="M1043" s="1853"/>
      <c r="N1043" s="1853"/>
      <c r="O1043" s="1853"/>
      <c r="P1043" s="1853"/>
      <c r="Q1043" s="1853"/>
      <c r="R1043" s="1853"/>
      <c r="S1043" s="1853"/>
      <c r="T1043" s="1853"/>
      <c r="U1043" s="1853"/>
      <c r="V1043" s="2483" t="s">
        <v>5249</v>
      </c>
      <c r="W1043" s="2483"/>
      <c r="X1043" s="2483"/>
      <c r="Y1043" s="2483"/>
      <c r="Z1043" s="2483"/>
      <c r="AA1043" s="2483"/>
      <c r="AB1043" s="1853"/>
      <c r="AC1043" s="1853"/>
      <c r="AD1043" s="2490">
        <v>0</v>
      </c>
      <c r="AE1043" s="2491">
        <v>0</v>
      </c>
      <c r="AF1043" s="2492">
        <v>0</v>
      </c>
      <c r="AG1043" s="2419">
        <v>1</v>
      </c>
      <c r="AH1043" s="2420">
        <v>0</v>
      </c>
      <c r="AI1043" s="2420">
        <v>1</v>
      </c>
      <c r="AJ1043" s="2421">
        <v>1</v>
      </c>
      <c r="AK1043" s="1853"/>
    </row>
    <row r="1044" spans="2:37" ht="11.25" customHeight="1">
      <c r="B1044" s="1853"/>
      <c r="C1044" s="1853"/>
      <c r="D1044" s="1853"/>
      <c r="E1044" s="1853"/>
      <c r="F1044" s="1853"/>
      <c r="G1044" s="1853"/>
      <c r="H1044" s="1853"/>
      <c r="I1044" s="1853"/>
      <c r="J1044" s="1853"/>
      <c r="K1044" s="1853"/>
      <c r="L1044" s="1853"/>
      <c r="M1044" s="1853"/>
      <c r="N1044" s="1853"/>
      <c r="O1044" s="1853"/>
      <c r="P1044" s="1853"/>
      <c r="Q1044" s="1853"/>
      <c r="R1044" s="1853"/>
      <c r="S1044" s="1853"/>
      <c r="T1044" s="1853"/>
      <c r="U1044" s="1853"/>
      <c r="V1044" s="2483" t="s">
        <v>5250</v>
      </c>
      <c r="W1044" s="2483"/>
      <c r="X1044" s="2483"/>
      <c r="Y1044" s="2483"/>
      <c r="Z1044" s="2483"/>
      <c r="AA1044" s="2483"/>
      <c r="AB1044" s="1853"/>
      <c r="AC1044" s="1853"/>
      <c r="AD1044" s="2490">
        <v>0</v>
      </c>
      <c r="AE1044" s="2491">
        <v>0</v>
      </c>
      <c r="AF1044" s="2492">
        <v>0</v>
      </c>
      <c r="AG1044" s="2419">
        <v>1</v>
      </c>
      <c r="AH1044" s="2420">
        <v>1</v>
      </c>
      <c r="AI1044" s="2420">
        <v>0</v>
      </c>
      <c r="AJ1044" s="2421">
        <v>0</v>
      </c>
      <c r="AK1044" s="1853"/>
    </row>
    <row r="1045" spans="2:37" ht="11.25" customHeight="1">
      <c r="B1045" s="1853"/>
      <c r="C1045" s="1853"/>
      <c r="D1045" s="1853"/>
      <c r="E1045" s="1853"/>
      <c r="F1045" s="1853"/>
      <c r="G1045" s="1853"/>
      <c r="H1045" s="1853"/>
      <c r="I1045" s="1853"/>
      <c r="J1045" s="1853"/>
      <c r="K1045" s="1853"/>
      <c r="L1045" s="1853"/>
      <c r="M1045" s="1853"/>
      <c r="N1045" s="1853"/>
      <c r="O1045" s="1853"/>
      <c r="P1045" s="1853"/>
      <c r="Q1045" s="1853"/>
      <c r="R1045" s="1853"/>
      <c r="S1045" s="1853"/>
      <c r="T1045" s="1853"/>
      <c r="U1045" s="1853"/>
      <c r="V1045" s="2483" t="s">
        <v>5251</v>
      </c>
      <c r="W1045" s="2483"/>
      <c r="X1045" s="2483"/>
      <c r="Y1045" s="2483"/>
      <c r="Z1045" s="2483"/>
      <c r="AA1045" s="2483"/>
      <c r="AB1045" s="1853"/>
      <c r="AC1045" s="1853"/>
      <c r="AD1045" s="2490">
        <v>0</v>
      </c>
      <c r="AE1045" s="2491">
        <v>0</v>
      </c>
      <c r="AF1045" s="2492">
        <v>0</v>
      </c>
      <c r="AG1045" s="2419">
        <v>1</v>
      </c>
      <c r="AH1045" s="2420">
        <v>1</v>
      </c>
      <c r="AI1045" s="2420">
        <v>0</v>
      </c>
      <c r="AJ1045" s="2421">
        <v>1</v>
      </c>
      <c r="AK1045" s="1853"/>
    </row>
    <row r="1046" spans="2:37" ht="11.25" customHeight="1">
      <c r="B1046" s="1853"/>
      <c r="C1046" s="1853"/>
      <c r="D1046" s="1853"/>
      <c r="E1046" s="1853"/>
      <c r="F1046" s="1853"/>
      <c r="G1046" s="1853"/>
      <c r="H1046" s="1853"/>
      <c r="I1046" s="1853"/>
      <c r="J1046" s="1853"/>
      <c r="K1046" s="1853"/>
      <c r="L1046" s="1853"/>
      <c r="M1046" s="1853"/>
      <c r="N1046" s="1853"/>
      <c r="O1046" s="1853"/>
      <c r="P1046" s="1853"/>
      <c r="Q1046" s="1853"/>
      <c r="R1046" s="1853"/>
      <c r="S1046" s="1853"/>
      <c r="T1046" s="1853"/>
      <c r="U1046" s="1853"/>
      <c r="V1046" s="2483" t="s">
        <v>5252</v>
      </c>
      <c r="W1046" s="2483"/>
      <c r="X1046" s="2483"/>
      <c r="Y1046" s="2483"/>
      <c r="Z1046" s="2483"/>
      <c r="AA1046" s="2483"/>
      <c r="AB1046" s="1853"/>
      <c r="AC1046" s="1853"/>
      <c r="AD1046" s="2490">
        <v>0</v>
      </c>
      <c r="AE1046" s="2491">
        <v>0</v>
      </c>
      <c r="AF1046" s="2492">
        <v>0</v>
      </c>
      <c r="AG1046" s="2419">
        <v>1</v>
      </c>
      <c r="AH1046" s="2420">
        <v>1</v>
      </c>
      <c r="AI1046" s="2420">
        <v>1</v>
      </c>
      <c r="AJ1046" s="2421">
        <v>0</v>
      </c>
      <c r="AK1046" s="1853"/>
    </row>
    <row r="1047" spans="2:37" ht="11.25" customHeight="1">
      <c r="B1047" s="1853"/>
      <c r="C1047" s="1853"/>
      <c r="D1047" s="1853"/>
      <c r="E1047" s="1853"/>
      <c r="F1047" s="1853"/>
      <c r="G1047" s="1853"/>
      <c r="H1047" s="1853"/>
      <c r="I1047" s="1853"/>
      <c r="J1047" s="1853"/>
      <c r="K1047" s="1853"/>
      <c r="L1047" s="1853"/>
      <c r="M1047" s="1853"/>
      <c r="N1047" s="1853"/>
      <c r="O1047" s="1853"/>
      <c r="P1047" s="1853"/>
      <c r="Q1047" s="1853"/>
      <c r="R1047" s="1853"/>
      <c r="S1047" s="1853"/>
      <c r="T1047" s="1853"/>
      <c r="U1047" s="1853"/>
      <c r="V1047" s="2483" t="s">
        <v>5253</v>
      </c>
      <c r="W1047" s="2483"/>
      <c r="X1047" s="2483"/>
      <c r="Y1047" s="2483"/>
      <c r="Z1047" s="2483"/>
      <c r="AA1047" s="2483"/>
      <c r="AB1047" s="1853"/>
      <c r="AC1047" s="1853"/>
      <c r="AD1047" s="2490">
        <v>0</v>
      </c>
      <c r="AE1047" s="2491">
        <v>0</v>
      </c>
      <c r="AF1047" s="2492">
        <v>0</v>
      </c>
      <c r="AG1047" s="2419">
        <v>1</v>
      </c>
      <c r="AH1047" s="2420">
        <v>1</v>
      </c>
      <c r="AI1047" s="2420">
        <v>1</v>
      </c>
      <c r="AJ1047" s="2421">
        <v>1</v>
      </c>
      <c r="AK1047" s="1853"/>
    </row>
    <row r="1048" spans="2:37" ht="11.25" customHeight="1">
      <c r="B1048" s="1853"/>
      <c r="C1048" s="1853"/>
      <c r="D1048" s="1853"/>
      <c r="E1048" s="1853"/>
      <c r="F1048" s="1853"/>
      <c r="G1048" s="1853"/>
      <c r="H1048" s="1853"/>
      <c r="I1048" s="1853"/>
      <c r="J1048" s="1853"/>
      <c r="K1048" s="1853"/>
      <c r="L1048" s="1853"/>
      <c r="M1048" s="1853"/>
      <c r="N1048" s="1853"/>
      <c r="O1048" s="1853"/>
      <c r="P1048" s="1853"/>
      <c r="Q1048" s="1853"/>
      <c r="R1048" s="1853"/>
      <c r="S1048" s="1853"/>
      <c r="T1048" s="1853"/>
      <c r="U1048" s="1853"/>
      <c r="V1048" s="2483" t="s">
        <v>5254</v>
      </c>
      <c r="W1048" s="2483"/>
      <c r="X1048" s="2483"/>
      <c r="Y1048" s="2483"/>
      <c r="Z1048" s="2483"/>
      <c r="AA1048" s="2483"/>
      <c r="AB1048" s="1853"/>
      <c r="AC1048" s="1853"/>
      <c r="AD1048" s="2490">
        <v>0</v>
      </c>
      <c r="AE1048" s="2491">
        <v>0</v>
      </c>
      <c r="AF1048" s="2492">
        <v>1</v>
      </c>
      <c r="AG1048" s="2419">
        <v>0</v>
      </c>
      <c r="AH1048" s="2420">
        <v>0</v>
      </c>
      <c r="AI1048" s="2420">
        <v>0</v>
      </c>
      <c r="AJ1048" s="2421">
        <v>0</v>
      </c>
      <c r="AK1048" s="1853"/>
    </row>
    <row r="1049" spans="2:37" ht="11.25" customHeight="1">
      <c r="B1049" s="1853"/>
      <c r="C1049" s="1853"/>
      <c r="D1049" s="1853"/>
      <c r="E1049" s="1853"/>
      <c r="F1049" s="1853"/>
      <c r="G1049" s="1853"/>
      <c r="H1049" s="1853"/>
      <c r="I1049" s="1853"/>
      <c r="J1049" s="1853"/>
      <c r="K1049" s="1853"/>
      <c r="L1049" s="1853"/>
      <c r="M1049" s="1853"/>
      <c r="N1049" s="1853"/>
      <c r="O1049" s="1853"/>
      <c r="P1049" s="1853"/>
      <c r="Q1049" s="1853"/>
      <c r="R1049" s="1853"/>
      <c r="S1049" s="1853"/>
      <c r="T1049" s="1853"/>
      <c r="U1049" s="1853"/>
      <c r="V1049" s="2483" t="s">
        <v>5255</v>
      </c>
      <c r="W1049" s="2483"/>
      <c r="X1049" s="2483"/>
      <c r="Y1049" s="2483"/>
      <c r="Z1049" s="2483"/>
      <c r="AA1049" s="2483"/>
      <c r="AB1049" s="1853"/>
      <c r="AC1049" s="1853"/>
      <c r="AD1049" s="2490">
        <v>0</v>
      </c>
      <c r="AE1049" s="2491">
        <v>0</v>
      </c>
      <c r="AF1049" s="2492">
        <v>1</v>
      </c>
      <c r="AG1049" s="2419">
        <v>0</v>
      </c>
      <c r="AH1049" s="2420">
        <v>0</v>
      </c>
      <c r="AI1049" s="2420">
        <v>0</v>
      </c>
      <c r="AJ1049" s="2421">
        <v>1</v>
      </c>
      <c r="AK1049" s="1853"/>
    </row>
    <row r="1050" spans="2:37" ht="11.25" customHeight="1">
      <c r="B1050" s="1853"/>
      <c r="C1050" s="1853"/>
      <c r="D1050" s="1853"/>
      <c r="E1050" s="1853"/>
      <c r="F1050" s="1853"/>
      <c r="G1050" s="1853"/>
      <c r="H1050" s="1853"/>
      <c r="I1050" s="1853"/>
      <c r="J1050" s="1853"/>
      <c r="K1050" s="1853"/>
      <c r="L1050" s="1853"/>
      <c r="M1050" s="1853"/>
      <c r="N1050" s="1853"/>
      <c r="O1050" s="1853"/>
      <c r="P1050" s="1853"/>
      <c r="Q1050" s="1853"/>
      <c r="R1050" s="1853"/>
      <c r="S1050" s="1853"/>
      <c r="T1050" s="1853"/>
      <c r="U1050" s="1853"/>
      <c r="V1050" s="2483" t="s">
        <v>5256</v>
      </c>
      <c r="W1050" s="2483"/>
      <c r="X1050" s="2483"/>
      <c r="Y1050" s="2483"/>
      <c r="Z1050" s="2483"/>
      <c r="AA1050" s="2483"/>
      <c r="AB1050" s="1853"/>
      <c r="AC1050" s="1853"/>
      <c r="AD1050" s="2490">
        <v>0</v>
      </c>
      <c r="AE1050" s="2491">
        <v>0</v>
      </c>
      <c r="AF1050" s="2492">
        <v>1</v>
      </c>
      <c r="AG1050" s="2419">
        <v>0</v>
      </c>
      <c r="AH1050" s="2420">
        <v>0</v>
      </c>
      <c r="AI1050" s="2420">
        <v>1</v>
      </c>
      <c r="AJ1050" s="2421">
        <v>0</v>
      </c>
      <c r="AK1050" s="1853"/>
    </row>
    <row r="1051" spans="2:37" ht="11.25" customHeight="1">
      <c r="B1051" s="1853"/>
      <c r="C1051" s="1853"/>
      <c r="D1051" s="1853"/>
      <c r="E1051" s="1853"/>
      <c r="F1051" s="1853"/>
      <c r="G1051" s="1853"/>
      <c r="H1051" s="1853"/>
      <c r="I1051" s="1853"/>
      <c r="J1051" s="1853"/>
      <c r="K1051" s="1853"/>
      <c r="L1051" s="1853"/>
      <c r="M1051" s="1853"/>
      <c r="N1051" s="1853"/>
      <c r="O1051" s="1853"/>
      <c r="P1051" s="1853"/>
      <c r="Q1051" s="1853"/>
      <c r="R1051" s="1853"/>
      <c r="S1051" s="1853"/>
      <c r="T1051" s="1853"/>
      <c r="U1051" s="1853"/>
      <c r="V1051" s="2483" t="s">
        <v>5257</v>
      </c>
      <c r="W1051" s="2483"/>
      <c r="X1051" s="2483"/>
      <c r="Y1051" s="2483"/>
      <c r="Z1051" s="2483"/>
      <c r="AA1051" s="2483"/>
      <c r="AB1051" s="1853"/>
      <c r="AC1051" s="1853"/>
      <c r="AD1051" s="2490">
        <v>0</v>
      </c>
      <c r="AE1051" s="2491">
        <v>0</v>
      </c>
      <c r="AF1051" s="2492">
        <v>1</v>
      </c>
      <c r="AG1051" s="2419">
        <v>0</v>
      </c>
      <c r="AH1051" s="2420">
        <v>0</v>
      </c>
      <c r="AI1051" s="2420">
        <v>1</v>
      </c>
      <c r="AJ1051" s="2421">
        <v>1</v>
      </c>
      <c r="AK1051" s="1853"/>
    </row>
    <row r="1052" spans="2:37" ht="11.25" customHeight="1">
      <c r="B1052" s="1853"/>
      <c r="C1052" s="1853"/>
      <c r="D1052" s="1853"/>
      <c r="E1052" s="1853"/>
      <c r="F1052" s="1853"/>
      <c r="G1052" s="1853"/>
      <c r="H1052" s="1853"/>
      <c r="I1052" s="1853"/>
      <c r="J1052" s="1853"/>
      <c r="K1052" s="1853"/>
      <c r="L1052" s="1853"/>
      <c r="M1052" s="1853"/>
      <c r="N1052" s="1853"/>
      <c r="O1052" s="1853"/>
      <c r="P1052" s="1853"/>
      <c r="Q1052" s="1853"/>
      <c r="R1052" s="1853"/>
      <c r="S1052" s="1853"/>
      <c r="T1052" s="1853"/>
      <c r="U1052" s="1853"/>
      <c r="V1052" s="2483" t="s">
        <v>5258</v>
      </c>
      <c r="W1052" s="2483"/>
      <c r="X1052" s="2483"/>
      <c r="Y1052" s="2483"/>
      <c r="Z1052" s="2483"/>
      <c r="AA1052" s="2483"/>
      <c r="AB1052" s="1853"/>
      <c r="AC1052" s="1853"/>
      <c r="AD1052" s="2490">
        <v>0</v>
      </c>
      <c r="AE1052" s="2491">
        <v>0</v>
      </c>
      <c r="AF1052" s="2492">
        <v>1</v>
      </c>
      <c r="AG1052" s="2419">
        <v>0</v>
      </c>
      <c r="AH1052" s="2420">
        <v>1</v>
      </c>
      <c r="AI1052" s="2420">
        <v>0</v>
      </c>
      <c r="AJ1052" s="2421">
        <v>0</v>
      </c>
      <c r="AK1052" s="1853"/>
    </row>
    <row r="1053" spans="2:37" ht="11.25" customHeight="1">
      <c r="B1053" s="1853"/>
      <c r="C1053" s="1853"/>
      <c r="D1053" s="1853"/>
      <c r="E1053" s="1853"/>
      <c r="F1053" s="1853"/>
      <c r="G1053" s="1853"/>
      <c r="H1053" s="1853"/>
      <c r="I1053" s="1853"/>
      <c r="J1053" s="1853"/>
      <c r="K1053" s="1853"/>
      <c r="L1053" s="1853"/>
      <c r="M1053" s="1853"/>
      <c r="N1053" s="1853"/>
      <c r="O1053" s="1853"/>
      <c r="P1053" s="1853"/>
      <c r="Q1053" s="1853"/>
      <c r="R1053" s="1853"/>
      <c r="S1053" s="1853"/>
      <c r="T1053" s="1853"/>
      <c r="U1053" s="1853"/>
      <c r="V1053" s="2483" t="s">
        <v>5259</v>
      </c>
      <c r="W1053" s="2483"/>
      <c r="X1053" s="2483"/>
      <c r="Y1053" s="2483"/>
      <c r="Z1053" s="2483"/>
      <c r="AA1053" s="2483"/>
      <c r="AB1053" s="1853"/>
      <c r="AC1053" s="1853"/>
      <c r="AD1053" s="2490">
        <v>0</v>
      </c>
      <c r="AE1053" s="2491">
        <v>0</v>
      </c>
      <c r="AF1053" s="2492">
        <v>1</v>
      </c>
      <c r="AG1053" s="2419">
        <v>0</v>
      </c>
      <c r="AH1053" s="2420">
        <v>1</v>
      </c>
      <c r="AI1053" s="2420">
        <v>0</v>
      </c>
      <c r="AJ1053" s="2421">
        <v>1</v>
      </c>
      <c r="AK1053" s="1853"/>
    </row>
    <row r="1054" spans="2:37" ht="11.25" customHeight="1">
      <c r="B1054" s="1853"/>
      <c r="C1054" s="1853"/>
      <c r="D1054" s="1853"/>
      <c r="E1054" s="1853"/>
      <c r="F1054" s="1853"/>
      <c r="G1054" s="1853"/>
      <c r="H1054" s="1853"/>
      <c r="I1054" s="1853"/>
      <c r="J1054" s="1853"/>
      <c r="K1054" s="1853"/>
      <c r="L1054" s="1853"/>
      <c r="M1054" s="1853"/>
      <c r="N1054" s="1853"/>
      <c r="O1054" s="1853"/>
      <c r="P1054" s="1853"/>
      <c r="Q1054" s="1853"/>
      <c r="R1054" s="1853"/>
      <c r="S1054" s="1853"/>
      <c r="T1054" s="1853"/>
      <c r="U1054" s="1853"/>
      <c r="V1054" s="2483" t="s">
        <v>5260</v>
      </c>
      <c r="W1054" s="2483"/>
      <c r="X1054" s="2483"/>
      <c r="Y1054" s="2483"/>
      <c r="Z1054" s="2483"/>
      <c r="AA1054" s="2483"/>
      <c r="AB1054" s="1853"/>
      <c r="AC1054" s="1853"/>
      <c r="AD1054" s="2490">
        <v>0</v>
      </c>
      <c r="AE1054" s="2491">
        <v>0</v>
      </c>
      <c r="AF1054" s="2492">
        <v>1</v>
      </c>
      <c r="AG1054" s="2419">
        <v>0</v>
      </c>
      <c r="AH1054" s="2420">
        <v>1</v>
      </c>
      <c r="AI1054" s="2420">
        <v>1</v>
      </c>
      <c r="AJ1054" s="2421">
        <v>0</v>
      </c>
      <c r="AK1054" s="1853"/>
    </row>
    <row r="1055" spans="2:37" ht="11.25" customHeight="1">
      <c r="B1055" s="1853"/>
      <c r="C1055" s="1853"/>
      <c r="D1055" s="1853"/>
      <c r="E1055" s="1853"/>
      <c r="F1055" s="1853"/>
      <c r="G1055" s="1853"/>
      <c r="H1055" s="1853"/>
      <c r="I1055" s="1853"/>
      <c r="J1055" s="1853"/>
      <c r="K1055" s="1853"/>
      <c r="L1055" s="1853"/>
      <c r="M1055" s="1853"/>
      <c r="N1055" s="1853"/>
      <c r="O1055" s="1853"/>
      <c r="P1055" s="1853"/>
      <c r="Q1055" s="1853"/>
      <c r="R1055" s="1853"/>
      <c r="S1055" s="1853"/>
      <c r="T1055" s="1853"/>
      <c r="U1055" s="1853"/>
      <c r="V1055" s="2483" t="s">
        <v>5261</v>
      </c>
      <c r="W1055" s="2483"/>
      <c r="X1055" s="2483"/>
      <c r="Y1055" s="2483"/>
      <c r="Z1055" s="2483"/>
      <c r="AA1055" s="2483"/>
      <c r="AB1055" s="1853"/>
      <c r="AC1055" s="1853"/>
      <c r="AD1055" s="2490">
        <v>0</v>
      </c>
      <c r="AE1055" s="2491">
        <v>0</v>
      </c>
      <c r="AF1055" s="2492">
        <v>1</v>
      </c>
      <c r="AG1055" s="2419">
        <v>0</v>
      </c>
      <c r="AH1055" s="2420">
        <v>1</v>
      </c>
      <c r="AI1055" s="2420">
        <v>1</v>
      </c>
      <c r="AJ1055" s="2421">
        <v>1</v>
      </c>
      <c r="AK1055" s="1853"/>
    </row>
    <row r="1056" spans="2:37" ht="11.25" customHeight="1">
      <c r="B1056" s="1853"/>
      <c r="C1056" s="1853"/>
      <c r="D1056" s="1853"/>
      <c r="E1056" s="1853"/>
      <c r="F1056" s="1853"/>
      <c r="G1056" s="1853"/>
      <c r="H1056" s="1853"/>
      <c r="I1056" s="1853"/>
      <c r="J1056" s="1853"/>
      <c r="K1056" s="1853"/>
      <c r="L1056" s="1853"/>
      <c r="M1056" s="1853"/>
      <c r="N1056" s="1853"/>
      <c r="O1056" s="1853"/>
      <c r="P1056" s="1853"/>
      <c r="Q1056" s="1853"/>
      <c r="R1056" s="1853"/>
      <c r="S1056" s="1853"/>
      <c r="T1056" s="1853"/>
      <c r="U1056" s="1853"/>
      <c r="V1056" s="2483" t="s">
        <v>5620</v>
      </c>
      <c r="W1056" s="2483"/>
      <c r="X1056" s="2483"/>
      <c r="Y1056" s="2483"/>
      <c r="Z1056" s="2483"/>
      <c r="AA1056" s="2483"/>
      <c r="AB1056" s="1853"/>
      <c r="AC1056" s="1853"/>
      <c r="AD1056" s="2490">
        <v>0</v>
      </c>
      <c r="AE1056" s="2491">
        <v>0</v>
      </c>
      <c r="AF1056" s="2492">
        <v>1</v>
      </c>
      <c r="AG1056" s="2419">
        <v>1</v>
      </c>
      <c r="AH1056" s="2420">
        <v>0</v>
      </c>
      <c r="AI1056" s="2420">
        <v>0</v>
      </c>
      <c r="AJ1056" s="2421">
        <v>0</v>
      </c>
      <c r="AK1056" s="1853"/>
    </row>
    <row r="1057" spans="2:37" ht="11.25" customHeight="1">
      <c r="B1057" s="1853"/>
      <c r="C1057" s="1853"/>
      <c r="D1057" s="1853"/>
      <c r="E1057" s="1853"/>
      <c r="F1057" s="1853"/>
      <c r="G1057" s="1853"/>
      <c r="H1057" s="1853"/>
      <c r="I1057" s="1853"/>
      <c r="J1057" s="1853"/>
      <c r="K1057" s="1853"/>
      <c r="L1057" s="1853"/>
      <c r="M1057" s="1853"/>
      <c r="N1057" s="1853"/>
      <c r="O1057" s="1853"/>
      <c r="P1057" s="1853"/>
      <c r="Q1057" s="1853"/>
      <c r="R1057" s="1853"/>
      <c r="S1057" s="1853"/>
      <c r="T1057" s="1853"/>
      <c r="U1057" s="1853"/>
      <c r="V1057" s="2483" t="s">
        <v>5621</v>
      </c>
      <c r="W1057" s="2483"/>
      <c r="X1057" s="2483"/>
      <c r="Y1057" s="2483"/>
      <c r="Z1057" s="2483"/>
      <c r="AA1057" s="2483"/>
      <c r="AB1057" s="1853"/>
      <c r="AC1057" s="1853"/>
      <c r="AD1057" s="2490">
        <v>0</v>
      </c>
      <c r="AE1057" s="2491">
        <v>0</v>
      </c>
      <c r="AF1057" s="2492">
        <v>1</v>
      </c>
      <c r="AG1057" s="2419">
        <v>1</v>
      </c>
      <c r="AH1057" s="2420">
        <v>0</v>
      </c>
      <c r="AI1057" s="2420">
        <v>0</v>
      </c>
      <c r="AJ1057" s="2421">
        <v>1</v>
      </c>
      <c r="AK1057" s="1853"/>
    </row>
    <row r="1058" spans="2:37" ht="11.25" customHeight="1">
      <c r="B1058" s="1853"/>
      <c r="C1058" s="1853"/>
      <c r="D1058" s="1853"/>
      <c r="E1058" s="1853"/>
      <c r="F1058" s="1853"/>
      <c r="G1058" s="1853"/>
      <c r="H1058" s="1853"/>
      <c r="I1058" s="1853"/>
      <c r="J1058" s="1853"/>
      <c r="K1058" s="1853"/>
      <c r="L1058" s="1853"/>
      <c r="M1058" s="1853"/>
      <c r="N1058" s="1853"/>
      <c r="O1058" s="1853"/>
      <c r="P1058" s="1853"/>
      <c r="Q1058" s="1853"/>
      <c r="R1058" s="1853"/>
      <c r="S1058" s="1853"/>
      <c r="T1058" s="1853"/>
      <c r="U1058" s="1853"/>
      <c r="V1058" s="2483" t="s">
        <v>5622</v>
      </c>
      <c r="W1058" s="2483"/>
      <c r="X1058" s="2483"/>
      <c r="Y1058" s="2483"/>
      <c r="Z1058" s="2483"/>
      <c r="AA1058" s="2483"/>
      <c r="AB1058" s="1853"/>
      <c r="AC1058" s="1853"/>
      <c r="AD1058" s="2490">
        <v>0</v>
      </c>
      <c r="AE1058" s="2491">
        <v>0</v>
      </c>
      <c r="AF1058" s="2492">
        <v>1</v>
      </c>
      <c r="AG1058" s="2419">
        <v>1</v>
      </c>
      <c r="AH1058" s="2420">
        <v>0</v>
      </c>
      <c r="AI1058" s="2420">
        <v>1</v>
      </c>
      <c r="AJ1058" s="2421">
        <v>0</v>
      </c>
      <c r="AK1058" s="1853"/>
    </row>
    <row r="1059" spans="2:37" ht="11.25" customHeight="1">
      <c r="B1059" s="1853"/>
      <c r="C1059" s="1853"/>
      <c r="D1059" s="1853"/>
      <c r="E1059" s="1853"/>
      <c r="F1059" s="1853"/>
      <c r="G1059" s="1853"/>
      <c r="H1059" s="1853"/>
      <c r="I1059" s="1853"/>
      <c r="J1059" s="1853"/>
      <c r="K1059" s="1853"/>
      <c r="L1059" s="1853"/>
      <c r="M1059" s="1853"/>
      <c r="N1059" s="1853"/>
      <c r="O1059" s="1853"/>
      <c r="P1059" s="1853"/>
      <c r="Q1059" s="1853"/>
      <c r="R1059" s="1853"/>
      <c r="S1059" s="1853"/>
      <c r="T1059" s="1853"/>
      <c r="U1059" s="1853"/>
      <c r="V1059" s="2483" t="s">
        <v>5623</v>
      </c>
      <c r="W1059" s="2483"/>
      <c r="X1059" s="2483"/>
      <c r="Y1059" s="2483"/>
      <c r="Z1059" s="2483"/>
      <c r="AA1059" s="2483"/>
      <c r="AB1059" s="1853"/>
      <c r="AC1059" s="1853"/>
      <c r="AD1059" s="2490">
        <v>0</v>
      </c>
      <c r="AE1059" s="2491">
        <v>0</v>
      </c>
      <c r="AF1059" s="2492">
        <v>1</v>
      </c>
      <c r="AG1059" s="2419">
        <v>1</v>
      </c>
      <c r="AH1059" s="2420">
        <v>0</v>
      </c>
      <c r="AI1059" s="2420">
        <v>1</v>
      </c>
      <c r="AJ1059" s="2421">
        <v>1</v>
      </c>
      <c r="AK1059" s="1853"/>
    </row>
    <row r="1060" spans="2:37" ht="11.25" customHeight="1">
      <c r="B1060" s="1853"/>
      <c r="C1060" s="1853"/>
      <c r="D1060" s="1853"/>
      <c r="E1060" s="1853"/>
      <c r="F1060" s="1853"/>
      <c r="G1060" s="1853"/>
      <c r="H1060" s="1853"/>
      <c r="I1060" s="1853"/>
      <c r="J1060" s="1853"/>
      <c r="K1060" s="1853"/>
      <c r="L1060" s="1853"/>
      <c r="M1060" s="1853"/>
      <c r="N1060" s="1853"/>
      <c r="O1060" s="1853"/>
      <c r="P1060" s="1853"/>
      <c r="Q1060" s="1853"/>
      <c r="R1060" s="1853"/>
      <c r="S1060" s="1853"/>
      <c r="T1060" s="1853"/>
      <c r="U1060" s="1853"/>
      <c r="V1060" s="2483" t="s">
        <v>5624</v>
      </c>
      <c r="W1060" s="2483"/>
      <c r="X1060" s="2483"/>
      <c r="Y1060" s="2483"/>
      <c r="Z1060" s="2483"/>
      <c r="AA1060" s="2483"/>
      <c r="AB1060" s="1853"/>
      <c r="AC1060" s="1853"/>
      <c r="AD1060" s="2490">
        <v>0</v>
      </c>
      <c r="AE1060" s="2491">
        <v>0</v>
      </c>
      <c r="AF1060" s="2492">
        <v>1</v>
      </c>
      <c r="AG1060" s="2419">
        <v>1</v>
      </c>
      <c r="AH1060" s="2420">
        <v>1</v>
      </c>
      <c r="AI1060" s="2420">
        <v>0</v>
      </c>
      <c r="AJ1060" s="2421">
        <v>0</v>
      </c>
      <c r="AK1060" s="1853"/>
    </row>
    <row r="1061" spans="2:37" ht="11.25" customHeight="1">
      <c r="B1061" s="1853"/>
      <c r="C1061" s="1853"/>
      <c r="D1061" s="1853"/>
      <c r="E1061" s="1853"/>
      <c r="F1061" s="1853"/>
      <c r="G1061" s="1853"/>
      <c r="H1061" s="1853"/>
      <c r="I1061" s="1853"/>
      <c r="J1061" s="1853"/>
      <c r="K1061" s="1853"/>
      <c r="L1061" s="1853"/>
      <c r="M1061" s="1853"/>
      <c r="N1061" s="1853"/>
      <c r="O1061" s="1853"/>
      <c r="P1061" s="1853"/>
      <c r="Q1061" s="1853"/>
      <c r="R1061" s="1853"/>
      <c r="S1061" s="1853"/>
      <c r="T1061" s="1853"/>
      <c r="U1061" s="1853"/>
      <c r="V1061" s="2483" t="s">
        <v>5625</v>
      </c>
      <c r="W1061" s="2483"/>
      <c r="X1061" s="2483"/>
      <c r="Y1061" s="2483"/>
      <c r="Z1061" s="2483"/>
      <c r="AA1061" s="2483"/>
      <c r="AB1061" s="1853"/>
      <c r="AC1061" s="1853"/>
      <c r="AD1061" s="2490">
        <v>0</v>
      </c>
      <c r="AE1061" s="2491">
        <v>0</v>
      </c>
      <c r="AF1061" s="2492">
        <v>1</v>
      </c>
      <c r="AG1061" s="2419">
        <v>1</v>
      </c>
      <c r="AH1061" s="2420">
        <v>1</v>
      </c>
      <c r="AI1061" s="2420">
        <v>0</v>
      </c>
      <c r="AJ1061" s="2421">
        <v>1</v>
      </c>
      <c r="AK1061" s="1853"/>
    </row>
    <row r="1062" spans="2:37" ht="11.25" customHeight="1">
      <c r="B1062" s="1853"/>
      <c r="C1062" s="1853"/>
      <c r="D1062" s="1853"/>
      <c r="E1062" s="1853"/>
      <c r="F1062" s="1853"/>
      <c r="G1062" s="1853"/>
      <c r="H1062" s="1853"/>
      <c r="I1062" s="1853"/>
      <c r="J1062" s="1853"/>
      <c r="K1062" s="1853"/>
      <c r="L1062" s="1853"/>
      <c r="M1062" s="1853"/>
      <c r="N1062" s="1853"/>
      <c r="O1062" s="1853"/>
      <c r="P1062" s="1853"/>
      <c r="Q1062" s="1853"/>
      <c r="R1062" s="1853"/>
      <c r="S1062" s="1853"/>
      <c r="T1062" s="1853"/>
      <c r="U1062" s="1853"/>
      <c r="V1062" s="2483" t="s">
        <v>5626</v>
      </c>
      <c r="W1062" s="2483"/>
      <c r="X1062" s="2483"/>
      <c r="Y1062" s="2483"/>
      <c r="Z1062" s="2483"/>
      <c r="AA1062" s="2483"/>
      <c r="AB1062" s="1853"/>
      <c r="AC1062" s="1853"/>
      <c r="AD1062" s="2490">
        <v>0</v>
      </c>
      <c r="AE1062" s="2491">
        <v>0</v>
      </c>
      <c r="AF1062" s="2492">
        <v>1</v>
      </c>
      <c r="AG1062" s="2419">
        <v>1</v>
      </c>
      <c r="AH1062" s="2420">
        <v>1</v>
      </c>
      <c r="AI1062" s="2420">
        <v>1</v>
      </c>
      <c r="AJ1062" s="2421">
        <v>0</v>
      </c>
      <c r="AK1062" s="1853"/>
    </row>
    <row r="1063" spans="2:37" ht="11.25" customHeight="1">
      <c r="B1063" s="1853"/>
      <c r="C1063" s="1853"/>
      <c r="D1063" s="1853"/>
      <c r="E1063" s="1853"/>
      <c r="F1063" s="1853"/>
      <c r="G1063" s="1853"/>
      <c r="H1063" s="1853"/>
      <c r="I1063" s="1853"/>
      <c r="J1063" s="1853"/>
      <c r="K1063" s="1853"/>
      <c r="L1063" s="1853"/>
      <c r="M1063" s="1853"/>
      <c r="N1063" s="1853"/>
      <c r="O1063" s="1853"/>
      <c r="P1063" s="1853"/>
      <c r="Q1063" s="1853"/>
      <c r="R1063" s="1853"/>
      <c r="S1063" s="1853"/>
      <c r="T1063" s="1853"/>
      <c r="U1063" s="1853"/>
      <c r="V1063" s="2483" t="s">
        <v>5627</v>
      </c>
      <c r="W1063" s="2483"/>
      <c r="X1063" s="2483"/>
      <c r="Y1063" s="2483"/>
      <c r="Z1063" s="2483"/>
      <c r="AA1063" s="2483"/>
      <c r="AB1063" s="1853"/>
      <c r="AC1063" s="1853"/>
      <c r="AD1063" s="2490">
        <v>0</v>
      </c>
      <c r="AE1063" s="2491">
        <v>0</v>
      </c>
      <c r="AF1063" s="2492">
        <v>1</v>
      </c>
      <c r="AG1063" s="2419">
        <v>1</v>
      </c>
      <c r="AH1063" s="2420">
        <v>1</v>
      </c>
      <c r="AI1063" s="2420">
        <v>1</v>
      </c>
      <c r="AJ1063" s="2421">
        <v>1</v>
      </c>
      <c r="AK1063" s="1853"/>
    </row>
    <row r="1064" spans="2:37" ht="11.25" customHeight="1">
      <c r="B1064" s="1853"/>
      <c r="C1064" s="1853"/>
      <c r="D1064" s="1853"/>
      <c r="E1064" s="1853"/>
      <c r="F1064" s="1853"/>
      <c r="G1064" s="1853"/>
      <c r="H1064" s="1853"/>
      <c r="I1064" s="1853"/>
      <c r="J1064" s="1853"/>
      <c r="K1064" s="1853"/>
      <c r="L1064" s="1853"/>
      <c r="M1064" s="1853"/>
      <c r="N1064" s="1853"/>
      <c r="O1064" s="1853"/>
      <c r="P1064" s="1853"/>
      <c r="Q1064" s="1853"/>
      <c r="R1064" s="1853"/>
      <c r="S1064" s="1853"/>
      <c r="T1064" s="1853"/>
      <c r="U1064" s="1853"/>
      <c r="V1064" s="2483" t="s">
        <v>5628</v>
      </c>
      <c r="W1064" s="2483"/>
      <c r="X1064" s="2483"/>
      <c r="Y1064" s="2483"/>
      <c r="Z1064" s="2483"/>
      <c r="AA1064" s="2483"/>
      <c r="AB1064" s="1853"/>
      <c r="AC1064" s="1853"/>
      <c r="AD1064" s="2490">
        <v>0</v>
      </c>
      <c r="AE1064" s="2491">
        <v>1</v>
      </c>
      <c r="AF1064" s="2492">
        <v>0</v>
      </c>
      <c r="AG1064" s="2493">
        <v>0</v>
      </c>
      <c r="AH1064" s="2494">
        <v>0</v>
      </c>
      <c r="AI1064" s="2494">
        <v>0</v>
      </c>
      <c r="AJ1064" s="2495">
        <v>0</v>
      </c>
      <c r="AK1064" s="1853"/>
    </row>
    <row r="1065" spans="2:37" ht="11.25" customHeight="1">
      <c r="B1065" s="1853"/>
      <c r="C1065" s="1853"/>
      <c r="D1065" s="1853"/>
      <c r="E1065" s="1853"/>
      <c r="F1065" s="1853"/>
      <c r="G1065" s="1853"/>
      <c r="H1065" s="1853"/>
      <c r="I1065" s="1853"/>
      <c r="J1065" s="1853"/>
      <c r="K1065" s="1853"/>
      <c r="L1065" s="1853"/>
      <c r="M1065" s="1853"/>
      <c r="N1065" s="1853"/>
      <c r="O1065" s="1853"/>
      <c r="P1065" s="1853"/>
      <c r="Q1065" s="1853"/>
      <c r="R1065" s="1853"/>
      <c r="S1065" s="1853"/>
      <c r="T1065" s="1853"/>
      <c r="U1065" s="1853"/>
      <c r="V1065" s="2483" t="s">
        <v>5303</v>
      </c>
      <c r="W1065" s="2483"/>
      <c r="X1065" s="2483"/>
      <c r="Y1065" s="2483"/>
      <c r="Z1065" s="2483"/>
      <c r="AA1065" s="2483"/>
      <c r="AB1065" s="1853"/>
      <c r="AC1065" s="1853"/>
      <c r="AD1065" s="2490">
        <v>0</v>
      </c>
      <c r="AE1065" s="2491">
        <v>1</v>
      </c>
      <c r="AF1065" s="2492">
        <v>0</v>
      </c>
      <c r="AG1065" s="2419">
        <v>0</v>
      </c>
      <c r="AH1065" s="2420">
        <v>0</v>
      </c>
      <c r="AI1065" s="2420">
        <v>0</v>
      </c>
      <c r="AJ1065" s="2421">
        <v>1</v>
      </c>
      <c r="AK1065" s="1853"/>
    </row>
    <row r="1066" spans="2:37" ht="11.25" customHeight="1">
      <c r="B1066" s="1853"/>
      <c r="C1066" s="1853"/>
      <c r="D1066" s="1853"/>
      <c r="E1066" s="1853"/>
      <c r="F1066" s="1853"/>
      <c r="G1066" s="1853"/>
      <c r="H1066" s="1853"/>
      <c r="I1066" s="1853"/>
      <c r="J1066" s="1853"/>
      <c r="K1066" s="1853"/>
      <c r="L1066" s="1853"/>
      <c r="M1066" s="1853"/>
      <c r="N1066" s="1853"/>
      <c r="O1066" s="1853"/>
      <c r="P1066" s="1853"/>
      <c r="Q1066" s="1853"/>
      <c r="R1066" s="1853"/>
      <c r="S1066" s="1853"/>
      <c r="T1066" s="1853"/>
      <c r="U1066" s="1853"/>
      <c r="V1066" s="2483" t="s">
        <v>5304</v>
      </c>
      <c r="W1066" s="2483"/>
      <c r="X1066" s="2483"/>
      <c r="Y1066" s="2483"/>
      <c r="Z1066" s="2483"/>
      <c r="AA1066" s="2483"/>
      <c r="AB1066" s="1853"/>
      <c r="AC1066" s="1853"/>
      <c r="AD1066" s="2490">
        <v>0</v>
      </c>
      <c r="AE1066" s="2491">
        <v>1</v>
      </c>
      <c r="AF1066" s="2492">
        <v>0</v>
      </c>
      <c r="AG1066" s="2419">
        <v>0</v>
      </c>
      <c r="AH1066" s="2420">
        <v>0</v>
      </c>
      <c r="AI1066" s="2420">
        <v>1</v>
      </c>
      <c r="AJ1066" s="2421">
        <v>0</v>
      </c>
      <c r="AK1066" s="1853"/>
    </row>
    <row r="1067" spans="2:37" ht="11.25" customHeight="1">
      <c r="B1067" s="1853"/>
      <c r="C1067" s="1853"/>
      <c r="D1067" s="1853"/>
      <c r="E1067" s="1853"/>
      <c r="F1067" s="1853"/>
      <c r="G1067" s="1853"/>
      <c r="H1067" s="1853"/>
      <c r="I1067" s="1853"/>
      <c r="J1067" s="1853"/>
      <c r="K1067" s="1853"/>
      <c r="L1067" s="1853"/>
      <c r="M1067" s="1853"/>
      <c r="N1067" s="1853"/>
      <c r="O1067" s="1853"/>
      <c r="P1067" s="1853"/>
      <c r="Q1067" s="1853"/>
      <c r="R1067" s="1853"/>
      <c r="S1067" s="1853"/>
      <c r="T1067" s="1853"/>
      <c r="U1067" s="1853"/>
      <c r="V1067" s="2483" t="s">
        <v>5305</v>
      </c>
      <c r="W1067" s="2483"/>
      <c r="X1067" s="2483"/>
      <c r="Y1067" s="2483"/>
      <c r="Z1067" s="2483"/>
      <c r="AA1067" s="2483"/>
      <c r="AB1067" s="1853"/>
      <c r="AC1067" s="1853"/>
      <c r="AD1067" s="2490">
        <v>0</v>
      </c>
      <c r="AE1067" s="2491">
        <v>1</v>
      </c>
      <c r="AF1067" s="2492">
        <v>0</v>
      </c>
      <c r="AG1067" s="2419">
        <v>0</v>
      </c>
      <c r="AH1067" s="2420">
        <v>0</v>
      </c>
      <c r="AI1067" s="2420">
        <v>1</v>
      </c>
      <c r="AJ1067" s="2421">
        <v>1</v>
      </c>
      <c r="AK1067" s="1853"/>
    </row>
    <row r="1068" spans="2:37" ht="11.25" customHeight="1">
      <c r="B1068" s="1853"/>
      <c r="C1068" s="1853"/>
      <c r="D1068" s="1853"/>
      <c r="E1068" s="1853"/>
      <c r="F1068" s="1853"/>
      <c r="G1068" s="1853"/>
      <c r="H1068" s="1853"/>
      <c r="I1068" s="1853"/>
      <c r="J1068" s="1853"/>
      <c r="K1068" s="1853"/>
      <c r="L1068" s="1853"/>
      <c r="M1068" s="1853"/>
      <c r="N1068" s="1853"/>
      <c r="O1068" s="1853"/>
      <c r="P1068" s="1853"/>
      <c r="Q1068" s="1853"/>
      <c r="R1068" s="1853"/>
      <c r="S1068" s="1853"/>
      <c r="T1068" s="1853"/>
      <c r="U1068" s="1853"/>
      <c r="V1068" s="2483" t="s">
        <v>5306</v>
      </c>
      <c r="W1068" s="2483"/>
      <c r="X1068" s="2483"/>
      <c r="Y1068" s="2483"/>
      <c r="Z1068" s="2483"/>
      <c r="AA1068" s="2483"/>
      <c r="AB1068" s="1853"/>
      <c r="AC1068" s="1853"/>
      <c r="AD1068" s="2490">
        <v>0</v>
      </c>
      <c r="AE1068" s="2491">
        <v>1</v>
      </c>
      <c r="AF1068" s="2492">
        <v>0</v>
      </c>
      <c r="AG1068" s="2419">
        <v>0</v>
      </c>
      <c r="AH1068" s="2420">
        <v>1</v>
      </c>
      <c r="AI1068" s="2420">
        <v>0</v>
      </c>
      <c r="AJ1068" s="2421">
        <v>0</v>
      </c>
      <c r="AK1068" s="1853"/>
    </row>
    <row r="1069" spans="2:37" ht="11.25" customHeight="1">
      <c r="B1069" s="1853"/>
      <c r="C1069" s="1853"/>
      <c r="D1069" s="1853"/>
      <c r="E1069" s="1853"/>
      <c r="F1069" s="1853"/>
      <c r="G1069" s="1853"/>
      <c r="H1069" s="1853"/>
      <c r="I1069" s="1853"/>
      <c r="J1069" s="1853"/>
      <c r="K1069" s="1853"/>
      <c r="L1069" s="1853"/>
      <c r="M1069" s="1853"/>
      <c r="N1069" s="1853"/>
      <c r="O1069" s="1853"/>
      <c r="P1069" s="1853"/>
      <c r="Q1069" s="1853"/>
      <c r="R1069" s="1853"/>
      <c r="S1069" s="1853"/>
      <c r="T1069" s="1853"/>
      <c r="U1069" s="1853"/>
      <c r="V1069" s="2483" t="s">
        <v>5307</v>
      </c>
      <c r="W1069" s="2483"/>
      <c r="X1069" s="2483"/>
      <c r="Y1069" s="2483"/>
      <c r="Z1069" s="2483"/>
      <c r="AA1069" s="2483"/>
      <c r="AB1069" s="1853"/>
      <c r="AC1069" s="1853"/>
      <c r="AD1069" s="2490">
        <v>0</v>
      </c>
      <c r="AE1069" s="2491">
        <v>1</v>
      </c>
      <c r="AF1069" s="2492">
        <v>0</v>
      </c>
      <c r="AG1069" s="2419">
        <v>0</v>
      </c>
      <c r="AH1069" s="2420">
        <v>1</v>
      </c>
      <c r="AI1069" s="2420">
        <v>0</v>
      </c>
      <c r="AJ1069" s="2421">
        <v>1</v>
      </c>
      <c r="AK1069" s="1853"/>
    </row>
    <row r="1070" spans="2:37" ht="11.25" customHeight="1">
      <c r="B1070" s="1853"/>
      <c r="C1070" s="1853"/>
      <c r="D1070" s="1853"/>
      <c r="E1070" s="1853"/>
      <c r="F1070" s="1853"/>
      <c r="G1070" s="1853"/>
      <c r="H1070" s="1853"/>
      <c r="I1070" s="1853"/>
      <c r="J1070" s="1853"/>
      <c r="K1070" s="1853"/>
      <c r="L1070" s="1853"/>
      <c r="M1070" s="1853"/>
      <c r="N1070" s="1853"/>
      <c r="O1070" s="1853"/>
      <c r="P1070" s="1853"/>
      <c r="Q1070" s="1853"/>
      <c r="R1070" s="1853"/>
      <c r="S1070" s="1853"/>
      <c r="T1070" s="1853"/>
      <c r="U1070" s="1853"/>
      <c r="V1070" s="2483" t="s">
        <v>5308</v>
      </c>
      <c r="W1070" s="2483"/>
      <c r="X1070" s="2483"/>
      <c r="Y1070" s="2483"/>
      <c r="Z1070" s="2483"/>
      <c r="AA1070" s="2483"/>
      <c r="AB1070" s="1853"/>
      <c r="AC1070" s="1853"/>
      <c r="AD1070" s="2490">
        <v>0</v>
      </c>
      <c r="AE1070" s="2491">
        <v>1</v>
      </c>
      <c r="AF1070" s="2492">
        <v>0</v>
      </c>
      <c r="AG1070" s="2419">
        <v>0</v>
      </c>
      <c r="AH1070" s="2420">
        <v>1</v>
      </c>
      <c r="AI1070" s="2420">
        <v>1</v>
      </c>
      <c r="AJ1070" s="2421">
        <v>0</v>
      </c>
      <c r="AK1070" s="1853"/>
    </row>
    <row r="1071" spans="2:37" ht="11.25" customHeight="1">
      <c r="B1071" s="1853"/>
      <c r="C1071" s="1853"/>
      <c r="D1071" s="1853"/>
      <c r="E1071" s="1853"/>
      <c r="F1071" s="1853"/>
      <c r="G1071" s="1853"/>
      <c r="H1071" s="1853"/>
      <c r="I1071" s="1853"/>
      <c r="J1071" s="1853"/>
      <c r="K1071" s="1853"/>
      <c r="L1071" s="1853"/>
      <c r="M1071" s="1853"/>
      <c r="N1071" s="1853"/>
      <c r="O1071" s="1853"/>
      <c r="P1071" s="1853"/>
      <c r="Q1071" s="1853"/>
      <c r="R1071" s="1853"/>
      <c r="S1071" s="1853"/>
      <c r="T1071" s="1853"/>
      <c r="U1071" s="1853"/>
      <c r="V1071" s="2483" t="s">
        <v>5309</v>
      </c>
      <c r="W1071" s="2483"/>
      <c r="X1071" s="2483"/>
      <c r="Y1071" s="2483"/>
      <c r="Z1071" s="2483"/>
      <c r="AA1071" s="2483"/>
      <c r="AB1071" s="1853"/>
      <c r="AC1071" s="1853"/>
      <c r="AD1071" s="2496">
        <v>0</v>
      </c>
      <c r="AE1071" s="2497">
        <v>1</v>
      </c>
      <c r="AF1071" s="2498">
        <v>0</v>
      </c>
      <c r="AG1071" s="2424">
        <v>0</v>
      </c>
      <c r="AH1071" s="2425">
        <v>1</v>
      </c>
      <c r="AI1071" s="2425">
        <v>1</v>
      </c>
      <c r="AJ1071" s="2426">
        <v>1</v>
      </c>
      <c r="AK1071" s="1853"/>
    </row>
    <row r="1072" spans="2:37" ht="11.25" customHeight="1">
      <c r="B1072" s="1853"/>
      <c r="C1072" s="1853"/>
      <c r="D1072" s="1853"/>
      <c r="E1072" s="1853"/>
      <c r="F1072" s="1853"/>
      <c r="G1072" s="1853"/>
      <c r="H1072" s="1853"/>
      <c r="I1072" s="1853"/>
      <c r="J1072" s="1853"/>
      <c r="K1072" s="1853"/>
      <c r="L1072" s="1853"/>
      <c r="M1072" s="1853"/>
      <c r="N1072" s="1853"/>
      <c r="O1072" s="1853"/>
      <c r="P1072" s="1853"/>
      <c r="Q1072" s="1853"/>
      <c r="R1072" s="1853"/>
      <c r="S1072" s="1853"/>
      <c r="T1072" s="1853"/>
      <c r="U1072" s="1853"/>
      <c r="V1072" s="2483" t="s">
        <v>5270</v>
      </c>
      <c r="W1072" s="2483"/>
      <c r="X1072" s="2483"/>
      <c r="Y1072" s="2483"/>
      <c r="Z1072" s="2483"/>
      <c r="AA1072" s="2483"/>
      <c r="AB1072" s="1853"/>
      <c r="AC1072" s="1853"/>
      <c r="AD1072" s="2499">
        <v>1</v>
      </c>
      <c r="AE1072" s="2500">
        <v>0</v>
      </c>
      <c r="AF1072" s="2501">
        <v>0</v>
      </c>
      <c r="AG1072" s="2493">
        <v>0</v>
      </c>
      <c r="AH1072" s="2494">
        <v>0</v>
      </c>
      <c r="AI1072" s="2494">
        <v>0</v>
      </c>
      <c r="AJ1072" s="2495">
        <v>0</v>
      </c>
      <c r="AK1072" s="1853"/>
    </row>
    <row r="1073" spans="2:37" ht="11.25" customHeight="1">
      <c r="B1073" s="1853"/>
      <c r="C1073" s="1853"/>
      <c r="D1073" s="1853"/>
      <c r="E1073" s="1853"/>
      <c r="F1073" s="1853"/>
      <c r="G1073" s="1853"/>
      <c r="H1073" s="1853"/>
      <c r="I1073" s="1853"/>
      <c r="J1073" s="1853"/>
      <c r="K1073" s="1853"/>
      <c r="L1073" s="1853"/>
      <c r="M1073" s="1853"/>
      <c r="N1073" s="1853"/>
      <c r="O1073" s="1853"/>
      <c r="P1073" s="1853"/>
      <c r="Q1073" s="1853"/>
      <c r="R1073" s="1853"/>
      <c r="S1073" s="1853"/>
      <c r="T1073" s="1853"/>
      <c r="U1073" s="1853"/>
      <c r="V1073" s="2483" t="s">
        <v>1674</v>
      </c>
      <c r="W1073" s="2483"/>
      <c r="X1073" s="2483"/>
      <c r="Y1073" s="2483"/>
      <c r="Z1073" s="2483"/>
      <c r="AA1073" s="2483"/>
      <c r="AB1073" s="1853"/>
      <c r="AC1073" s="1853"/>
      <c r="AD1073" s="2490">
        <v>1</v>
      </c>
      <c r="AE1073" s="2491">
        <v>0</v>
      </c>
      <c r="AF1073" s="2492">
        <v>0</v>
      </c>
      <c r="AG1073" s="2419">
        <v>0</v>
      </c>
      <c r="AH1073" s="2420">
        <v>0</v>
      </c>
      <c r="AI1073" s="2420">
        <v>0</v>
      </c>
      <c r="AJ1073" s="2421">
        <v>1</v>
      </c>
      <c r="AK1073" s="1853"/>
    </row>
    <row r="1074" spans="2:37" ht="11.25" customHeight="1">
      <c r="B1074" s="1853"/>
      <c r="C1074" s="1853"/>
      <c r="D1074" s="1853"/>
      <c r="E1074" s="1853"/>
      <c r="F1074" s="1853"/>
      <c r="G1074" s="1853"/>
      <c r="H1074" s="1853"/>
      <c r="I1074" s="1853"/>
      <c r="J1074" s="1853"/>
      <c r="K1074" s="1853"/>
      <c r="L1074" s="1853"/>
      <c r="M1074" s="1853"/>
      <c r="N1074" s="1853"/>
      <c r="O1074" s="1853"/>
      <c r="P1074" s="1853"/>
      <c r="Q1074" s="1853"/>
      <c r="R1074" s="1853"/>
      <c r="S1074" s="1853"/>
      <c r="T1074" s="1853"/>
      <c r="U1074" s="1853"/>
      <c r="V1074" s="2483" t="s">
        <v>5272</v>
      </c>
      <c r="W1074" s="2483"/>
      <c r="X1074" s="2483"/>
      <c r="Y1074" s="2483"/>
      <c r="Z1074" s="2483"/>
      <c r="AA1074" s="2483"/>
      <c r="AB1074" s="1853"/>
      <c r="AC1074" s="1853"/>
      <c r="AD1074" s="2490">
        <v>1</v>
      </c>
      <c r="AE1074" s="2491">
        <v>0</v>
      </c>
      <c r="AF1074" s="2492">
        <v>0</v>
      </c>
      <c r="AG1074" s="2419">
        <v>0</v>
      </c>
      <c r="AH1074" s="2420">
        <v>0</v>
      </c>
      <c r="AI1074" s="2420">
        <v>1</v>
      </c>
      <c r="AJ1074" s="2421">
        <v>0</v>
      </c>
      <c r="AK1074" s="1853"/>
    </row>
    <row r="1075" spans="2:37" ht="11.25" customHeight="1">
      <c r="B1075" s="1853"/>
      <c r="C1075" s="1853"/>
      <c r="D1075" s="1853"/>
      <c r="E1075" s="1853"/>
      <c r="F1075" s="1853"/>
      <c r="G1075" s="1853"/>
      <c r="H1075" s="1853"/>
      <c r="I1075" s="1853"/>
      <c r="J1075" s="1853"/>
      <c r="K1075" s="1853"/>
      <c r="L1075" s="1853"/>
      <c r="M1075" s="1853"/>
      <c r="N1075" s="1853"/>
      <c r="O1075" s="1853"/>
      <c r="P1075" s="1853"/>
      <c r="Q1075" s="1853"/>
      <c r="R1075" s="1853"/>
      <c r="S1075" s="1853"/>
      <c r="T1075" s="1853"/>
      <c r="U1075" s="1853"/>
      <c r="V1075" s="2483" t="s">
        <v>5273</v>
      </c>
      <c r="W1075" s="2483"/>
      <c r="X1075" s="2483"/>
      <c r="Y1075" s="2483"/>
      <c r="Z1075" s="2483"/>
      <c r="AA1075" s="2483"/>
      <c r="AB1075" s="1853"/>
      <c r="AC1075" s="1853"/>
      <c r="AD1075" s="2490">
        <v>1</v>
      </c>
      <c r="AE1075" s="2491">
        <v>0</v>
      </c>
      <c r="AF1075" s="2492">
        <v>0</v>
      </c>
      <c r="AG1075" s="2419">
        <v>0</v>
      </c>
      <c r="AH1075" s="2420">
        <v>0</v>
      </c>
      <c r="AI1075" s="2420">
        <v>1</v>
      </c>
      <c r="AJ1075" s="2421">
        <v>1</v>
      </c>
      <c r="AK1075" s="1853"/>
    </row>
    <row r="1076" spans="2:37" ht="11.25" customHeight="1">
      <c r="B1076" s="1853"/>
      <c r="C1076" s="1853"/>
      <c r="D1076" s="1853"/>
      <c r="E1076" s="1853"/>
      <c r="F1076" s="1853"/>
      <c r="G1076" s="1853"/>
      <c r="H1076" s="1853"/>
      <c r="I1076" s="1853"/>
      <c r="J1076" s="1853"/>
      <c r="K1076" s="1853"/>
      <c r="L1076" s="1853"/>
      <c r="M1076" s="1853"/>
      <c r="N1076" s="1853"/>
      <c r="O1076" s="1853"/>
      <c r="P1076" s="1853"/>
      <c r="Q1076" s="1853"/>
      <c r="R1076" s="1853"/>
      <c r="S1076" s="1853"/>
      <c r="T1076" s="1853"/>
      <c r="U1076" s="1853"/>
      <c r="V1076" s="2483" t="s">
        <v>5629</v>
      </c>
      <c r="W1076" s="2483"/>
      <c r="X1076" s="2483"/>
      <c r="Y1076" s="2483"/>
      <c r="Z1076" s="2483"/>
      <c r="AA1076" s="2483"/>
      <c r="AB1076" s="1853"/>
      <c r="AC1076" s="1853"/>
      <c r="AD1076" s="2490">
        <v>1</v>
      </c>
      <c r="AE1076" s="2491">
        <v>0</v>
      </c>
      <c r="AF1076" s="2492">
        <v>0</v>
      </c>
      <c r="AG1076" s="2419">
        <v>0</v>
      </c>
      <c r="AH1076" s="2420">
        <v>1</v>
      </c>
      <c r="AI1076" s="2420">
        <v>0</v>
      </c>
      <c r="AJ1076" s="2421">
        <v>0</v>
      </c>
      <c r="AK1076" s="1853"/>
    </row>
    <row r="1077" spans="2:37" ht="11.25" customHeight="1">
      <c r="B1077" s="1853"/>
      <c r="C1077" s="1853"/>
      <c r="D1077" s="1853"/>
      <c r="E1077" s="1853"/>
      <c r="F1077" s="1853"/>
      <c r="G1077" s="1853"/>
      <c r="H1077" s="1853"/>
      <c r="I1077" s="1853"/>
      <c r="J1077" s="1853"/>
      <c r="K1077" s="1853"/>
      <c r="L1077" s="1853"/>
      <c r="M1077" s="1853"/>
      <c r="N1077" s="1853"/>
      <c r="O1077" s="1853"/>
      <c r="P1077" s="1853"/>
      <c r="Q1077" s="1853"/>
      <c r="R1077" s="1853"/>
      <c r="S1077" s="1853"/>
      <c r="T1077" s="1853"/>
      <c r="U1077" s="1853"/>
      <c r="V1077" s="2502" t="s">
        <v>5630</v>
      </c>
      <c r="W1077" s="2483"/>
      <c r="X1077" s="2483"/>
      <c r="Y1077" s="2483"/>
      <c r="Z1077" s="2483"/>
      <c r="AA1077" s="2483"/>
      <c r="AB1077" s="1853"/>
      <c r="AC1077" s="1853"/>
      <c r="AD1077" s="2490">
        <v>1</v>
      </c>
      <c r="AE1077" s="2491">
        <v>0</v>
      </c>
      <c r="AF1077" s="2492">
        <v>0</v>
      </c>
      <c r="AG1077" s="2419">
        <v>0</v>
      </c>
      <c r="AH1077" s="2420">
        <v>1</v>
      </c>
      <c r="AI1077" s="2420">
        <v>0</v>
      </c>
      <c r="AJ1077" s="2421">
        <v>1</v>
      </c>
      <c r="AK1077" s="1853"/>
    </row>
    <row r="1078" spans="2:37" ht="11.25" customHeight="1">
      <c r="B1078" s="1853"/>
      <c r="C1078" s="1853"/>
      <c r="D1078" s="1853"/>
      <c r="E1078" s="1853"/>
      <c r="F1078" s="1853"/>
      <c r="G1078" s="1853"/>
      <c r="H1078" s="1853"/>
      <c r="I1078" s="1853"/>
      <c r="J1078" s="1853"/>
      <c r="K1078" s="1853"/>
      <c r="L1078" s="1853"/>
      <c r="M1078" s="1853"/>
      <c r="N1078" s="1853"/>
      <c r="O1078" s="1853"/>
      <c r="P1078" s="1853"/>
      <c r="Q1078" s="1853"/>
      <c r="R1078" s="1853"/>
      <c r="S1078" s="1853"/>
      <c r="T1078" s="1853"/>
      <c r="U1078" s="1853"/>
      <c r="V1078" s="2483" t="s">
        <v>5276</v>
      </c>
      <c r="W1078" s="2483"/>
      <c r="X1078" s="2483"/>
      <c r="Y1078" s="2483"/>
      <c r="Z1078" s="2483"/>
      <c r="AA1078" s="2483"/>
      <c r="AB1078" s="1853"/>
      <c r="AC1078" s="1853"/>
      <c r="AD1078" s="2490">
        <v>1</v>
      </c>
      <c r="AE1078" s="2491">
        <v>0</v>
      </c>
      <c r="AF1078" s="2492">
        <v>0</v>
      </c>
      <c r="AG1078" s="2419">
        <v>0</v>
      </c>
      <c r="AH1078" s="2420">
        <v>1</v>
      </c>
      <c r="AI1078" s="2420">
        <v>1</v>
      </c>
      <c r="AJ1078" s="2421">
        <v>0</v>
      </c>
      <c r="AK1078" s="1853"/>
    </row>
    <row r="1079" spans="2:37" ht="11.25" customHeight="1">
      <c r="B1079" s="1853"/>
      <c r="C1079" s="1853"/>
      <c r="D1079" s="1853"/>
      <c r="E1079" s="1853"/>
      <c r="F1079" s="1853"/>
      <c r="G1079" s="1853"/>
      <c r="H1079" s="1853"/>
      <c r="I1079" s="1853"/>
      <c r="J1079" s="1853"/>
      <c r="K1079" s="1853"/>
      <c r="L1079" s="1853"/>
      <c r="M1079" s="1853"/>
      <c r="N1079" s="1853"/>
      <c r="O1079" s="1853"/>
      <c r="P1079" s="1853"/>
      <c r="Q1079" s="1853"/>
      <c r="R1079" s="1853"/>
      <c r="S1079" s="1853"/>
      <c r="T1079" s="1853"/>
      <c r="U1079" s="1853"/>
      <c r="V1079" s="2483" t="s">
        <v>5277</v>
      </c>
      <c r="W1079" s="2483"/>
      <c r="X1079" s="2483"/>
      <c r="Y1079" s="2483"/>
      <c r="Z1079" s="2483"/>
      <c r="AA1079" s="2483"/>
      <c r="AB1079" s="1853"/>
      <c r="AC1079" s="1853"/>
      <c r="AD1079" s="2496">
        <v>1</v>
      </c>
      <c r="AE1079" s="2503">
        <v>0</v>
      </c>
      <c r="AF1079" s="2498">
        <v>0</v>
      </c>
      <c r="AG1079" s="2424">
        <v>0</v>
      </c>
      <c r="AH1079" s="2425">
        <v>1</v>
      </c>
      <c r="AI1079" s="2425">
        <v>1</v>
      </c>
      <c r="AJ1079" s="2426">
        <v>1</v>
      </c>
      <c r="AK1079" s="1853" t="s">
        <v>3128</v>
      </c>
    </row>
    <row r="1080" spans="2:37" s="1370" customFormat="1">
      <c r="E1080" s="1419"/>
    </row>
    <row r="1081" spans="2:37" s="1370" customFormat="1">
      <c r="E1081" s="1419"/>
    </row>
  </sheetData>
  <mergeCells count="2533">
    <mergeCell ref="V1075:AA1075"/>
    <mergeCell ref="V1076:AA1076"/>
    <mergeCell ref="V1077:AA1077"/>
    <mergeCell ref="V1078:AA1078"/>
    <mergeCell ref="V1079:AA1079"/>
    <mergeCell ref="V1069:AA1069"/>
    <mergeCell ref="V1070:AA1070"/>
    <mergeCell ref="V1071:AA1071"/>
    <mergeCell ref="V1072:AA1072"/>
    <mergeCell ref="V1073:AA1073"/>
    <mergeCell ref="V1074:AA1074"/>
    <mergeCell ref="V1063:AA1063"/>
    <mergeCell ref="V1064:AA1064"/>
    <mergeCell ref="V1065:AA1065"/>
    <mergeCell ref="V1066:AA1066"/>
    <mergeCell ref="V1067:AA1067"/>
    <mergeCell ref="V1068:AA1068"/>
    <mergeCell ref="V1057:AA1057"/>
    <mergeCell ref="V1058:AA1058"/>
    <mergeCell ref="V1059:AA1059"/>
    <mergeCell ref="V1060:AA1060"/>
    <mergeCell ref="V1061:AA1061"/>
    <mergeCell ref="V1062:AA1062"/>
    <mergeCell ref="V1051:AA1051"/>
    <mergeCell ref="V1052:AA1052"/>
    <mergeCell ref="V1053:AA1053"/>
    <mergeCell ref="V1054:AA1054"/>
    <mergeCell ref="V1055:AA1055"/>
    <mergeCell ref="V1056:AA1056"/>
    <mergeCell ref="V1045:AA1045"/>
    <mergeCell ref="V1046:AA1046"/>
    <mergeCell ref="V1047:AA1047"/>
    <mergeCell ref="V1048:AA1048"/>
    <mergeCell ref="V1049:AA1049"/>
    <mergeCell ref="V1050:AA1050"/>
    <mergeCell ref="V1039:AA1039"/>
    <mergeCell ref="V1040:AA1040"/>
    <mergeCell ref="V1041:AA1041"/>
    <mergeCell ref="V1042:AA1042"/>
    <mergeCell ref="V1043:AA1043"/>
    <mergeCell ref="V1044:AA1044"/>
    <mergeCell ref="V1033:AA1033"/>
    <mergeCell ref="V1034:AA1034"/>
    <mergeCell ref="V1035:AA1035"/>
    <mergeCell ref="V1036:AA1036"/>
    <mergeCell ref="V1037:AA1037"/>
    <mergeCell ref="V1038:AA1038"/>
    <mergeCell ref="Q1021:S1021"/>
    <mergeCell ref="U1021:X1021"/>
    <mergeCell ref="Y1021:AB1021"/>
    <mergeCell ref="AC1021:AF1021"/>
    <mergeCell ref="AG1021:AJ1021"/>
    <mergeCell ref="V1032:AA1032"/>
    <mergeCell ref="Q1019:S1019"/>
    <mergeCell ref="U1019:X1019"/>
    <mergeCell ref="Y1019:AB1019"/>
    <mergeCell ref="AC1019:AF1019"/>
    <mergeCell ref="AG1019:AJ1019"/>
    <mergeCell ref="Q1020:S1020"/>
    <mergeCell ref="U1020:X1020"/>
    <mergeCell ref="Y1020:AB1020"/>
    <mergeCell ref="AC1020:AF1020"/>
    <mergeCell ref="AG1020:AJ1020"/>
    <mergeCell ref="Q1017:S1017"/>
    <mergeCell ref="U1017:X1017"/>
    <mergeCell ref="Y1017:AB1017"/>
    <mergeCell ref="AC1017:AF1017"/>
    <mergeCell ref="AG1017:AJ1017"/>
    <mergeCell ref="Q1018:S1018"/>
    <mergeCell ref="U1018:X1018"/>
    <mergeCell ref="Y1018:AB1018"/>
    <mergeCell ref="AC1018:AF1018"/>
    <mergeCell ref="AG1018:AJ1018"/>
    <mergeCell ref="Q1015:S1015"/>
    <mergeCell ref="U1015:X1015"/>
    <mergeCell ref="Y1015:AB1015"/>
    <mergeCell ref="AC1015:AF1015"/>
    <mergeCell ref="AG1015:AJ1015"/>
    <mergeCell ref="Q1016:S1016"/>
    <mergeCell ref="U1016:X1016"/>
    <mergeCell ref="Y1016:AB1016"/>
    <mergeCell ref="AC1016:AF1016"/>
    <mergeCell ref="AG1016:AJ1016"/>
    <mergeCell ref="Q1013:S1013"/>
    <mergeCell ref="U1013:X1013"/>
    <mergeCell ref="Y1013:AB1013"/>
    <mergeCell ref="AC1013:AF1013"/>
    <mergeCell ref="AG1013:AJ1013"/>
    <mergeCell ref="Q1014:S1014"/>
    <mergeCell ref="U1014:X1014"/>
    <mergeCell ref="Y1014:AB1014"/>
    <mergeCell ref="AC1014:AF1014"/>
    <mergeCell ref="AG1014:AJ1014"/>
    <mergeCell ref="AF1002:AJ1002"/>
    <mergeCell ref="AF1003:AJ1003"/>
    <mergeCell ref="AF1004:AJ1004"/>
    <mergeCell ref="AF1005:AJ1005"/>
    <mergeCell ref="Q1012:T1012"/>
    <mergeCell ref="U1012:AB1012"/>
    <mergeCell ref="AC1012:AJ1012"/>
    <mergeCell ref="AA994:AF994"/>
    <mergeCell ref="AF997:AJ997"/>
    <mergeCell ref="AF998:AJ998"/>
    <mergeCell ref="AF999:AJ999"/>
    <mergeCell ref="AF1000:AJ1000"/>
    <mergeCell ref="AF1001:AJ1001"/>
    <mergeCell ref="AA988:AF988"/>
    <mergeCell ref="AA989:AF989"/>
    <mergeCell ref="AA990:AF990"/>
    <mergeCell ref="AA991:AF991"/>
    <mergeCell ref="AA992:AF992"/>
    <mergeCell ref="AA993:AF993"/>
    <mergeCell ref="Q977:S977"/>
    <mergeCell ref="U977:X977"/>
    <mergeCell ref="Y977:AB977"/>
    <mergeCell ref="AC977:AF977"/>
    <mergeCell ref="AG977:AJ977"/>
    <mergeCell ref="AA987:AF987"/>
    <mergeCell ref="Q975:S975"/>
    <mergeCell ref="U975:X975"/>
    <mergeCell ref="Y975:AB975"/>
    <mergeCell ref="AC975:AF975"/>
    <mergeCell ref="AG975:AJ975"/>
    <mergeCell ref="Q976:S976"/>
    <mergeCell ref="U976:X976"/>
    <mergeCell ref="Y976:AB976"/>
    <mergeCell ref="AC976:AF976"/>
    <mergeCell ref="AG976:AJ976"/>
    <mergeCell ref="Q973:S973"/>
    <mergeCell ref="U973:X973"/>
    <mergeCell ref="Y973:AB973"/>
    <mergeCell ref="AC973:AF973"/>
    <mergeCell ref="AG973:AJ973"/>
    <mergeCell ref="Q974:S974"/>
    <mergeCell ref="U974:X974"/>
    <mergeCell ref="Y974:AB974"/>
    <mergeCell ref="AC974:AF974"/>
    <mergeCell ref="AG974:AJ974"/>
    <mergeCell ref="Q971:S971"/>
    <mergeCell ref="U971:X971"/>
    <mergeCell ref="Y971:AB971"/>
    <mergeCell ref="AC971:AF971"/>
    <mergeCell ref="AG971:AJ971"/>
    <mergeCell ref="Q972:S972"/>
    <mergeCell ref="U972:X972"/>
    <mergeCell ref="Y972:AB972"/>
    <mergeCell ref="AC972:AF972"/>
    <mergeCell ref="AG972:AJ972"/>
    <mergeCell ref="Q969:S969"/>
    <mergeCell ref="U969:X969"/>
    <mergeCell ref="Y969:AB969"/>
    <mergeCell ref="AC969:AF969"/>
    <mergeCell ref="AG969:AJ969"/>
    <mergeCell ref="Q970:S970"/>
    <mergeCell ref="U970:X970"/>
    <mergeCell ref="Y970:AB970"/>
    <mergeCell ref="AC970:AF970"/>
    <mergeCell ref="AG970:AJ970"/>
    <mergeCell ref="Q967:S967"/>
    <mergeCell ref="U967:X967"/>
    <mergeCell ref="Y967:AB967"/>
    <mergeCell ref="AC967:AF967"/>
    <mergeCell ref="AG967:AJ967"/>
    <mergeCell ref="Q968:S968"/>
    <mergeCell ref="U968:X968"/>
    <mergeCell ref="Y968:AB968"/>
    <mergeCell ref="AC968:AF968"/>
    <mergeCell ref="AG968:AJ968"/>
    <mergeCell ref="Q965:S965"/>
    <mergeCell ref="U965:X965"/>
    <mergeCell ref="Y965:AB965"/>
    <mergeCell ref="AC965:AF965"/>
    <mergeCell ref="AG965:AJ965"/>
    <mergeCell ref="Q966:S966"/>
    <mergeCell ref="U966:X966"/>
    <mergeCell ref="Y966:AB966"/>
    <mergeCell ref="AC966:AF966"/>
    <mergeCell ref="AG966:AJ966"/>
    <mergeCell ref="Q963:S963"/>
    <mergeCell ref="U963:X963"/>
    <mergeCell ref="Y963:AB963"/>
    <mergeCell ref="AC963:AF963"/>
    <mergeCell ref="AG963:AJ963"/>
    <mergeCell ref="Q964:S964"/>
    <mergeCell ref="U964:X964"/>
    <mergeCell ref="Y964:AB964"/>
    <mergeCell ref="AC964:AF964"/>
    <mergeCell ref="AG964:AJ964"/>
    <mergeCell ref="AF953:AJ953"/>
    <mergeCell ref="Q961:T961"/>
    <mergeCell ref="U961:AB961"/>
    <mergeCell ref="AC961:AJ961"/>
    <mergeCell ref="Q962:S962"/>
    <mergeCell ref="U962:X962"/>
    <mergeCell ref="Y962:AB962"/>
    <mergeCell ref="AC962:AF962"/>
    <mergeCell ref="AG962:AJ962"/>
    <mergeCell ref="Q935:S935"/>
    <mergeCell ref="U935:X935"/>
    <mergeCell ref="AC935:AF935"/>
    <mergeCell ref="AG935:AJ935"/>
    <mergeCell ref="Q936:S936"/>
    <mergeCell ref="U936:X936"/>
    <mergeCell ref="Y936:AB936"/>
    <mergeCell ref="AC936:AF936"/>
    <mergeCell ref="AG936:AJ936"/>
    <mergeCell ref="Q933:S933"/>
    <mergeCell ref="U933:X933"/>
    <mergeCell ref="AC933:AF933"/>
    <mergeCell ref="AG933:AJ933"/>
    <mergeCell ref="Q934:S934"/>
    <mergeCell ref="U934:X934"/>
    <mergeCell ref="AC934:AF934"/>
    <mergeCell ref="AG934:AJ934"/>
    <mergeCell ref="V915:AA915"/>
    <mergeCell ref="V916:AA916"/>
    <mergeCell ref="V917:AA917"/>
    <mergeCell ref="V918:AA918"/>
    <mergeCell ref="AF924:AJ924"/>
    <mergeCell ref="Q932:T932"/>
    <mergeCell ref="U932:AB932"/>
    <mergeCell ref="AC932:AJ932"/>
    <mergeCell ref="V909:AA909"/>
    <mergeCell ref="V910:AA910"/>
    <mergeCell ref="V911:AA911"/>
    <mergeCell ref="V912:AA912"/>
    <mergeCell ref="V913:AA913"/>
    <mergeCell ref="V914:AA914"/>
    <mergeCell ref="V903:AA903"/>
    <mergeCell ref="V904:AA904"/>
    <mergeCell ref="V905:AA905"/>
    <mergeCell ref="V906:AA906"/>
    <mergeCell ref="V907:AA907"/>
    <mergeCell ref="V908:AA908"/>
    <mergeCell ref="V897:AA897"/>
    <mergeCell ref="V898:AA898"/>
    <mergeCell ref="V899:AA899"/>
    <mergeCell ref="V900:AA900"/>
    <mergeCell ref="V901:AA901"/>
    <mergeCell ref="V902:AA902"/>
    <mergeCell ref="V892:AA892"/>
    <mergeCell ref="V893:AA893"/>
    <mergeCell ref="V894:AA894"/>
    <mergeCell ref="AC894:AJ894"/>
    <mergeCell ref="V895:AA895"/>
    <mergeCell ref="V896:AA896"/>
    <mergeCell ref="V886:AA886"/>
    <mergeCell ref="V887:AA887"/>
    <mergeCell ref="V888:AA888"/>
    <mergeCell ref="V889:AA889"/>
    <mergeCell ref="V890:AA890"/>
    <mergeCell ref="V891:AA891"/>
    <mergeCell ref="V881:AA881"/>
    <mergeCell ref="V882:AA882"/>
    <mergeCell ref="V883:AA883"/>
    <mergeCell ref="V884:AA884"/>
    <mergeCell ref="V885:AA885"/>
    <mergeCell ref="AC885:AJ885"/>
    <mergeCell ref="V875:AA875"/>
    <mergeCell ref="V876:AA876"/>
    <mergeCell ref="V877:AA877"/>
    <mergeCell ref="V878:AA878"/>
    <mergeCell ref="V879:AA879"/>
    <mergeCell ref="V880:AA880"/>
    <mergeCell ref="V869:AA869"/>
    <mergeCell ref="V870:AA870"/>
    <mergeCell ref="V871:AA871"/>
    <mergeCell ref="V872:AA872"/>
    <mergeCell ref="V873:AA873"/>
    <mergeCell ref="V874:AA874"/>
    <mergeCell ref="V863:AA863"/>
    <mergeCell ref="V864:AA864"/>
    <mergeCell ref="V865:AA865"/>
    <mergeCell ref="V866:AA866"/>
    <mergeCell ref="V867:AA867"/>
    <mergeCell ref="V868:AA868"/>
    <mergeCell ref="V857:AA857"/>
    <mergeCell ref="V858:AA858"/>
    <mergeCell ref="V859:AA859"/>
    <mergeCell ref="V860:AA860"/>
    <mergeCell ref="V861:AA861"/>
    <mergeCell ref="V862:AA862"/>
    <mergeCell ref="V852:AA852"/>
    <mergeCell ref="AC852:AJ852"/>
    <mergeCell ref="V853:AA853"/>
    <mergeCell ref="V854:AA854"/>
    <mergeCell ref="V855:AA855"/>
    <mergeCell ref="V856:AA856"/>
    <mergeCell ref="V846:AA846"/>
    <mergeCell ref="V847:AA847"/>
    <mergeCell ref="V848:AA848"/>
    <mergeCell ref="V849:AA849"/>
    <mergeCell ref="V850:AA850"/>
    <mergeCell ref="V851:AA851"/>
    <mergeCell ref="V840:AA840"/>
    <mergeCell ref="V841:AA841"/>
    <mergeCell ref="V842:AA842"/>
    <mergeCell ref="V843:AA843"/>
    <mergeCell ref="V844:AA844"/>
    <mergeCell ref="V845:AA845"/>
    <mergeCell ref="V834:AA834"/>
    <mergeCell ref="V835:AA835"/>
    <mergeCell ref="V836:AA836"/>
    <mergeCell ref="V837:AA837"/>
    <mergeCell ref="V838:AA838"/>
    <mergeCell ref="V839:AA839"/>
    <mergeCell ref="V828:AA828"/>
    <mergeCell ref="V829:AA829"/>
    <mergeCell ref="V830:AA830"/>
    <mergeCell ref="V831:AA831"/>
    <mergeCell ref="V832:AA832"/>
    <mergeCell ref="V833:AA833"/>
    <mergeCell ref="V823:AA823"/>
    <mergeCell ref="V824:AA824"/>
    <mergeCell ref="V825:AA825"/>
    <mergeCell ref="V826:AA826"/>
    <mergeCell ref="V827:AA827"/>
    <mergeCell ref="AC827:AJ827"/>
    <mergeCell ref="V817:AA817"/>
    <mergeCell ref="V818:AA818"/>
    <mergeCell ref="V819:AA819"/>
    <mergeCell ref="V820:AA820"/>
    <mergeCell ref="V821:AA821"/>
    <mergeCell ref="V822:AA822"/>
    <mergeCell ref="V811:AA811"/>
    <mergeCell ref="V812:AA812"/>
    <mergeCell ref="V813:AA813"/>
    <mergeCell ref="V814:AA814"/>
    <mergeCell ref="V815:AA815"/>
    <mergeCell ref="V816:AA816"/>
    <mergeCell ref="V805:AA805"/>
    <mergeCell ref="V806:AA806"/>
    <mergeCell ref="V807:AA807"/>
    <mergeCell ref="V808:AA808"/>
    <mergeCell ref="V809:AA809"/>
    <mergeCell ref="V810:AA810"/>
    <mergeCell ref="V800:AA800"/>
    <mergeCell ref="V801:AA801"/>
    <mergeCell ref="V802:AA802"/>
    <mergeCell ref="AC802:AJ802"/>
    <mergeCell ref="V803:AA803"/>
    <mergeCell ref="V804:AA804"/>
    <mergeCell ref="V794:AA794"/>
    <mergeCell ref="V795:AA795"/>
    <mergeCell ref="V796:AA796"/>
    <mergeCell ref="V797:AA797"/>
    <mergeCell ref="V798:AA798"/>
    <mergeCell ref="V799:AA799"/>
    <mergeCell ref="V788:AA788"/>
    <mergeCell ref="V789:AA789"/>
    <mergeCell ref="V790:AA790"/>
    <mergeCell ref="V791:AA791"/>
    <mergeCell ref="V792:AA792"/>
    <mergeCell ref="V793:AA793"/>
    <mergeCell ref="V782:AA782"/>
    <mergeCell ref="V783:AA783"/>
    <mergeCell ref="V784:AA784"/>
    <mergeCell ref="V785:AA785"/>
    <mergeCell ref="V786:AA786"/>
    <mergeCell ref="V787:AA787"/>
    <mergeCell ref="V777:AA777"/>
    <mergeCell ref="AC777:AJ777"/>
    <mergeCell ref="V778:AA778"/>
    <mergeCell ref="V779:AA779"/>
    <mergeCell ref="V780:AA780"/>
    <mergeCell ref="V781:AA781"/>
    <mergeCell ref="V771:AA771"/>
    <mergeCell ref="V772:AA772"/>
    <mergeCell ref="V773:AA773"/>
    <mergeCell ref="V774:AA774"/>
    <mergeCell ref="V775:AA775"/>
    <mergeCell ref="V776:AA776"/>
    <mergeCell ref="V765:AA765"/>
    <mergeCell ref="V766:AA766"/>
    <mergeCell ref="V767:AA767"/>
    <mergeCell ref="V768:AA768"/>
    <mergeCell ref="V769:AA769"/>
    <mergeCell ref="V770:AA770"/>
    <mergeCell ref="V759:AA759"/>
    <mergeCell ref="V760:AA760"/>
    <mergeCell ref="V761:AA761"/>
    <mergeCell ref="V762:AA762"/>
    <mergeCell ref="V763:AA763"/>
    <mergeCell ref="V764:AA764"/>
    <mergeCell ref="V753:AA753"/>
    <mergeCell ref="V754:AA754"/>
    <mergeCell ref="V755:AA755"/>
    <mergeCell ref="V756:AA756"/>
    <mergeCell ref="V757:AA757"/>
    <mergeCell ref="V758:AA758"/>
    <mergeCell ref="Q742:S742"/>
    <mergeCell ref="U742:V742"/>
    <mergeCell ref="W742:AB742"/>
    <mergeCell ref="AC742:AF742"/>
    <mergeCell ref="AG742:AJ742"/>
    <mergeCell ref="AD752:AJ752"/>
    <mergeCell ref="Q740:S740"/>
    <mergeCell ref="U740:V740"/>
    <mergeCell ref="W740:AB740"/>
    <mergeCell ref="AC740:AF740"/>
    <mergeCell ref="AG740:AJ740"/>
    <mergeCell ref="Q741:S741"/>
    <mergeCell ref="U741:V741"/>
    <mergeCell ref="W741:AB741"/>
    <mergeCell ref="AC741:AF741"/>
    <mergeCell ref="AG741:AJ741"/>
    <mergeCell ref="Q738:S738"/>
    <mergeCell ref="U738:V738"/>
    <mergeCell ref="W738:AB738"/>
    <mergeCell ref="AC738:AF738"/>
    <mergeCell ref="AG738:AJ738"/>
    <mergeCell ref="Q739:S739"/>
    <mergeCell ref="U739:V739"/>
    <mergeCell ref="W739:AB739"/>
    <mergeCell ref="AC739:AF739"/>
    <mergeCell ref="AG739:AJ739"/>
    <mergeCell ref="Q736:S736"/>
    <mergeCell ref="U736:V736"/>
    <mergeCell ref="W736:AB736"/>
    <mergeCell ref="AC736:AF736"/>
    <mergeCell ref="AG736:AJ736"/>
    <mergeCell ref="Q737:S737"/>
    <mergeCell ref="U737:V737"/>
    <mergeCell ref="W737:AB737"/>
    <mergeCell ref="AC737:AF737"/>
    <mergeCell ref="AG737:AJ737"/>
    <mergeCell ref="Q734:S734"/>
    <mergeCell ref="U734:V734"/>
    <mergeCell ref="W734:AB734"/>
    <mergeCell ref="AC734:AF734"/>
    <mergeCell ref="AG734:AJ734"/>
    <mergeCell ref="Q735:S735"/>
    <mergeCell ref="U735:V735"/>
    <mergeCell ref="W735:AB735"/>
    <mergeCell ref="AC735:AF735"/>
    <mergeCell ref="AG735:AJ735"/>
    <mergeCell ref="Q732:S732"/>
    <mergeCell ref="U732:V732"/>
    <mergeCell ref="W732:AB732"/>
    <mergeCell ref="AC732:AF732"/>
    <mergeCell ref="AG732:AJ732"/>
    <mergeCell ref="Q733:S733"/>
    <mergeCell ref="U733:V733"/>
    <mergeCell ref="W733:AB733"/>
    <mergeCell ref="AC733:AF733"/>
    <mergeCell ref="AG733:AJ733"/>
    <mergeCell ref="Q730:S730"/>
    <mergeCell ref="U730:V730"/>
    <mergeCell ref="W730:AB730"/>
    <mergeCell ref="AC730:AF730"/>
    <mergeCell ref="AG730:AJ730"/>
    <mergeCell ref="Q731:S731"/>
    <mergeCell ref="U731:V731"/>
    <mergeCell ref="W731:AB731"/>
    <mergeCell ref="AC731:AF731"/>
    <mergeCell ref="AG731:AJ731"/>
    <mergeCell ref="Q728:S728"/>
    <mergeCell ref="U728:V728"/>
    <mergeCell ref="W728:AB728"/>
    <mergeCell ref="AC728:AF728"/>
    <mergeCell ref="AG728:AJ728"/>
    <mergeCell ref="Q729:S729"/>
    <mergeCell ref="U729:V729"/>
    <mergeCell ref="W729:AB729"/>
    <mergeCell ref="AC729:AF729"/>
    <mergeCell ref="AG729:AJ729"/>
    <mergeCell ref="Q726:S726"/>
    <mergeCell ref="U726:V726"/>
    <mergeCell ref="W726:AB726"/>
    <mergeCell ref="AC726:AF726"/>
    <mergeCell ref="AG726:AJ726"/>
    <mergeCell ref="Q727:S727"/>
    <mergeCell ref="U727:V727"/>
    <mergeCell ref="W727:AB727"/>
    <mergeCell ref="AC727:AF727"/>
    <mergeCell ref="AG727:AJ727"/>
    <mergeCell ref="Q724:S724"/>
    <mergeCell ref="U724:V724"/>
    <mergeCell ref="W724:AB724"/>
    <mergeCell ref="AC724:AF724"/>
    <mergeCell ref="AG724:AJ724"/>
    <mergeCell ref="Q725:S725"/>
    <mergeCell ref="U725:V725"/>
    <mergeCell ref="W725:AB725"/>
    <mergeCell ref="AC725:AF725"/>
    <mergeCell ref="AG725:AJ725"/>
    <mergeCell ref="Q722:S722"/>
    <mergeCell ref="U722:V722"/>
    <mergeCell ref="W722:AB722"/>
    <mergeCell ref="AC722:AF722"/>
    <mergeCell ref="AG722:AJ722"/>
    <mergeCell ref="Q723:S723"/>
    <mergeCell ref="U723:V723"/>
    <mergeCell ref="W723:AB723"/>
    <mergeCell ref="AC723:AF723"/>
    <mergeCell ref="AG723:AJ723"/>
    <mergeCell ref="Q720:S720"/>
    <mergeCell ref="U720:V720"/>
    <mergeCell ref="W720:AB720"/>
    <mergeCell ref="AC720:AF720"/>
    <mergeCell ref="AG720:AJ720"/>
    <mergeCell ref="Q721:S721"/>
    <mergeCell ref="U721:V721"/>
    <mergeCell ref="W721:AB721"/>
    <mergeCell ref="AC721:AF721"/>
    <mergeCell ref="AG721:AJ721"/>
    <mergeCell ref="Q718:S718"/>
    <mergeCell ref="U718:V718"/>
    <mergeCell ref="W718:AB718"/>
    <mergeCell ref="AC718:AF718"/>
    <mergeCell ref="AG718:AJ718"/>
    <mergeCell ref="Q719:S719"/>
    <mergeCell ref="U719:V719"/>
    <mergeCell ref="W719:AB719"/>
    <mergeCell ref="AC719:AF719"/>
    <mergeCell ref="AG719:AJ719"/>
    <mergeCell ref="Q716:S716"/>
    <mergeCell ref="U716:V716"/>
    <mergeCell ref="W716:AB716"/>
    <mergeCell ref="AC716:AF716"/>
    <mergeCell ref="AG716:AJ716"/>
    <mergeCell ref="Q717:S717"/>
    <mergeCell ref="U717:V717"/>
    <mergeCell ref="W717:AB717"/>
    <mergeCell ref="AC717:AF717"/>
    <mergeCell ref="AG717:AJ717"/>
    <mergeCell ref="Q714:S714"/>
    <mergeCell ref="U714:V714"/>
    <mergeCell ref="W714:AB714"/>
    <mergeCell ref="AC714:AF714"/>
    <mergeCell ref="AG714:AJ714"/>
    <mergeCell ref="Q715:S715"/>
    <mergeCell ref="U715:V715"/>
    <mergeCell ref="W715:AB715"/>
    <mergeCell ref="AC715:AF715"/>
    <mergeCell ref="AG715:AJ715"/>
    <mergeCell ref="Q712:S712"/>
    <mergeCell ref="U712:V712"/>
    <mergeCell ref="W712:AB712"/>
    <mergeCell ref="AC712:AF712"/>
    <mergeCell ref="AG712:AJ712"/>
    <mergeCell ref="Q713:S713"/>
    <mergeCell ref="U713:V713"/>
    <mergeCell ref="W713:AB713"/>
    <mergeCell ref="AC713:AF713"/>
    <mergeCell ref="AG713:AJ713"/>
    <mergeCell ref="Q709:S709"/>
    <mergeCell ref="U709:V709"/>
    <mergeCell ref="W709:AB709"/>
    <mergeCell ref="AC709:AF709"/>
    <mergeCell ref="AG709:AJ709"/>
    <mergeCell ref="Q711:S711"/>
    <mergeCell ref="U711:V711"/>
    <mergeCell ref="W711:AB711"/>
    <mergeCell ref="AC711:AF711"/>
    <mergeCell ref="AG711:AJ711"/>
    <mergeCell ref="Q707:S707"/>
    <mergeCell ref="U707:V707"/>
    <mergeCell ref="W707:AB707"/>
    <mergeCell ref="AC707:AF707"/>
    <mergeCell ref="AG707:AJ707"/>
    <mergeCell ref="Q708:S708"/>
    <mergeCell ref="U708:V708"/>
    <mergeCell ref="W708:AB708"/>
    <mergeCell ref="AC708:AF708"/>
    <mergeCell ref="AG708:AJ708"/>
    <mergeCell ref="Q705:S705"/>
    <mergeCell ref="U705:V705"/>
    <mergeCell ref="W705:AB705"/>
    <mergeCell ref="AC705:AF705"/>
    <mergeCell ref="AG705:AJ705"/>
    <mergeCell ref="Q706:S706"/>
    <mergeCell ref="U706:V706"/>
    <mergeCell ref="W706:AB706"/>
    <mergeCell ref="AC706:AF706"/>
    <mergeCell ref="AG706:AJ706"/>
    <mergeCell ref="Q703:S703"/>
    <mergeCell ref="U703:V703"/>
    <mergeCell ref="W703:AB703"/>
    <mergeCell ref="AC703:AF703"/>
    <mergeCell ref="AG703:AJ703"/>
    <mergeCell ref="Q704:S704"/>
    <mergeCell ref="U704:V704"/>
    <mergeCell ref="W704:AB704"/>
    <mergeCell ref="AC704:AF704"/>
    <mergeCell ref="AG704:AJ704"/>
    <mergeCell ref="Q701:S701"/>
    <mergeCell ref="U701:V701"/>
    <mergeCell ref="W701:AB701"/>
    <mergeCell ref="AC701:AF701"/>
    <mergeCell ref="AG701:AJ701"/>
    <mergeCell ref="Q702:S702"/>
    <mergeCell ref="U702:V702"/>
    <mergeCell ref="W702:AB702"/>
    <mergeCell ref="AC702:AF702"/>
    <mergeCell ref="AG702:AJ702"/>
    <mergeCell ref="Q699:S699"/>
    <mergeCell ref="U699:V699"/>
    <mergeCell ref="W699:AB699"/>
    <mergeCell ref="AC699:AF699"/>
    <mergeCell ref="AG699:AJ699"/>
    <mergeCell ref="Q700:S700"/>
    <mergeCell ref="U700:V700"/>
    <mergeCell ref="W700:AB700"/>
    <mergeCell ref="AC700:AF700"/>
    <mergeCell ref="AG700:AJ700"/>
    <mergeCell ref="Q697:S697"/>
    <mergeCell ref="U697:V697"/>
    <mergeCell ref="W697:AB697"/>
    <mergeCell ref="AC697:AF697"/>
    <mergeCell ref="AG697:AJ697"/>
    <mergeCell ref="Q698:S698"/>
    <mergeCell ref="U698:V698"/>
    <mergeCell ref="W698:AB698"/>
    <mergeCell ref="AC698:AF698"/>
    <mergeCell ref="AG698:AJ698"/>
    <mergeCell ref="Q695:S695"/>
    <mergeCell ref="U695:V695"/>
    <mergeCell ref="W695:AB695"/>
    <mergeCell ref="AC695:AF695"/>
    <mergeCell ref="AG695:AJ695"/>
    <mergeCell ref="Q696:S696"/>
    <mergeCell ref="U696:V696"/>
    <mergeCell ref="W696:AB696"/>
    <mergeCell ref="AC696:AF696"/>
    <mergeCell ref="AG696:AJ696"/>
    <mergeCell ref="Q693:S693"/>
    <mergeCell ref="U693:V693"/>
    <mergeCell ref="W693:AB693"/>
    <mergeCell ref="AC693:AF693"/>
    <mergeCell ref="AG693:AJ693"/>
    <mergeCell ref="Q694:S694"/>
    <mergeCell ref="U694:V694"/>
    <mergeCell ref="W694:AB694"/>
    <mergeCell ref="AC694:AF694"/>
    <mergeCell ref="AG694:AJ694"/>
    <mergeCell ref="Q691:S691"/>
    <mergeCell ref="U691:V691"/>
    <mergeCell ref="W691:AB691"/>
    <mergeCell ref="AC691:AF691"/>
    <mergeCell ref="AG691:AJ691"/>
    <mergeCell ref="Q692:S692"/>
    <mergeCell ref="U692:V692"/>
    <mergeCell ref="W692:AB692"/>
    <mergeCell ref="AC692:AF692"/>
    <mergeCell ref="AG692:AJ692"/>
    <mergeCell ref="Q689:S689"/>
    <mergeCell ref="U689:V689"/>
    <mergeCell ref="W689:AB689"/>
    <mergeCell ref="AC689:AF689"/>
    <mergeCell ref="AG689:AJ689"/>
    <mergeCell ref="Q690:S690"/>
    <mergeCell ref="U690:V690"/>
    <mergeCell ref="W690:AB690"/>
    <mergeCell ref="AC690:AF690"/>
    <mergeCell ref="AG690:AJ690"/>
    <mergeCell ref="Q687:S687"/>
    <mergeCell ref="U687:V687"/>
    <mergeCell ref="W687:AB687"/>
    <mergeCell ref="AC687:AF687"/>
    <mergeCell ref="AG687:AJ687"/>
    <mergeCell ref="Q688:S688"/>
    <mergeCell ref="U688:V688"/>
    <mergeCell ref="W688:AB688"/>
    <mergeCell ref="AC688:AF688"/>
    <mergeCell ref="AG688:AJ688"/>
    <mergeCell ref="Q685:S685"/>
    <mergeCell ref="U685:V685"/>
    <mergeCell ref="W685:AB685"/>
    <mergeCell ref="AC685:AF685"/>
    <mergeCell ref="AG685:AJ685"/>
    <mergeCell ref="Q686:S686"/>
    <mergeCell ref="U686:V686"/>
    <mergeCell ref="W686:AB686"/>
    <mergeCell ref="AC686:AF686"/>
    <mergeCell ref="AG686:AJ686"/>
    <mergeCell ref="Q683:S683"/>
    <mergeCell ref="U683:V683"/>
    <mergeCell ref="W683:AB683"/>
    <mergeCell ref="AC683:AF683"/>
    <mergeCell ref="AG683:AJ683"/>
    <mergeCell ref="Q684:S684"/>
    <mergeCell ref="U684:V684"/>
    <mergeCell ref="W684:AB684"/>
    <mergeCell ref="AC684:AF684"/>
    <mergeCell ref="AG684:AJ684"/>
    <mergeCell ref="Q681:S681"/>
    <mergeCell ref="U681:V681"/>
    <mergeCell ref="W681:AB681"/>
    <mergeCell ref="AC681:AF681"/>
    <mergeCell ref="AG681:AJ681"/>
    <mergeCell ref="Q682:S682"/>
    <mergeCell ref="U682:V682"/>
    <mergeCell ref="W682:AB682"/>
    <mergeCell ref="AC682:AF682"/>
    <mergeCell ref="AG682:AJ682"/>
    <mergeCell ref="Q679:S679"/>
    <mergeCell ref="U679:V679"/>
    <mergeCell ref="W679:AB679"/>
    <mergeCell ref="AC679:AF679"/>
    <mergeCell ref="AG679:AJ679"/>
    <mergeCell ref="Q680:S680"/>
    <mergeCell ref="U680:V680"/>
    <mergeCell ref="W680:AB680"/>
    <mergeCell ref="AC680:AF680"/>
    <mergeCell ref="AG680:AJ680"/>
    <mergeCell ref="Q677:S677"/>
    <mergeCell ref="U677:V677"/>
    <mergeCell ref="W677:AB677"/>
    <mergeCell ref="AC677:AF677"/>
    <mergeCell ref="AG677:AJ677"/>
    <mergeCell ref="Q678:S678"/>
    <mergeCell ref="U678:V678"/>
    <mergeCell ref="W678:AB678"/>
    <mergeCell ref="AC678:AF678"/>
    <mergeCell ref="AG678:AJ678"/>
    <mergeCell ref="Q675:S675"/>
    <mergeCell ref="U675:V675"/>
    <mergeCell ref="W675:AB675"/>
    <mergeCell ref="AC675:AF675"/>
    <mergeCell ref="AG675:AJ675"/>
    <mergeCell ref="Q676:S676"/>
    <mergeCell ref="U676:V676"/>
    <mergeCell ref="W676:AB676"/>
    <mergeCell ref="AC676:AF676"/>
    <mergeCell ref="AG676:AJ676"/>
    <mergeCell ref="AF666:AJ666"/>
    <mergeCell ref="Q673:T673"/>
    <mergeCell ref="U673:AB673"/>
    <mergeCell ref="AC673:AJ673"/>
    <mergeCell ref="Q674:S674"/>
    <mergeCell ref="U674:AB674"/>
    <mergeCell ref="AC674:AF674"/>
    <mergeCell ref="AG674:AJ674"/>
    <mergeCell ref="AF655:AJ655"/>
    <mergeCell ref="AF656:AJ656"/>
    <mergeCell ref="AF657:AJ657"/>
    <mergeCell ref="AF658:AJ658"/>
    <mergeCell ref="AF659:AJ659"/>
    <mergeCell ref="AF665:AJ665"/>
    <mergeCell ref="AF649:AJ649"/>
    <mergeCell ref="AF650:AJ650"/>
    <mergeCell ref="AF651:AJ651"/>
    <mergeCell ref="AF652:AJ652"/>
    <mergeCell ref="AF653:AJ653"/>
    <mergeCell ref="AF654:AJ654"/>
    <mergeCell ref="AF643:AJ643"/>
    <mergeCell ref="AF644:AJ644"/>
    <mergeCell ref="AF645:AJ645"/>
    <mergeCell ref="AF646:AJ646"/>
    <mergeCell ref="AF647:AJ647"/>
    <mergeCell ref="AF648:AJ648"/>
    <mergeCell ref="Q627:S627"/>
    <mergeCell ref="U627:X627"/>
    <mergeCell ref="Y627:AB627"/>
    <mergeCell ref="AC627:AF627"/>
    <mergeCell ref="AG627:AJ627"/>
    <mergeCell ref="Q628:S628"/>
    <mergeCell ref="U628:X628"/>
    <mergeCell ref="Y628:AB628"/>
    <mergeCell ref="AC628:AF628"/>
    <mergeCell ref="AG628:AJ628"/>
    <mergeCell ref="Q625:S625"/>
    <mergeCell ref="U625:X625"/>
    <mergeCell ref="Y625:AB625"/>
    <mergeCell ref="AC625:AF625"/>
    <mergeCell ref="AG625:AJ625"/>
    <mergeCell ref="Q626:S626"/>
    <mergeCell ref="U626:X626"/>
    <mergeCell ref="Y626:AB626"/>
    <mergeCell ref="AC626:AF626"/>
    <mergeCell ref="AG626:AJ626"/>
    <mergeCell ref="Q623:S623"/>
    <mergeCell ref="U623:X623"/>
    <mergeCell ref="Y623:AB623"/>
    <mergeCell ref="AC623:AF623"/>
    <mergeCell ref="AG623:AJ623"/>
    <mergeCell ref="Q624:S624"/>
    <mergeCell ref="U624:X624"/>
    <mergeCell ref="Y624:AB624"/>
    <mergeCell ref="AC624:AF624"/>
    <mergeCell ref="AG624:AJ624"/>
    <mergeCell ref="Q621:S621"/>
    <mergeCell ref="U621:X621"/>
    <mergeCell ref="Y621:AB621"/>
    <mergeCell ref="AC621:AF621"/>
    <mergeCell ref="AG621:AJ621"/>
    <mergeCell ref="Q622:S622"/>
    <mergeCell ref="U622:X622"/>
    <mergeCell ref="Y622:AB622"/>
    <mergeCell ref="AC622:AF622"/>
    <mergeCell ref="AG622:AJ622"/>
    <mergeCell ref="Q619:S619"/>
    <mergeCell ref="U619:X619"/>
    <mergeCell ref="Y619:AB619"/>
    <mergeCell ref="AC619:AF619"/>
    <mergeCell ref="AG619:AJ619"/>
    <mergeCell ref="Q620:S620"/>
    <mergeCell ref="U620:X620"/>
    <mergeCell ref="Y620:AB620"/>
    <mergeCell ref="AC620:AF620"/>
    <mergeCell ref="AG620:AJ620"/>
    <mergeCell ref="Q617:S617"/>
    <mergeCell ref="U617:X617"/>
    <mergeCell ref="Y617:AB617"/>
    <mergeCell ref="AC617:AF617"/>
    <mergeCell ref="AG617:AJ617"/>
    <mergeCell ref="Q618:S618"/>
    <mergeCell ref="U618:X618"/>
    <mergeCell ref="Y618:AB618"/>
    <mergeCell ref="AC618:AF618"/>
    <mergeCell ref="AG618:AJ618"/>
    <mergeCell ref="Q614:S614"/>
    <mergeCell ref="U614:X614"/>
    <mergeCell ref="Y614:AB614"/>
    <mergeCell ref="AC614:AF614"/>
    <mergeCell ref="AG614:AJ614"/>
    <mergeCell ref="Q615:S615"/>
    <mergeCell ref="U615:X615"/>
    <mergeCell ref="Y615:AB615"/>
    <mergeCell ref="AC615:AF615"/>
    <mergeCell ref="AG615:AJ615"/>
    <mergeCell ref="Q612:S612"/>
    <mergeCell ref="U612:X612"/>
    <mergeCell ref="Y612:AB612"/>
    <mergeCell ref="AC612:AF612"/>
    <mergeCell ref="AG612:AJ612"/>
    <mergeCell ref="Q613:S613"/>
    <mergeCell ref="U613:X613"/>
    <mergeCell ref="Y613:AB613"/>
    <mergeCell ref="AC613:AF613"/>
    <mergeCell ref="AG613:AJ613"/>
    <mergeCell ref="Q610:S610"/>
    <mergeCell ref="U610:X610"/>
    <mergeCell ref="Y610:AB610"/>
    <mergeCell ref="AC610:AF610"/>
    <mergeCell ref="AG610:AJ610"/>
    <mergeCell ref="Q611:S611"/>
    <mergeCell ref="U611:X611"/>
    <mergeCell ref="Y611:AB611"/>
    <mergeCell ref="AC611:AF611"/>
    <mergeCell ref="AG611:AJ611"/>
    <mergeCell ref="Q608:S608"/>
    <mergeCell ref="U608:X608"/>
    <mergeCell ref="Y608:AB608"/>
    <mergeCell ref="AC608:AF608"/>
    <mergeCell ref="AG608:AJ608"/>
    <mergeCell ref="Q609:S609"/>
    <mergeCell ref="U609:X609"/>
    <mergeCell ref="Y609:AB609"/>
    <mergeCell ref="AC609:AF609"/>
    <mergeCell ref="AG609:AJ609"/>
    <mergeCell ref="Q606:S606"/>
    <mergeCell ref="U606:X606"/>
    <mergeCell ref="Y606:AB606"/>
    <mergeCell ref="AC606:AF606"/>
    <mergeCell ref="AG606:AJ606"/>
    <mergeCell ref="Q607:S607"/>
    <mergeCell ref="U607:X607"/>
    <mergeCell ref="Y607:AB607"/>
    <mergeCell ref="AC607:AF607"/>
    <mergeCell ref="AG607:AJ607"/>
    <mergeCell ref="Q604:S604"/>
    <mergeCell ref="U604:X604"/>
    <mergeCell ref="Y604:AB604"/>
    <mergeCell ref="AC604:AF604"/>
    <mergeCell ref="AG604:AJ604"/>
    <mergeCell ref="Q605:S605"/>
    <mergeCell ref="U605:X605"/>
    <mergeCell ref="Y605:AB605"/>
    <mergeCell ref="AC605:AF605"/>
    <mergeCell ref="AG605:AJ605"/>
    <mergeCell ref="Q601:S601"/>
    <mergeCell ref="U601:X601"/>
    <mergeCell ref="Y601:AB601"/>
    <mergeCell ref="AC601:AF601"/>
    <mergeCell ref="AG601:AJ601"/>
    <mergeCell ref="Q602:S602"/>
    <mergeCell ref="U602:X602"/>
    <mergeCell ref="Y602:AB602"/>
    <mergeCell ref="AC602:AF602"/>
    <mergeCell ref="AG602:AJ602"/>
    <mergeCell ref="Q599:S599"/>
    <mergeCell ref="U599:X599"/>
    <mergeCell ref="Y599:AB599"/>
    <mergeCell ref="AC599:AF599"/>
    <mergeCell ref="AG599:AJ599"/>
    <mergeCell ref="Q600:S600"/>
    <mergeCell ref="U600:X600"/>
    <mergeCell ref="Y600:AB600"/>
    <mergeCell ref="AC600:AF600"/>
    <mergeCell ref="AG600:AJ600"/>
    <mergeCell ref="Q597:S597"/>
    <mergeCell ref="U597:X597"/>
    <mergeCell ref="Y597:AB597"/>
    <mergeCell ref="AC597:AF597"/>
    <mergeCell ref="AG597:AJ597"/>
    <mergeCell ref="Q598:S598"/>
    <mergeCell ref="U598:X598"/>
    <mergeCell ref="Y598:AB598"/>
    <mergeCell ref="AC598:AF598"/>
    <mergeCell ref="AG598:AJ598"/>
    <mergeCell ref="Q595:S595"/>
    <mergeCell ref="U595:X595"/>
    <mergeCell ref="Y595:AB595"/>
    <mergeCell ref="AC595:AF595"/>
    <mergeCell ref="AG595:AJ595"/>
    <mergeCell ref="Q596:S596"/>
    <mergeCell ref="U596:X596"/>
    <mergeCell ref="Y596:AB596"/>
    <mergeCell ref="AC596:AF596"/>
    <mergeCell ref="AG596:AJ596"/>
    <mergeCell ref="Q593:S593"/>
    <mergeCell ref="U593:X593"/>
    <mergeCell ref="Y593:AB593"/>
    <mergeCell ref="AC593:AF593"/>
    <mergeCell ref="AG593:AJ593"/>
    <mergeCell ref="Q594:S594"/>
    <mergeCell ref="U594:X594"/>
    <mergeCell ref="Y594:AB594"/>
    <mergeCell ref="AC594:AF594"/>
    <mergeCell ref="AG594:AJ594"/>
    <mergeCell ref="Q591:S591"/>
    <mergeCell ref="U591:X591"/>
    <mergeCell ref="Y591:AB591"/>
    <mergeCell ref="AC591:AF591"/>
    <mergeCell ref="AG591:AJ591"/>
    <mergeCell ref="Q592:S592"/>
    <mergeCell ref="U592:X592"/>
    <mergeCell ref="Y592:AB592"/>
    <mergeCell ref="AC592:AF592"/>
    <mergeCell ref="AG592:AJ592"/>
    <mergeCell ref="V577:AA577"/>
    <mergeCell ref="AF580:AJ580"/>
    <mergeCell ref="AF581:AJ581"/>
    <mergeCell ref="AF582:AJ582"/>
    <mergeCell ref="Q590:T590"/>
    <mergeCell ref="U590:AB590"/>
    <mergeCell ref="AC590:AJ590"/>
    <mergeCell ref="V571:AA571"/>
    <mergeCell ref="V572:AA572"/>
    <mergeCell ref="V573:AA573"/>
    <mergeCell ref="V574:AA574"/>
    <mergeCell ref="V575:AA575"/>
    <mergeCell ref="V576:AA576"/>
    <mergeCell ref="V564:AA564"/>
    <mergeCell ref="V565:AA565"/>
    <mergeCell ref="V566:AA566"/>
    <mergeCell ref="V567:AA567"/>
    <mergeCell ref="V568:AA568"/>
    <mergeCell ref="V570:AA570"/>
    <mergeCell ref="V558:AA558"/>
    <mergeCell ref="V559:AA559"/>
    <mergeCell ref="V560:AA560"/>
    <mergeCell ref="V561:AA561"/>
    <mergeCell ref="V562:AA562"/>
    <mergeCell ref="V563:AA563"/>
    <mergeCell ref="V552:AA552"/>
    <mergeCell ref="V553:AA553"/>
    <mergeCell ref="V554:AA554"/>
    <mergeCell ref="V555:AA555"/>
    <mergeCell ref="V556:AA556"/>
    <mergeCell ref="V557:AA557"/>
    <mergeCell ref="V546:AA546"/>
    <mergeCell ref="V547:AA547"/>
    <mergeCell ref="V548:AA548"/>
    <mergeCell ref="V549:AA549"/>
    <mergeCell ref="V550:AA550"/>
    <mergeCell ref="V551:AA551"/>
    <mergeCell ref="V541:AA541"/>
    <mergeCell ref="V542:AA542"/>
    <mergeCell ref="V543:AA543"/>
    <mergeCell ref="V544:AA544"/>
    <mergeCell ref="AC544:AJ544"/>
    <mergeCell ref="V545:AA545"/>
    <mergeCell ref="AC535:AJ535"/>
    <mergeCell ref="V536:AA536"/>
    <mergeCell ref="V537:AA537"/>
    <mergeCell ref="V538:AA538"/>
    <mergeCell ref="V539:AA539"/>
    <mergeCell ref="V540:AA540"/>
    <mergeCell ref="V530:AA530"/>
    <mergeCell ref="V531:AA531"/>
    <mergeCell ref="V532:AA532"/>
    <mergeCell ref="V533:AA533"/>
    <mergeCell ref="V534:AA534"/>
    <mergeCell ref="V535:AA535"/>
    <mergeCell ref="V524:AA524"/>
    <mergeCell ref="V525:AA525"/>
    <mergeCell ref="V526:AA526"/>
    <mergeCell ref="V527:AA527"/>
    <mergeCell ref="V528:AA528"/>
    <mergeCell ref="V529:AA529"/>
    <mergeCell ref="V518:AA518"/>
    <mergeCell ref="V519:AA519"/>
    <mergeCell ref="V520:AA520"/>
    <mergeCell ref="V521:AA521"/>
    <mergeCell ref="V522:AA522"/>
    <mergeCell ref="V523:AA523"/>
    <mergeCell ref="V512:AA512"/>
    <mergeCell ref="V513:AA513"/>
    <mergeCell ref="V514:AA514"/>
    <mergeCell ref="V515:AA515"/>
    <mergeCell ref="V516:AA516"/>
    <mergeCell ref="V517:AA517"/>
    <mergeCell ref="V506:AA506"/>
    <mergeCell ref="V507:AA507"/>
    <mergeCell ref="V508:AA508"/>
    <mergeCell ref="V509:AA509"/>
    <mergeCell ref="V510:AA510"/>
    <mergeCell ref="V511:AA511"/>
    <mergeCell ref="V501:AA501"/>
    <mergeCell ref="V502:AA502"/>
    <mergeCell ref="AC502:AJ502"/>
    <mergeCell ref="V503:AA503"/>
    <mergeCell ref="V504:AA504"/>
    <mergeCell ref="V505:AA505"/>
    <mergeCell ref="V495:AA495"/>
    <mergeCell ref="V496:AA496"/>
    <mergeCell ref="V497:AA497"/>
    <mergeCell ref="V498:AA498"/>
    <mergeCell ref="V499:AA499"/>
    <mergeCell ref="V500:AA500"/>
    <mergeCell ref="V489:AA489"/>
    <mergeCell ref="V490:AA490"/>
    <mergeCell ref="V491:AA491"/>
    <mergeCell ref="V492:AA492"/>
    <mergeCell ref="V493:AA493"/>
    <mergeCell ref="V494:AA494"/>
    <mergeCell ref="V483:AA483"/>
    <mergeCell ref="V484:AA484"/>
    <mergeCell ref="V485:AA485"/>
    <mergeCell ref="V486:AA486"/>
    <mergeCell ref="V487:AA487"/>
    <mergeCell ref="V488:AA488"/>
    <mergeCell ref="AC477:AJ477"/>
    <mergeCell ref="V478:AA478"/>
    <mergeCell ref="V479:AA479"/>
    <mergeCell ref="V480:AA480"/>
    <mergeCell ref="V481:AA481"/>
    <mergeCell ref="V482:AA482"/>
    <mergeCell ref="V472:AA472"/>
    <mergeCell ref="V473:AA473"/>
    <mergeCell ref="V474:AA474"/>
    <mergeCell ref="V475:AA475"/>
    <mergeCell ref="V476:AA476"/>
    <mergeCell ref="V477:AA477"/>
    <mergeCell ref="V466:AA466"/>
    <mergeCell ref="V467:AA467"/>
    <mergeCell ref="V468:AA468"/>
    <mergeCell ref="V469:AA469"/>
    <mergeCell ref="V470:AA470"/>
    <mergeCell ref="V471:AA471"/>
    <mergeCell ref="V460:AA460"/>
    <mergeCell ref="V461:AA461"/>
    <mergeCell ref="V462:AA462"/>
    <mergeCell ref="V463:AA463"/>
    <mergeCell ref="V464:AA464"/>
    <mergeCell ref="V465:AA465"/>
    <mergeCell ref="V454:AA454"/>
    <mergeCell ref="V455:AA455"/>
    <mergeCell ref="V456:AA456"/>
    <mergeCell ref="V457:AA457"/>
    <mergeCell ref="V458:AA458"/>
    <mergeCell ref="V459:AA459"/>
    <mergeCell ref="V449:AA449"/>
    <mergeCell ref="V450:AA450"/>
    <mergeCell ref="V451:AA451"/>
    <mergeCell ref="V452:AA452"/>
    <mergeCell ref="AC452:AJ452"/>
    <mergeCell ref="V453:AA453"/>
    <mergeCell ref="V443:AA443"/>
    <mergeCell ref="V444:AA444"/>
    <mergeCell ref="V445:AA445"/>
    <mergeCell ref="V446:AA446"/>
    <mergeCell ref="V447:AA447"/>
    <mergeCell ref="V448:AA448"/>
    <mergeCell ref="V437:AA437"/>
    <mergeCell ref="V438:AA438"/>
    <mergeCell ref="V439:AA439"/>
    <mergeCell ref="V440:AA440"/>
    <mergeCell ref="V441:AA441"/>
    <mergeCell ref="V442:AA442"/>
    <mergeCell ref="V431:AA431"/>
    <mergeCell ref="V432:AA432"/>
    <mergeCell ref="V433:AA433"/>
    <mergeCell ref="V434:AA434"/>
    <mergeCell ref="V435:AA435"/>
    <mergeCell ref="V436:AA436"/>
    <mergeCell ref="V426:AA426"/>
    <mergeCell ref="V427:AA427"/>
    <mergeCell ref="AC427:AJ427"/>
    <mergeCell ref="V428:AA428"/>
    <mergeCell ref="V429:AA429"/>
    <mergeCell ref="V430:AA430"/>
    <mergeCell ref="V420:AA420"/>
    <mergeCell ref="V421:AA421"/>
    <mergeCell ref="V422:AA422"/>
    <mergeCell ref="V423:AA423"/>
    <mergeCell ref="V424:AA424"/>
    <mergeCell ref="V425:AA425"/>
    <mergeCell ref="V414:AA414"/>
    <mergeCell ref="V415:AA415"/>
    <mergeCell ref="V416:AA416"/>
    <mergeCell ref="V417:AA417"/>
    <mergeCell ref="V418:AA418"/>
    <mergeCell ref="V419:AA419"/>
    <mergeCell ref="V408:AA408"/>
    <mergeCell ref="V409:AA409"/>
    <mergeCell ref="V410:AA410"/>
    <mergeCell ref="V411:AA411"/>
    <mergeCell ref="V412:AA412"/>
    <mergeCell ref="V413:AA413"/>
    <mergeCell ref="AD402:AJ402"/>
    <mergeCell ref="V403:AA403"/>
    <mergeCell ref="V404:AA404"/>
    <mergeCell ref="V405:AA405"/>
    <mergeCell ref="V406:AA406"/>
    <mergeCell ref="V407:AA407"/>
    <mergeCell ref="Q392:S392"/>
    <mergeCell ref="U392:X392"/>
    <mergeCell ref="Y392:AB392"/>
    <mergeCell ref="AC392:AF392"/>
    <mergeCell ref="AG392:AJ392"/>
    <mergeCell ref="Q393:S393"/>
    <mergeCell ref="U393:X393"/>
    <mergeCell ref="Y393:AB393"/>
    <mergeCell ref="AC393:AF393"/>
    <mergeCell ref="AG393:AJ393"/>
    <mergeCell ref="Q390:S390"/>
    <mergeCell ref="U390:X390"/>
    <mergeCell ref="Y390:AB390"/>
    <mergeCell ref="AC390:AF390"/>
    <mergeCell ref="AG390:AJ390"/>
    <mergeCell ref="Q391:S391"/>
    <mergeCell ref="U391:X391"/>
    <mergeCell ref="Y391:AB391"/>
    <mergeCell ref="AC391:AF391"/>
    <mergeCell ref="AG391:AJ391"/>
    <mergeCell ref="Q388:S388"/>
    <mergeCell ref="U388:X388"/>
    <mergeCell ref="Y388:AB388"/>
    <mergeCell ref="AC388:AF388"/>
    <mergeCell ref="AG388:AJ388"/>
    <mergeCell ref="Q389:S389"/>
    <mergeCell ref="U389:X389"/>
    <mergeCell ref="Y389:AB389"/>
    <mergeCell ref="AC389:AF389"/>
    <mergeCell ref="AG389:AJ389"/>
    <mergeCell ref="Q386:S386"/>
    <mergeCell ref="U386:X386"/>
    <mergeCell ref="Y386:AB386"/>
    <mergeCell ref="AC386:AF386"/>
    <mergeCell ref="AG386:AJ386"/>
    <mergeCell ref="Q387:S387"/>
    <mergeCell ref="U387:X387"/>
    <mergeCell ref="Y387:AB387"/>
    <mergeCell ref="AC387:AF387"/>
    <mergeCell ref="AG387:AJ387"/>
    <mergeCell ref="Q384:S384"/>
    <mergeCell ref="U384:X384"/>
    <mergeCell ref="Y384:AB384"/>
    <mergeCell ref="AC384:AF384"/>
    <mergeCell ref="AG384:AJ384"/>
    <mergeCell ref="Q385:S385"/>
    <mergeCell ref="U385:X385"/>
    <mergeCell ref="Y385:AB385"/>
    <mergeCell ref="AC385:AF385"/>
    <mergeCell ref="AG385:AJ385"/>
    <mergeCell ref="Q382:S382"/>
    <mergeCell ref="U382:X382"/>
    <mergeCell ref="Y382:AB382"/>
    <mergeCell ref="AC382:AF382"/>
    <mergeCell ref="AG382:AJ382"/>
    <mergeCell ref="Q383:S383"/>
    <mergeCell ref="U383:X383"/>
    <mergeCell ref="Y383:AB383"/>
    <mergeCell ref="AC383:AF383"/>
    <mergeCell ref="AG383:AJ383"/>
    <mergeCell ref="Q380:S380"/>
    <mergeCell ref="U380:X380"/>
    <mergeCell ref="Y380:AB380"/>
    <mergeCell ref="AC380:AF380"/>
    <mergeCell ref="AG380:AJ380"/>
    <mergeCell ref="Q381:S381"/>
    <mergeCell ref="U381:X381"/>
    <mergeCell ref="Y381:AB381"/>
    <mergeCell ref="AC381:AF381"/>
    <mergeCell ref="AG381:AJ381"/>
    <mergeCell ref="Q378:S378"/>
    <mergeCell ref="U378:X378"/>
    <mergeCell ref="Y378:AB378"/>
    <mergeCell ref="AC378:AF378"/>
    <mergeCell ref="AG378:AJ378"/>
    <mergeCell ref="Q379:S379"/>
    <mergeCell ref="U379:X379"/>
    <mergeCell ref="Y379:AB379"/>
    <mergeCell ref="AC379:AF379"/>
    <mergeCell ref="AG379:AJ379"/>
    <mergeCell ref="Q376:S376"/>
    <mergeCell ref="U376:X376"/>
    <mergeCell ref="Y376:AB376"/>
    <mergeCell ref="AC376:AF376"/>
    <mergeCell ref="AG376:AJ376"/>
    <mergeCell ref="Q377:S377"/>
    <mergeCell ref="U377:X377"/>
    <mergeCell ref="Y377:AB377"/>
    <mergeCell ref="AC377:AF377"/>
    <mergeCell ref="AG377:AJ377"/>
    <mergeCell ref="Q374:S374"/>
    <mergeCell ref="U374:X374"/>
    <mergeCell ref="Y374:AB374"/>
    <mergeCell ref="AC374:AF374"/>
    <mergeCell ref="AG374:AJ374"/>
    <mergeCell ref="Q375:S375"/>
    <mergeCell ref="U375:X375"/>
    <mergeCell ref="Y375:AB375"/>
    <mergeCell ref="AC375:AF375"/>
    <mergeCell ref="AG375:AJ375"/>
    <mergeCell ref="Q372:S372"/>
    <mergeCell ref="U372:X372"/>
    <mergeCell ref="Y372:AB372"/>
    <mergeCell ref="AC372:AF372"/>
    <mergeCell ref="AG372:AJ372"/>
    <mergeCell ref="Q373:S373"/>
    <mergeCell ref="U373:X373"/>
    <mergeCell ref="Y373:AB373"/>
    <mergeCell ref="AC373:AF373"/>
    <mergeCell ref="AG373:AJ373"/>
    <mergeCell ref="Q370:S370"/>
    <mergeCell ref="U370:X370"/>
    <mergeCell ref="Y370:AB370"/>
    <mergeCell ref="AC370:AF370"/>
    <mergeCell ref="AG370:AJ370"/>
    <mergeCell ref="Q371:S371"/>
    <mergeCell ref="U371:X371"/>
    <mergeCell ref="Y371:AB371"/>
    <mergeCell ref="AC371:AF371"/>
    <mergeCell ref="AG371:AJ371"/>
    <mergeCell ref="Q368:S368"/>
    <mergeCell ref="U368:X368"/>
    <mergeCell ref="Y368:AB368"/>
    <mergeCell ref="AC368:AF368"/>
    <mergeCell ref="AG368:AJ368"/>
    <mergeCell ref="Q369:S369"/>
    <mergeCell ref="U369:X369"/>
    <mergeCell ref="Y369:AB369"/>
    <mergeCell ref="AC369:AF369"/>
    <mergeCell ref="AG369:AJ369"/>
    <mergeCell ref="Q365:S365"/>
    <mergeCell ref="U365:X365"/>
    <mergeCell ref="Y365:AB365"/>
    <mergeCell ref="AC365:AF365"/>
    <mergeCell ref="AG365:AJ365"/>
    <mergeCell ref="Q367:S367"/>
    <mergeCell ref="U367:X367"/>
    <mergeCell ref="Y367:AB367"/>
    <mergeCell ref="AC367:AF367"/>
    <mergeCell ref="AG367:AJ367"/>
    <mergeCell ref="Q363:S363"/>
    <mergeCell ref="U363:X363"/>
    <mergeCell ref="Y363:AB363"/>
    <mergeCell ref="AC363:AF363"/>
    <mergeCell ref="AG363:AJ363"/>
    <mergeCell ref="Q364:S364"/>
    <mergeCell ref="U364:X364"/>
    <mergeCell ref="Y364:AB364"/>
    <mergeCell ref="AC364:AF364"/>
    <mergeCell ref="AG364:AJ364"/>
    <mergeCell ref="Q361:S361"/>
    <mergeCell ref="U361:X361"/>
    <mergeCell ref="Y361:AB361"/>
    <mergeCell ref="AC361:AF361"/>
    <mergeCell ref="AG361:AJ361"/>
    <mergeCell ref="Q362:S362"/>
    <mergeCell ref="U362:X362"/>
    <mergeCell ref="Y362:AB362"/>
    <mergeCell ref="AC362:AF362"/>
    <mergeCell ref="AG362:AJ362"/>
    <mergeCell ref="Q359:S359"/>
    <mergeCell ref="U359:X359"/>
    <mergeCell ref="Y359:AB359"/>
    <mergeCell ref="AC359:AF359"/>
    <mergeCell ref="AG359:AJ359"/>
    <mergeCell ref="Q360:S360"/>
    <mergeCell ref="U360:X360"/>
    <mergeCell ref="Y360:AB360"/>
    <mergeCell ref="AC360:AF360"/>
    <mergeCell ref="AG360:AJ360"/>
    <mergeCell ref="Q357:S357"/>
    <mergeCell ref="U357:X357"/>
    <mergeCell ref="Y357:AB357"/>
    <mergeCell ref="AC357:AF357"/>
    <mergeCell ref="AG357:AJ357"/>
    <mergeCell ref="Q358:S358"/>
    <mergeCell ref="U358:X358"/>
    <mergeCell ref="Y358:AB358"/>
    <mergeCell ref="AC358:AF358"/>
    <mergeCell ref="AG358:AJ358"/>
    <mergeCell ref="Q355:S355"/>
    <mergeCell ref="U355:X355"/>
    <mergeCell ref="Y355:AB355"/>
    <mergeCell ref="AC355:AF355"/>
    <mergeCell ref="AG355:AJ355"/>
    <mergeCell ref="Q356:S356"/>
    <mergeCell ref="U356:X356"/>
    <mergeCell ref="Y356:AB356"/>
    <mergeCell ref="AC356:AF356"/>
    <mergeCell ref="AG356:AJ356"/>
    <mergeCell ref="Q353:S353"/>
    <mergeCell ref="U353:X353"/>
    <mergeCell ref="Y353:AB353"/>
    <mergeCell ref="AC353:AF353"/>
    <mergeCell ref="AG353:AJ353"/>
    <mergeCell ref="Q354:S354"/>
    <mergeCell ref="U354:X354"/>
    <mergeCell ref="Y354:AB354"/>
    <mergeCell ref="AC354:AF354"/>
    <mergeCell ref="AG354:AJ354"/>
    <mergeCell ref="Q351:S351"/>
    <mergeCell ref="U351:X351"/>
    <mergeCell ref="Y351:AB351"/>
    <mergeCell ref="AC351:AF351"/>
    <mergeCell ref="AG351:AJ351"/>
    <mergeCell ref="Q352:S352"/>
    <mergeCell ref="U352:X352"/>
    <mergeCell ref="Y352:AB352"/>
    <mergeCell ref="AC352:AF352"/>
    <mergeCell ref="AG352:AJ352"/>
    <mergeCell ref="Q349:S349"/>
    <mergeCell ref="U349:X349"/>
    <mergeCell ref="Y349:AB349"/>
    <mergeCell ref="AC349:AF349"/>
    <mergeCell ref="AG349:AJ349"/>
    <mergeCell ref="Q350:S350"/>
    <mergeCell ref="U350:X350"/>
    <mergeCell ref="Y350:AB350"/>
    <mergeCell ref="AC350:AF350"/>
    <mergeCell ref="AG350:AJ350"/>
    <mergeCell ref="Q347:S347"/>
    <mergeCell ref="U347:X347"/>
    <mergeCell ref="Y347:AB347"/>
    <mergeCell ref="AC347:AF347"/>
    <mergeCell ref="AG347:AJ347"/>
    <mergeCell ref="Q348:S348"/>
    <mergeCell ref="U348:X348"/>
    <mergeCell ref="Y348:AB348"/>
    <mergeCell ref="AC348:AF348"/>
    <mergeCell ref="AG348:AJ348"/>
    <mergeCell ref="Q345:S345"/>
    <mergeCell ref="U345:X345"/>
    <mergeCell ref="Y345:AB345"/>
    <mergeCell ref="AC345:AF345"/>
    <mergeCell ref="AG345:AJ345"/>
    <mergeCell ref="Q346:S346"/>
    <mergeCell ref="U346:X346"/>
    <mergeCell ref="Y346:AB346"/>
    <mergeCell ref="AC346:AF346"/>
    <mergeCell ref="AG346:AJ346"/>
    <mergeCell ref="Q343:S343"/>
    <mergeCell ref="U343:X343"/>
    <mergeCell ref="Y343:AB343"/>
    <mergeCell ref="AC343:AF343"/>
    <mergeCell ref="AG343:AJ343"/>
    <mergeCell ref="Q344:S344"/>
    <mergeCell ref="U344:X344"/>
    <mergeCell ref="Y344:AB344"/>
    <mergeCell ref="AC344:AF344"/>
    <mergeCell ref="AG344:AJ344"/>
    <mergeCell ref="Q341:S341"/>
    <mergeCell ref="U341:X341"/>
    <mergeCell ref="Y341:AB341"/>
    <mergeCell ref="AC341:AF341"/>
    <mergeCell ref="AG341:AJ341"/>
    <mergeCell ref="Q342:S342"/>
    <mergeCell ref="U342:X342"/>
    <mergeCell ref="Y342:AB342"/>
    <mergeCell ref="AC342:AF342"/>
    <mergeCell ref="AG342:AJ342"/>
    <mergeCell ref="Q339:S339"/>
    <mergeCell ref="U339:X339"/>
    <mergeCell ref="Y339:AB339"/>
    <mergeCell ref="AC339:AF339"/>
    <mergeCell ref="AG339:AJ339"/>
    <mergeCell ref="Q340:S340"/>
    <mergeCell ref="U340:X340"/>
    <mergeCell ref="Y340:AB340"/>
    <mergeCell ref="AC340:AF340"/>
    <mergeCell ref="AG340:AJ340"/>
    <mergeCell ref="Q336:S336"/>
    <mergeCell ref="U336:X336"/>
    <mergeCell ref="Y336:AB336"/>
    <mergeCell ref="AC336:AF336"/>
    <mergeCell ref="AG336:AJ336"/>
    <mergeCell ref="Q337:S337"/>
    <mergeCell ref="U337:X337"/>
    <mergeCell ref="Y337:AB337"/>
    <mergeCell ref="AC337:AF337"/>
    <mergeCell ref="AG337:AJ337"/>
    <mergeCell ref="Q334:S334"/>
    <mergeCell ref="U334:X334"/>
    <mergeCell ref="Y334:AB334"/>
    <mergeCell ref="AC334:AF334"/>
    <mergeCell ref="AG334:AJ334"/>
    <mergeCell ref="Q335:S335"/>
    <mergeCell ref="U335:X335"/>
    <mergeCell ref="Y335:AB335"/>
    <mergeCell ref="AC335:AF335"/>
    <mergeCell ref="AG335:AJ335"/>
    <mergeCell ref="Q332:S332"/>
    <mergeCell ref="U332:X332"/>
    <mergeCell ref="Y332:AB332"/>
    <mergeCell ref="AC332:AF332"/>
    <mergeCell ref="AG332:AJ332"/>
    <mergeCell ref="Q333:S333"/>
    <mergeCell ref="U333:X333"/>
    <mergeCell ref="Y333:AB333"/>
    <mergeCell ref="AC333:AF333"/>
    <mergeCell ref="AG333:AJ333"/>
    <mergeCell ref="Q330:S330"/>
    <mergeCell ref="U330:X330"/>
    <mergeCell ref="Y330:AB330"/>
    <mergeCell ref="AC330:AF330"/>
    <mergeCell ref="AG330:AJ330"/>
    <mergeCell ref="Q331:S331"/>
    <mergeCell ref="U331:X331"/>
    <mergeCell ref="Y331:AB331"/>
    <mergeCell ref="AC331:AF331"/>
    <mergeCell ref="AG331:AJ331"/>
    <mergeCell ref="Q328:S328"/>
    <mergeCell ref="U328:X328"/>
    <mergeCell ref="Y328:AB328"/>
    <mergeCell ref="AC328:AF328"/>
    <mergeCell ref="AG328:AJ328"/>
    <mergeCell ref="Q329:S329"/>
    <mergeCell ref="U329:X329"/>
    <mergeCell ref="Y329:AB329"/>
    <mergeCell ref="AC329:AF329"/>
    <mergeCell ref="AG329:AJ329"/>
    <mergeCell ref="Q326:S326"/>
    <mergeCell ref="U326:X326"/>
    <mergeCell ref="Y326:AB326"/>
    <mergeCell ref="AC326:AF326"/>
    <mergeCell ref="AG326:AJ326"/>
    <mergeCell ref="Q327:S327"/>
    <mergeCell ref="U327:X327"/>
    <mergeCell ref="Y327:AB327"/>
    <mergeCell ref="AC327:AF327"/>
    <mergeCell ref="AG327:AJ327"/>
    <mergeCell ref="Q324:S324"/>
    <mergeCell ref="U324:X324"/>
    <mergeCell ref="Y324:AB324"/>
    <mergeCell ref="AC324:AF324"/>
    <mergeCell ref="AG324:AJ324"/>
    <mergeCell ref="Q325:S325"/>
    <mergeCell ref="U325:X325"/>
    <mergeCell ref="Y325:AB325"/>
    <mergeCell ref="AC325:AF325"/>
    <mergeCell ref="AG325:AJ325"/>
    <mergeCell ref="Q322:S322"/>
    <mergeCell ref="U322:X322"/>
    <mergeCell ref="Y322:AB322"/>
    <mergeCell ref="AC322:AF322"/>
    <mergeCell ref="AG322:AJ322"/>
    <mergeCell ref="Q323:S323"/>
    <mergeCell ref="U323:X323"/>
    <mergeCell ref="Y323:AB323"/>
    <mergeCell ref="AC323:AF323"/>
    <mergeCell ref="AG323:AJ323"/>
    <mergeCell ref="Q320:S320"/>
    <mergeCell ref="U320:X320"/>
    <mergeCell ref="Y320:AB320"/>
    <mergeCell ref="AC320:AF320"/>
    <mergeCell ref="AG320:AJ320"/>
    <mergeCell ref="Q321:S321"/>
    <mergeCell ref="U321:X321"/>
    <mergeCell ref="Y321:AB321"/>
    <mergeCell ref="AC321:AF321"/>
    <mergeCell ref="AG321:AJ321"/>
    <mergeCell ref="Q318:S318"/>
    <mergeCell ref="U318:X318"/>
    <mergeCell ref="Y318:AB318"/>
    <mergeCell ref="AC318:AF318"/>
    <mergeCell ref="AG318:AJ318"/>
    <mergeCell ref="Q319:S319"/>
    <mergeCell ref="U319:X319"/>
    <mergeCell ref="Y319:AB319"/>
    <mergeCell ref="AC319:AF319"/>
    <mergeCell ref="AG319:AJ319"/>
    <mergeCell ref="Q316:S316"/>
    <mergeCell ref="U316:X316"/>
    <mergeCell ref="Y316:AB316"/>
    <mergeCell ref="AC316:AF316"/>
    <mergeCell ref="AG316:AJ316"/>
    <mergeCell ref="Q317:S317"/>
    <mergeCell ref="U317:X317"/>
    <mergeCell ref="Y317:AB317"/>
    <mergeCell ref="AC317:AF317"/>
    <mergeCell ref="AG317:AJ317"/>
    <mergeCell ref="Q314:S314"/>
    <mergeCell ref="U314:X314"/>
    <mergeCell ref="Y314:AB314"/>
    <mergeCell ref="AC314:AF314"/>
    <mergeCell ref="AG314:AJ314"/>
    <mergeCell ref="Q315:S315"/>
    <mergeCell ref="U315:X315"/>
    <mergeCell ref="Y315:AB315"/>
    <mergeCell ref="AC315:AF315"/>
    <mergeCell ref="AG315:AJ315"/>
    <mergeCell ref="Q312:S312"/>
    <mergeCell ref="U312:X312"/>
    <mergeCell ref="Y312:AB312"/>
    <mergeCell ref="AC312:AF312"/>
    <mergeCell ref="AG312:AJ312"/>
    <mergeCell ref="Q313:S313"/>
    <mergeCell ref="U313:X313"/>
    <mergeCell ref="Y313:AB313"/>
    <mergeCell ref="AC313:AF313"/>
    <mergeCell ref="AG313:AJ313"/>
    <mergeCell ref="Q309:S309"/>
    <mergeCell ref="U309:X309"/>
    <mergeCell ref="Y309:AB309"/>
    <mergeCell ref="AC309:AF309"/>
    <mergeCell ref="AG309:AJ309"/>
    <mergeCell ref="Q311:S311"/>
    <mergeCell ref="U311:X311"/>
    <mergeCell ref="Y311:AB311"/>
    <mergeCell ref="AC311:AF311"/>
    <mergeCell ref="AG311:AJ311"/>
    <mergeCell ref="Q307:S307"/>
    <mergeCell ref="U307:X307"/>
    <mergeCell ref="Y307:AB307"/>
    <mergeCell ref="AC307:AF307"/>
    <mergeCell ref="AG307:AJ307"/>
    <mergeCell ref="Q308:S308"/>
    <mergeCell ref="U308:X308"/>
    <mergeCell ref="Y308:AB308"/>
    <mergeCell ref="AC308:AF308"/>
    <mergeCell ref="AG308:AJ308"/>
    <mergeCell ref="Q305:S305"/>
    <mergeCell ref="U305:X305"/>
    <mergeCell ref="Y305:AB305"/>
    <mergeCell ref="AC305:AF305"/>
    <mergeCell ref="AG305:AJ305"/>
    <mergeCell ref="Q306:S306"/>
    <mergeCell ref="U306:X306"/>
    <mergeCell ref="Y306:AB306"/>
    <mergeCell ref="AC306:AF306"/>
    <mergeCell ref="AG306:AJ306"/>
    <mergeCell ref="Q303:S303"/>
    <mergeCell ref="U303:X303"/>
    <mergeCell ref="Y303:AB303"/>
    <mergeCell ref="AC303:AF303"/>
    <mergeCell ref="AG303:AJ303"/>
    <mergeCell ref="Q304:S304"/>
    <mergeCell ref="U304:X304"/>
    <mergeCell ref="Y304:AB304"/>
    <mergeCell ref="AC304:AF304"/>
    <mergeCell ref="AG304:AJ304"/>
    <mergeCell ref="Q301:S301"/>
    <mergeCell ref="U301:X301"/>
    <mergeCell ref="Y301:AB301"/>
    <mergeCell ref="AC301:AF301"/>
    <mergeCell ref="AG301:AJ301"/>
    <mergeCell ref="Q302:S302"/>
    <mergeCell ref="U302:X302"/>
    <mergeCell ref="Y302:AB302"/>
    <mergeCell ref="AC302:AF302"/>
    <mergeCell ref="AG302:AJ302"/>
    <mergeCell ref="Q299:S299"/>
    <mergeCell ref="U299:X299"/>
    <mergeCell ref="Y299:AB299"/>
    <mergeCell ref="AC299:AF299"/>
    <mergeCell ref="AG299:AJ299"/>
    <mergeCell ref="Q300:S300"/>
    <mergeCell ref="U300:X300"/>
    <mergeCell ref="Y300:AB300"/>
    <mergeCell ref="AC300:AF300"/>
    <mergeCell ref="AG300:AJ300"/>
    <mergeCell ref="Q297:S297"/>
    <mergeCell ref="U297:X297"/>
    <mergeCell ref="Y297:AB297"/>
    <mergeCell ref="AC297:AF297"/>
    <mergeCell ref="AG297:AJ297"/>
    <mergeCell ref="Q298:S298"/>
    <mergeCell ref="U298:X298"/>
    <mergeCell ref="Y298:AB298"/>
    <mergeCell ref="AC298:AF298"/>
    <mergeCell ref="AG298:AJ298"/>
    <mergeCell ref="Q295:S295"/>
    <mergeCell ref="U295:X295"/>
    <mergeCell ref="Y295:AB295"/>
    <mergeCell ref="AC295:AF295"/>
    <mergeCell ref="AG295:AJ295"/>
    <mergeCell ref="Q296:S296"/>
    <mergeCell ref="U296:X296"/>
    <mergeCell ref="Y296:AB296"/>
    <mergeCell ref="AC296:AF296"/>
    <mergeCell ref="AG296:AJ296"/>
    <mergeCell ref="Q293:S293"/>
    <mergeCell ref="U293:X293"/>
    <mergeCell ref="Y293:AB293"/>
    <mergeCell ref="AC293:AF293"/>
    <mergeCell ref="AG293:AJ293"/>
    <mergeCell ref="Q294:S294"/>
    <mergeCell ref="U294:X294"/>
    <mergeCell ref="Y294:AB294"/>
    <mergeCell ref="AC294:AF294"/>
    <mergeCell ref="AG294:AJ294"/>
    <mergeCell ref="Q291:S291"/>
    <mergeCell ref="U291:X291"/>
    <mergeCell ref="Y291:AB291"/>
    <mergeCell ref="AC291:AF291"/>
    <mergeCell ref="AG291:AJ291"/>
    <mergeCell ref="Q292:S292"/>
    <mergeCell ref="U292:X292"/>
    <mergeCell ref="Y292:AB292"/>
    <mergeCell ref="AC292:AF292"/>
    <mergeCell ref="AG292:AJ292"/>
    <mergeCell ref="Q289:S289"/>
    <mergeCell ref="U289:X289"/>
    <mergeCell ref="Y289:AB289"/>
    <mergeCell ref="AC289:AF289"/>
    <mergeCell ref="AG289:AJ289"/>
    <mergeCell ref="Q290:S290"/>
    <mergeCell ref="U290:X290"/>
    <mergeCell ref="Y290:AB290"/>
    <mergeCell ref="AC290:AF290"/>
    <mergeCell ref="AG290:AJ290"/>
    <mergeCell ref="Q287:S287"/>
    <mergeCell ref="U287:X287"/>
    <mergeCell ref="Y287:AB287"/>
    <mergeCell ref="AC287:AF287"/>
    <mergeCell ref="AG287:AJ287"/>
    <mergeCell ref="Q288:S288"/>
    <mergeCell ref="U288:X288"/>
    <mergeCell ref="Y288:AB288"/>
    <mergeCell ref="AC288:AF288"/>
    <mergeCell ref="AG288:AJ288"/>
    <mergeCell ref="Q285:S285"/>
    <mergeCell ref="U285:X285"/>
    <mergeCell ref="Y285:AB285"/>
    <mergeCell ref="AC285:AF285"/>
    <mergeCell ref="AG285:AJ285"/>
    <mergeCell ref="Q286:S286"/>
    <mergeCell ref="U286:X286"/>
    <mergeCell ref="Y286:AB286"/>
    <mergeCell ref="AC286:AF286"/>
    <mergeCell ref="AG286:AJ286"/>
    <mergeCell ref="Q283:S283"/>
    <mergeCell ref="U283:X283"/>
    <mergeCell ref="Y283:AB283"/>
    <mergeCell ref="AC283:AF283"/>
    <mergeCell ref="AG283:AJ283"/>
    <mergeCell ref="Q284:S284"/>
    <mergeCell ref="U284:X284"/>
    <mergeCell ref="Y284:AB284"/>
    <mergeCell ref="AC284:AF284"/>
    <mergeCell ref="AG284:AJ284"/>
    <mergeCell ref="Q280:S280"/>
    <mergeCell ref="U280:X280"/>
    <mergeCell ref="Y280:AB280"/>
    <mergeCell ref="AC280:AF280"/>
    <mergeCell ref="AG280:AJ280"/>
    <mergeCell ref="Q281:S281"/>
    <mergeCell ref="U281:X281"/>
    <mergeCell ref="Y281:AB281"/>
    <mergeCell ref="AC281:AF281"/>
    <mergeCell ref="AG281:AJ281"/>
    <mergeCell ref="Q278:S278"/>
    <mergeCell ref="U278:X278"/>
    <mergeCell ref="Y278:AB278"/>
    <mergeCell ref="AC278:AF278"/>
    <mergeCell ref="AG278:AJ278"/>
    <mergeCell ref="Q279:S279"/>
    <mergeCell ref="U279:X279"/>
    <mergeCell ref="Y279:AB279"/>
    <mergeCell ref="AC279:AF279"/>
    <mergeCell ref="AG279:AJ279"/>
    <mergeCell ref="Q276:S276"/>
    <mergeCell ref="U276:X276"/>
    <mergeCell ref="Y276:AB276"/>
    <mergeCell ref="AC276:AF276"/>
    <mergeCell ref="AG276:AJ276"/>
    <mergeCell ref="Q277:S277"/>
    <mergeCell ref="U277:X277"/>
    <mergeCell ref="Y277:AB277"/>
    <mergeCell ref="AC277:AF277"/>
    <mergeCell ref="AG277:AJ277"/>
    <mergeCell ref="Q274:S274"/>
    <mergeCell ref="U274:X274"/>
    <mergeCell ref="Y274:AB274"/>
    <mergeCell ref="AC274:AF274"/>
    <mergeCell ref="AG274:AJ274"/>
    <mergeCell ref="Q275:S275"/>
    <mergeCell ref="U275:X275"/>
    <mergeCell ref="Y275:AB275"/>
    <mergeCell ref="AC275:AF275"/>
    <mergeCell ref="AG275:AJ275"/>
    <mergeCell ref="Q272:S272"/>
    <mergeCell ref="U272:X272"/>
    <mergeCell ref="Y272:AB272"/>
    <mergeCell ref="AC272:AF272"/>
    <mergeCell ref="AG272:AJ272"/>
    <mergeCell ref="Q273:S273"/>
    <mergeCell ref="U273:X273"/>
    <mergeCell ref="Y273:AB273"/>
    <mergeCell ref="AC273:AF273"/>
    <mergeCell ref="AG273:AJ273"/>
    <mergeCell ref="Q270:S270"/>
    <mergeCell ref="U270:X270"/>
    <mergeCell ref="Y270:AB270"/>
    <mergeCell ref="AC270:AF270"/>
    <mergeCell ref="AG270:AJ270"/>
    <mergeCell ref="Q271:S271"/>
    <mergeCell ref="U271:X271"/>
    <mergeCell ref="Y271:AB271"/>
    <mergeCell ref="AC271:AF271"/>
    <mergeCell ref="AG271:AJ271"/>
    <mergeCell ref="Q268:S268"/>
    <mergeCell ref="U268:X268"/>
    <mergeCell ref="Y268:AB268"/>
    <mergeCell ref="AC268:AF268"/>
    <mergeCell ref="AG268:AJ268"/>
    <mergeCell ref="Q269:S269"/>
    <mergeCell ref="U269:X269"/>
    <mergeCell ref="Y269:AB269"/>
    <mergeCell ref="AC269:AF269"/>
    <mergeCell ref="AG269:AJ269"/>
    <mergeCell ref="Q266:S266"/>
    <mergeCell ref="U266:X266"/>
    <mergeCell ref="Y266:AB266"/>
    <mergeCell ref="AC266:AF266"/>
    <mergeCell ref="AG266:AJ266"/>
    <mergeCell ref="Q267:S267"/>
    <mergeCell ref="U267:X267"/>
    <mergeCell ref="Y267:AB267"/>
    <mergeCell ref="AC267:AF267"/>
    <mergeCell ref="AG267:AJ267"/>
    <mergeCell ref="Q264:S264"/>
    <mergeCell ref="U264:X264"/>
    <mergeCell ref="Y264:AB264"/>
    <mergeCell ref="AC264:AF264"/>
    <mergeCell ref="AG264:AJ264"/>
    <mergeCell ref="Q265:S265"/>
    <mergeCell ref="U265:X265"/>
    <mergeCell ref="Y265:AB265"/>
    <mergeCell ref="AC265:AF265"/>
    <mergeCell ref="AG265:AJ265"/>
    <mergeCell ref="Q262:S262"/>
    <mergeCell ref="U262:X262"/>
    <mergeCell ref="Y262:AB262"/>
    <mergeCell ref="AC262:AF262"/>
    <mergeCell ref="AG262:AJ262"/>
    <mergeCell ref="Q263:S263"/>
    <mergeCell ref="U263:X263"/>
    <mergeCell ref="Y263:AB263"/>
    <mergeCell ref="AC263:AF263"/>
    <mergeCell ref="AG263:AJ263"/>
    <mergeCell ref="Q260:S260"/>
    <mergeCell ref="U260:X260"/>
    <mergeCell ref="Y260:AB260"/>
    <mergeCell ref="AC260:AF260"/>
    <mergeCell ref="AG260:AJ260"/>
    <mergeCell ref="Q261:S261"/>
    <mergeCell ref="U261:X261"/>
    <mergeCell ref="Y261:AB261"/>
    <mergeCell ref="AC261:AF261"/>
    <mergeCell ref="AG261:AJ261"/>
    <mergeCell ref="Q258:S258"/>
    <mergeCell ref="U258:X258"/>
    <mergeCell ref="Y258:AB258"/>
    <mergeCell ref="AC258:AF258"/>
    <mergeCell ref="AG258:AJ258"/>
    <mergeCell ref="Q259:S259"/>
    <mergeCell ref="U259:X259"/>
    <mergeCell ref="Y259:AB259"/>
    <mergeCell ref="AC259:AF259"/>
    <mergeCell ref="AG259:AJ259"/>
    <mergeCell ref="Q256:S256"/>
    <mergeCell ref="U256:X256"/>
    <mergeCell ref="Y256:AB256"/>
    <mergeCell ref="AC256:AF256"/>
    <mergeCell ref="AG256:AJ256"/>
    <mergeCell ref="Q257:S257"/>
    <mergeCell ref="U257:X257"/>
    <mergeCell ref="Y257:AB257"/>
    <mergeCell ref="AC257:AF257"/>
    <mergeCell ref="AG257:AJ257"/>
    <mergeCell ref="Q253:S253"/>
    <mergeCell ref="U253:X253"/>
    <mergeCell ref="Y253:AB253"/>
    <mergeCell ref="AC253:AF253"/>
    <mergeCell ref="AG253:AJ253"/>
    <mergeCell ref="Q255:S255"/>
    <mergeCell ref="U255:X255"/>
    <mergeCell ref="Y255:AB255"/>
    <mergeCell ref="AC255:AF255"/>
    <mergeCell ref="AG255:AJ255"/>
    <mergeCell ref="Q251:S251"/>
    <mergeCell ref="U251:X251"/>
    <mergeCell ref="Y251:AB251"/>
    <mergeCell ref="AC251:AF251"/>
    <mergeCell ref="AG251:AJ251"/>
    <mergeCell ref="Q252:S252"/>
    <mergeCell ref="U252:X252"/>
    <mergeCell ref="Y252:AB252"/>
    <mergeCell ref="AC252:AF252"/>
    <mergeCell ref="AG252:AJ252"/>
    <mergeCell ref="Q249:S249"/>
    <mergeCell ref="U249:X249"/>
    <mergeCell ref="Y249:AB249"/>
    <mergeCell ref="AC249:AF249"/>
    <mergeCell ref="AG249:AJ249"/>
    <mergeCell ref="Q250:S250"/>
    <mergeCell ref="U250:X250"/>
    <mergeCell ref="Y250:AB250"/>
    <mergeCell ref="AC250:AF250"/>
    <mergeCell ref="AG250:AJ250"/>
    <mergeCell ref="Q247:S247"/>
    <mergeCell ref="U247:X247"/>
    <mergeCell ref="Y247:AB247"/>
    <mergeCell ref="AC247:AF247"/>
    <mergeCell ref="AG247:AJ247"/>
    <mergeCell ref="Q248:S248"/>
    <mergeCell ref="U248:X248"/>
    <mergeCell ref="Y248:AB248"/>
    <mergeCell ref="AC248:AF248"/>
    <mergeCell ref="AG248:AJ248"/>
    <mergeCell ref="Q245:S245"/>
    <mergeCell ref="U245:X245"/>
    <mergeCell ref="Y245:AB245"/>
    <mergeCell ref="AC245:AF245"/>
    <mergeCell ref="AG245:AJ245"/>
    <mergeCell ref="Q246:S246"/>
    <mergeCell ref="U246:X246"/>
    <mergeCell ref="Y246:AB246"/>
    <mergeCell ref="AC246:AF246"/>
    <mergeCell ref="AG246:AJ246"/>
    <mergeCell ref="Q243:S243"/>
    <mergeCell ref="U243:X243"/>
    <mergeCell ref="Y243:AB243"/>
    <mergeCell ref="AC243:AF243"/>
    <mergeCell ref="AG243:AJ243"/>
    <mergeCell ref="Q244:S244"/>
    <mergeCell ref="U244:X244"/>
    <mergeCell ref="Y244:AB244"/>
    <mergeCell ref="AC244:AF244"/>
    <mergeCell ref="AG244:AJ244"/>
    <mergeCell ref="Q241:S241"/>
    <mergeCell ref="U241:X241"/>
    <mergeCell ref="Y241:AB241"/>
    <mergeCell ref="AC241:AF241"/>
    <mergeCell ref="AG241:AJ241"/>
    <mergeCell ref="Q242:S242"/>
    <mergeCell ref="U242:X242"/>
    <mergeCell ref="Y242:AB242"/>
    <mergeCell ref="AC242:AF242"/>
    <mergeCell ref="AG242:AJ242"/>
    <mergeCell ref="Q239:S239"/>
    <mergeCell ref="U239:X239"/>
    <mergeCell ref="Y239:AB239"/>
    <mergeCell ref="AC239:AF239"/>
    <mergeCell ref="AG239:AJ239"/>
    <mergeCell ref="Q240:S240"/>
    <mergeCell ref="U240:X240"/>
    <mergeCell ref="Y240:AB240"/>
    <mergeCell ref="AC240:AF240"/>
    <mergeCell ref="AG240:AJ240"/>
    <mergeCell ref="Q237:S237"/>
    <mergeCell ref="U237:X237"/>
    <mergeCell ref="Y237:AB237"/>
    <mergeCell ref="AC237:AF237"/>
    <mergeCell ref="AG237:AJ237"/>
    <mergeCell ref="Q238:S238"/>
    <mergeCell ref="U238:X238"/>
    <mergeCell ref="Y238:AB238"/>
    <mergeCell ref="AC238:AF238"/>
    <mergeCell ref="AG238:AJ238"/>
    <mergeCell ref="Q235:S235"/>
    <mergeCell ref="U235:X235"/>
    <mergeCell ref="Y235:AB235"/>
    <mergeCell ref="AC235:AF235"/>
    <mergeCell ref="AG235:AJ235"/>
    <mergeCell ref="Q236:S236"/>
    <mergeCell ref="U236:X236"/>
    <mergeCell ref="Y236:AB236"/>
    <mergeCell ref="AC236:AF236"/>
    <mergeCell ref="AG236:AJ236"/>
    <mergeCell ref="Q233:S233"/>
    <mergeCell ref="U233:X233"/>
    <mergeCell ref="Y233:AB233"/>
    <mergeCell ref="AC233:AF233"/>
    <mergeCell ref="AG233:AJ233"/>
    <mergeCell ref="Q234:S234"/>
    <mergeCell ref="U234:X234"/>
    <mergeCell ref="Y234:AB234"/>
    <mergeCell ref="AC234:AF234"/>
    <mergeCell ref="AG234:AJ234"/>
    <mergeCell ref="Q231:S231"/>
    <mergeCell ref="U231:X231"/>
    <mergeCell ref="Y231:AB231"/>
    <mergeCell ref="AC231:AF231"/>
    <mergeCell ref="AG231:AJ231"/>
    <mergeCell ref="Q232:S232"/>
    <mergeCell ref="U232:X232"/>
    <mergeCell ref="Y232:AB232"/>
    <mergeCell ref="AC232:AF232"/>
    <mergeCell ref="AG232:AJ232"/>
    <mergeCell ref="Q229:S229"/>
    <mergeCell ref="U229:X229"/>
    <mergeCell ref="Y229:AB229"/>
    <mergeCell ref="AC229:AF229"/>
    <mergeCell ref="AG229:AJ229"/>
    <mergeCell ref="Q230:S230"/>
    <mergeCell ref="U230:X230"/>
    <mergeCell ref="Y230:AB230"/>
    <mergeCell ref="AC230:AF230"/>
    <mergeCell ref="AG230:AJ230"/>
    <mergeCell ref="Q227:S227"/>
    <mergeCell ref="U227:X227"/>
    <mergeCell ref="Y227:AB227"/>
    <mergeCell ref="AC227:AF227"/>
    <mergeCell ref="AG227:AJ227"/>
    <mergeCell ref="Q228:S228"/>
    <mergeCell ref="U228:X228"/>
    <mergeCell ref="Y228:AB228"/>
    <mergeCell ref="AC228:AF228"/>
    <mergeCell ref="AG228:AJ228"/>
    <mergeCell ref="AD209:AJ209"/>
    <mergeCell ref="AF217:AJ217"/>
    <mergeCell ref="AF218:AJ218"/>
    <mergeCell ref="Q226:T226"/>
    <mergeCell ref="U226:AB226"/>
    <mergeCell ref="AC226:AJ226"/>
    <mergeCell ref="F200:G200"/>
    <mergeCell ref="Q200:S200"/>
    <mergeCell ref="U200:X200"/>
    <mergeCell ref="Y200:AB200"/>
    <mergeCell ref="AC200:AF200"/>
    <mergeCell ref="AG200:AJ200"/>
    <mergeCell ref="F199:G199"/>
    <mergeCell ref="Q199:S199"/>
    <mergeCell ref="U199:X199"/>
    <mergeCell ref="Y199:AB199"/>
    <mergeCell ref="AC199:AF199"/>
    <mergeCell ref="AG199:AJ199"/>
    <mergeCell ref="F198:G198"/>
    <mergeCell ref="Q198:S198"/>
    <mergeCell ref="U198:X198"/>
    <mergeCell ref="Y198:AB198"/>
    <mergeCell ref="AC198:AF198"/>
    <mergeCell ref="AG198:AJ198"/>
    <mergeCell ref="F197:G197"/>
    <mergeCell ref="Q197:S197"/>
    <mergeCell ref="U197:X197"/>
    <mergeCell ref="Y197:AB197"/>
    <mergeCell ref="AC197:AF197"/>
    <mergeCell ref="AG197:AJ197"/>
    <mergeCell ref="F196:G196"/>
    <mergeCell ref="Q196:S196"/>
    <mergeCell ref="U196:X196"/>
    <mergeCell ref="Y196:AB196"/>
    <mergeCell ref="AC196:AF196"/>
    <mergeCell ref="AG196:AJ196"/>
    <mergeCell ref="F195:G195"/>
    <mergeCell ref="Q195:S195"/>
    <mergeCell ref="U195:X195"/>
    <mergeCell ref="Y195:AB195"/>
    <mergeCell ref="AC195:AF195"/>
    <mergeCell ref="AG195:AJ195"/>
    <mergeCell ref="F194:G194"/>
    <mergeCell ref="Q194:S194"/>
    <mergeCell ref="U194:X194"/>
    <mergeCell ref="Y194:AB194"/>
    <mergeCell ref="AC194:AF194"/>
    <mergeCell ref="AG194:AJ194"/>
    <mergeCell ref="F193:G193"/>
    <mergeCell ref="Q193:S193"/>
    <mergeCell ref="U193:X193"/>
    <mergeCell ref="Y193:AB193"/>
    <mergeCell ref="AC193:AF193"/>
    <mergeCell ref="AG193:AJ193"/>
    <mergeCell ref="F192:G192"/>
    <mergeCell ref="Q192:S192"/>
    <mergeCell ref="U192:X192"/>
    <mergeCell ref="Y192:AB192"/>
    <mergeCell ref="AC192:AF192"/>
    <mergeCell ref="AG192:AJ192"/>
    <mergeCell ref="F191:G191"/>
    <mergeCell ref="Q191:S191"/>
    <mergeCell ref="U191:X191"/>
    <mergeCell ref="Y191:AB191"/>
    <mergeCell ref="AC191:AF191"/>
    <mergeCell ref="AG191:AJ191"/>
    <mergeCell ref="F190:G190"/>
    <mergeCell ref="Q190:S190"/>
    <mergeCell ref="U190:X190"/>
    <mergeCell ref="Y190:AB190"/>
    <mergeCell ref="AC190:AF190"/>
    <mergeCell ref="AG190:AJ190"/>
    <mergeCell ref="F189:G189"/>
    <mergeCell ref="Q189:S189"/>
    <mergeCell ref="U189:X189"/>
    <mergeCell ref="Y189:AB189"/>
    <mergeCell ref="AC189:AF189"/>
    <mergeCell ref="AG189:AJ189"/>
    <mergeCell ref="F188:G188"/>
    <mergeCell ref="Q188:S188"/>
    <mergeCell ref="U188:X188"/>
    <mergeCell ref="Y188:AB188"/>
    <mergeCell ref="AC188:AF188"/>
    <mergeCell ref="AG188:AJ188"/>
    <mergeCell ref="F187:G187"/>
    <mergeCell ref="Q187:S187"/>
    <mergeCell ref="U187:X187"/>
    <mergeCell ref="Y187:AB187"/>
    <mergeCell ref="AC187:AF187"/>
    <mergeCell ref="AG187:AJ187"/>
    <mergeCell ref="F186:G186"/>
    <mergeCell ref="Q186:S186"/>
    <mergeCell ref="U186:X186"/>
    <mergeCell ref="Y186:AB186"/>
    <mergeCell ref="AC186:AF186"/>
    <mergeCell ref="AG186:AJ186"/>
    <mergeCell ref="F185:G185"/>
    <mergeCell ref="Q185:S185"/>
    <mergeCell ref="U185:X185"/>
    <mergeCell ref="Y185:AB185"/>
    <mergeCell ref="AC185:AF185"/>
    <mergeCell ref="AG185:AJ185"/>
    <mergeCell ref="F184:G184"/>
    <mergeCell ref="Q184:S184"/>
    <mergeCell ref="U184:X184"/>
    <mergeCell ref="Y184:AB184"/>
    <mergeCell ref="AC184:AF184"/>
    <mergeCell ref="AG184:AJ184"/>
    <mergeCell ref="AD168:AJ168"/>
    <mergeCell ref="AH174:AK174"/>
    <mergeCell ref="AH175:AK175"/>
    <mergeCell ref="Q183:T183"/>
    <mergeCell ref="U183:AB183"/>
    <mergeCell ref="AC183:AJ183"/>
    <mergeCell ref="F159:G159"/>
    <mergeCell ref="Q159:S159"/>
    <mergeCell ref="U159:X159"/>
    <mergeCell ref="Y159:AB159"/>
    <mergeCell ref="AC159:AF159"/>
    <mergeCell ref="AG159:AJ159"/>
    <mergeCell ref="F158:G158"/>
    <mergeCell ref="Q158:S158"/>
    <mergeCell ref="U158:X158"/>
    <mergeCell ref="Y158:AB158"/>
    <mergeCell ref="AC158:AF158"/>
    <mergeCell ref="AG158:AJ158"/>
    <mergeCell ref="F157:G157"/>
    <mergeCell ref="Q157:S157"/>
    <mergeCell ref="U157:X157"/>
    <mergeCell ref="Y157:AB157"/>
    <mergeCell ref="AC157:AF157"/>
    <mergeCell ref="AG157:AJ157"/>
    <mergeCell ref="F156:G156"/>
    <mergeCell ref="Q156:S156"/>
    <mergeCell ref="U156:X156"/>
    <mergeCell ref="Y156:AB156"/>
    <mergeCell ref="AC156:AF156"/>
    <mergeCell ref="AG156:AJ156"/>
    <mergeCell ref="F155:G155"/>
    <mergeCell ref="Q155:S155"/>
    <mergeCell ref="U155:X155"/>
    <mergeCell ref="Y155:AB155"/>
    <mergeCell ref="AC155:AF155"/>
    <mergeCell ref="AG155:AJ155"/>
    <mergeCell ref="F154:G154"/>
    <mergeCell ref="Q154:S154"/>
    <mergeCell ref="U154:X154"/>
    <mergeCell ref="Y154:AB154"/>
    <mergeCell ref="AC154:AF154"/>
    <mergeCell ref="AG154:AJ154"/>
    <mergeCell ref="F153:G153"/>
    <mergeCell ref="Q153:S153"/>
    <mergeCell ref="U153:X153"/>
    <mergeCell ref="Y153:AB153"/>
    <mergeCell ref="AC153:AF153"/>
    <mergeCell ref="AG153:AJ153"/>
    <mergeCell ref="F152:G152"/>
    <mergeCell ref="Q152:S152"/>
    <mergeCell ref="U152:X152"/>
    <mergeCell ref="Y152:AB152"/>
    <mergeCell ref="AC152:AF152"/>
    <mergeCell ref="AG152:AJ152"/>
    <mergeCell ref="F151:G151"/>
    <mergeCell ref="Q151:S151"/>
    <mergeCell ref="U151:X151"/>
    <mergeCell ref="Y151:AB151"/>
    <mergeCell ref="AC151:AF151"/>
    <mergeCell ref="AG151:AJ151"/>
    <mergeCell ref="F150:G150"/>
    <mergeCell ref="Q150:S150"/>
    <mergeCell ref="U150:X150"/>
    <mergeCell ref="Y150:AB150"/>
    <mergeCell ref="AC150:AF150"/>
    <mergeCell ref="AG150:AJ150"/>
    <mergeCell ref="F149:G149"/>
    <mergeCell ref="Q149:S149"/>
    <mergeCell ref="U149:X149"/>
    <mergeCell ref="Y149:AB149"/>
    <mergeCell ref="AC149:AF149"/>
    <mergeCell ref="AG149:AJ149"/>
    <mergeCell ref="F148:G148"/>
    <mergeCell ref="Q148:S148"/>
    <mergeCell ref="U148:X148"/>
    <mergeCell ref="Y148:AB148"/>
    <mergeCell ref="AC148:AF148"/>
    <mergeCell ref="AG148:AJ148"/>
    <mergeCell ref="F147:G147"/>
    <mergeCell ref="Q147:S147"/>
    <mergeCell ref="U147:X147"/>
    <mergeCell ref="Y147:AB147"/>
    <mergeCell ref="AC147:AF147"/>
    <mergeCell ref="AG147:AJ147"/>
    <mergeCell ref="F146:G146"/>
    <mergeCell ref="Q146:S146"/>
    <mergeCell ref="U146:X146"/>
    <mergeCell ref="Y146:AB146"/>
    <mergeCell ref="AC146:AF146"/>
    <mergeCell ref="AG146:AJ146"/>
    <mergeCell ref="F145:G145"/>
    <mergeCell ref="Q145:S145"/>
    <mergeCell ref="U145:X145"/>
    <mergeCell ref="Y145:AB145"/>
    <mergeCell ref="AC145:AF145"/>
    <mergeCell ref="AG145:AJ145"/>
    <mergeCell ref="F144:G144"/>
    <mergeCell ref="Q144:S144"/>
    <mergeCell ref="U144:X144"/>
    <mergeCell ref="Y144:AB144"/>
    <mergeCell ref="AC144:AF144"/>
    <mergeCell ref="AG144:AJ144"/>
    <mergeCell ref="F143:G143"/>
    <mergeCell ref="Q143:S143"/>
    <mergeCell ref="U143:X143"/>
    <mergeCell ref="Y143:AB143"/>
    <mergeCell ref="AC143:AF143"/>
    <mergeCell ref="AG143:AJ143"/>
    <mergeCell ref="F142:G142"/>
    <mergeCell ref="Q142:S142"/>
    <mergeCell ref="U142:X142"/>
    <mergeCell ref="Y142:AB142"/>
    <mergeCell ref="AC142:AF142"/>
    <mergeCell ref="AG142:AJ142"/>
    <mergeCell ref="F141:G141"/>
    <mergeCell ref="Q141:S141"/>
    <mergeCell ref="U141:X141"/>
    <mergeCell ref="Y141:AB141"/>
    <mergeCell ref="AC141:AF141"/>
    <mergeCell ref="AG141:AJ141"/>
    <mergeCell ref="F140:G140"/>
    <mergeCell ref="Q140:S140"/>
    <mergeCell ref="U140:X140"/>
    <mergeCell ref="Y140:AB140"/>
    <mergeCell ref="AC140:AF140"/>
    <mergeCell ref="AG140:AJ140"/>
    <mergeCell ref="F139:G139"/>
    <mergeCell ref="Q139:S139"/>
    <mergeCell ref="U139:X139"/>
    <mergeCell ref="Y139:AB139"/>
    <mergeCell ref="AC139:AF139"/>
    <mergeCell ref="AG139:AJ139"/>
    <mergeCell ref="F138:G138"/>
    <mergeCell ref="Q138:S138"/>
    <mergeCell ref="U138:X138"/>
    <mergeCell ref="Y138:AB138"/>
    <mergeCell ref="AC138:AF138"/>
    <mergeCell ref="AG138:AJ138"/>
    <mergeCell ref="F137:G137"/>
    <mergeCell ref="Q137:S137"/>
    <mergeCell ref="U137:X137"/>
    <mergeCell ref="Y137:AB137"/>
    <mergeCell ref="AC137:AF137"/>
    <mergeCell ref="AG137:AJ137"/>
    <mergeCell ref="F136:G136"/>
    <mergeCell ref="Q136:S136"/>
    <mergeCell ref="U136:X136"/>
    <mergeCell ref="Y136:AB136"/>
    <mergeCell ref="AC136:AF136"/>
    <mergeCell ref="AG136:AJ136"/>
    <mergeCell ref="F135:G135"/>
    <mergeCell ref="Q135:S135"/>
    <mergeCell ref="U135:X135"/>
    <mergeCell ref="Y135:AB135"/>
    <mergeCell ref="AC135:AF135"/>
    <mergeCell ref="AG135:AJ135"/>
    <mergeCell ref="F134:G134"/>
    <mergeCell ref="Q134:S134"/>
    <mergeCell ref="U134:X134"/>
    <mergeCell ref="Y134:AB134"/>
    <mergeCell ref="AC134:AF134"/>
    <mergeCell ref="AG134:AJ134"/>
    <mergeCell ref="F133:G133"/>
    <mergeCell ref="Q133:S133"/>
    <mergeCell ref="U133:X133"/>
    <mergeCell ref="Y133:AB133"/>
    <mergeCell ref="AC133:AF133"/>
    <mergeCell ref="AG133:AJ133"/>
    <mergeCell ref="F132:G132"/>
    <mergeCell ref="Q132:S132"/>
    <mergeCell ref="U132:X132"/>
    <mergeCell ref="Y132:AB132"/>
    <mergeCell ref="AC132:AF132"/>
    <mergeCell ref="AG132:AJ132"/>
    <mergeCell ref="F131:G131"/>
    <mergeCell ref="Q131:S131"/>
    <mergeCell ref="U131:X131"/>
    <mergeCell ref="Y131:AB131"/>
    <mergeCell ref="AC131:AF131"/>
    <mergeCell ref="AG131:AJ131"/>
    <mergeCell ref="F130:G130"/>
    <mergeCell ref="Q130:S130"/>
    <mergeCell ref="U130:X130"/>
    <mergeCell ref="Y130:AB130"/>
    <mergeCell ref="AC130:AF130"/>
    <mergeCell ref="AG130:AJ130"/>
    <mergeCell ref="F129:G129"/>
    <mergeCell ref="Q129:S129"/>
    <mergeCell ref="U129:X129"/>
    <mergeCell ref="Y129:AB129"/>
    <mergeCell ref="AC129:AF129"/>
    <mergeCell ref="AG129:AJ129"/>
    <mergeCell ref="F128:G128"/>
    <mergeCell ref="Q128:S128"/>
    <mergeCell ref="U128:X128"/>
    <mergeCell ref="Y128:AB128"/>
    <mergeCell ref="AC128:AF128"/>
    <mergeCell ref="AG128:AJ128"/>
    <mergeCell ref="F127:G127"/>
    <mergeCell ref="Q127:S127"/>
    <mergeCell ref="U127:X127"/>
    <mergeCell ref="Y127:AB127"/>
    <mergeCell ref="AC127:AF127"/>
    <mergeCell ref="AG127:AJ127"/>
    <mergeCell ref="AD110:AJ110"/>
    <mergeCell ref="AF117:AJ117"/>
    <mergeCell ref="AF118:AJ118"/>
    <mergeCell ref="Q126:T126"/>
    <mergeCell ref="U126:AB126"/>
    <mergeCell ref="AC126:AJ126"/>
    <mergeCell ref="F101:G101"/>
    <mergeCell ref="Q101:S101"/>
    <mergeCell ref="U101:X101"/>
    <mergeCell ref="Y101:AB101"/>
    <mergeCell ref="AC101:AF101"/>
    <mergeCell ref="AG101:AJ101"/>
    <mergeCell ref="F100:G100"/>
    <mergeCell ref="Q100:S100"/>
    <mergeCell ref="U100:X100"/>
    <mergeCell ref="Y100:AB100"/>
    <mergeCell ref="AC100:AF100"/>
    <mergeCell ref="AG100:AJ100"/>
    <mergeCell ref="F99:G99"/>
    <mergeCell ref="Q99:S99"/>
    <mergeCell ref="U99:X99"/>
    <mergeCell ref="Y99:AB99"/>
    <mergeCell ref="AC99:AF99"/>
    <mergeCell ref="AG99:AJ99"/>
    <mergeCell ref="F98:G98"/>
    <mergeCell ref="Q98:S98"/>
    <mergeCell ref="U98:X98"/>
    <mergeCell ref="Y98:AB98"/>
    <mergeCell ref="AC98:AF98"/>
    <mergeCell ref="AG98:AJ98"/>
    <mergeCell ref="F97:G97"/>
    <mergeCell ref="Q97:S97"/>
    <mergeCell ref="U97:X97"/>
    <mergeCell ref="Y97:AB97"/>
    <mergeCell ref="AC97:AF97"/>
    <mergeCell ref="AG97:AJ97"/>
    <mergeCell ref="F96:G96"/>
    <mergeCell ref="Q96:S96"/>
    <mergeCell ref="U96:X96"/>
    <mergeCell ref="Y96:AB96"/>
    <mergeCell ref="AC96:AF96"/>
    <mergeCell ref="AG96:AJ96"/>
    <mergeCell ref="F95:G95"/>
    <mergeCell ref="Q95:S95"/>
    <mergeCell ref="U95:X95"/>
    <mergeCell ref="Y95:AB95"/>
    <mergeCell ref="AC95:AF95"/>
    <mergeCell ref="AG95:AJ95"/>
    <mergeCell ref="F94:G94"/>
    <mergeCell ref="Q94:S94"/>
    <mergeCell ref="U94:X94"/>
    <mergeCell ref="Y94:AB94"/>
    <mergeCell ref="AC94:AF94"/>
    <mergeCell ref="AG94:AJ94"/>
    <mergeCell ref="F93:G93"/>
    <mergeCell ref="Q93:S93"/>
    <mergeCell ref="U93:X93"/>
    <mergeCell ref="Y93:AB93"/>
    <mergeCell ref="AC93:AF93"/>
    <mergeCell ref="AG93:AJ93"/>
    <mergeCell ref="F92:G92"/>
    <mergeCell ref="Q92:S92"/>
    <mergeCell ref="U92:X92"/>
    <mergeCell ref="Y92:AB92"/>
    <mergeCell ref="AC92:AF92"/>
    <mergeCell ref="AG92:AJ92"/>
    <mergeCell ref="F91:G91"/>
    <mergeCell ref="Q91:S91"/>
    <mergeCell ref="U91:X91"/>
    <mergeCell ref="Y91:AB91"/>
    <mergeCell ref="AC91:AF91"/>
    <mergeCell ref="AG91:AJ91"/>
    <mergeCell ref="F90:G90"/>
    <mergeCell ref="Q90:S90"/>
    <mergeCell ref="U90:X90"/>
    <mergeCell ref="Y90:AB90"/>
    <mergeCell ref="AC90:AF90"/>
    <mergeCell ref="AG90:AJ90"/>
    <mergeCell ref="F89:G89"/>
    <mergeCell ref="Q89:S89"/>
    <mergeCell ref="U89:X89"/>
    <mergeCell ref="Y89:AB89"/>
    <mergeCell ref="AC89:AF89"/>
    <mergeCell ref="AG89:AJ89"/>
    <mergeCell ref="F88:G88"/>
    <mergeCell ref="Q88:S88"/>
    <mergeCell ref="U88:X88"/>
    <mergeCell ref="Y88:AB88"/>
    <mergeCell ref="AC88:AF88"/>
    <mergeCell ref="AG88:AJ88"/>
    <mergeCell ref="F87:G87"/>
    <mergeCell ref="Q87:S87"/>
    <mergeCell ref="U87:X87"/>
    <mergeCell ref="Y87:AB87"/>
    <mergeCell ref="AC87:AF87"/>
    <mergeCell ref="AG87:AJ87"/>
    <mergeCell ref="F86:G86"/>
    <mergeCell ref="Q86:S86"/>
    <mergeCell ref="U86:X86"/>
    <mergeCell ref="Y86:AB86"/>
    <mergeCell ref="AC86:AF86"/>
    <mergeCell ref="AG86:AJ86"/>
    <mergeCell ref="F85:G85"/>
    <mergeCell ref="Q85:S85"/>
    <mergeCell ref="U85:X85"/>
    <mergeCell ref="Y85:AB85"/>
    <mergeCell ref="AC85:AF85"/>
    <mergeCell ref="AG85:AJ85"/>
    <mergeCell ref="F84:G84"/>
    <mergeCell ref="Q84:S84"/>
    <mergeCell ref="U84:X84"/>
    <mergeCell ref="Y84:AB84"/>
    <mergeCell ref="AC84:AF84"/>
    <mergeCell ref="AG84:AJ84"/>
    <mergeCell ref="F83:G83"/>
    <mergeCell ref="Q83:S83"/>
    <mergeCell ref="U83:X83"/>
    <mergeCell ref="Y83:AB83"/>
    <mergeCell ref="AC83:AF83"/>
    <mergeCell ref="AG83:AJ83"/>
    <mergeCell ref="F82:G82"/>
    <mergeCell ref="Q82:S82"/>
    <mergeCell ref="U82:X82"/>
    <mergeCell ref="Y82:AB82"/>
    <mergeCell ref="AC82:AF82"/>
    <mergeCell ref="AG82:AJ82"/>
    <mergeCell ref="F81:G81"/>
    <mergeCell ref="Q81:S81"/>
    <mergeCell ref="U81:X81"/>
    <mergeCell ref="Y81:AB81"/>
    <mergeCell ref="AC81:AF81"/>
    <mergeCell ref="AG81:AJ81"/>
    <mergeCell ref="F80:G80"/>
    <mergeCell ref="Q80:S80"/>
    <mergeCell ref="U80:X80"/>
    <mergeCell ref="Y80:AB80"/>
    <mergeCell ref="AC80:AF80"/>
    <mergeCell ref="AG80:AJ80"/>
    <mergeCell ref="F79:G79"/>
    <mergeCell ref="Q79:S79"/>
    <mergeCell ref="U79:X79"/>
    <mergeCell ref="Y79:AB79"/>
    <mergeCell ref="AC79:AF79"/>
    <mergeCell ref="AG79:AJ79"/>
    <mergeCell ref="F78:G78"/>
    <mergeCell ref="Q78:S78"/>
    <mergeCell ref="U78:X78"/>
    <mergeCell ref="Y78:AB78"/>
    <mergeCell ref="AC78:AF78"/>
    <mergeCell ref="AG78:AJ78"/>
    <mergeCell ref="F77:G77"/>
    <mergeCell ref="Q77:S77"/>
    <mergeCell ref="U77:X77"/>
    <mergeCell ref="Y77:AB77"/>
    <mergeCell ref="AC77:AF77"/>
    <mergeCell ref="AG77:AJ77"/>
    <mergeCell ref="F76:G76"/>
    <mergeCell ref="Q76:S76"/>
    <mergeCell ref="U76:X76"/>
    <mergeCell ref="Y76:AB76"/>
    <mergeCell ref="AC76:AF76"/>
    <mergeCell ref="AG76:AJ76"/>
    <mergeCell ref="F75:G75"/>
    <mergeCell ref="Q75:S75"/>
    <mergeCell ref="U75:X75"/>
    <mergeCell ref="Y75:AB75"/>
    <mergeCell ref="AC75:AF75"/>
    <mergeCell ref="AG75:AJ75"/>
    <mergeCell ref="F74:G74"/>
    <mergeCell ref="Q74:S74"/>
    <mergeCell ref="U74:X74"/>
    <mergeCell ref="Y74:AB74"/>
    <mergeCell ref="AC74:AF74"/>
    <mergeCell ref="AG74:AJ74"/>
    <mergeCell ref="F73:G73"/>
    <mergeCell ref="Q73:S73"/>
    <mergeCell ref="U73:X73"/>
    <mergeCell ref="Y73:AB73"/>
    <mergeCell ref="AC73:AF73"/>
    <mergeCell ref="AG73:AJ73"/>
    <mergeCell ref="F72:G72"/>
    <mergeCell ref="Q72:S72"/>
    <mergeCell ref="U72:X72"/>
    <mergeCell ref="Y72:AB72"/>
    <mergeCell ref="AC72:AF72"/>
    <mergeCell ref="AG72:AJ72"/>
    <mergeCell ref="F71:G71"/>
    <mergeCell ref="Q71:S71"/>
    <mergeCell ref="U71:X71"/>
    <mergeCell ref="Y71:AB71"/>
    <mergeCell ref="AC71:AF71"/>
    <mergeCell ref="AG71:AJ71"/>
    <mergeCell ref="F70:G70"/>
    <mergeCell ref="Q70:S70"/>
    <mergeCell ref="U70:X70"/>
    <mergeCell ref="Y70:AB70"/>
    <mergeCell ref="AC70:AF70"/>
    <mergeCell ref="AG70:AJ70"/>
    <mergeCell ref="F69:G69"/>
    <mergeCell ref="Q69:S69"/>
    <mergeCell ref="U69:X69"/>
    <mergeCell ref="Y69:AB69"/>
    <mergeCell ref="AC69:AF69"/>
    <mergeCell ref="AG69:AJ69"/>
    <mergeCell ref="AD52:AJ52"/>
    <mergeCell ref="AF59:AJ59"/>
    <mergeCell ref="AF60:AJ60"/>
    <mergeCell ref="Q68:T68"/>
    <mergeCell ref="U68:AB68"/>
    <mergeCell ref="AC68:AJ68"/>
    <mergeCell ref="F43:G43"/>
    <mergeCell ref="Q43:S43"/>
    <mergeCell ref="U43:X43"/>
    <mergeCell ref="Y43:AB43"/>
    <mergeCell ref="AC43:AF43"/>
    <mergeCell ref="AG43:AJ43"/>
    <mergeCell ref="F42:G42"/>
    <mergeCell ref="Q42:S42"/>
    <mergeCell ref="U42:X42"/>
    <mergeCell ref="Y42:AB42"/>
    <mergeCell ref="AC42:AF42"/>
    <mergeCell ref="AG42:AJ42"/>
    <mergeCell ref="F41:G41"/>
    <mergeCell ref="Q41:S41"/>
    <mergeCell ref="U41:X41"/>
    <mergeCell ref="Y41:AB41"/>
    <mergeCell ref="AC41:AF41"/>
    <mergeCell ref="AG41:AJ41"/>
    <mergeCell ref="F40:G40"/>
    <mergeCell ref="Q40:S40"/>
    <mergeCell ref="U40:X40"/>
    <mergeCell ref="Y40:AB40"/>
    <mergeCell ref="AC40:AF40"/>
    <mergeCell ref="AG40:AJ40"/>
    <mergeCell ref="F39:G39"/>
    <mergeCell ref="Q39:S39"/>
    <mergeCell ref="U39:X39"/>
    <mergeCell ref="Y39:AB39"/>
    <mergeCell ref="AC39:AF39"/>
    <mergeCell ref="AG39:AJ39"/>
    <mergeCell ref="F38:G38"/>
    <mergeCell ref="Q38:S38"/>
    <mergeCell ref="U38:X38"/>
    <mergeCell ref="Y38:AB38"/>
    <mergeCell ref="AC38:AF38"/>
    <mergeCell ref="AG38:AJ38"/>
    <mergeCell ref="F37:G37"/>
    <mergeCell ref="Q37:S37"/>
    <mergeCell ref="U37:X37"/>
    <mergeCell ref="Y37:AB37"/>
    <mergeCell ref="AC37:AF37"/>
    <mergeCell ref="AG37:AJ37"/>
    <mergeCell ref="F36:G36"/>
    <mergeCell ref="Q36:S36"/>
    <mergeCell ref="U36:X36"/>
    <mergeCell ref="Y36:AB36"/>
    <mergeCell ref="AC36:AF36"/>
    <mergeCell ref="AG36:AJ36"/>
    <mergeCell ref="F35:G35"/>
    <mergeCell ref="Q35:S35"/>
    <mergeCell ref="U35:X35"/>
    <mergeCell ref="Y35:AB35"/>
    <mergeCell ref="AC35:AF35"/>
    <mergeCell ref="AG35:AJ35"/>
    <mergeCell ref="AF24:AJ24"/>
    <mergeCell ref="AF25:AJ25"/>
    <mergeCell ref="AF26:AJ26"/>
    <mergeCell ref="Q34:T34"/>
    <mergeCell ref="U34:AB34"/>
    <mergeCell ref="AC34:AJ34"/>
    <mergeCell ref="AF18:AJ18"/>
    <mergeCell ref="AF19:AJ19"/>
    <mergeCell ref="AF20:AJ20"/>
    <mergeCell ref="AF21:AJ21"/>
    <mergeCell ref="AF22:AJ22"/>
    <mergeCell ref="AF23:AJ23"/>
    <mergeCell ref="H8:K8"/>
    <mergeCell ref="L8:P8"/>
    <mergeCell ref="Q15:T15"/>
    <mergeCell ref="U15:AB15"/>
    <mergeCell ref="AC15:AJ15"/>
    <mergeCell ref="Q16:S16"/>
    <mergeCell ref="U16:X16"/>
    <mergeCell ref="Y16:AB16"/>
    <mergeCell ref="AC16:AF16"/>
    <mergeCell ref="AG16:AJ16"/>
    <mergeCell ref="AA2:AD2"/>
    <mergeCell ref="AE2:AJ2"/>
    <mergeCell ref="H6:K6"/>
    <mergeCell ref="L6:P6"/>
    <mergeCell ref="H7:K7"/>
    <mergeCell ref="L7:P7"/>
  </mergeCells>
  <phoneticPr fontId="3" type="noConversion"/>
  <pageMargins left="0.70866141732283461" right="0.70866141732283461" top="0.74803149606299213" bottom="0.74803149606299213" header="0.31496062992125984" footer="0.31496062992125984"/>
  <pageSetup paperSize="9" scale="95" orientation="portrait" r:id="rId1"/>
  <headerFooter alignWithMargins="0">
    <oddHeader>&amp;L&amp;"Times New Roman,太字 斜体"Sirius  Register Format</oddHeader>
    <oddFooter>&amp;L&amp;"Times New Roman,斜体"Version 1.0&amp;C- &amp;P -&amp;R&amp;"Times New Roman,斜体"&amp;D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28" sqref="X28"/>
    </sheetView>
  </sheetViews>
  <sheetFormatPr defaultRowHeight="13.5"/>
  <sheetData/>
  <phoneticPr fontId="10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BD213"/>
  <sheetViews>
    <sheetView zoomScaleNormal="100" zoomScaleSheetLayoutView="115" workbookViewId="0">
      <pane ySplit="4" topLeftCell="A5" activePane="bottomLeft" state="frozen"/>
      <selection activeCell="X28" sqref="X28"/>
      <selection pane="bottomLeft" activeCell="X28" sqref="X28"/>
    </sheetView>
  </sheetViews>
  <sheetFormatPr defaultColWidth="8.25" defaultRowHeight="12" customHeight="1"/>
  <cols>
    <col min="1" max="1" width="0.875" style="2504" customWidth="1"/>
    <col min="2" max="2" width="3.375" style="2506" customWidth="1"/>
    <col min="3" max="3" width="0.875" style="2506" customWidth="1"/>
    <col min="4" max="35" width="6.125" style="2506" customWidth="1"/>
    <col min="36" max="36" width="0.875" style="2504" customWidth="1"/>
    <col min="37" max="37" width="4.5" style="2504" customWidth="1"/>
    <col min="38" max="38" width="0.875" style="2504" customWidth="1"/>
    <col min="39" max="39" width="8.25" style="2504"/>
    <col min="40" max="40" width="19.875" style="2504" bestFit="1" customWidth="1"/>
    <col min="41" max="42" width="3" style="2504" customWidth="1"/>
    <col min="43" max="43" width="2.875" style="2504" customWidth="1"/>
    <col min="44" max="45" width="3" style="2504" customWidth="1"/>
    <col min="46" max="46" width="10" style="2504" bestFit="1" customWidth="1"/>
    <col min="47" max="47" width="21.875" style="2504" bestFit="1" customWidth="1"/>
    <col min="48" max="16384" width="8.25" style="2504"/>
  </cols>
  <sheetData>
    <row r="1" spans="1:47" ht="20.25">
      <c r="B1" s="2505" t="s">
        <v>5631</v>
      </c>
      <c r="D1" s="2507"/>
      <c r="AK1" s="2508" t="s">
        <v>5632</v>
      </c>
    </row>
    <row r="2" spans="1:47" ht="20.25">
      <c r="B2" s="2505"/>
      <c r="D2" s="2507"/>
      <c r="AE2" s="2509"/>
      <c r="AF2" s="2510"/>
      <c r="AG2" s="2510"/>
      <c r="AH2" s="2510"/>
      <c r="AK2" s="2508"/>
    </row>
    <row r="3" spans="1:47" ht="12" customHeight="1" thickBot="1"/>
    <row r="4" spans="1:47" s="2511" customFormat="1" ht="12" customHeight="1" thickTop="1" thickBot="1">
      <c r="B4" s="2512">
        <v>1</v>
      </c>
      <c r="C4" s="2513"/>
      <c r="D4" s="2514" t="s">
        <v>2</v>
      </c>
      <c r="E4" s="2515" t="s">
        <v>3</v>
      </c>
      <c r="F4" s="2515" t="s">
        <v>4</v>
      </c>
      <c r="G4" s="2515" t="s">
        <v>5</v>
      </c>
      <c r="H4" s="2516" t="s">
        <v>6</v>
      </c>
      <c r="I4" s="2516" t="s">
        <v>7</v>
      </c>
      <c r="J4" s="2516" t="s">
        <v>8</v>
      </c>
      <c r="K4" s="2516" t="s">
        <v>9</v>
      </c>
      <c r="L4" s="2515" t="s">
        <v>10</v>
      </c>
      <c r="M4" s="2515" t="s">
        <v>11</v>
      </c>
      <c r="N4" s="2515" t="s">
        <v>12</v>
      </c>
      <c r="O4" s="2515" t="s">
        <v>13</v>
      </c>
      <c r="P4" s="2516" t="s">
        <v>14</v>
      </c>
      <c r="Q4" s="2516" t="s">
        <v>15</v>
      </c>
      <c r="R4" s="2516" t="s">
        <v>16</v>
      </c>
      <c r="S4" s="2516" t="s">
        <v>17</v>
      </c>
      <c r="T4" s="2515" t="s">
        <v>18</v>
      </c>
      <c r="U4" s="2515" t="s">
        <v>19</v>
      </c>
      <c r="V4" s="2515" t="s">
        <v>20</v>
      </c>
      <c r="W4" s="2515" t="s">
        <v>21</v>
      </c>
      <c r="X4" s="2516" t="s">
        <v>22</v>
      </c>
      <c r="Y4" s="2516" t="s">
        <v>23</v>
      </c>
      <c r="Z4" s="2516" t="s">
        <v>24</v>
      </c>
      <c r="AA4" s="2516" t="s">
        <v>25</v>
      </c>
      <c r="AB4" s="2515" t="s">
        <v>26</v>
      </c>
      <c r="AC4" s="2515" t="s">
        <v>27</v>
      </c>
      <c r="AD4" s="2515" t="s">
        <v>28</v>
      </c>
      <c r="AE4" s="2515" t="s">
        <v>29</v>
      </c>
      <c r="AF4" s="2516" t="s">
        <v>30</v>
      </c>
      <c r="AG4" s="2516" t="s">
        <v>31</v>
      </c>
      <c r="AH4" s="2516" t="s">
        <v>32</v>
      </c>
      <c r="AI4" s="2517" t="s">
        <v>5633</v>
      </c>
      <c r="AK4" s="2518" t="s">
        <v>5634</v>
      </c>
    </row>
    <row r="5" spans="1:47" ht="12" customHeight="1" thickTop="1">
      <c r="B5" s="2519"/>
      <c r="C5" s="2520"/>
      <c r="D5" s="2521"/>
      <c r="E5" s="2522"/>
      <c r="F5" s="2522"/>
      <c r="G5" s="2522"/>
      <c r="H5" s="2522"/>
      <c r="I5" s="2522"/>
      <c r="J5" s="2522"/>
      <c r="K5" s="2522"/>
      <c r="L5" s="2522"/>
      <c r="M5" s="2522"/>
      <c r="N5" s="2522"/>
      <c r="O5" s="2522"/>
      <c r="P5" s="2522"/>
      <c r="Q5" s="2522"/>
      <c r="R5" s="2522"/>
      <c r="S5" s="2522"/>
      <c r="T5" s="2522"/>
      <c r="U5" s="2522"/>
      <c r="V5" s="2522"/>
      <c r="W5" s="2522"/>
      <c r="X5" s="2522"/>
      <c r="Y5" s="2522"/>
      <c r="Z5" s="2522"/>
      <c r="AA5" s="2522"/>
      <c r="AB5" s="2522"/>
      <c r="AC5" s="2522"/>
      <c r="AD5" s="2522"/>
      <c r="AE5" s="2522"/>
      <c r="AF5" s="2522"/>
      <c r="AG5" s="2522"/>
      <c r="AH5" s="2522"/>
      <c r="AI5" s="2523"/>
      <c r="AK5" s="2524"/>
    </row>
    <row r="6" spans="1:47" ht="12" customHeight="1">
      <c r="B6" s="2519"/>
      <c r="C6" s="2520"/>
      <c r="D6" s="2525" t="s">
        <v>40</v>
      </c>
      <c r="E6" s="2526"/>
      <c r="F6" s="2526"/>
      <c r="G6" s="2527" t="s">
        <v>5635</v>
      </c>
      <c r="H6" s="2528" t="s">
        <v>40</v>
      </c>
      <c r="I6" s="2529" t="s">
        <v>5636</v>
      </c>
      <c r="J6" s="25"/>
      <c r="K6" s="25"/>
      <c r="L6" s="25"/>
      <c r="M6" s="2530" t="s">
        <v>549</v>
      </c>
      <c r="N6" s="2531"/>
      <c r="O6" s="2531"/>
      <c r="P6" s="2532"/>
      <c r="Q6" s="2529" t="s">
        <v>5637</v>
      </c>
      <c r="R6" s="2529" t="s">
        <v>42</v>
      </c>
      <c r="S6" s="2533" t="s">
        <v>5638</v>
      </c>
      <c r="T6" s="2534"/>
      <c r="U6" s="2529" t="s">
        <v>44</v>
      </c>
      <c r="V6" s="2529" t="s">
        <v>45</v>
      </c>
      <c r="W6" s="2529" t="s">
        <v>199</v>
      </c>
      <c r="X6" s="2529" t="s">
        <v>47</v>
      </c>
      <c r="Y6" s="2529" t="s">
        <v>5639</v>
      </c>
      <c r="Z6" s="2535" t="s">
        <v>5640</v>
      </c>
      <c r="AA6" s="2535" t="s">
        <v>5641</v>
      </c>
      <c r="AB6" s="2535" t="s">
        <v>5642</v>
      </c>
      <c r="AC6" s="2535" t="s">
        <v>52</v>
      </c>
      <c r="AD6" s="2535" t="s">
        <v>5643</v>
      </c>
      <c r="AE6" s="2535" t="s">
        <v>54</v>
      </c>
      <c r="AF6" s="2535" t="s">
        <v>5644</v>
      </c>
      <c r="AG6" s="2535" t="s">
        <v>56</v>
      </c>
      <c r="AH6" s="2535" t="s">
        <v>5645</v>
      </c>
      <c r="AI6" s="2536" t="s">
        <v>5646</v>
      </c>
      <c r="AK6" s="2524"/>
      <c r="AN6" s="2504" t="s">
        <v>5647</v>
      </c>
      <c r="AR6" s="2504">
        <v>0</v>
      </c>
      <c r="AS6" s="2504">
        <v>0</v>
      </c>
      <c r="AT6" s="2504" t="s">
        <v>5648</v>
      </c>
    </row>
    <row r="7" spans="1:47" ht="12" customHeight="1" thickBot="1">
      <c r="B7" s="2537"/>
      <c r="C7" s="2520"/>
      <c r="D7" s="2538"/>
      <c r="E7" s="2539"/>
      <c r="F7" s="2539"/>
      <c r="G7" s="2540"/>
      <c r="H7" s="2541"/>
      <c r="I7" s="39"/>
      <c r="J7" s="39"/>
      <c r="K7" s="39"/>
      <c r="L7" s="39"/>
      <c r="M7" s="2542"/>
      <c r="N7" s="2543"/>
      <c r="O7" s="2543"/>
      <c r="P7" s="2544"/>
      <c r="Q7" s="2545"/>
      <c r="R7" s="2545"/>
      <c r="S7" s="2540"/>
      <c r="T7" s="2540"/>
      <c r="U7" s="2545"/>
      <c r="V7" s="2545"/>
      <c r="W7" s="2545"/>
      <c r="X7" s="2545"/>
      <c r="Y7" s="2545"/>
      <c r="Z7" s="2546"/>
      <c r="AA7" s="2546"/>
      <c r="AB7" s="2546"/>
      <c r="AC7" s="2546"/>
      <c r="AD7" s="2546"/>
      <c r="AE7" s="2546"/>
      <c r="AF7" s="2546"/>
      <c r="AG7" s="2546"/>
      <c r="AH7" s="2546"/>
      <c r="AI7" s="2547"/>
      <c r="AK7" s="2524"/>
      <c r="AR7" s="2504">
        <v>0</v>
      </c>
      <c r="AS7" s="2504">
        <v>1</v>
      </c>
      <c r="AT7" s="2504" t="s">
        <v>5649</v>
      </c>
    </row>
    <row r="8" spans="1:47" s="2548" customFormat="1" ht="12" customHeight="1" thickTop="1" thickBot="1">
      <c r="B8" s="2520"/>
      <c r="C8" s="2520"/>
      <c r="D8" s="2549"/>
      <c r="E8" s="2549"/>
      <c r="F8" s="2549"/>
      <c r="G8" s="2549"/>
      <c r="H8" s="2549"/>
      <c r="I8" s="2549"/>
      <c r="J8" s="2549"/>
      <c r="K8" s="2549"/>
      <c r="L8" s="2549"/>
      <c r="M8" s="2549"/>
      <c r="N8" s="2549"/>
      <c r="O8" s="2549"/>
      <c r="P8" s="2549"/>
      <c r="Q8" s="2549"/>
      <c r="R8" s="2549"/>
      <c r="S8" s="2549"/>
      <c r="T8" s="2549"/>
      <c r="U8" s="2549"/>
      <c r="V8" s="2549"/>
      <c r="W8" s="2549"/>
      <c r="X8" s="2549"/>
      <c r="Y8" s="2549"/>
      <c r="Z8" s="2549"/>
      <c r="AA8" s="2549"/>
      <c r="AB8" s="2549"/>
      <c r="AC8" s="2549"/>
      <c r="AD8" s="2549"/>
      <c r="AE8" s="2549"/>
      <c r="AF8" s="2549"/>
      <c r="AG8" s="2549"/>
      <c r="AH8" s="2549"/>
      <c r="AI8" s="2549"/>
      <c r="AK8" s="2524"/>
      <c r="AR8" s="2548">
        <v>1</v>
      </c>
      <c r="AS8" s="2548">
        <v>0</v>
      </c>
      <c r="AT8" s="2548" t="s">
        <v>5650</v>
      </c>
    </row>
    <row r="9" spans="1:47" s="2511" customFormat="1" ht="12" customHeight="1" thickTop="1" thickBot="1">
      <c r="B9" s="2512">
        <v>2</v>
      </c>
      <c r="C9" s="2513"/>
      <c r="D9" s="2514" t="s">
        <v>59</v>
      </c>
      <c r="E9" s="2515" t="s">
        <v>60</v>
      </c>
      <c r="F9" s="2515" t="s">
        <v>61</v>
      </c>
      <c r="G9" s="2515" t="s">
        <v>62</v>
      </c>
      <c r="H9" s="2516" t="s">
        <v>63</v>
      </c>
      <c r="I9" s="2516" t="s">
        <v>64</v>
      </c>
      <c r="J9" s="2516" t="s">
        <v>65</v>
      </c>
      <c r="K9" s="2516" t="s">
        <v>66</v>
      </c>
      <c r="L9" s="2515" t="s">
        <v>67</v>
      </c>
      <c r="M9" s="2515" t="s">
        <v>68</v>
      </c>
      <c r="N9" s="2515" t="s">
        <v>69</v>
      </c>
      <c r="O9" s="2515" t="s">
        <v>70</v>
      </c>
      <c r="P9" s="2516" t="s">
        <v>71</v>
      </c>
      <c r="Q9" s="2516" t="s">
        <v>72</v>
      </c>
      <c r="R9" s="2516" t="s">
        <v>73</v>
      </c>
      <c r="S9" s="2516" t="s">
        <v>74</v>
      </c>
      <c r="T9" s="2550" t="s">
        <v>75</v>
      </c>
      <c r="U9" s="2551" t="s">
        <v>76</v>
      </c>
      <c r="V9" s="2551" t="s">
        <v>77</v>
      </c>
      <c r="W9" s="2551" t="s">
        <v>78</v>
      </c>
      <c r="X9" s="2516" t="s">
        <v>79</v>
      </c>
      <c r="Y9" s="2516" t="s">
        <v>80</v>
      </c>
      <c r="Z9" s="2516" t="s">
        <v>81</v>
      </c>
      <c r="AA9" s="2516" t="s">
        <v>82</v>
      </c>
      <c r="AB9" s="2515" t="s">
        <v>83</v>
      </c>
      <c r="AC9" s="2515" t="s">
        <v>84</v>
      </c>
      <c r="AD9" s="2515" t="s">
        <v>85</v>
      </c>
      <c r="AE9" s="2515" t="s">
        <v>86</v>
      </c>
      <c r="AF9" s="2516" t="s">
        <v>87</v>
      </c>
      <c r="AG9" s="2516" t="s">
        <v>88</v>
      </c>
      <c r="AH9" s="2516" t="s">
        <v>89</v>
      </c>
      <c r="AI9" s="2517" t="s">
        <v>90</v>
      </c>
      <c r="AK9" s="2524"/>
      <c r="AR9" s="2511">
        <v>1</v>
      </c>
      <c r="AS9" s="2511">
        <v>1</v>
      </c>
      <c r="AT9" s="2511" t="s">
        <v>5651</v>
      </c>
    </row>
    <row r="10" spans="1:47" ht="12" customHeight="1" thickTop="1">
      <c r="B10" s="2519"/>
      <c r="C10" s="2520"/>
      <c r="D10" s="2552"/>
      <c r="E10" s="2553"/>
      <c r="F10" s="2553"/>
      <c r="G10" s="2553"/>
      <c r="H10" s="2553"/>
      <c r="I10" s="2553"/>
      <c r="J10" s="2553"/>
      <c r="K10" s="2553"/>
      <c r="L10" s="2553"/>
      <c r="M10" s="2553"/>
      <c r="N10" s="2553"/>
      <c r="O10" s="2553"/>
      <c r="P10" s="2553"/>
      <c r="Q10" s="2553"/>
      <c r="R10" s="2553"/>
      <c r="S10" s="2553"/>
      <c r="T10" s="2553"/>
      <c r="U10" s="2553"/>
      <c r="V10" s="2553"/>
      <c r="W10" s="2553"/>
      <c r="X10" s="2553"/>
      <c r="Y10" s="2553"/>
      <c r="Z10" s="2553"/>
      <c r="AA10" s="2553"/>
      <c r="AB10" s="2553"/>
      <c r="AC10" s="2553"/>
      <c r="AD10" s="2553"/>
      <c r="AE10" s="2553"/>
      <c r="AF10" s="2553"/>
      <c r="AG10" s="2553"/>
      <c r="AH10" s="2553"/>
      <c r="AI10" s="2554"/>
      <c r="AK10" s="2524"/>
      <c r="AN10" s="2504" t="s">
        <v>5652</v>
      </c>
      <c r="AR10" s="2504">
        <v>0</v>
      </c>
      <c r="AS10" s="2504">
        <v>0</v>
      </c>
      <c r="AT10" s="2504" t="s">
        <v>5648</v>
      </c>
    </row>
    <row r="11" spans="1:47" ht="12" customHeight="1">
      <c r="B11" s="2519"/>
      <c r="C11" s="2520"/>
      <c r="D11" s="2555" t="s">
        <v>5653</v>
      </c>
      <c r="E11" s="2556"/>
      <c r="F11" s="2556"/>
      <c r="G11" s="2556"/>
      <c r="H11" s="2556"/>
      <c r="I11" s="2556"/>
      <c r="J11" s="2556"/>
      <c r="K11" s="2556"/>
      <c r="L11" s="2556"/>
      <c r="M11" s="2556"/>
      <c r="N11" s="2556"/>
      <c r="O11" s="2556"/>
      <c r="P11" s="2556"/>
      <c r="Q11" s="2556"/>
      <c r="R11" s="2556"/>
      <c r="S11" s="2557"/>
      <c r="T11" s="2558" t="s">
        <v>91</v>
      </c>
      <c r="U11" s="2559"/>
      <c r="V11" s="2559"/>
      <c r="W11" s="2560"/>
      <c r="X11" s="2535" t="s">
        <v>5654</v>
      </c>
      <c r="Y11" s="2535"/>
      <c r="Z11" s="2535"/>
      <c r="AA11" s="2535"/>
      <c r="AB11" s="2535"/>
      <c r="AC11" s="2535"/>
      <c r="AD11" s="2535"/>
      <c r="AE11" s="2535"/>
      <c r="AF11" s="2535"/>
      <c r="AG11" s="2535"/>
      <c r="AH11" s="2535"/>
      <c r="AI11" s="2561"/>
      <c r="AK11" s="2524"/>
      <c r="AN11" s="2562"/>
      <c r="AO11" s="2562"/>
      <c r="AP11" s="2562"/>
      <c r="AQ11" s="2562"/>
      <c r="AR11" s="2504">
        <v>0</v>
      </c>
      <c r="AS11" s="2504">
        <v>1</v>
      </c>
      <c r="AT11" s="2504" t="s">
        <v>5655</v>
      </c>
      <c r="AU11" s="2563" t="s">
        <v>5656</v>
      </c>
    </row>
    <row r="12" spans="1:47" ht="12" customHeight="1" thickBot="1">
      <c r="B12" s="2537"/>
      <c r="C12" s="2520"/>
      <c r="D12" s="2564"/>
      <c r="E12" s="2565"/>
      <c r="F12" s="2565"/>
      <c r="G12" s="2565"/>
      <c r="H12" s="2565"/>
      <c r="I12" s="2565"/>
      <c r="J12" s="2565"/>
      <c r="K12" s="2565"/>
      <c r="L12" s="2565"/>
      <c r="M12" s="2565"/>
      <c r="N12" s="2565"/>
      <c r="O12" s="2565"/>
      <c r="P12" s="2565"/>
      <c r="Q12" s="2565"/>
      <c r="R12" s="2565"/>
      <c r="S12" s="2566"/>
      <c r="T12" s="2567"/>
      <c r="U12" s="2568"/>
      <c r="V12" s="2568"/>
      <c r="W12" s="2569"/>
      <c r="X12" s="2570"/>
      <c r="Y12" s="2570"/>
      <c r="Z12" s="2570"/>
      <c r="AA12" s="2570"/>
      <c r="AB12" s="2570"/>
      <c r="AC12" s="2570"/>
      <c r="AD12" s="2570"/>
      <c r="AE12" s="2570"/>
      <c r="AF12" s="2570"/>
      <c r="AG12" s="2570"/>
      <c r="AH12" s="2570"/>
      <c r="AI12" s="2571"/>
      <c r="AK12" s="2524"/>
      <c r="AN12" s="2548"/>
      <c r="AO12" s="2548"/>
      <c r="AP12" s="2548"/>
      <c r="AQ12" s="2548"/>
      <c r="AR12" s="2572">
        <v>1</v>
      </c>
      <c r="AS12" s="2572">
        <v>0</v>
      </c>
      <c r="AT12" s="2572" t="s">
        <v>5657</v>
      </c>
      <c r="AU12" s="2563" t="s">
        <v>5658</v>
      </c>
    </row>
    <row r="13" spans="1:47" ht="12" customHeight="1" thickTop="1" thickBot="1">
      <c r="A13" s="2511"/>
      <c r="B13" s="2573"/>
      <c r="C13" s="2573"/>
      <c r="D13" s="2574"/>
      <c r="E13" s="2574"/>
      <c r="F13" s="2574"/>
      <c r="G13" s="2574"/>
      <c r="H13" s="2574"/>
      <c r="I13" s="2574"/>
      <c r="J13" s="2574"/>
      <c r="K13" s="2574"/>
      <c r="L13" s="2574"/>
      <c r="M13" s="2574"/>
      <c r="N13" s="2574"/>
      <c r="O13" s="2574"/>
      <c r="P13" s="2574"/>
      <c r="Q13" s="2574"/>
      <c r="R13" s="2574"/>
      <c r="S13" s="2574"/>
      <c r="T13" s="2574"/>
      <c r="U13" s="2574"/>
      <c r="V13" s="2574"/>
      <c r="W13" s="2574"/>
      <c r="X13" s="2574"/>
      <c r="Y13" s="2574"/>
      <c r="Z13" s="2549"/>
      <c r="AA13" s="2549"/>
      <c r="AB13" s="2549"/>
      <c r="AC13" s="2549"/>
      <c r="AD13" s="2549"/>
      <c r="AE13" s="2549"/>
      <c r="AF13" s="2549"/>
      <c r="AG13" s="2549"/>
      <c r="AH13" s="2549"/>
      <c r="AI13" s="2549"/>
      <c r="AK13" s="2524"/>
      <c r="AN13" s="2511"/>
      <c r="AO13" s="2511"/>
      <c r="AP13" s="2511"/>
      <c r="AQ13" s="2511"/>
      <c r="AR13" s="2511">
        <v>1</v>
      </c>
      <c r="AS13" s="2511">
        <v>1</v>
      </c>
      <c r="AT13" s="2511" t="s">
        <v>5659</v>
      </c>
      <c r="AU13" s="2504" t="s">
        <v>5660</v>
      </c>
    </row>
    <row r="14" spans="1:47" ht="12" customHeight="1" thickTop="1" thickBot="1">
      <c r="B14" s="2575">
        <v>3</v>
      </c>
      <c r="C14" s="2513"/>
      <c r="D14" s="2514" t="s">
        <v>93</v>
      </c>
      <c r="E14" s="2515" t="s">
        <v>94</v>
      </c>
      <c r="F14" s="2515" t="s">
        <v>95</v>
      </c>
      <c r="G14" s="2515" t="s">
        <v>96</v>
      </c>
      <c r="H14" s="2516" t="s">
        <v>97</v>
      </c>
      <c r="I14" s="2516" t="s">
        <v>98</v>
      </c>
      <c r="J14" s="2516" t="s">
        <v>99</v>
      </c>
      <c r="K14" s="2516" t="s">
        <v>100</v>
      </c>
      <c r="L14" s="2515" t="s">
        <v>101</v>
      </c>
      <c r="M14" s="2515" t="s">
        <v>102</v>
      </c>
      <c r="N14" s="2515" t="s">
        <v>103</v>
      </c>
      <c r="O14" s="2515" t="s">
        <v>104</v>
      </c>
      <c r="P14" s="2516" t="s">
        <v>105</v>
      </c>
      <c r="Q14" s="2516" t="s">
        <v>106</v>
      </c>
      <c r="R14" s="2516" t="s">
        <v>107</v>
      </c>
      <c r="S14" s="2516" t="s">
        <v>108</v>
      </c>
      <c r="T14" s="2515" t="s">
        <v>109</v>
      </c>
      <c r="U14" s="2550" t="s">
        <v>110</v>
      </c>
      <c r="V14" s="2551" t="s">
        <v>111</v>
      </c>
      <c r="W14" s="2515" t="s">
        <v>112</v>
      </c>
      <c r="X14" s="2516" t="s">
        <v>113</v>
      </c>
      <c r="Y14" s="2516" t="s">
        <v>114</v>
      </c>
      <c r="Z14" s="2516" t="s">
        <v>115</v>
      </c>
      <c r="AA14" s="2516" t="s">
        <v>116</v>
      </c>
      <c r="AB14" s="2515" t="s">
        <v>117</v>
      </c>
      <c r="AC14" s="2550" t="s">
        <v>118</v>
      </c>
      <c r="AD14" s="2550" t="s">
        <v>119</v>
      </c>
      <c r="AE14" s="2550" t="s">
        <v>120</v>
      </c>
      <c r="AF14" s="2516" t="s">
        <v>121</v>
      </c>
      <c r="AG14" s="2516" t="s">
        <v>122</v>
      </c>
      <c r="AH14" s="2516" t="s">
        <v>123</v>
      </c>
      <c r="AI14" s="2517" t="s">
        <v>124</v>
      </c>
      <c r="AK14" s="2524"/>
      <c r="AN14" s="2504" t="s">
        <v>127</v>
      </c>
      <c r="AQ14" s="2504">
        <v>0</v>
      </c>
      <c r="AR14" s="2504">
        <v>0</v>
      </c>
      <c r="AS14" s="2504">
        <v>0</v>
      </c>
      <c r="AT14" s="2504" t="s">
        <v>5661</v>
      </c>
    </row>
    <row r="15" spans="1:47" ht="12" customHeight="1" thickTop="1">
      <c r="B15" s="2576"/>
      <c r="C15" s="2520"/>
      <c r="D15" s="2577"/>
      <c r="E15" s="2578"/>
      <c r="F15" s="2579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2580"/>
      <c r="AD15" s="2580"/>
      <c r="AE15" s="2580"/>
      <c r="AF15" s="71"/>
      <c r="AG15" s="71"/>
      <c r="AH15" s="71"/>
      <c r="AI15" s="72"/>
      <c r="AK15" s="2524"/>
      <c r="AQ15" s="2581">
        <v>0</v>
      </c>
      <c r="AR15" s="2581">
        <v>0</v>
      </c>
      <c r="AS15" s="2581">
        <v>1</v>
      </c>
      <c r="AT15" s="2581" t="s">
        <v>5662</v>
      </c>
    </row>
    <row r="16" spans="1:47" ht="12" customHeight="1">
      <c r="B16" s="2576"/>
      <c r="C16" s="2520"/>
      <c r="D16" s="2555" t="s">
        <v>5663</v>
      </c>
      <c r="E16" s="2556"/>
      <c r="F16" s="2556"/>
      <c r="G16" s="2556"/>
      <c r="H16" s="2556"/>
      <c r="I16" s="2556"/>
      <c r="J16" s="2556"/>
      <c r="K16" s="2556"/>
      <c r="L16" s="2556"/>
      <c r="M16" s="2556"/>
      <c r="N16" s="2556"/>
      <c r="O16" s="2556"/>
      <c r="P16" s="2556"/>
      <c r="Q16" s="2556"/>
      <c r="R16" s="2556"/>
      <c r="S16" s="2556"/>
      <c r="T16" s="2556"/>
      <c r="U16" s="2556"/>
      <c r="V16" s="2557"/>
      <c r="W16" s="2535" t="s">
        <v>5664</v>
      </c>
      <c r="X16" s="2582"/>
      <c r="Y16" s="2582"/>
      <c r="Z16" s="2582"/>
      <c r="AA16" s="2583" t="s">
        <v>5653</v>
      </c>
      <c r="AB16" s="2584"/>
      <c r="AC16" s="2585" t="s">
        <v>127</v>
      </c>
      <c r="AD16" s="2586"/>
      <c r="AE16" s="2587"/>
      <c r="AF16" s="2583" t="s">
        <v>40</v>
      </c>
      <c r="AG16" s="2584"/>
      <c r="AH16" s="2584"/>
      <c r="AI16" s="2588"/>
      <c r="AK16" s="2524"/>
      <c r="AQ16" s="2504">
        <v>0</v>
      </c>
      <c r="AR16" s="2504">
        <v>1</v>
      </c>
      <c r="AS16" s="2504">
        <v>0</v>
      </c>
      <c r="AT16" s="2504" t="s">
        <v>5665</v>
      </c>
    </row>
    <row r="17" spans="2:46" ht="12" customHeight="1" thickBot="1">
      <c r="B17" s="2589"/>
      <c r="C17" s="2520"/>
      <c r="D17" s="2564"/>
      <c r="E17" s="2565"/>
      <c r="F17" s="2565"/>
      <c r="G17" s="2565"/>
      <c r="H17" s="2565"/>
      <c r="I17" s="2565"/>
      <c r="J17" s="2565"/>
      <c r="K17" s="2565"/>
      <c r="L17" s="2565"/>
      <c r="M17" s="2565"/>
      <c r="N17" s="2565"/>
      <c r="O17" s="2565"/>
      <c r="P17" s="2565"/>
      <c r="Q17" s="2565"/>
      <c r="R17" s="2565"/>
      <c r="S17" s="2565"/>
      <c r="T17" s="2565"/>
      <c r="U17" s="2565"/>
      <c r="V17" s="2566"/>
      <c r="W17" s="2590"/>
      <c r="X17" s="2590"/>
      <c r="Y17" s="2590"/>
      <c r="Z17" s="2590"/>
      <c r="AA17" s="2591"/>
      <c r="AB17" s="2592"/>
      <c r="AC17" s="2593"/>
      <c r="AD17" s="2594"/>
      <c r="AE17" s="2595"/>
      <c r="AF17" s="2591"/>
      <c r="AG17" s="2592"/>
      <c r="AH17" s="2592"/>
      <c r="AI17" s="2596"/>
      <c r="AK17" s="2524"/>
      <c r="AQ17" s="2504">
        <v>0</v>
      </c>
      <c r="AR17" s="2504">
        <v>1</v>
      </c>
      <c r="AS17" s="2504">
        <v>1</v>
      </c>
      <c r="AT17" s="2504" t="s">
        <v>5666</v>
      </c>
    </row>
    <row r="18" spans="2:46" s="2548" customFormat="1" ht="12" customHeight="1" thickTop="1" thickBot="1">
      <c r="B18" s="2520"/>
      <c r="C18" s="2520"/>
      <c r="D18" s="2549"/>
      <c r="E18" s="2549"/>
      <c r="F18" s="2549"/>
      <c r="G18" s="2549"/>
      <c r="H18" s="2549"/>
      <c r="I18" s="2549"/>
      <c r="J18" s="2549"/>
      <c r="K18" s="2549"/>
      <c r="L18" s="2549"/>
      <c r="M18" s="2549"/>
      <c r="N18" s="2549"/>
      <c r="O18" s="2549"/>
      <c r="P18" s="2549"/>
      <c r="Q18" s="2549"/>
      <c r="R18" s="2549"/>
      <c r="S18" s="2549"/>
      <c r="T18" s="2549"/>
      <c r="U18" s="2549"/>
      <c r="V18" s="2549"/>
      <c r="W18" s="2549"/>
      <c r="X18" s="2549"/>
      <c r="Y18" s="2549"/>
      <c r="Z18" s="2549"/>
      <c r="AA18" s="2549"/>
      <c r="AB18" s="2549"/>
      <c r="AC18" s="2549"/>
      <c r="AD18" s="2549"/>
      <c r="AE18" s="2549"/>
      <c r="AF18" s="2549"/>
      <c r="AG18" s="2549"/>
      <c r="AH18" s="2549"/>
      <c r="AI18" s="2549"/>
      <c r="AK18" s="2524"/>
      <c r="AQ18" s="2597">
        <v>1</v>
      </c>
      <c r="AR18" s="2597">
        <v>0</v>
      </c>
      <c r="AS18" s="2597">
        <v>0</v>
      </c>
      <c r="AT18" s="2597" t="s">
        <v>5667</v>
      </c>
    </row>
    <row r="19" spans="2:46" s="2548" customFormat="1" ht="12" customHeight="1" thickTop="1" thickBot="1">
      <c r="B19" s="2575">
        <v>4</v>
      </c>
      <c r="C19" s="2513"/>
      <c r="D19" s="2598" t="s">
        <v>5668</v>
      </c>
      <c r="E19" s="2551" t="s">
        <v>5669</v>
      </c>
      <c r="F19" s="2515" t="s">
        <v>130</v>
      </c>
      <c r="G19" s="2515" t="s">
        <v>5670</v>
      </c>
      <c r="H19" s="2516" t="s">
        <v>5671</v>
      </c>
      <c r="I19" s="2516" t="s">
        <v>5672</v>
      </c>
      <c r="J19" s="2516" t="s">
        <v>5673</v>
      </c>
      <c r="K19" s="2516" t="s">
        <v>5674</v>
      </c>
      <c r="L19" s="2515" t="s">
        <v>5675</v>
      </c>
      <c r="M19" s="2515" t="s">
        <v>5676</v>
      </c>
      <c r="N19" s="2515" t="s">
        <v>5677</v>
      </c>
      <c r="O19" s="2515" t="s">
        <v>139</v>
      </c>
      <c r="P19" s="2516" t="s">
        <v>5678</v>
      </c>
      <c r="Q19" s="2516" t="s">
        <v>5679</v>
      </c>
      <c r="R19" s="2516" t="s">
        <v>5680</v>
      </c>
      <c r="S19" s="2516" t="s">
        <v>5681</v>
      </c>
      <c r="T19" s="2515" t="s">
        <v>5682</v>
      </c>
      <c r="U19" s="2515" t="s">
        <v>145</v>
      </c>
      <c r="V19" s="2515" t="s">
        <v>5683</v>
      </c>
      <c r="W19" s="2515" t="s">
        <v>5684</v>
      </c>
      <c r="X19" s="2516" t="s">
        <v>148</v>
      </c>
      <c r="Y19" s="2516" t="s">
        <v>5685</v>
      </c>
      <c r="Z19" s="2516" t="s">
        <v>5686</v>
      </c>
      <c r="AA19" s="2516" t="s">
        <v>5687</v>
      </c>
      <c r="AB19" s="2515" t="s">
        <v>5688</v>
      </c>
      <c r="AC19" s="2515" t="s">
        <v>153</v>
      </c>
      <c r="AD19" s="2515" t="s">
        <v>154</v>
      </c>
      <c r="AE19" s="2515" t="s">
        <v>5689</v>
      </c>
      <c r="AF19" s="2516" t="s">
        <v>5690</v>
      </c>
      <c r="AG19" s="2516" t="s">
        <v>157</v>
      </c>
      <c r="AH19" s="2516" t="s">
        <v>5691</v>
      </c>
      <c r="AI19" s="2517" t="s">
        <v>5692</v>
      </c>
      <c r="AK19" s="2524"/>
    </row>
    <row r="20" spans="2:46" s="2548" customFormat="1" ht="12" customHeight="1" thickTop="1">
      <c r="B20" s="2576"/>
      <c r="C20" s="2520"/>
      <c r="D20" s="2552"/>
      <c r="E20" s="2553"/>
      <c r="F20" s="2553"/>
      <c r="G20" s="2553"/>
      <c r="H20" s="2553"/>
      <c r="I20" s="2553"/>
      <c r="J20" s="2553"/>
      <c r="K20" s="2553"/>
      <c r="L20" s="2553"/>
      <c r="M20" s="2553"/>
      <c r="N20" s="2553"/>
      <c r="O20" s="2553"/>
      <c r="P20" s="2553"/>
      <c r="Q20" s="2553"/>
      <c r="R20" s="2553"/>
      <c r="S20" s="2553"/>
      <c r="T20" s="2553"/>
      <c r="U20" s="2553"/>
      <c r="V20" s="2553"/>
      <c r="W20" s="2553"/>
      <c r="X20" s="2553"/>
      <c r="Y20" s="2553"/>
      <c r="Z20" s="2553"/>
      <c r="AA20" s="2553"/>
      <c r="AB20" s="2553"/>
      <c r="AC20" s="2553"/>
      <c r="AD20" s="2553"/>
      <c r="AE20" s="2553"/>
      <c r="AF20" s="2553"/>
      <c r="AG20" s="2553"/>
      <c r="AH20" s="2553"/>
      <c r="AI20" s="2554"/>
      <c r="AK20" s="2524"/>
    </row>
    <row r="21" spans="2:46" s="2548" customFormat="1" ht="12" customHeight="1">
      <c r="B21" s="2576"/>
      <c r="C21" s="2520"/>
      <c r="D21" s="2599" t="s">
        <v>443</v>
      </c>
      <c r="E21" s="2600"/>
      <c r="F21" s="2600"/>
      <c r="G21" s="2600"/>
      <c r="H21" s="2600"/>
      <c r="I21" s="2600"/>
      <c r="J21" s="2600"/>
      <c r="K21" s="2600"/>
      <c r="L21" s="2600"/>
      <c r="M21" s="2600"/>
      <c r="N21" s="2600"/>
      <c r="O21" s="2600"/>
      <c r="P21" s="2600"/>
      <c r="Q21" s="2600"/>
      <c r="R21" s="2600"/>
      <c r="S21" s="2600"/>
      <c r="T21" s="2600"/>
      <c r="U21" s="2600"/>
      <c r="V21" s="2600"/>
      <c r="W21" s="2600"/>
      <c r="X21" s="2600"/>
      <c r="Y21" s="2600"/>
      <c r="Z21" s="2600"/>
      <c r="AA21" s="2600"/>
      <c r="AB21" s="2600"/>
      <c r="AC21" s="2600"/>
      <c r="AD21" s="2600"/>
      <c r="AE21" s="2600"/>
      <c r="AF21" s="2600"/>
      <c r="AG21" s="2600"/>
      <c r="AH21" s="2600"/>
      <c r="AI21" s="2601"/>
      <c r="AK21" s="2524"/>
    </row>
    <row r="22" spans="2:46" s="2548" customFormat="1" ht="12" customHeight="1" thickBot="1">
      <c r="B22" s="2589"/>
      <c r="C22" s="2520"/>
      <c r="D22" s="2602"/>
      <c r="E22" s="2603"/>
      <c r="F22" s="2603"/>
      <c r="G22" s="2603"/>
      <c r="H22" s="2603"/>
      <c r="I22" s="2603"/>
      <c r="J22" s="2603"/>
      <c r="K22" s="2603"/>
      <c r="L22" s="2603"/>
      <c r="M22" s="2603"/>
      <c r="N22" s="2603"/>
      <c r="O22" s="2603"/>
      <c r="P22" s="2603"/>
      <c r="Q22" s="2603"/>
      <c r="R22" s="2603"/>
      <c r="S22" s="2603"/>
      <c r="T22" s="2603"/>
      <c r="U22" s="2603"/>
      <c r="V22" s="2603"/>
      <c r="W22" s="2603"/>
      <c r="X22" s="2603"/>
      <c r="Y22" s="2603"/>
      <c r="Z22" s="2603"/>
      <c r="AA22" s="2603"/>
      <c r="AB22" s="2603"/>
      <c r="AC22" s="2603"/>
      <c r="AD22" s="2603"/>
      <c r="AE22" s="2603"/>
      <c r="AF22" s="2603"/>
      <c r="AG22" s="2603"/>
      <c r="AH22" s="2603"/>
      <c r="AI22" s="2604"/>
      <c r="AK22" s="2605"/>
    </row>
    <row r="23" spans="2:46" s="2548" customFormat="1" ht="12" customHeight="1" thickTop="1" thickBot="1">
      <c r="B23" s="2520"/>
      <c r="C23" s="2520"/>
      <c r="D23" s="2520"/>
      <c r="E23" s="2520"/>
      <c r="F23" s="2520"/>
      <c r="G23" s="2520"/>
      <c r="H23" s="2520"/>
      <c r="I23" s="2520"/>
      <c r="J23" s="2520"/>
      <c r="K23" s="2520"/>
      <c r="L23" s="2520"/>
      <c r="M23" s="2520"/>
      <c r="N23" s="2520"/>
      <c r="O23" s="2520"/>
      <c r="P23" s="2520"/>
      <c r="Q23" s="2520"/>
      <c r="R23" s="2520"/>
      <c r="S23" s="2520"/>
      <c r="T23" s="2520"/>
      <c r="U23" s="2520"/>
      <c r="V23" s="2520"/>
      <c r="W23" s="2520"/>
      <c r="X23" s="2520"/>
      <c r="Y23" s="2520"/>
      <c r="Z23" s="2520"/>
      <c r="AA23" s="2520"/>
      <c r="AB23" s="2520"/>
      <c r="AC23" s="2520"/>
      <c r="AD23" s="2520"/>
      <c r="AE23" s="2520"/>
      <c r="AF23" s="2520"/>
      <c r="AG23" s="2520"/>
      <c r="AH23" s="2520"/>
      <c r="AI23" s="2520"/>
    </row>
    <row r="24" spans="2:46" s="2548" customFormat="1" ht="12" customHeight="1" thickTop="1" thickBot="1">
      <c r="B24" s="2512">
        <v>5</v>
      </c>
      <c r="C24" s="2520"/>
      <c r="D24" s="2514" t="s">
        <v>161</v>
      </c>
      <c r="E24" s="2515" t="s">
        <v>162</v>
      </c>
      <c r="F24" s="2515" t="s">
        <v>163</v>
      </c>
      <c r="G24" s="2515" t="s">
        <v>164</v>
      </c>
      <c r="H24" s="2516" t="s">
        <v>165</v>
      </c>
      <c r="I24" s="2516" t="s">
        <v>166</v>
      </c>
      <c r="J24" s="2516" t="s">
        <v>167</v>
      </c>
      <c r="K24" s="2516" t="s">
        <v>168</v>
      </c>
      <c r="L24" s="2515" t="s">
        <v>169</v>
      </c>
      <c r="M24" s="2515" t="s">
        <v>170</v>
      </c>
      <c r="N24" s="2515" t="s">
        <v>171</v>
      </c>
      <c r="O24" s="2515" t="s">
        <v>172</v>
      </c>
      <c r="P24" s="2516" t="s">
        <v>173</v>
      </c>
      <c r="Q24" s="2516" t="s">
        <v>174</v>
      </c>
      <c r="R24" s="2516" t="s">
        <v>175</v>
      </c>
      <c r="S24" s="2516" t="s">
        <v>176</v>
      </c>
      <c r="T24" s="2515" t="s">
        <v>177</v>
      </c>
      <c r="U24" s="2515" t="s">
        <v>178</v>
      </c>
      <c r="V24" s="2515" t="s">
        <v>179</v>
      </c>
      <c r="W24" s="2515" t="s">
        <v>180</v>
      </c>
      <c r="X24" s="2516" t="s">
        <v>181</v>
      </c>
      <c r="Y24" s="2516" t="s">
        <v>182</v>
      </c>
      <c r="Z24" s="2516" t="s">
        <v>183</v>
      </c>
      <c r="AA24" s="2516" t="s">
        <v>184</v>
      </c>
      <c r="AB24" s="2515" t="s">
        <v>185</v>
      </c>
      <c r="AC24" s="2515" t="s">
        <v>186</v>
      </c>
      <c r="AD24" s="2515" t="s">
        <v>187</v>
      </c>
      <c r="AE24" s="2515" t="s">
        <v>188</v>
      </c>
      <c r="AF24" s="2516" t="s">
        <v>189</v>
      </c>
      <c r="AG24" s="2516" t="s">
        <v>190</v>
      </c>
      <c r="AH24" s="2516" t="s">
        <v>191</v>
      </c>
      <c r="AI24" s="2517" t="s">
        <v>5693</v>
      </c>
      <c r="AK24" s="2518" t="s">
        <v>5694</v>
      </c>
    </row>
    <row r="25" spans="2:46" s="2548" customFormat="1" ht="12" customHeight="1" thickTop="1">
      <c r="B25" s="2519"/>
      <c r="C25" s="2520"/>
      <c r="D25" s="2521"/>
      <c r="E25" s="2522"/>
      <c r="F25" s="2522"/>
      <c r="G25" s="2522"/>
      <c r="H25" s="2522"/>
      <c r="I25" s="2522"/>
      <c r="J25" s="2522"/>
      <c r="K25" s="2522"/>
      <c r="L25" s="2522"/>
      <c r="M25" s="2522"/>
      <c r="N25" s="2522"/>
      <c r="O25" s="2522"/>
      <c r="P25" s="2522"/>
      <c r="Q25" s="2522"/>
      <c r="R25" s="2522"/>
      <c r="S25" s="2522"/>
      <c r="T25" s="2522"/>
      <c r="U25" s="2522"/>
      <c r="V25" s="2522"/>
      <c r="W25" s="2522"/>
      <c r="X25" s="2522"/>
      <c r="Y25" s="2522"/>
      <c r="Z25" s="2522"/>
      <c r="AA25" s="2522"/>
      <c r="AB25" s="2522"/>
      <c r="AC25" s="2522"/>
      <c r="AD25" s="2522"/>
      <c r="AE25" s="2522"/>
      <c r="AF25" s="2522"/>
      <c r="AG25" s="2522"/>
      <c r="AH25" s="2522"/>
      <c r="AI25" s="2523"/>
      <c r="AK25" s="2524"/>
    </row>
    <row r="26" spans="2:46" s="2548" customFormat="1" ht="12" customHeight="1">
      <c r="B26" s="2519"/>
      <c r="C26" s="2520"/>
      <c r="D26" s="2525" t="s">
        <v>5653</v>
      </c>
      <c r="E26" s="2526"/>
      <c r="F26" s="2526"/>
      <c r="G26" s="2527" t="s">
        <v>38</v>
      </c>
      <c r="H26" s="2606" t="s">
        <v>5653</v>
      </c>
      <c r="I26" s="2529" t="s">
        <v>5636</v>
      </c>
      <c r="J26" s="25"/>
      <c r="K26" s="25"/>
      <c r="L26" s="25"/>
      <c r="M26" s="2530" t="s">
        <v>549</v>
      </c>
      <c r="N26" s="2607"/>
      <c r="O26" s="2607"/>
      <c r="P26" s="2608"/>
      <c r="Q26" s="2533" t="s">
        <v>339</v>
      </c>
      <c r="R26" s="2533" t="s">
        <v>42</v>
      </c>
      <c r="S26" s="2533" t="s">
        <v>5638</v>
      </c>
      <c r="T26" s="2534"/>
      <c r="U26" s="2529" t="s">
        <v>44</v>
      </c>
      <c r="V26" s="2529" t="s">
        <v>45</v>
      </c>
      <c r="W26" s="2529" t="s">
        <v>5695</v>
      </c>
      <c r="X26" s="2529" t="s">
        <v>5696</v>
      </c>
      <c r="Y26" s="2529" t="s">
        <v>200</v>
      </c>
      <c r="Z26" s="2535" t="s">
        <v>5697</v>
      </c>
      <c r="AA26" s="2535" t="s">
        <v>201</v>
      </c>
      <c r="AB26" s="2535" t="s">
        <v>5642</v>
      </c>
      <c r="AC26" s="2535" t="s">
        <v>5698</v>
      </c>
      <c r="AD26" s="2535" t="s">
        <v>204</v>
      </c>
      <c r="AE26" s="2535" t="s">
        <v>5699</v>
      </c>
      <c r="AF26" s="2535" t="s">
        <v>55</v>
      </c>
      <c r="AG26" s="2535" t="s">
        <v>5700</v>
      </c>
      <c r="AH26" s="2535" t="s">
        <v>5645</v>
      </c>
      <c r="AI26" s="2536" t="s">
        <v>58</v>
      </c>
      <c r="AK26" s="2524"/>
    </row>
    <row r="27" spans="2:46" s="2548" customFormat="1" ht="12" customHeight="1" thickBot="1">
      <c r="B27" s="2537"/>
      <c r="C27" s="2520"/>
      <c r="D27" s="2538"/>
      <c r="E27" s="2539"/>
      <c r="F27" s="2539"/>
      <c r="G27" s="2540"/>
      <c r="H27" s="2541"/>
      <c r="I27" s="39"/>
      <c r="J27" s="39"/>
      <c r="K27" s="39"/>
      <c r="L27" s="39"/>
      <c r="M27" s="2609"/>
      <c r="N27" s="2610"/>
      <c r="O27" s="2610"/>
      <c r="P27" s="2611"/>
      <c r="Q27" s="2540"/>
      <c r="R27" s="2540"/>
      <c r="S27" s="2540"/>
      <c r="T27" s="2540"/>
      <c r="U27" s="2545"/>
      <c r="V27" s="2545"/>
      <c r="W27" s="2545"/>
      <c r="X27" s="2545"/>
      <c r="Y27" s="2545"/>
      <c r="Z27" s="2546"/>
      <c r="AA27" s="2546"/>
      <c r="AB27" s="2546"/>
      <c r="AC27" s="2546"/>
      <c r="AD27" s="2546"/>
      <c r="AE27" s="2546"/>
      <c r="AF27" s="2546"/>
      <c r="AG27" s="2546"/>
      <c r="AH27" s="2546"/>
      <c r="AI27" s="2547"/>
      <c r="AK27" s="2524"/>
    </row>
    <row r="28" spans="2:46" s="2548" customFormat="1" ht="12" customHeight="1" thickTop="1" thickBot="1">
      <c r="B28" s="2520"/>
      <c r="C28" s="2520"/>
      <c r="D28" s="2549"/>
      <c r="E28" s="2549"/>
      <c r="F28" s="2549"/>
      <c r="G28" s="2549"/>
      <c r="H28" s="2549"/>
      <c r="I28" s="2549"/>
      <c r="J28" s="2549"/>
      <c r="K28" s="2549"/>
      <c r="L28" s="2549"/>
      <c r="M28" s="2549"/>
      <c r="N28" s="2549"/>
      <c r="O28" s="2549"/>
      <c r="P28" s="2549"/>
      <c r="Q28" s="2549"/>
      <c r="R28" s="2549"/>
      <c r="S28" s="2549"/>
      <c r="T28" s="2549"/>
      <c r="U28" s="2549"/>
      <c r="V28" s="2549"/>
      <c r="W28" s="2549"/>
      <c r="X28" s="2549"/>
      <c r="Y28" s="2549"/>
      <c r="Z28" s="2549"/>
      <c r="AA28" s="2549"/>
      <c r="AB28" s="2549"/>
      <c r="AC28" s="2549"/>
      <c r="AD28" s="2549"/>
      <c r="AE28" s="2549"/>
      <c r="AF28" s="2549"/>
      <c r="AG28" s="2549"/>
      <c r="AH28" s="2549"/>
      <c r="AI28" s="2549"/>
      <c r="AK28" s="2524"/>
    </row>
    <row r="29" spans="2:46" s="2548" customFormat="1" ht="12" customHeight="1" thickTop="1" thickBot="1">
      <c r="B29" s="2512">
        <v>6</v>
      </c>
      <c r="C29" s="2520"/>
      <c r="D29" s="2514" t="s">
        <v>5701</v>
      </c>
      <c r="E29" s="2515" t="s">
        <v>208</v>
      </c>
      <c r="F29" s="2515" t="s">
        <v>209</v>
      </c>
      <c r="G29" s="2515" t="s">
        <v>210</v>
      </c>
      <c r="H29" s="2516" t="s">
        <v>211</v>
      </c>
      <c r="I29" s="2516" t="s">
        <v>212</v>
      </c>
      <c r="J29" s="2516" t="s">
        <v>213</v>
      </c>
      <c r="K29" s="2516" t="s">
        <v>214</v>
      </c>
      <c r="L29" s="2515" t="s">
        <v>215</v>
      </c>
      <c r="M29" s="2515" t="s">
        <v>216</v>
      </c>
      <c r="N29" s="2515" t="s">
        <v>217</v>
      </c>
      <c r="O29" s="2515" t="s">
        <v>218</v>
      </c>
      <c r="P29" s="2516" t="s">
        <v>219</v>
      </c>
      <c r="Q29" s="2516" t="s">
        <v>220</v>
      </c>
      <c r="R29" s="2516" t="s">
        <v>221</v>
      </c>
      <c r="S29" s="2516" t="s">
        <v>222</v>
      </c>
      <c r="T29" s="2550" t="s">
        <v>223</v>
      </c>
      <c r="U29" s="2550" t="s">
        <v>224</v>
      </c>
      <c r="V29" s="2550" t="s">
        <v>225</v>
      </c>
      <c r="W29" s="2550" t="s">
        <v>226</v>
      </c>
      <c r="X29" s="2516" t="s">
        <v>227</v>
      </c>
      <c r="Y29" s="2516" t="s">
        <v>228</v>
      </c>
      <c r="Z29" s="2516" t="s">
        <v>229</v>
      </c>
      <c r="AA29" s="2516" t="s">
        <v>230</v>
      </c>
      <c r="AB29" s="2515" t="s">
        <v>231</v>
      </c>
      <c r="AC29" s="2515" t="s">
        <v>232</v>
      </c>
      <c r="AD29" s="2515" t="s">
        <v>233</v>
      </c>
      <c r="AE29" s="2515" t="s">
        <v>234</v>
      </c>
      <c r="AF29" s="2516" t="s">
        <v>235</v>
      </c>
      <c r="AG29" s="2516" t="s">
        <v>236</v>
      </c>
      <c r="AH29" s="2516" t="s">
        <v>237</v>
      </c>
      <c r="AI29" s="2517" t="s">
        <v>5702</v>
      </c>
      <c r="AK29" s="2524"/>
    </row>
    <row r="30" spans="2:46" s="2548" customFormat="1" ht="12" customHeight="1" thickTop="1">
      <c r="B30" s="2519"/>
      <c r="C30" s="2520"/>
      <c r="D30" s="2552"/>
      <c r="E30" s="2553"/>
      <c r="F30" s="2553"/>
      <c r="G30" s="2553"/>
      <c r="H30" s="2553"/>
      <c r="I30" s="2553"/>
      <c r="J30" s="2553"/>
      <c r="K30" s="2553"/>
      <c r="L30" s="2553"/>
      <c r="M30" s="2553"/>
      <c r="N30" s="2553"/>
      <c r="O30" s="2553"/>
      <c r="P30" s="2553"/>
      <c r="Q30" s="2553"/>
      <c r="R30" s="2553"/>
      <c r="S30" s="2553"/>
      <c r="T30" s="2612"/>
      <c r="U30" s="2612"/>
      <c r="V30" s="2612"/>
      <c r="W30" s="2612"/>
      <c r="X30" s="2553"/>
      <c r="Y30" s="2553"/>
      <c r="Z30" s="2553"/>
      <c r="AA30" s="2553"/>
      <c r="AB30" s="2553"/>
      <c r="AC30" s="2553"/>
      <c r="AD30" s="2553"/>
      <c r="AE30" s="2553"/>
      <c r="AF30" s="2553"/>
      <c r="AG30" s="2553"/>
      <c r="AH30" s="2553"/>
      <c r="AI30" s="2554"/>
      <c r="AK30" s="2524"/>
    </row>
    <row r="31" spans="2:46" s="2548" customFormat="1" ht="12" customHeight="1">
      <c r="B31" s="2519"/>
      <c r="C31" s="2520"/>
      <c r="D31" s="2555" t="s">
        <v>5653</v>
      </c>
      <c r="E31" s="2556"/>
      <c r="F31" s="2556"/>
      <c r="G31" s="2556"/>
      <c r="H31" s="2556"/>
      <c r="I31" s="2556"/>
      <c r="J31" s="2556"/>
      <c r="K31" s="2556"/>
      <c r="L31" s="2556"/>
      <c r="M31" s="2556"/>
      <c r="N31" s="2556"/>
      <c r="O31" s="2556"/>
      <c r="P31" s="2556"/>
      <c r="Q31" s="2556"/>
      <c r="R31" s="2556"/>
      <c r="S31" s="2557"/>
      <c r="T31" s="2558" t="s">
        <v>5703</v>
      </c>
      <c r="U31" s="2559"/>
      <c r="V31" s="2559"/>
      <c r="W31" s="2560"/>
      <c r="X31" s="2535" t="s">
        <v>5654</v>
      </c>
      <c r="Y31" s="2535"/>
      <c r="Z31" s="2535"/>
      <c r="AA31" s="2535"/>
      <c r="AB31" s="2535"/>
      <c r="AC31" s="2535"/>
      <c r="AD31" s="2535"/>
      <c r="AE31" s="2535"/>
      <c r="AF31" s="2535"/>
      <c r="AG31" s="2535"/>
      <c r="AH31" s="2535"/>
      <c r="AI31" s="2561"/>
      <c r="AK31" s="2524"/>
    </row>
    <row r="32" spans="2:46" s="2548" customFormat="1" ht="12" customHeight="1" thickBot="1">
      <c r="B32" s="2537"/>
      <c r="C32" s="2520"/>
      <c r="D32" s="2564"/>
      <c r="E32" s="2565"/>
      <c r="F32" s="2565"/>
      <c r="G32" s="2565"/>
      <c r="H32" s="2565"/>
      <c r="I32" s="2565"/>
      <c r="J32" s="2565"/>
      <c r="K32" s="2565"/>
      <c r="L32" s="2565"/>
      <c r="M32" s="2565"/>
      <c r="N32" s="2565"/>
      <c r="O32" s="2565"/>
      <c r="P32" s="2565"/>
      <c r="Q32" s="2565"/>
      <c r="R32" s="2565"/>
      <c r="S32" s="2566"/>
      <c r="T32" s="2567"/>
      <c r="U32" s="2568"/>
      <c r="V32" s="2568"/>
      <c r="W32" s="2569"/>
      <c r="X32" s="2570"/>
      <c r="Y32" s="2570"/>
      <c r="Z32" s="2570"/>
      <c r="AA32" s="2570"/>
      <c r="AB32" s="2570"/>
      <c r="AC32" s="2570"/>
      <c r="AD32" s="2570"/>
      <c r="AE32" s="2570"/>
      <c r="AF32" s="2570"/>
      <c r="AG32" s="2570"/>
      <c r="AH32" s="2570"/>
      <c r="AI32" s="2571"/>
      <c r="AK32" s="2524"/>
    </row>
    <row r="33" spans="2:37" s="2548" customFormat="1" ht="12" customHeight="1" thickTop="1" thickBot="1">
      <c r="B33" s="2573"/>
      <c r="C33" s="2520"/>
      <c r="D33" s="2574"/>
      <c r="E33" s="2574"/>
      <c r="F33" s="2574"/>
      <c r="G33" s="2574"/>
      <c r="H33" s="2574"/>
      <c r="I33" s="2574"/>
      <c r="J33" s="2574"/>
      <c r="K33" s="2574"/>
      <c r="L33" s="2574"/>
      <c r="M33" s="2574"/>
      <c r="N33" s="2574"/>
      <c r="O33" s="2574"/>
      <c r="P33" s="2574"/>
      <c r="Q33" s="2574"/>
      <c r="R33" s="2574"/>
      <c r="S33" s="2574"/>
      <c r="T33" s="2574"/>
      <c r="U33" s="2574"/>
      <c r="V33" s="2574"/>
      <c r="W33" s="2574"/>
      <c r="X33" s="2574"/>
      <c r="Y33" s="2574"/>
      <c r="Z33" s="2549"/>
      <c r="AA33" s="2549"/>
      <c r="AB33" s="2549"/>
      <c r="AC33" s="2549"/>
      <c r="AD33" s="2549"/>
      <c r="AE33" s="2549"/>
      <c r="AF33" s="2549"/>
      <c r="AG33" s="2549"/>
      <c r="AH33" s="2549"/>
      <c r="AI33" s="2549"/>
      <c r="AK33" s="2524"/>
    </row>
    <row r="34" spans="2:37" s="2548" customFormat="1" ht="12" customHeight="1" thickTop="1" thickBot="1">
      <c r="B34" s="2575">
        <v>7</v>
      </c>
      <c r="C34" s="2520"/>
      <c r="D34" s="2514" t="s">
        <v>5704</v>
      </c>
      <c r="E34" s="2515" t="s">
        <v>240</v>
      </c>
      <c r="F34" s="2515" t="s">
        <v>5705</v>
      </c>
      <c r="G34" s="2515" t="s">
        <v>5706</v>
      </c>
      <c r="H34" s="2516" t="s">
        <v>243</v>
      </c>
      <c r="I34" s="2516" t="s">
        <v>5707</v>
      </c>
      <c r="J34" s="2516" t="s">
        <v>5708</v>
      </c>
      <c r="K34" s="2516" t="s">
        <v>246</v>
      </c>
      <c r="L34" s="2515" t="s">
        <v>5709</v>
      </c>
      <c r="M34" s="2515" t="s">
        <v>5710</v>
      </c>
      <c r="N34" s="2515" t="s">
        <v>249</v>
      </c>
      <c r="O34" s="2515" t="s">
        <v>5711</v>
      </c>
      <c r="P34" s="2516" t="s">
        <v>5712</v>
      </c>
      <c r="Q34" s="2516" t="s">
        <v>5713</v>
      </c>
      <c r="R34" s="2516" t="s">
        <v>253</v>
      </c>
      <c r="S34" s="2516" t="s">
        <v>5714</v>
      </c>
      <c r="T34" s="2515" t="s">
        <v>255</v>
      </c>
      <c r="U34" s="2550" t="s">
        <v>5715</v>
      </c>
      <c r="V34" s="2550" t="s">
        <v>5716</v>
      </c>
      <c r="W34" s="2515" t="s">
        <v>5717</v>
      </c>
      <c r="X34" s="2516" t="s">
        <v>5718</v>
      </c>
      <c r="Y34" s="2516" t="s">
        <v>5719</v>
      </c>
      <c r="Z34" s="2516" t="s">
        <v>261</v>
      </c>
      <c r="AA34" s="2516" t="s">
        <v>5720</v>
      </c>
      <c r="AB34" s="2515" t="s">
        <v>5721</v>
      </c>
      <c r="AC34" s="2550" t="s">
        <v>5722</v>
      </c>
      <c r="AD34" s="2550" t="s">
        <v>5723</v>
      </c>
      <c r="AE34" s="2550" t="s">
        <v>266</v>
      </c>
      <c r="AF34" s="2516" t="s">
        <v>5724</v>
      </c>
      <c r="AG34" s="2516" t="s">
        <v>268</v>
      </c>
      <c r="AH34" s="2516" t="s">
        <v>5725</v>
      </c>
      <c r="AI34" s="2517" t="s">
        <v>5726</v>
      </c>
      <c r="AK34" s="2524"/>
    </row>
    <row r="35" spans="2:37" s="2548" customFormat="1" ht="12" customHeight="1" thickTop="1">
      <c r="B35" s="2576"/>
      <c r="C35" s="2520"/>
      <c r="D35" s="2577"/>
      <c r="E35" s="2578"/>
      <c r="F35" s="2579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2580"/>
      <c r="AD35" s="2580"/>
      <c r="AE35" s="2580"/>
      <c r="AF35" s="71"/>
      <c r="AG35" s="71"/>
      <c r="AH35" s="71"/>
      <c r="AI35" s="72"/>
      <c r="AK35" s="2524"/>
    </row>
    <row r="36" spans="2:37" s="2548" customFormat="1" ht="12" customHeight="1">
      <c r="B36" s="2576"/>
      <c r="C36" s="2520"/>
      <c r="D36" s="2555" t="s">
        <v>40</v>
      </c>
      <c r="E36" s="2556"/>
      <c r="F36" s="2556"/>
      <c r="G36" s="2556"/>
      <c r="H36" s="2556"/>
      <c r="I36" s="2556"/>
      <c r="J36" s="2556"/>
      <c r="K36" s="2556"/>
      <c r="L36" s="2556"/>
      <c r="M36" s="2556"/>
      <c r="N36" s="2556"/>
      <c r="O36" s="2556"/>
      <c r="P36" s="2556"/>
      <c r="Q36" s="2556"/>
      <c r="R36" s="2556"/>
      <c r="S36" s="2556"/>
      <c r="T36" s="2556"/>
      <c r="U36" s="2556"/>
      <c r="V36" s="2557"/>
      <c r="W36" s="2535" t="s">
        <v>5664</v>
      </c>
      <c r="X36" s="2582"/>
      <c r="Y36" s="2582"/>
      <c r="Z36" s="2582"/>
      <c r="AA36" s="2583" t="s">
        <v>40</v>
      </c>
      <c r="AB36" s="2613"/>
      <c r="AC36" s="2585" t="s">
        <v>5727</v>
      </c>
      <c r="AD36" s="2586"/>
      <c r="AE36" s="2587"/>
      <c r="AF36" s="2614" t="s">
        <v>40</v>
      </c>
      <c r="AG36" s="2556"/>
      <c r="AH36" s="2556"/>
      <c r="AI36" s="2615"/>
      <c r="AK36" s="2524"/>
    </row>
    <row r="37" spans="2:37" s="2548" customFormat="1" ht="12" customHeight="1" thickBot="1">
      <c r="B37" s="2589"/>
      <c r="C37" s="2520"/>
      <c r="D37" s="2564"/>
      <c r="E37" s="2565"/>
      <c r="F37" s="2565"/>
      <c r="G37" s="2565"/>
      <c r="H37" s="2565"/>
      <c r="I37" s="2565"/>
      <c r="J37" s="2565"/>
      <c r="K37" s="2565"/>
      <c r="L37" s="2565"/>
      <c r="M37" s="2565"/>
      <c r="N37" s="2565"/>
      <c r="O37" s="2565"/>
      <c r="P37" s="2565"/>
      <c r="Q37" s="2565"/>
      <c r="R37" s="2565"/>
      <c r="S37" s="2565"/>
      <c r="T37" s="2565"/>
      <c r="U37" s="2565"/>
      <c r="V37" s="2566"/>
      <c r="W37" s="2590"/>
      <c r="X37" s="2590"/>
      <c r="Y37" s="2590"/>
      <c r="Z37" s="2590"/>
      <c r="AA37" s="2616"/>
      <c r="AB37" s="2617"/>
      <c r="AC37" s="2593"/>
      <c r="AD37" s="2594"/>
      <c r="AE37" s="2595"/>
      <c r="AF37" s="2618"/>
      <c r="AG37" s="2565"/>
      <c r="AH37" s="2565"/>
      <c r="AI37" s="2619"/>
      <c r="AK37" s="2524"/>
    </row>
    <row r="38" spans="2:37" s="2548" customFormat="1" ht="12" customHeight="1" thickTop="1" thickBot="1">
      <c r="B38" s="2520"/>
      <c r="C38" s="2520"/>
      <c r="D38" s="2573"/>
      <c r="E38" s="2573"/>
      <c r="F38" s="2574"/>
      <c r="G38" s="2574"/>
      <c r="H38" s="2574"/>
      <c r="I38" s="2574"/>
      <c r="J38" s="2574"/>
      <c r="K38" s="2574"/>
      <c r="L38" s="2574"/>
      <c r="M38" s="2574"/>
      <c r="N38" s="2574"/>
      <c r="O38" s="2574"/>
      <c r="P38" s="2574"/>
      <c r="Q38" s="2574"/>
      <c r="R38" s="2573"/>
      <c r="S38" s="2573"/>
      <c r="T38" s="2573"/>
      <c r="U38" s="2573"/>
      <c r="V38" s="2573"/>
      <c r="W38" s="2573"/>
      <c r="X38" s="2573"/>
      <c r="Y38" s="2573"/>
      <c r="Z38" s="2573"/>
      <c r="AA38" s="2573"/>
      <c r="AB38" s="2573"/>
      <c r="AC38" s="2573"/>
      <c r="AD38" s="2573"/>
      <c r="AE38" s="2573"/>
      <c r="AF38" s="2574"/>
      <c r="AG38" s="2574"/>
      <c r="AH38" s="2574"/>
      <c r="AI38" s="2574"/>
      <c r="AK38" s="2524"/>
    </row>
    <row r="39" spans="2:37" s="2548" customFormat="1" ht="12" customHeight="1" thickTop="1" thickBot="1">
      <c r="B39" s="2575">
        <v>8</v>
      </c>
      <c r="C39" s="2520"/>
      <c r="D39" s="2598" t="s">
        <v>273</v>
      </c>
      <c r="E39" s="2550" t="s">
        <v>274</v>
      </c>
      <c r="F39" s="2515" t="s">
        <v>275</v>
      </c>
      <c r="G39" s="2515" t="s">
        <v>276</v>
      </c>
      <c r="H39" s="2516" t="s">
        <v>277</v>
      </c>
      <c r="I39" s="2516" t="s">
        <v>278</v>
      </c>
      <c r="J39" s="2516" t="s">
        <v>279</v>
      </c>
      <c r="K39" s="2516" t="s">
        <v>280</v>
      </c>
      <c r="L39" s="2515" t="s">
        <v>281</v>
      </c>
      <c r="M39" s="2515" t="s">
        <v>282</v>
      </c>
      <c r="N39" s="2515" t="s">
        <v>283</v>
      </c>
      <c r="O39" s="2515" t="s">
        <v>284</v>
      </c>
      <c r="P39" s="2516" t="s">
        <v>285</v>
      </c>
      <c r="Q39" s="2516" t="s">
        <v>286</v>
      </c>
      <c r="R39" s="2516" t="s">
        <v>287</v>
      </c>
      <c r="S39" s="2516" t="s">
        <v>288</v>
      </c>
      <c r="T39" s="2515" t="s">
        <v>5728</v>
      </c>
      <c r="U39" s="2515" t="s">
        <v>290</v>
      </c>
      <c r="V39" s="2515" t="s">
        <v>5729</v>
      </c>
      <c r="W39" s="2515" t="s">
        <v>5730</v>
      </c>
      <c r="X39" s="2516" t="s">
        <v>293</v>
      </c>
      <c r="Y39" s="2516" t="s">
        <v>5731</v>
      </c>
      <c r="Z39" s="2516" t="s">
        <v>5732</v>
      </c>
      <c r="AA39" s="2516" t="s">
        <v>5733</v>
      </c>
      <c r="AB39" s="2515" t="s">
        <v>5734</v>
      </c>
      <c r="AC39" s="2515" t="s">
        <v>5735</v>
      </c>
      <c r="AD39" s="2515" t="s">
        <v>5736</v>
      </c>
      <c r="AE39" s="2515" t="s">
        <v>5737</v>
      </c>
      <c r="AF39" s="2516" t="s">
        <v>5738</v>
      </c>
      <c r="AG39" s="2516" t="s">
        <v>5739</v>
      </c>
      <c r="AH39" s="2516" t="s">
        <v>5740</v>
      </c>
      <c r="AI39" s="2517" t="s">
        <v>304</v>
      </c>
      <c r="AK39" s="2524"/>
    </row>
    <row r="40" spans="2:37" s="2548" customFormat="1" ht="12" customHeight="1" thickTop="1">
      <c r="B40" s="2576"/>
      <c r="C40" s="2520"/>
      <c r="D40" s="2552"/>
      <c r="E40" s="2553"/>
      <c r="F40" s="2553"/>
      <c r="G40" s="2553"/>
      <c r="H40" s="2553"/>
      <c r="I40" s="2553"/>
      <c r="J40" s="2553"/>
      <c r="K40" s="2553"/>
      <c r="L40" s="2553"/>
      <c r="M40" s="2553"/>
      <c r="N40" s="2553"/>
      <c r="O40" s="2553"/>
      <c r="P40" s="2553"/>
      <c r="Q40" s="2553"/>
      <c r="R40" s="2553"/>
      <c r="S40" s="2553"/>
      <c r="T40" s="2553"/>
      <c r="U40" s="2553"/>
      <c r="V40" s="2553"/>
      <c r="W40" s="2553"/>
      <c r="X40" s="2553"/>
      <c r="Y40" s="2553"/>
      <c r="Z40" s="2553"/>
      <c r="AA40" s="2553"/>
      <c r="AB40" s="2553"/>
      <c r="AC40" s="2553"/>
      <c r="AD40" s="2553"/>
      <c r="AE40" s="2553"/>
      <c r="AF40" s="2553"/>
      <c r="AG40" s="2553"/>
      <c r="AH40" s="2553"/>
      <c r="AI40" s="2554"/>
      <c r="AK40" s="2524"/>
    </row>
    <row r="41" spans="2:37" s="2548" customFormat="1" ht="12" customHeight="1">
      <c r="B41" s="2576"/>
      <c r="C41" s="2520"/>
      <c r="D41" s="2599" t="s">
        <v>5741</v>
      </c>
      <c r="E41" s="2600"/>
      <c r="F41" s="2600"/>
      <c r="G41" s="2600"/>
      <c r="H41" s="2600"/>
      <c r="I41" s="2600"/>
      <c r="J41" s="2600"/>
      <c r="K41" s="2600"/>
      <c r="L41" s="2600"/>
      <c r="M41" s="2600"/>
      <c r="N41" s="2600"/>
      <c r="O41" s="2600"/>
      <c r="P41" s="2600"/>
      <c r="Q41" s="2600"/>
      <c r="R41" s="2600"/>
      <c r="S41" s="2600"/>
      <c r="T41" s="2600"/>
      <c r="U41" s="2600"/>
      <c r="V41" s="2600"/>
      <c r="W41" s="2600"/>
      <c r="X41" s="2600"/>
      <c r="Y41" s="2600"/>
      <c r="Z41" s="2600"/>
      <c r="AA41" s="2600"/>
      <c r="AB41" s="2600"/>
      <c r="AC41" s="2600"/>
      <c r="AD41" s="2600"/>
      <c r="AE41" s="2600"/>
      <c r="AF41" s="2600"/>
      <c r="AG41" s="2600"/>
      <c r="AH41" s="2600"/>
      <c r="AI41" s="2601"/>
      <c r="AK41" s="2524"/>
    </row>
    <row r="42" spans="2:37" s="2548" customFormat="1" ht="12" customHeight="1" thickBot="1">
      <c r="B42" s="2589"/>
      <c r="C42" s="2520"/>
      <c r="D42" s="2602"/>
      <c r="E42" s="2603"/>
      <c r="F42" s="2603"/>
      <c r="G42" s="2603"/>
      <c r="H42" s="2603"/>
      <c r="I42" s="2603"/>
      <c r="J42" s="2603"/>
      <c r="K42" s="2603"/>
      <c r="L42" s="2603"/>
      <c r="M42" s="2603"/>
      <c r="N42" s="2603"/>
      <c r="O42" s="2603"/>
      <c r="P42" s="2603"/>
      <c r="Q42" s="2603"/>
      <c r="R42" s="2603"/>
      <c r="S42" s="2603"/>
      <c r="T42" s="2603"/>
      <c r="U42" s="2603"/>
      <c r="V42" s="2603"/>
      <c r="W42" s="2603"/>
      <c r="X42" s="2603"/>
      <c r="Y42" s="2603"/>
      <c r="Z42" s="2603"/>
      <c r="AA42" s="2603"/>
      <c r="AB42" s="2603"/>
      <c r="AC42" s="2603"/>
      <c r="AD42" s="2603"/>
      <c r="AE42" s="2603"/>
      <c r="AF42" s="2603"/>
      <c r="AG42" s="2603"/>
      <c r="AH42" s="2603"/>
      <c r="AI42" s="2604"/>
      <c r="AK42" s="2605"/>
    </row>
    <row r="43" spans="2:37" s="2548" customFormat="1" ht="12" customHeight="1" thickTop="1" thickBot="1">
      <c r="B43" s="2520"/>
      <c r="C43" s="2520"/>
      <c r="D43" s="2573"/>
      <c r="E43" s="2573"/>
      <c r="F43" s="2574"/>
      <c r="G43" s="2574"/>
      <c r="H43" s="2574"/>
      <c r="I43" s="2574"/>
      <c r="J43" s="2574"/>
      <c r="K43" s="2574"/>
      <c r="L43" s="2574"/>
      <c r="M43" s="2574"/>
      <c r="N43" s="2574"/>
      <c r="O43" s="2574"/>
      <c r="P43" s="2574"/>
      <c r="Q43" s="2574"/>
      <c r="R43" s="2573"/>
      <c r="S43" s="2573"/>
      <c r="T43" s="2573"/>
      <c r="U43" s="2573"/>
      <c r="V43" s="2573"/>
      <c r="W43" s="2573"/>
      <c r="X43" s="2573"/>
      <c r="Y43" s="2573"/>
      <c r="Z43" s="2573"/>
      <c r="AA43" s="2573"/>
      <c r="AB43" s="2573"/>
      <c r="AC43" s="2573"/>
      <c r="AD43" s="2573"/>
      <c r="AE43" s="2511"/>
      <c r="AF43" s="2511"/>
      <c r="AG43" s="2511"/>
      <c r="AH43" s="2511"/>
      <c r="AI43" s="2511"/>
    </row>
    <row r="44" spans="2:37" s="2548" customFormat="1" ht="12" customHeight="1" thickTop="1" thickBot="1">
      <c r="B44" s="2512">
        <v>9</v>
      </c>
      <c r="C44" s="2520"/>
      <c r="D44" s="2514" t="s">
        <v>306</v>
      </c>
      <c r="E44" s="2515" t="s">
        <v>307</v>
      </c>
      <c r="F44" s="2515" t="s">
        <v>308</v>
      </c>
      <c r="G44" s="2515" t="s">
        <v>309</v>
      </c>
      <c r="H44" s="2516" t="s">
        <v>310</v>
      </c>
      <c r="I44" s="2516" t="s">
        <v>311</v>
      </c>
      <c r="J44" s="2516" t="s">
        <v>312</v>
      </c>
      <c r="K44" s="2516" t="s">
        <v>313</v>
      </c>
      <c r="L44" s="2515" t="s">
        <v>314</v>
      </c>
      <c r="M44" s="2515" t="s">
        <v>315</v>
      </c>
      <c r="N44" s="2515" t="s">
        <v>316</v>
      </c>
      <c r="O44" s="2515" t="s">
        <v>317</v>
      </c>
      <c r="P44" s="2516" t="s">
        <v>318</v>
      </c>
      <c r="Q44" s="2516" t="s">
        <v>319</v>
      </c>
      <c r="R44" s="2516" t="s">
        <v>320</v>
      </c>
      <c r="S44" s="2516" t="s">
        <v>321</v>
      </c>
      <c r="T44" s="2515" t="s">
        <v>322</v>
      </c>
      <c r="U44" s="2515" t="s">
        <v>323</v>
      </c>
      <c r="V44" s="2515" t="s">
        <v>324</v>
      </c>
      <c r="W44" s="2515" t="s">
        <v>325</v>
      </c>
      <c r="X44" s="2516" t="s">
        <v>326</v>
      </c>
      <c r="Y44" s="2516" t="s">
        <v>327</v>
      </c>
      <c r="Z44" s="2516" t="s">
        <v>328</v>
      </c>
      <c r="AA44" s="2516" t="s">
        <v>329</v>
      </c>
      <c r="AB44" s="2515" t="s">
        <v>330</v>
      </c>
      <c r="AC44" s="2515" t="s">
        <v>331</v>
      </c>
      <c r="AD44" s="2515" t="s">
        <v>332</v>
      </c>
      <c r="AE44" s="2515" t="s">
        <v>333</v>
      </c>
      <c r="AF44" s="2516" t="s">
        <v>334</v>
      </c>
      <c r="AG44" s="2516" t="s">
        <v>335</v>
      </c>
      <c r="AH44" s="2516" t="s">
        <v>336</v>
      </c>
      <c r="AI44" s="2517" t="s">
        <v>337</v>
      </c>
      <c r="AK44" s="2518" t="s">
        <v>5742</v>
      </c>
    </row>
    <row r="45" spans="2:37" s="2548" customFormat="1" ht="12" customHeight="1" thickTop="1">
      <c r="B45" s="2519"/>
      <c r="C45" s="2520"/>
      <c r="D45" s="2521"/>
      <c r="E45" s="2522"/>
      <c r="F45" s="2522"/>
      <c r="G45" s="2522"/>
      <c r="H45" s="2522"/>
      <c r="I45" s="2522"/>
      <c r="J45" s="2522"/>
      <c r="K45" s="2522"/>
      <c r="L45" s="2522"/>
      <c r="M45" s="2522"/>
      <c r="N45" s="2522"/>
      <c r="O45" s="2522"/>
      <c r="P45" s="2522"/>
      <c r="Q45" s="2522"/>
      <c r="R45" s="2522"/>
      <c r="S45" s="2522"/>
      <c r="T45" s="2522"/>
      <c r="U45" s="2522"/>
      <c r="V45" s="2522"/>
      <c r="W45" s="2522"/>
      <c r="X45" s="2522"/>
      <c r="Y45" s="2522"/>
      <c r="Z45" s="2522"/>
      <c r="AA45" s="2522"/>
      <c r="AB45" s="2522"/>
      <c r="AC45" s="2522"/>
      <c r="AD45" s="2522"/>
      <c r="AE45" s="2522"/>
      <c r="AF45" s="2522"/>
      <c r="AG45" s="2522"/>
      <c r="AH45" s="2522"/>
      <c r="AI45" s="2523"/>
      <c r="AK45" s="2524"/>
    </row>
    <row r="46" spans="2:37" s="2548" customFormat="1" ht="12" customHeight="1">
      <c r="B46" s="2519"/>
      <c r="C46" s="2520"/>
      <c r="D46" s="2525" t="s">
        <v>5653</v>
      </c>
      <c r="E46" s="2526"/>
      <c r="F46" s="2526"/>
      <c r="G46" s="2527" t="s">
        <v>5635</v>
      </c>
      <c r="H46" s="2606" t="s">
        <v>40</v>
      </c>
      <c r="I46" s="2529" t="s">
        <v>195</v>
      </c>
      <c r="J46" s="25"/>
      <c r="K46" s="25"/>
      <c r="L46" s="25"/>
      <c r="M46" s="2530" t="s">
        <v>549</v>
      </c>
      <c r="N46" s="2607"/>
      <c r="O46" s="2607"/>
      <c r="P46" s="2608"/>
      <c r="Q46" s="2533" t="s">
        <v>5637</v>
      </c>
      <c r="R46" s="2533" t="s">
        <v>5743</v>
      </c>
      <c r="S46" s="2533" t="s">
        <v>5638</v>
      </c>
      <c r="T46" s="2534"/>
      <c r="U46" s="2529" t="s">
        <v>5744</v>
      </c>
      <c r="V46" s="2529" t="s">
        <v>45</v>
      </c>
      <c r="W46" s="2529" t="s">
        <v>5695</v>
      </c>
      <c r="X46" s="2529" t="s">
        <v>47</v>
      </c>
      <c r="Y46" s="2529" t="s">
        <v>5745</v>
      </c>
      <c r="Z46" s="2535" t="s">
        <v>5697</v>
      </c>
      <c r="AA46" s="2535" t="s">
        <v>201</v>
      </c>
      <c r="AB46" s="2535" t="s">
        <v>5642</v>
      </c>
      <c r="AC46" s="2535" t="s">
        <v>52</v>
      </c>
      <c r="AD46" s="2535" t="s">
        <v>204</v>
      </c>
      <c r="AE46" s="2535" t="s">
        <v>54</v>
      </c>
      <c r="AF46" s="2535" t="s">
        <v>55</v>
      </c>
      <c r="AG46" s="2535" t="s">
        <v>5746</v>
      </c>
      <c r="AH46" s="2535" t="s">
        <v>5645</v>
      </c>
      <c r="AI46" s="2536" t="s">
        <v>58</v>
      </c>
      <c r="AK46" s="2524"/>
    </row>
    <row r="47" spans="2:37" s="2548" customFormat="1" ht="12" customHeight="1" thickBot="1">
      <c r="B47" s="2537"/>
      <c r="C47" s="2520"/>
      <c r="D47" s="2538"/>
      <c r="E47" s="2539"/>
      <c r="F47" s="2539"/>
      <c r="G47" s="2540"/>
      <c r="H47" s="2541"/>
      <c r="I47" s="39"/>
      <c r="J47" s="39"/>
      <c r="K47" s="39"/>
      <c r="L47" s="39"/>
      <c r="M47" s="2609"/>
      <c r="N47" s="2610"/>
      <c r="O47" s="2610"/>
      <c r="P47" s="2611"/>
      <c r="Q47" s="2540"/>
      <c r="R47" s="2540"/>
      <c r="S47" s="2540"/>
      <c r="T47" s="2540"/>
      <c r="U47" s="2545"/>
      <c r="V47" s="2545"/>
      <c r="W47" s="2545"/>
      <c r="X47" s="2545"/>
      <c r="Y47" s="2545"/>
      <c r="Z47" s="2546"/>
      <c r="AA47" s="2546"/>
      <c r="AB47" s="2546"/>
      <c r="AC47" s="2546"/>
      <c r="AD47" s="2546"/>
      <c r="AE47" s="2546"/>
      <c r="AF47" s="2546"/>
      <c r="AG47" s="2546"/>
      <c r="AH47" s="2546"/>
      <c r="AI47" s="2547"/>
      <c r="AK47" s="2524"/>
    </row>
    <row r="48" spans="2:37" s="2548" customFormat="1" ht="12" customHeight="1" thickTop="1" thickBot="1">
      <c r="B48" s="2520"/>
      <c r="C48" s="2520"/>
      <c r="D48" s="2573"/>
      <c r="E48" s="2573"/>
      <c r="F48" s="2574"/>
      <c r="G48" s="2574"/>
      <c r="H48" s="2574"/>
      <c r="I48" s="2574"/>
      <c r="J48" s="2574"/>
      <c r="K48" s="2574"/>
      <c r="L48" s="2574"/>
      <c r="M48" s="2574"/>
      <c r="N48" s="2574"/>
      <c r="O48" s="2574"/>
      <c r="P48" s="2574"/>
      <c r="Q48" s="2574"/>
      <c r="R48" s="2573"/>
      <c r="S48" s="2573"/>
      <c r="T48" s="2573"/>
      <c r="U48" s="2573"/>
      <c r="V48" s="2573"/>
      <c r="W48" s="2573"/>
      <c r="X48" s="2573"/>
      <c r="Y48" s="2573"/>
      <c r="Z48" s="2573"/>
      <c r="AA48" s="2573"/>
      <c r="AB48" s="2573"/>
      <c r="AC48" s="2573"/>
      <c r="AD48" s="2573"/>
      <c r="AE48" s="2511"/>
      <c r="AF48" s="2511"/>
      <c r="AG48" s="2511"/>
      <c r="AH48" s="2511"/>
      <c r="AI48" s="2511"/>
      <c r="AK48" s="2524"/>
    </row>
    <row r="49" spans="2:56" s="2548" customFormat="1" ht="12" customHeight="1" thickTop="1" thickBot="1">
      <c r="B49" s="2512">
        <v>10</v>
      </c>
      <c r="C49" s="2520"/>
      <c r="D49" s="92" t="s">
        <v>344</v>
      </c>
      <c r="E49" s="93" t="s">
        <v>345</v>
      </c>
      <c r="F49" s="93" t="s">
        <v>346</v>
      </c>
      <c r="G49" s="93" t="s">
        <v>347</v>
      </c>
      <c r="H49" s="94" t="s">
        <v>348</v>
      </c>
      <c r="I49" s="94" t="s">
        <v>349</v>
      </c>
      <c r="J49" s="94" t="s">
        <v>350</v>
      </c>
      <c r="K49" s="94" t="s">
        <v>351</v>
      </c>
      <c r="L49" s="93" t="s">
        <v>352</v>
      </c>
      <c r="M49" s="93" t="s">
        <v>353</v>
      </c>
      <c r="N49" s="93" t="s">
        <v>354</v>
      </c>
      <c r="O49" s="93" t="s">
        <v>355</v>
      </c>
      <c r="P49" s="94" t="s">
        <v>356</v>
      </c>
      <c r="Q49" s="94" t="s">
        <v>357</v>
      </c>
      <c r="R49" s="94" t="s">
        <v>358</v>
      </c>
      <c r="S49" s="94" t="s">
        <v>359</v>
      </c>
      <c r="T49" s="2620" t="s">
        <v>360</v>
      </c>
      <c r="U49" s="2620" t="s">
        <v>361</v>
      </c>
      <c r="V49" s="2620" t="s">
        <v>362</v>
      </c>
      <c r="W49" s="2620" t="s">
        <v>363</v>
      </c>
      <c r="X49" s="94" t="s">
        <v>364</v>
      </c>
      <c r="Y49" s="94" t="s">
        <v>365</v>
      </c>
      <c r="Z49" s="94" t="s">
        <v>366</v>
      </c>
      <c r="AA49" s="94" t="s">
        <v>367</v>
      </c>
      <c r="AB49" s="93" t="s">
        <v>368</v>
      </c>
      <c r="AC49" s="93" t="s">
        <v>369</v>
      </c>
      <c r="AD49" s="93" t="s">
        <v>370</v>
      </c>
      <c r="AE49" s="93" t="s">
        <v>371</v>
      </c>
      <c r="AF49" s="94" t="s">
        <v>372</v>
      </c>
      <c r="AG49" s="94" t="s">
        <v>373</v>
      </c>
      <c r="AH49" s="94" t="s">
        <v>374</v>
      </c>
      <c r="AI49" s="95" t="s">
        <v>375</v>
      </c>
      <c r="AK49" s="2524"/>
    </row>
    <row r="50" spans="2:56" s="2548" customFormat="1" ht="12" customHeight="1" thickTop="1">
      <c r="B50" s="2519"/>
      <c r="C50" s="2520"/>
      <c r="D50" s="2552"/>
      <c r="E50" s="2553"/>
      <c r="F50" s="2553"/>
      <c r="G50" s="2553"/>
      <c r="H50" s="2553"/>
      <c r="I50" s="2553"/>
      <c r="J50" s="2553"/>
      <c r="K50" s="2553"/>
      <c r="L50" s="2553"/>
      <c r="M50" s="2553"/>
      <c r="N50" s="2553"/>
      <c r="O50" s="2553"/>
      <c r="P50" s="2553"/>
      <c r="Q50" s="2553"/>
      <c r="R50" s="2553"/>
      <c r="S50" s="2553"/>
      <c r="T50" s="2612"/>
      <c r="U50" s="2612"/>
      <c r="V50" s="2612"/>
      <c r="W50" s="2612"/>
      <c r="X50" s="2553"/>
      <c r="Y50" s="2553"/>
      <c r="Z50" s="2553"/>
      <c r="AA50" s="2553"/>
      <c r="AB50" s="2553"/>
      <c r="AC50" s="2553"/>
      <c r="AD50" s="2553"/>
      <c r="AE50" s="2553"/>
      <c r="AF50" s="2553"/>
      <c r="AG50" s="2553"/>
      <c r="AH50" s="2553"/>
      <c r="AI50" s="2554"/>
      <c r="AK50" s="2524"/>
    </row>
    <row r="51" spans="2:56" s="2548" customFormat="1" ht="12" customHeight="1">
      <c r="B51" s="2519"/>
      <c r="C51" s="2520"/>
      <c r="D51" s="2555" t="s">
        <v>5653</v>
      </c>
      <c r="E51" s="2556"/>
      <c r="F51" s="2556"/>
      <c r="G51" s="2556"/>
      <c r="H51" s="2556"/>
      <c r="I51" s="2556"/>
      <c r="J51" s="2556"/>
      <c r="K51" s="2556"/>
      <c r="L51" s="2556"/>
      <c r="M51" s="2556"/>
      <c r="N51" s="2556"/>
      <c r="O51" s="2556"/>
      <c r="P51" s="2556"/>
      <c r="Q51" s="2556"/>
      <c r="R51" s="2556"/>
      <c r="S51" s="2557"/>
      <c r="T51" s="2558" t="s">
        <v>5703</v>
      </c>
      <c r="U51" s="2559"/>
      <c r="V51" s="2559"/>
      <c r="W51" s="2560"/>
      <c r="X51" s="2535" t="s">
        <v>5654</v>
      </c>
      <c r="Y51" s="2535"/>
      <c r="Z51" s="2535"/>
      <c r="AA51" s="2535"/>
      <c r="AB51" s="2535"/>
      <c r="AC51" s="2535"/>
      <c r="AD51" s="2535"/>
      <c r="AE51" s="2535"/>
      <c r="AF51" s="2535"/>
      <c r="AG51" s="2535"/>
      <c r="AH51" s="2535"/>
      <c r="AI51" s="2561"/>
      <c r="AK51" s="2524"/>
    </row>
    <row r="52" spans="2:56" s="2548" customFormat="1" ht="12" customHeight="1" thickBot="1">
      <c r="B52" s="2537"/>
      <c r="C52" s="2520"/>
      <c r="D52" s="2564"/>
      <c r="E52" s="2565"/>
      <c r="F52" s="2565"/>
      <c r="G52" s="2565"/>
      <c r="H52" s="2565"/>
      <c r="I52" s="2565"/>
      <c r="J52" s="2565"/>
      <c r="K52" s="2565"/>
      <c r="L52" s="2565"/>
      <c r="M52" s="2565"/>
      <c r="N52" s="2565"/>
      <c r="O52" s="2565"/>
      <c r="P52" s="2565"/>
      <c r="Q52" s="2565"/>
      <c r="R52" s="2565"/>
      <c r="S52" s="2566"/>
      <c r="T52" s="2567"/>
      <c r="U52" s="2568"/>
      <c r="V52" s="2568"/>
      <c r="W52" s="2569"/>
      <c r="X52" s="2570"/>
      <c r="Y52" s="2570"/>
      <c r="Z52" s="2570"/>
      <c r="AA52" s="2570"/>
      <c r="AB52" s="2570"/>
      <c r="AC52" s="2570"/>
      <c r="AD52" s="2570"/>
      <c r="AE52" s="2570"/>
      <c r="AF52" s="2570"/>
      <c r="AG52" s="2570"/>
      <c r="AH52" s="2570"/>
      <c r="AI52" s="2571"/>
      <c r="AK52" s="2524"/>
    </row>
    <row r="53" spans="2:56" s="2548" customFormat="1" ht="12" customHeight="1" thickTop="1" thickBot="1">
      <c r="B53" s="2573"/>
      <c r="C53" s="2520"/>
      <c r="D53" s="2573"/>
      <c r="E53" s="2573"/>
      <c r="F53" s="2574"/>
      <c r="G53" s="2574"/>
      <c r="H53" s="2574"/>
      <c r="I53" s="2574"/>
      <c r="J53" s="2574"/>
      <c r="K53" s="2574"/>
      <c r="L53" s="2574"/>
      <c r="M53" s="2574"/>
      <c r="N53" s="2574"/>
      <c r="O53" s="2574"/>
      <c r="P53" s="2574"/>
      <c r="Q53" s="2574"/>
      <c r="R53" s="2573"/>
      <c r="S53" s="2573"/>
      <c r="T53" s="2573"/>
      <c r="U53" s="2573"/>
      <c r="V53" s="2573"/>
      <c r="W53" s="2573"/>
      <c r="X53" s="2573"/>
      <c r="Y53" s="2573"/>
      <c r="Z53" s="2573"/>
      <c r="AA53" s="2573"/>
      <c r="AB53" s="2573"/>
      <c r="AC53" s="2573"/>
      <c r="AD53" s="2573"/>
      <c r="AE53" s="2511"/>
      <c r="AF53" s="2511"/>
      <c r="AG53" s="2511"/>
      <c r="AH53" s="2511"/>
      <c r="AI53" s="2511"/>
      <c r="AK53" s="2524"/>
    </row>
    <row r="54" spans="2:56" s="2548" customFormat="1" ht="12" customHeight="1" thickTop="1" thickBot="1">
      <c r="B54" s="2575">
        <v>11</v>
      </c>
      <c r="C54" s="2520"/>
      <c r="D54" s="96" t="s">
        <v>377</v>
      </c>
      <c r="E54" s="97" t="s">
        <v>378</v>
      </c>
      <c r="F54" s="97" t="s">
        <v>379</v>
      </c>
      <c r="G54" s="97" t="s">
        <v>380</v>
      </c>
      <c r="H54" s="98" t="s">
        <v>381</v>
      </c>
      <c r="I54" s="98" t="s">
        <v>382</v>
      </c>
      <c r="J54" s="98" t="s">
        <v>383</v>
      </c>
      <c r="K54" s="98" t="s">
        <v>384</v>
      </c>
      <c r="L54" s="97" t="s">
        <v>385</v>
      </c>
      <c r="M54" s="97" t="s">
        <v>386</v>
      </c>
      <c r="N54" s="97" t="s">
        <v>387</v>
      </c>
      <c r="O54" s="97" t="s">
        <v>388</v>
      </c>
      <c r="P54" s="98" t="s">
        <v>389</v>
      </c>
      <c r="Q54" s="98" t="s">
        <v>390</v>
      </c>
      <c r="R54" s="98" t="s">
        <v>391</v>
      </c>
      <c r="S54" s="98" t="s">
        <v>392</v>
      </c>
      <c r="T54" s="97" t="s">
        <v>393</v>
      </c>
      <c r="U54" s="2621" t="s">
        <v>394</v>
      </c>
      <c r="V54" s="2621" t="s">
        <v>395</v>
      </c>
      <c r="W54" s="97" t="s">
        <v>396</v>
      </c>
      <c r="X54" s="98" t="s">
        <v>397</v>
      </c>
      <c r="Y54" s="98" t="s">
        <v>398</v>
      </c>
      <c r="Z54" s="98" t="s">
        <v>399</v>
      </c>
      <c r="AA54" s="98" t="s">
        <v>400</v>
      </c>
      <c r="AB54" s="97" t="s">
        <v>401</v>
      </c>
      <c r="AC54" s="2621" t="s">
        <v>402</v>
      </c>
      <c r="AD54" s="2621" t="s">
        <v>403</v>
      </c>
      <c r="AE54" s="2621" t="s">
        <v>404</v>
      </c>
      <c r="AF54" s="98" t="s">
        <v>405</v>
      </c>
      <c r="AG54" s="98" t="s">
        <v>406</v>
      </c>
      <c r="AH54" s="98" t="s">
        <v>407</v>
      </c>
      <c r="AI54" s="99" t="s">
        <v>408</v>
      </c>
      <c r="AK54" s="2524"/>
    </row>
    <row r="55" spans="2:56" s="2548" customFormat="1" ht="12" customHeight="1" thickTop="1">
      <c r="B55" s="2576"/>
      <c r="C55" s="2520"/>
      <c r="D55" s="2577"/>
      <c r="E55" s="2578"/>
      <c r="F55" s="2579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2580"/>
      <c r="AD55" s="2580"/>
      <c r="AE55" s="2580"/>
      <c r="AF55" s="71"/>
      <c r="AG55" s="71"/>
      <c r="AH55" s="71"/>
      <c r="AI55" s="72"/>
      <c r="AK55" s="2524"/>
    </row>
    <row r="56" spans="2:56" s="2548" customFormat="1" ht="12" customHeight="1">
      <c r="B56" s="2576"/>
      <c r="C56" s="2520"/>
      <c r="D56" s="2555" t="s">
        <v>5653</v>
      </c>
      <c r="E56" s="2556"/>
      <c r="F56" s="2556"/>
      <c r="G56" s="2556"/>
      <c r="H56" s="2556"/>
      <c r="I56" s="2556"/>
      <c r="J56" s="2556"/>
      <c r="K56" s="2556"/>
      <c r="L56" s="2556"/>
      <c r="M56" s="2556"/>
      <c r="N56" s="2556"/>
      <c r="O56" s="2556"/>
      <c r="P56" s="2556"/>
      <c r="Q56" s="2556"/>
      <c r="R56" s="2556"/>
      <c r="S56" s="2556"/>
      <c r="T56" s="2556"/>
      <c r="U56" s="2556"/>
      <c r="V56" s="2557"/>
      <c r="W56" s="2535" t="s">
        <v>126</v>
      </c>
      <c r="X56" s="2582"/>
      <c r="Y56" s="2582"/>
      <c r="Z56" s="2582"/>
      <c r="AA56" s="2583" t="s">
        <v>40</v>
      </c>
      <c r="AB56" s="2613"/>
      <c r="AC56" s="2585" t="s">
        <v>5727</v>
      </c>
      <c r="AD56" s="2586"/>
      <c r="AE56" s="2587"/>
      <c r="AF56" s="2614" t="s">
        <v>40</v>
      </c>
      <c r="AG56" s="2556"/>
      <c r="AH56" s="2556"/>
      <c r="AI56" s="2615"/>
      <c r="AK56" s="2524"/>
    </row>
    <row r="57" spans="2:56" s="2548" customFormat="1" ht="12" customHeight="1" thickBot="1">
      <c r="B57" s="2589"/>
      <c r="C57" s="2520"/>
      <c r="D57" s="2564"/>
      <c r="E57" s="2565"/>
      <c r="F57" s="2565"/>
      <c r="G57" s="2565"/>
      <c r="H57" s="2565"/>
      <c r="I57" s="2565"/>
      <c r="J57" s="2565"/>
      <c r="K57" s="2565"/>
      <c r="L57" s="2565"/>
      <c r="M57" s="2565"/>
      <c r="N57" s="2565"/>
      <c r="O57" s="2565"/>
      <c r="P57" s="2565"/>
      <c r="Q57" s="2565"/>
      <c r="R57" s="2565"/>
      <c r="S57" s="2565"/>
      <c r="T57" s="2565"/>
      <c r="U57" s="2565"/>
      <c r="V57" s="2566"/>
      <c r="W57" s="2590"/>
      <c r="X57" s="2590"/>
      <c r="Y57" s="2590"/>
      <c r="Z57" s="2590"/>
      <c r="AA57" s="2616"/>
      <c r="AB57" s="2617"/>
      <c r="AC57" s="2593"/>
      <c r="AD57" s="2594"/>
      <c r="AE57" s="2595"/>
      <c r="AF57" s="2618"/>
      <c r="AG57" s="2565"/>
      <c r="AH57" s="2565"/>
      <c r="AI57" s="2619"/>
      <c r="AK57" s="2524"/>
    </row>
    <row r="58" spans="2:56" s="2548" customFormat="1" ht="12" customHeight="1" thickTop="1" thickBot="1">
      <c r="B58" s="2520"/>
      <c r="C58" s="2520"/>
      <c r="AK58" s="2524"/>
    </row>
    <row r="59" spans="2:56" s="2548" customFormat="1" ht="12" customHeight="1" thickTop="1" thickBot="1">
      <c r="B59" s="2575">
        <v>12</v>
      </c>
      <c r="C59" s="2520"/>
      <c r="D59" s="120" t="s">
        <v>411</v>
      </c>
      <c r="E59" s="2621" t="s">
        <v>412</v>
      </c>
      <c r="F59" s="97" t="s">
        <v>413</v>
      </c>
      <c r="G59" s="97" t="s">
        <v>414</v>
      </c>
      <c r="H59" s="98" t="s">
        <v>415</v>
      </c>
      <c r="I59" s="98" t="s">
        <v>416</v>
      </c>
      <c r="J59" s="98" t="s">
        <v>417</v>
      </c>
      <c r="K59" s="98" t="s">
        <v>418</v>
      </c>
      <c r="L59" s="97" t="s">
        <v>419</v>
      </c>
      <c r="M59" s="97" t="s">
        <v>420</v>
      </c>
      <c r="N59" s="97" t="s">
        <v>421</v>
      </c>
      <c r="O59" s="97" t="s">
        <v>422</v>
      </c>
      <c r="P59" s="98" t="s">
        <v>423</v>
      </c>
      <c r="Q59" s="98" t="s">
        <v>424</v>
      </c>
      <c r="R59" s="98" t="s">
        <v>425</v>
      </c>
      <c r="S59" s="98" t="s">
        <v>426</v>
      </c>
      <c r="T59" s="97" t="s">
        <v>427</v>
      </c>
      <c r="U59" s="97" t="s">
        <v>428</v>
      </c>
      <c r="V59" s="97" t="s">
        <v>429</v>
      </c>
      <c r="W59" s="97" t="s">
        <v>430</v>
      </c>
      <c r="X59" s="98" t="s">
        <v>431</v>
      </c>
      <c r="Y59" s="98" t="s">
        <v>432</v>
      </c>
      <c r="Z59" s="98" t="s">
        <v>433</v>
      </c>
      <c r="AA59" s="98" t="s">
        <v>434</v>
      </c>
      <c r="AB59" s="97" t="s">
        <v>435</v>
      </c>
      <c r="AC59" s="97" t="s">
        <v>436</v>
      </c>
      <c r="AD59" s="97" t="s">
        <v>437</v>
      </c>
      <c r="AE59" s="97" t="s">
        <v>438</v>
      </c>
      <c r="AF59" s="98" t="s">
        <v>439</v>
      </c>
      <c r="AG59" s="98" t="s">
        <v>440</v>
      </c>
      <c r="AH59" s="98" t="s">
        <v>441</v>
      </c>
      <c r="AI59" s="99" t="s">
        <v>442</v>
      </c>
      <c r="AK59" s="2524"/>
    </row>
    <row r="60" spans="2:56" s="2548" customFormat="1" ht="12" customHeight="1" thickTop="1">
      <c r="B60" s="2576"/>
      <c r="C60" s="2520"/>
      <c r="D60" s="2552"/>
      <c r="E60" s="2553"/>
      <c r="F60" s="2553"/>
      <c r="G60" s="2553"/>
      <c r="H60" s="2553"/>
      <c r="I60" s="2553"/>
      <c r="J60" s="2553"/>
      <c r="K60" s="2553"/>
      <c r="L60" s="2553"/>
      <c r="M60" s="2553"/>
      <c r="N60" s="2553"/>
      <c r="O60" s="2553"/>
      <c r="P60" s="2553"/>
      <c r="Q60" s="2553"/>
      <c r="R60" s="2553"/>
      <c r="S60" s="2553"/>
      <c r="T60" s="2553"/>
      <c r="U60" s="2553"/>
      <c r="V60" s="2553"/>
      <c r="W60" s="2553"/>
      <c r="X60" s="2553"/>
      <c r="Y60" s="2553"/>
      <c r="Z60" s="2553"/>
      <c r="AA60" s="2553"/>
      <c r="AB60" s="2553"/>
      <c r="AC60" s="2553"/>
      <c r="AD60" s="2553"/>
      <c r="AE60" s="2553"/>
      <c r="AF60" s="2553"/>
      <c r="AG60" s="2553"/>
      <c r="AH60" s="2553"/>
      <c r="AI60" s="2554"/>
      <c r="AK60" s="2524"/>
    </row>
    <row r="61" spans="2:56" s="2548" customFormat="1" ht="12" customHeight="1">
      <c r="B61" s="2576"/>
      <c r="C61" s="2520"/>
      <c r="D61" s="2599" t="s">
        <v>5741</v>
      </c>
      <c r="E61" s="2600"/>
      <c r="F61" s="2600"/>
      <c r="G61" s="2600"/>
      <c r="H61" s="2600"/>
      <c r="I61" s="2600"/>
      <c r="J61" s="2600"/>
      <c r="K61" s="2600"/>
      <c r="L61" s="2600"/>
      <c r="M61" s="2600"/>
      <c r="N61" s="2600"/>
      <c r="O61" s="2600"/>
      <c r="P61" s="2600"/>
      <c r="Q61" s="2600"/>
      <c r="R61" s="2600"/>
      <c r="S61" s="2600"/>
      <c r="T61" s="2600"/>
      <c r="U61" s="2600"/>
      <c r="V61" s="2600"/>
      <c r="W61" s="2600"/>
      <c r="X61" s="2600"/>
      <c r="Y61" s="2600"/>
      <c r="Z61" s="2600"/>
      <c r="AA61" s="2600"/>
      <c r="AB61" s="2600"/>
      <c r="AC61" s="2600"/>
      <c r="AD61" s="2600"/>
      <c r="AE61" s="2600"/>
      <c r="AF61" s="2600"/>
      <c r="AG61" s="2600"/>
      <c r="AH61" s="2600"/>
      <c r="AI61" s="2601"/>
      <c r="AK61" s="2524"/>
    </row>
    <row r="62" spans="2:56" s="2548" customFormat="1" ht="12" customHeight="1" thickBot="1">
      <c r="B62" s="2589"/>
      <c r="C62" s="2520"/>
      <c r="D62" s="2602"/>
      <c r="E62" s="2603"/>
      <c r="F62" s="2603"/>
      <c r="G62" s="2603"/>
      <c r="H62" s="2603"/>
      <c r="I62" s="2603"/>
      <c r="J62" s="2603"/>
      <c r="K62" s="2603"/>
      <c r="L62" s="2603"/>
      <c r="M62" s="2603"/>
      <c r="N62" s="2603"/>
      <c r="O62" s="2603"/>
      <c r="P62" s="2603"/>
      <c r="Q62" s="2603"/>
      <c r="R62" s="2603"/>
      <c r="S62" s="2603"/>
      <c r="T62" s="2603"/>
      <c r="U62" s="2603"/>
      <c r="V62" s="2603"/>
      <c r="W62" s="2603"/>
      <c r="X62" s="2603"/>
      <c r="Y62" s="2603"/>
      <c r="Z62" s="2603"/>
      <c r="AA62" s="2603"/>
      <c r="AB62" s="2603"/>
      <c r="AC62" s="2603"/>
      <c r="AD62" s="2603"/>
      <c r="AE62" s="2603"/>
      <c r="AF62" s="2603"/>
      <c r="AG62" s="2603"/>
      <c r="AH62" s="2603"/>
      <c r="AI62" s="2604"/>
      <c r="AK62" s="2605"/>
    </row>
    <row r="63" spans="2:56" s="2548" customFormat="1" ht="12" customHeight="1" thickTop="1" thickBot="1">
      <c r="B63" s="2520"/>
      <c r="C63" s="2520"/>
      <c r="D63" s="2574"/>
      <c r="E63" s="2574"/>
      <c r="F63" s="2574"/>
      <c r="G63" s="2574"/>
      <c r="H63" s="2574"/>
      <c r="I63" s="2574"/>
      <c r="J63" s="2574"/>
      <c r="K63" s="2574"/>
      <c r="L63" s="2574"/>
      <c r="M63" s="2574"/>
      <c r="N63" s="2574"/>
      <c r="O63" s="2574"/>
      <c r="P63" s="2574"/>
      <c r="Q63" s="2574"/>
      <c r="R63" s="2574"/>
      <c r="S63" s="2574"/>
      <c r="T63" s="2549"/>
      <c r="U63" s="2549"/>
      <c r="V63" s="2549"/>
      <c r="W63" s="2549"/>
      <c r="X63" s="2549"/>
      <c r="Y63" s="2549"/>
      <c r="Z63" s="2549"/>
      <c r="AA63" s="2549"/>
      <c r="AB63" s="2549"/>
      <c r="AC63" s="2549"/>
      <c r="AD63" s="2549"/>
      <c r="AE63" s="2549"/>
      <c r="AF63" s="2549"/>
      <c r="AG63" s="2549"/>
      <c r="AH63" s="2549"/>
      <c r="AI63" s="2549"/>
    </row>
    <row r="64" spans="2:56" s="2548" customFormat="1" ht="12" customHeight="1" thickTop="1" thickBot="1">
      <c r="B64" s="2622">
        <v>13</v>
      </c>
      <c r="C64" s="2520"/>
      <c r="D64" s="96" t="s">
        <v>444</v>
      </c>
      <c r="E64" s="97" t="s">
        <v>445</v>
      </c>
      <c r="F64" s="97" t="s">
        <v>446</v>
      </c>
      <c r="G64" s="97" t="s">
        <v>447</v>
      </c>
      <c r="H64" s="98" t="s">
        <v>448</v>
      </c>
      <c r="I64" s="98" t="s">
        <v>449</v>
      </c>
      <c r="J64" s="98" t="s">
        <v>450</v>
      </c>
      <c r="K64" s="98" t="s">
        <v>451</v>
      </c>
      <c r="L64" s="97" t="s">
        <v>452</v>
      </c>
      <c r="M64" s="97" t="s">
        <v>453</v>
      </c>
      <c r="N64" s="97" t="s">
        <v>454</v>
      </c>
      <c r="O64" s="97" t="s">
        <v>455</v>
      </c>
      <c r="P64" s="98" t="s">
        <v>456</v>
      </c>
      <c r="Q64" s="98" t="s">
        <v>457</v>
      </c>
      <c r="R64" s="98" t="s">
        <v>458</v>
      </c>
      <c r="S64" s="2623" t="s">
        <v>459</v>
      </c>
      <c r="T64" s="2624" t="s">
        <v>460</v>
      </c>
      <c r="U64" s="2624" t="s">
        <v>461</v>
      </c>
      <c r="V64" s="97" t="s">
        <v>462</v>
      </c>
      <c r="W64" s="97" t="s">
        <v>463</v>
      </c>
      <c r="X64" s="98" t="s">
        <v>464</v>
      </c>
      <c r="Y64" s="98" t="s">
        <v>465</v>
      </c>
      <c r="Z64" s="98" t="s">
        <v>466</v>
      </c>
      <c r="AA64" s="98" t="s">
        <v>467</v>
      </c>
      <c r="AB64" s="97" t="s">
        <v>468</v>
      </c>
      <c r="AC64" s="97" t="s">
        <v>469</v>
      </c>
      <c r="AD64" s="97" t="s">
        <v>470</v>
      </c>
      <c r="AE64" s="97" t="s">
        <v>471</v>
      </c>
      <c r="AF64" s="98" t="s">
        <v>472</v>
      </c>
      <c r="AG64" s="98" t="s">
        <v>473</v>
      </c>
      <c r="AH64" s="98" t="s">
        <v>474</v>
      </c>
      <c r="AI64" s="99" t="s">
        <v>475</v>
      </c>
      <c r="AK64" s="2518" t="s">
        <v>5747</v>
      </c>
      <c r="AN64" s="2511" t="s">
        <v>5748</v>
      </c>
      <c r="AO64" s="2511"/>
      <c r="AP64" s="2511"/>
      <c r="AQ64" s="2511"/>
      <c r="AR64" s="2511"/>
      <c r="AS64" s="2511"/>
      <c r="AT64" s="2511"/>
      <c r="AU64" s="2511" t="s">
        <v>5749</v>
      </c>
      <c r="AV64" s="2504"/>
      <c r="AW64" s="2504"/>
      <c r="AX64" s="2504"/>
      <c r="AY64" s="2504"/>
      <c r="AZ64" s="2504"/>
      <c r="BA64" s="2504"/>
      <c r="BB64" s="2504"/>
      <c r="BC64" s="2504"/>
      <c r="BD64" s="2504"/>
    </row>
    <row r="65" spans="2:56" s="2548" customFormat="1" ht="12" customHeight="1" thickTop="1">
      <c r="B65" s="2625"/>
      <c r="C65" s="2520"/>
      <c r="D65" s="2552"/>
      <c r="E65" s="2553"/>
      <c r="F65" s="2553"/>
      <c r="G65" s="2553"/>
      <c r="H65" s="2553"/>
      <c r="I65" s="2553"/>
      <c r="J65" s="2553"/>
      <c r="K65" s="2553"/>
      <c r="L65" s="2553"/>
      <c r="M65" s="2553"/>
      <c r="N65" s="2553"/>
      <c r="O65" s="2553"/>
      <c r="P65" s="2553"/>
      <c r="Q65" s="2553"/>
      <c r="R65" s="2553"/>
      <c r="S65" s="2553"/>
      <c r="T65" s="2553"/>
      <c r="U65" s="2553"/>
      <c r="V65" s="2553"/>
      <c r="W65" s="2553"/>
      <c r="X65" s="2553"/>
      <c r="Y65" s="2553"/>
      <c r="Z65" s="2553"/>
      <c r="AA65" s="2553"/>
      <c r="AB65" s="2553"/>
      <c r="AC65" s="2553"/>
      <c r="AD65" s="2553"/>
      <c r="AE65" s="2553"/>
      <c r="AF65" s="2553"/>
      <c r="AG65" s="2553"/>
      <c r="AH65" s="2553"/>
      <c r="AI65" s="2554"/>
      <c r="AK65" s="2524"/>
      <c r="AN65" s="2504" t="s">
        <v>5750</v>
      </c>
      <c r="AO65" s="2504"/>
      <c r="AP65" s="2504"/>
      <c r="AQ65" s="2504"/>
      <c r="AR65" s="2504"/>
      <c r="AS65" s="2504"/>
      <c r="AT65" s="2504"/>
      <c r="AU65" s="2504" t="s">
        <v>5751</v>
      </c>
    </row>
    <row r="66" spans="2:56" s="2548" customFormat="1" ht="12" customHeight="1">
      <c r="B66" s="2625"/>
      <c r="C66" s="2520"/>
      <c r="D66" s="2626" t="s">
        <v>40</v>
      </c>
      <c r="E66" s="2627"/>
      <c r="F66" s="2627"/>
      <c r="G66" s="2627"/>
      <c r="H66" s="2627"/>
      <c r="I66" s="2627"/>
      <c r="J66" s="2627"/>
      <c r="K66" s="2627"/>
      <c r="L66" s="2627"/>
      <c r="M66" s="2627"/>
      <c r="N66" s="2627"/>
      <c r="O66" s="2627"/>
      <c r="P66" s="2627"/>
      <c r="Q66" s="2627"/>
      <c r="R66" s="2627"/>
      <c r="S66" s="2627"/>
      <c r="T66" s="2627"/>
      <c r="U66" s="2628"/>
      <c r="V66" s="2529" t="s">
        <v>5752</v>
      </c>
      <c r="W66" s="2529"/>
      <c r="X66" s="2529"/>
      <c r="Y66" s="2529"/>
      <c r="Z66" s="2529"/>
      <c r="AA66" s="2529"/>
      <c r="AB66" s="2529"/>
      <c r="AC66" s="2629" t="s">
        <v>549</v>
      </c>
      <c r="AD66" s="2531"/>
      <c r="AE66" s="2532"/>
      <c r="AF66" s="2630" t="s">
        <v>478</v>
      </c>
      <c r="AG66" s="2631" t="s">
        <v>479</v>
      </c>
      <c r="AH66" s="2583" t="s">
        <v>5653</v>
      </c>
      <c r="AI66" s="2584"/>
      <c r="AK66" s="2524"/>
      <c r="AN66" s="2504" t="s">
        <v>5753</v>
      </c>
      <c r="AO66" s="2504"/>
      <c r="AP66" s="2504"/>
      <c r="AQ66" s="2504"/>
      <c r="AR66" s="2504"/>
      <c r="AS66" s="2504"/>
      <c r="AT66" s="2504"/>
      <c r="AU66" s="2504" t="s">
        <v>5754</v>
      </c>
      <c r="AV66" s="2511"/>
      <c r="AW66" s="2511"/>
      <c r="AX66" s="2511"/>
      <c r="AY66" s="2511"/>
      <c r="AZ66" s="2511"/>
      <c r="BA66" s="2511"/>
      <c r="BB66" s="2511"/>
      <c r="BC66" s="2511"/>
      <c r="BD66" s="2511"/>
    </row>
    <row r="67" spans="2:56" s="2548" customFormat="1" ht="12" customHeight="1" thickBot="1">
      <c r="B67" s="2632"/>
      <c r="C67" s="2520"/>
      <c r="D67" s="2633"/>
      <c r="E67" s="2634"/>
      <c r="F67" s="2634"/>
      <c r="G67" s="2634"/>
      <c r="H67" s="2634"/>
      <c r="I67" s="2634"/>
      <c r="J67" s="2634"/>
      <c r="K67" s="2634"/>
      <c r="L67" s="2634"/>
      <c r="M67" s="2634"/>
      <c r="N67" s="2634"/>
      <c r="O67" s="2634"/>
      <c r="P67" s="2634"/>
      <c r="Q67" s="2634"/>
      <c r="R67" s="2634"/>
      <c r="S67" s="2634"/>
      <c r="T67" s="2634"/>
      <c r="U67" s="2635"/>
      <c r="V67" s="2636"/>
      <c r="W67" s="2636"/>
      <c r="X67" s="2636"/>
      <c r="Y67" s="2636"/>
      <c r="Z67" s="2636"/>
      <c r="AA67" s="2636"/>
      <c r="AB67" s="2636"/>
      <c r="AC67" s="2542"/>
      <c r="AD67" s="2543"/>
      <c r="AE67" s="2544"/>
      <c r="AF67" s="2637"/>
      <c r="AG67" s="2637"/>
      <c r="AH67" s="2591"/>
      <c r="AI67" s="2592"/>
      <c r="AK67" s="2524"/>
      <c r="AN67" s="2504" t="s">
        <v>5755</v>
      </c>
      <c r="AO67" s="2504"/>
      <c r="AP67" s="2504"/>
      <c r="AQ67" s="2504"/>
      <c r="AR67" s="2504">
        <v>0</v>
      </c>
      <c r="AS67" s="2504">
        <v>0</v>
      </c>
      <c r="AT67" s="2504" t="s">
        <v>5756</v>
      </c>
      <c r="AU67" s="2504"/>
      <c r="AV67" s="2504"/>
      <c r="AW67" s="2504"/>
      <c r="AX67" s="2504"/>
      <c r="AY67" s="2504"/>
      <c r="AZ67" s="2504"/>
      <c r="BA67" s="2504"/>
      <c r="BB67" s="2504"/>
      <c r="BC67" s="2504"/>
      <c r="BD67" s="2504"/>
    </row>
    <row r="68" spans="2:56" s="2548" customFormat="1" ht="12" customHeight="1" thickTop="1" thickBot="1">
      <c r="B68" s="2520"/>
      <c r="C68" s="2520"/>
      <c r="D68" s="2574"/>
      <c r="E68" s="2574"/>
      <c r="F68" s="2574"/>
      <c r="G68" s="2574"/>
      <c r="H68" s="2574"/>
      <c r="I68" s="2574"/>
      <c r="J68" s="2574"/>
      <c r="K68" s="2574"/>
      <c r="L68" s="2574"/>
      <c r="M68" s="2574"/>
      <c r="N68" s="2574"/>
      <c r="O68" s="2574"/>
      <c r="P68" s="2574"/>
      <c r="Q68" s="2574"/>
      <c r="R68" s="2574"/>
      <c r="S68" s="2574"/>
      <c r="T68" s="2549"/>
      <c r="U68" s="2549"/>
      <c r="V68" s="2549"/>
      <c r="W68" s="2549"/>
      <c r="X68" s="2549"/>
      <c r="Y68" s="2549"/>
      <c r="AK68" s="2524"/>
      <c r="AN68" s="2504"/>
      <c r="AO68" s="2504"/>
      <c r="AP68" s="2504"/>
      <c r="AQ68" s="2504"/>
      <c r="AR68" s="2504">
        <v>0</v>
      </c>
      <c r="AS68" s="2504">
        <v>1</v>
      </c>
      <c r="AT68" s="2504" t="s">
        <v>5757</v>
      </c>
      <c r="AU68" s="2504"/>
      <c r="AV68" s="2504"/>
      <c r="AW68" s="2504"/>
      <c r="AX68" s="2504"/>
      <c r="AY68" s="2504"/>
      <c r="AZ68" s="2504"/>
      <c r="BA68" s="2504"/>
      <c r="BB68" s="2504"/>
      <c r="BC68" s="2504"/>
      <c r="BD68" s="2504"/>
    </row>
    <row r="69" spans="2:56" s="2548" customFormat="1" ht="12" customHeight="1" thickTop="1" thickBot="1">
      <c r="B69" s="2622">
        <v>14</v>
      </c>
      <c r="C69" s="2520"/>
      <c r="D69" s="108" t="s">
        <v>480</v>
      </c>
      <c r="E69" s="109" t="s">
        <v>481</v>
      </c>
      <c r="F69" s="97" t="s">
        <v>482</v>
      </c>
      <c r="G69" s="97" t="s">
        <v>483</v>
      </c>
      <c r="H69" s="98" t="s">
        <v>484</v>
      </c>
      <c r="I69" s="98" t="s">
        <v>485</v>
      </c>
      <c r="J69" s="98" t="s">
        <v>486</v>
      </c>
      <c r="K69" s="98" t="s">
        <v>487</v>
      </c>
      <c r="L69" s="97" t="s">
        <v>488</v>
      </c>
      <c r="M69" s="97" t="s">
        <v>489</v>
      </c>
      <c r="N69" s="97" t="s">
        <v>490</v>
      </c>
      <c r="O69" s="97" t="s">
        <v>491</v>
      </c>
      <c r="P69" s="98" t="s">
        <v>492</v>
      </c>
      <c r="Q69" s="98" t="s">
        <v>493</v>
      </c>
      <c r="R69" s="98" t="s">
        <v>494</v>
      </c>
      <c r="S69" s="98" t="s">
        <v>495</v>
      </c>
      <c r="T69" s="97" t="s">
        <v>496</v>
      </c>
      <c r="U69" s="97" t="s">
        <v>497</v>
      </c>
      <c r="V69" s="97" t="s">
        <v>498</v>
      </c>
      <c r="W69" s="97" t="s">
        <v>499</v>
      </c>
      <c r="X69" s="98" t="s">
        <v>500</v>
      </c>
      <c r="Y69" s="98" t="s">
        <v>501</v>
      </c>
      <c r="Z69" s="98" t="s">
        <v>502</v>
      </c>
      <c r="AA69" s="98" t="s">
        <v>503</v>
      </c>
      <c r="AB69" s="97" t="s">
        <v>504</v>
      </c>
      <c r="AC69" s="97" t="s">
        <v>505</v>
      </c>
      <c r="AD69" s="97" t="s">
        <v>506</v>
      </c>
      <c r="AE69" s="97" t="s">
        <v>507</v>
      </c>
      <c r="AF69" s="98" t="s">
        <v>508</v>
      </c>
      <c r="AG69" s="98" t="s">
        <v>509</v>
      </c>
      <c r="AH69" s="98" t="s">
        <v>510</v>
      </c>
      <c r="AI69" s="99" t="s">
        <v>511</v>
      </c>
      <c r="AK69" s="2524"/>
      <c r="AN69" s="2504" t="s">
        <v>5758</v>
      </c>
      <c r="AO69" s="2504"/>
      <c r="AP69" s="2504"/>
      <c r="AQ69" s="2504"/>
      <c r="AR69" s="2504">
        <v>0</v>
      </c>
      <c r="AS69" s="2548">
        <v>0</v>
      </c>
      <c r="AT69" s="2548" t="s">
        <v>5759</v>
      </c>
      <c r="AV69" s="2504"/>
      <c r="AW69" s="2504"/>
      <c r="AX69" s="2504"/>
      <c r="AY69" s="2504"/>
      <c r="AZ69" s="2504"/>
      <c r="BA69" s="2504"/>
      <c r="BB69" s="2504"/>
      <c r="BC69" s="2504"/>
      <c r="BD69" s="2504"/>
    </row>
    <row r="70" spans="2:56" s="2548" customFormat="1" ht="12" customHeight="1" thickTop="1">
      <c r="B70" s="2625"/>
      <c r="C70" s="2520"/>
      <c r="D70" s="2552"/>
      <c r="E70" s="2553"/>
      <c r="F70" s="2553"/>
      <c r="G70" s="2553"/>
      <c r="H70" s="2553"/>
      <c r="I70" s="2553"/>
      <c r="J70" s="2553"/>
      <c r="K70" s="2553"/>
      <c r="L70" s="2553"/>
      <c r="M70" s="2553"/>
      <c r="N70" s="2553"/>
      <c r="O70" s="2553"/>
      <c r="P70" s="2553"/>
      <c r="Q70" s="2553"/>
      <c r="R70" s="2553"/>
      <c r="S70" s="2553"/>
      <c r="T70" s="2553"/>
      <c r="U70" s="2553"/>
      <c r="V70" s="2553"/>
      <c r="W70" s="2553"/>
      <c r="X70" s="2553"/>
      <c r="Y70" s="2553"/>
      <c r="Z70" s="2553"/>
      <c r="AA70" s="2553"/>
      <c r="AB70" s="2553"/>
      <c r="AC70" s="2553"/>
      <c r="AD70" s="2553"/>
      <c r="AE70" s="2553"/>
      <c r="AF70" s="2553"/>
      <c r="AG70" s="2553"/>
      <c r="AH70" s="2553"/>
      <c r="AI70" s="2554"/>
      <c r="AK70" s="2524"/>
      <c r="AN70" s="2504"/>
      <c r="AO70" s="2504"/>
      <c r="AP70" s="2504"/>
      <c r="AQ70" s="2504"/>
      <c r="AR70" s="2504">
        <v>0</v>
      </c>
      <c r="AS70" s="2548">
        <v>1</v>
      </c>
      <c r="AT70" s="2548" t="s">
        <v>5760</v>
      </c>
      <c r="AV70" s="2504"/>
      <c r="AW70" s="2504"/>
      <c r="AX70" s="2504"/>
      <c r="AY70" s="2504"/>
      <c r="AZ70" s="2504"/>
      <c r="BA70" s="2504"/>
      <c r="BB70" s="2504"/>
      <c r="BC70" s="2504"/>
      <c r="BD70" s="2504"/>
    </row>
    <row r="71" spans="2:56" s="2548" customFormat="1" ht="12" customHeight="1">
      <c r="B71" s="2625"/>
      <c r="C71" s="2520"/>
      <c r="D71" s="2638" t="s">
        <v>5761</v>
      </c>
      <c r="E71" s="2529"/>
      <c r="F71" s="2529"/>
      <c r="G71" s="2529"/>
      <c r="H71" s="2529"/>
      <c r="I71" s="2529"/>
      <c r="J71" s="2529"/>
      <c r="K71" s="2583" t="s">
        <v>5653</v>
      </c>
      <c r="L71" s="2584"/>
      <c r="M71" s="2584"/>
      <c r="N71" s="2584"/>
      <c r="O71" s="2584"/>
      <c r="P71" s="2584"/>
      <c r="Q71" s="2584"/>
      <c r="R71" s="2584"/>
      <c r="S71" s="2584"/>
      <c r="T71" s="2584"/>
      <c r="U71" s="2584"/>
      <c r="V71" s="2584"/>
      <c r="W71" s="2584"/>
      <c r="X71" s="2584"/>
      <c r="Y71" s="2584"/>
      <c r="Z71" s="2584"/>
      <c r="AA71" s="2584"/>
      <c r="AB71" s="2584"/>
      <c r="AC71" s="2584"/>
      <c r="AD71" s="2584"/>
      <c r="AE71" s="2584"/>
      <c r="AF71" s="2584"/>
      <c r="AG71" s="2584"/>
      <c r="AH71" s="2584"/>
      <c r="AI71" s="2588"/>
      <c r="AK71" s="2524"/>
      <c r="AN71" s="2504"/>
      <c r="AO71" s="2504"/>
      <c r="AP71" s="2504"/>
      <c r="AQ71" s="2504"/>
      <c r="AR71" s="2504">
        <v>1</v>
      </c>
      <c r="AS71" s="2504">
        <v>0</v>
      </c>
      <c r="AT71" s="2548" t="s">
        <v>5762</v>
      </c>
      <c r="AU71" s="2504"/>
      <c r="AX71" s="2504"/>
      <c r="AY71" s="2504"/>
      <c r="AZ71" s="2504"/>
      <c r="BA71" s="2504"/>
      <c r="BB71" s="2504"/>
      <c r="BC71" s="2504"/>
      <c r="BD71" s="2504"/>
    </row>
    <row r="72" spans="2:56" s="2548" customFormat="1" ht="12" customHeight="1" thickBot="1">
      <c r="B72" s="2632"/>
      <c r="C72" s="2520"/>
      <c r="D72" s="2639"/>
      <c r="E72" s="2636"/>
      <c r="F72" s="2636"/>
      <c r="G72" s="2636"/>
      <c r="H72" s="2636"/>
      <c r="I72" s="2636"/>
      <c r="J72" s="2636"/>
      <c r="K72" s="2591"/>
      <c r="L72" s="2592"/>
      <c r="M72" s="2592"/>
      <c r="N72" s="2592"/>
      <c r="O72" s="2592"/>
      <c r="P72" s="2592"/>
      <c r="Q72" s="2592"/>
      <c r="R72" s="2592"/>
      <c r="S72" s="2592"/>
      <c r="T72" s="2592"/>
      <c r="U72" s="2592"/>
      <c r="V72" s="2592"/>
      <c r="W72" s="2592"/>
      <c r="X72" s="2592"/>
      <c r="Y72" s="2592"/>
      <c r="Z72" s="2592"/>
      <c r="AA72" s="2592"/>
      <c r="AB72" s="2592"/>
      <c r="AC72" s="2592"/>
      <c r="AD72" s="2592"/>
      <c r="AE72" s="2592"/>
      <c r="AF72" s="2592"/>
      <c r="AG72" s="2592"/>
      <c r="AH72" s="2592"/>
      <c r="AI72" s="2596"/>
      <c r="AK72" s="2605"/>
      <c r="AN72" s="2511"/>
      <c r="AO72" s="2511"/>
      <c r="AP72" s="2511"/>
      <c r="AQ72" s="2511"/>
      <c r="AR72" s="2511">
        <v>1</v>
      </c>
      <c r="AS72" s="2511">
        <v>1</v>
      </c>
      <c r="AT72" s="2548" t="s">
        <v>5763</v>
      </c>
      <c r="AU72" s="2511"/>
      <c r="AX72" s="2504"/>
      <c r="AY72" s="2504"/>
      <c r="AZ72" s="2504"/>
      <c r="BA72" s="2504"/>
      <c r="BB72" s="2504"/>
      <c r="BC72" s="2504"/>
      <c r="BD72" s="2504"/>
    </row>
    <row r="73" spans="2:56" s="2548" customFormat="1" ht="12" customHeight="1" thickTop="1" thickBot="1">
      <c r="B73" s="2520"/>
      <c r="C73" s="2520"/>
      <c r="D73" s="2520"/>
      <c r="E73" s="2520"/>
      <c r="F73" s="2520"/>
      <c r="G73" s="2520"/>
      <c r="H73" s="2520"/>
      <c r="I73" s="2520"/>
      <c r="J73" s="2520"/>
      <c r="K73" s="2520"/>
      <c r="L73" s="2520"/>
      <c r="M73" s="2520"/>
      <c r="N73" s="2520"/>
      <c r="O73" s="2520"/>
      <c r="P73" s="2520"/>
      <c r="Q73" s="2520"/>
      <c r="R73" s="2520"/>
      <c r="S73" s="2520"/>
      <c r="T73" s="2520"/>
      <c r="U73" s="2520"/>
      <c r="V73" s="2520"/>
      <c r="W73" s="2520"/>
      <c r="X73" s="2520"/>
      <c r="Y73" s="2520"/>
      <c r="Z73" s="2520"/>
      <c r="AA73" s="2520"/>
      <c r="AB73" s="2520"/>
      <c r="AC73" s="2520"/>
      <c r="AD73" s="2520"/>
      <c r="AE73" s="2520"/>
      <c r="AF73" s="2520"/>
      <c r="AG73" s="2520"/>
      <c r="AH73" s="2520"/>
      <c r="AI73" s="2520"/>
      <c r="AV73" s="2504"/>
      <c r="AW73" s="2504"/>
      <c r="AX73" s="2504"/>
      <c r="AY73" s="2504"/>
      <c r="AZ73" s="2504"/>
      <c r="BA73" s="2504"/>
      <c r="BB73" s="2504"/>
      <c r="BC73" s="2504"/>
      <c r="BD73" s="2504"/>
    </row>
    <row r="74" spans="2:56" s="2511" customFormat="1" ht="12" customHeight="1" thickTop="1" thickBot="1">
      <c r="B74" s="2640">
        <v>15</v>
      </c>
      <c r="C74" s="2513"/>
      <c r="D74" s="120" t="s">
        <v>513</v>
      </c>
      <c r="E74" s="97" t="s">
        <v>514</v>
      </c>
      <c r="F74" s="97" t="s">
        <v>515</v>
      </c>
      <c r="G74" s="97" t="s">
        <v>516</v>
      </c>
      <c r="H74" s="98" t="s">
        <v>517</v>
      </c>
      <c r="I74" s="98" t="s">
        <v>518</v>
      </c>
      <c r="J74" s="98" t="s">
        <v>519</v>
      </c>
      <c r="K74" s="98" t="s">
        <v>520</v>
      </c>
      <c r="L74" s="97" t="s">
        <v>521</v>
      </c>
      <c r="M74" s="97" t="s">
        <v>522</v>
      </c>
      <c r="N74" s="97" t="s">
        <v>523</v>
      </c>
      <c r="O74" s="97" t="s">
        <v>524</v>
      </c>
      <c r="P74" s="98" t="s">
        <v>525</v>
      </c>
      <c r="Q74" s="98" t="s">
        <v>526</v>
      </c>
      <c r="R74" s="98" t="s">
        <v>527</v>
      </c>
      <c r="S74" s="98" t="s">
        <v>528</v>
      </c>
      <c r="T74" s="97" t="s">
        <v>529</v>
      </c>
      <c r="U74" s="97" t="s">
        <v>530</v>
      </c>
      <c r="V74" s="97" t="s">
        <v>531</v>
      </c>
      <c r="W74" s="97" t="s">
        <v>532</v>
      </c>
      <c r="X74" s="98" t="s">
        <v>533</v>
      </c>
      <c r="Y74" s="98" t="s">
        <v>534</v>
      </c>
      <c r="Z74" s="98" t="s">
        <v>535</v>
      </c>
      <c r="AA74" s="98" t="s">
        <v>536</v>
      </c>
      <c r="AB74" s="97" t="s">
        <v>537</v>
      </c>
      <c r="AC74" s="97" t="s">
        <v>538</v>
      </c>
      <c r="AD74" s="97" t="s">
        <v>539</v>
      </c>
      <c r="AE74" s="97" t="s">
        <v>540</v>
      </c>
      <c r="AF74" s="98" t="s">
        <v>541</v>
      </c>
      <c r="AG74" s="98" t="s">
        <v>542</v>
      </c>
      <c r="AH74" s="98" t="s">
        <v>543</v>
      </c>
      <c r="AI74" s="99" t="s">
        <v>544</v>
      </c>
      <c r="AK74" s="2518" t="s">
        <v>5764</v>
      </c>
      <c r="AN74" s="2511" t="s">
        <v>5765</v>
      </c>
      <c r="AO74" s="2511">
        <v>1</v>
      </c>
      <c r="AP74" s="2511">
        <v>1</v>
      </c>
      <c r="AQ74" s="2511">
        <v>1</v>
      </c>
      <c r="AR74" s="2511">
        <v>1</v>
      </c>
      <c r="AS74" s="2511">
        <v>1</v>
      </c>
      <c r="AT74" s="2511" t="s">
        <v>5766</v>
      </c>
      <c r="AX74" s="2504"/>
      <c r="AY74" s="2504"/>
      <c r="AZ74" s="2504"/>
      <c r="BA74" s="2504"/>
      <c r="BB74" s="2504"/>
      <c r="BC74" s="2504"/>
      <c r="BD74" s="2504"/>
    </row>
    <row r="75" spans="2:56" ht="12" customHeight="1" thickTop="1">
      <c r="B75" s="2641"/>
      <c r="C75" s="2520"/>
      <c r="D75" s="2642" t="s">
        <v>5767</v>
      </c>
      <c r="E75" s="2643"/>
      <c r="F75" s="2643"/>
      <c r="G75" s="2643"/>
      <c r="H75" s="2643"/>
      <c r="I75" s="2643"/>
      <c r="J75" s="2643"/>
      <c r="K75" s="2644"/>
      <c r="L75" s="2645" t="s">
        <v>5768</v>
      </c>
      <c r="M75" s="2645"/>
      <c r="N75" s="2645"/>
      <c r="O75" s="2645"/>
      <c r="P75" s="2645"/>
      <c r="Q75" s="2645"/>
      <c r="R75" s="2645"/>
      <c r="S75" s="2645"/>
      <c r="T75" s="2645"/>
      <c r="U75" s="2645"/>
      <c r="V75" s="2645"/>
      <c r="W75" s="2645"/>
      <c r="X75" s="2645"/>
      <c r="Y75" s="2645"/>
      <c r="Z75" s="2645"/>
      <c r="AA75" s="2645"/>
      <c r="AB75" s="2645"/>
      <c r="AC75" s="2645"/>
      <c r="AD75" s="2645"/>
      <c r="AE75" s="2645"/>
      <c r="AF75" s="2645"/>
      <c r="AG75" s="2645"/>
      <c r="AH75" s="2645"/>
      <c r="AI75" s="2646"/>
      <c r="AK75" s="2647"/>
      <c r="AO75" s="2511">
        <v>1</v>
      </c>
      <c r="AP75" s="2504">
        <v>1</v>
      </c>
      <c r="AQ75" s="2504">
        <v>1</v>
      </c>
      <c r="AR75" s="2504">
        <v>1</v>
      </c>
      <c r="AS75" s="2504">
        <v>0</v>
      </c>
      <c r="AT75" s="2504" t="s">
        <v>5769</v>
      </c>
      <c r="AX75" s="2548"/>
      <c r="AY75" s="2548"/>
      <c r="AZ75" s="2548"/>
      <c r="BA75" s="2548"/>
      <c r="BB75" s="2548"/>
      <c r="BC75" s="2548"/>
      <c r="BD75" s="2548"/>
    </row>
    <row r="76" spans="2:56" ht="12" customHeight="1">
      <c r="B76" s="2641"/>
      <c r="C76" s="2520"/>
      <c r="D76" s="303" t="s">
        <v>5770</v>
      </c>
      <c r="E76" s="304"/>
      <c r="F76" s="304"/>
      <c r="G76" s="304"/>
      <c r="H76" s="304"/>
      <c r="I76" s="304"/>
      <c r="J76" s="2627" t="s">
        <v>549</v>
      </c>
      <c r="K76" s="2628"/>
      <c r="L76" s="2648" t="s">
        <v>5771</v>
      </c>
      <c r="M76" s="2648"/>
      <c r="N76" s="2648"/>
      <c r="O76" s="2648"/>
      <c r="P76" s="2648"/>
      <c r="Q76" s="2648"/>
      <c r="R76" s="2648"/>
      <c r="S76" s="2648"/>
      <c r="T76" s="2648"/>
      <c r="U76" s="2648"/>
      <c r="V76" s="2648"/>
      <c r="W76" s="2648"/>
      <c r="X76" s="2648"/>
      <c r="Y76" s="2648"/>
      <c r="Z76" s="2648"/>
      <c r="AA76" s="2648"/>
      <c r="AB76" s="2648"/>
      <c r="AC76" s="2648"/>
      <c r="AD76" s="2648"/>
      <c r="AE76" s="2648"/>
      <c r="AF76" s="2648"/>
      <c r="AG76" s="2648"/>
      <c r="AH76" s="2648"/>
      <c r="AI76" s="2649"/>
      <c r="AK76" s="2647"/>
      <c r="AN76" s="2548"/>
      <c r="AO76" s="2511">
        <v>1</v>
      </c>
      <c r="AP76" s="2548">
        <v>1</v>
      </c>
      <c r="AQ76" s="2548">
        <v>1</v>
      </c>
      <c r="AR76" s="2548">
        <v>0</v>
      </c>
      <c r="AS76" s="2548">
        <v>1</v>
      </c>
      <c r="AT76" s="2548" t="s">
        <v>5772</v>
      </c>
      <c r="AU76" s="2548"/>
      <c r="AV76" s="2548"/>
      <c r="AW76" s="2548"/>
      <c r="AX76" s="2548"/>
      <c r="AY76" s="2548"/>
      <c r="AZ76" s="2548"/>
      <c r="BA76" s="2548"/>
      <c r="BB76" s="2548"/>
      <c r="BC76" s="2548"/>
      <c r="BD76" s="2548"/>
    </row>
    <row r="77" spans="2:56" ht="12" customHeight="1" thickBot="1">
      <c r="B77" s="2650"/>
      <c r="C77" s="2520"/>
      <c r="D77" s="306"/>
      <c r="E77" s="307"/>
      <c r="F77" s="307"/>
      <c r="G77" s="307"/>
      <c r="H77" s="307"/>
      <c r="I77" s="307"/>
      <c r="J77" s="2634"/>
      <c r="K77" s="2635"/>
      <c r="L77" s="2651"/>
      <c r="M77" s="2651"/>
      <c r="N77" s="2651"/>
      <c r="O77" s="2651"/>
      <c r="P77" s="2651"/>
      <c r="Q77" s="2651"/>
      <c r="R77" s="2651"/>
      <c r="S77" s="2651"/>
      <c r="T77" s="2651"/>
      <c r="U77" s="2651"/>
      <c r="V77" s="2651"/>
      <c r="W77" s="2651"/>
      <c r="X77" s="2651"/>
      <c r="Y77" s="2651"/>
      <c r="Z77" s="2651"/>
      <c r="AA77" s="2651"/>
      <c r="AB77" s="2651"/>
      <c r="AC77" s="2651"/>
      <c r="AD77" s="2651"/>
      <c r="AE77" s="2651"/>
      <c r="AF77" s="2651"/>
      <c r="AG77" s="2651"/>
      <c r="AH77" s="2651"/>
      <c r="AI77" s="2652"/>
      <c r="AK77" s="2647"/>
      <c r="AN77" s="2548"/>
      <c r="AO77" s="2511">
        <v>1</v>
      </c>
      <c r="AP77" s="2548">
        <v>1</v>
      </c>
      <c r="AQ77" s="2548">
        <v>1</v>
      </c>
      <c r="AR77" s="2548">
        <v>0</v>
      </c>
      <c r="AS77" s="2548">
        <v>0</v>
      </c>
      <c r="AT77" s="2548" t="s">
        <v>5773</v>
      </c>
      <c r="AU77" s="2548"/>
      <c r="AV77" s="2548"/>
      <c r="AW77" s="2548"/>
      <c r="AX77" s="2548"/>
      <c r="AY77" s="2548"/>
      <c r="AZ77" s="2548"/>
      <c r="BA77" s="2548"/>
      <c r="BB77" s="2548"/>
      <c r="BC77" s="2548"/>
      <c r="BD77" s="2548"/>
    </row>
    <row r="78" spans="2:56" s="2548" customFormat="1" ht="12" customHeight="1" thickTop="1" thickBot="1">
      <c r="B78" s="2520"/>
      <c r="C78" s="2520"/>
      <c r="D78" s="2549"/>
      <c r="E78" s="2549"/>
      <c r="F78" s="2549"/>
      <c r="G78" s="2549"/>
      <c r="H78" s="2549"/>
      <c r="I78" s="2653"/>
      <c r="J78" s="2549"/>
      <c r="K78" s="2549"/>
      <c r="L78" s="2549"/>
      <c r="M78" s="2549"/>
      <c r="N78" s="2549"/>
      <c r="O78" s="2549"/>
      <c r="P78" s="2549"/>
      <c r="Q78" s="2549"/>
      <c r="R78" s="2549"/>
      <c r="S78" s="2549"/>
      <c r="T78" s="2549"/>
      <c r="U78" s="2549"/>
      <c r="V78" s="2549"/>
      <c r="W78" s="2549"/>
      <c r="X78" s="2549"/>
      <c r="Y78" s="2549"/>
      <c r="Z78" s="2549"/>
      <c r="AA78" s="2549"/>
      <c r="AB78" s="2549"/>
      <c r="AC78" s="2549"/>
      <c r="AD78" s="2549"/>
      <c r="AE78" s="2549"/>
      <c r="AF78" s="2549"/>
      <c r="AG78" s="2549"/>
      <c r="AH78" s="2549"/>
      <c r="AI78" s="2549"/>
      <c r="AK78" s="2647"/>
      <c r="AO78" s="2511">
        <v>1</v>
      </c>
      <c r="AP78" s="2548">
        <v>1</v>
      </c>
      <c r="AQ78" s="2548">
        <v>0</v>
      </c>
      <c r="AR78" s="2548">
        <v>1</v>
      </c>
      <c r="AS78" s="2548">
        <v>1</v>
      </c>
      <c r="AT78" s="2548" t="s">
        <v>5774</v>
      </c>
    </row>
    <row r="79" spans="2:56" s="2511" customFormat="1" ht="12" customHeight="1" thickTop="1" thickBot="1">
      <c r="B79" s="2640">
        <v>16</v>
      </c>
      <c r="C79" s="2513"/>
      <c r="D79" s="96" t="s">
        <v>551</v>
      </c>
      <c r="E79" s="97" t="s">
        <v>552</v>
      </c>
      <c r="F79" s="97" t="s">
        <v>553</v>
      </c>
      <c r="G79" s="97" t="s">
        <v>554</v>
      </c>
      <c r="H79" s="98" t="s">
        <v>555</v>
      </c>
      <c r="I79" s="98" t="s">
        <v>556</v>
      </c>
      <c r="J79" s="98" t="s">
        <v>557</v>
      </c>
      <c r="K79" s="98" t="s">
        <v>558</v>
      </c>
      <c r="L79" s="97" t="s">
        <v>559</v>
      </c>
      <c r="M79" s="97" t="s">
        <v>560</v>
      </c>
      <c r="N79" s="97" t="s">
        <v>561</v>
      </c>
      <c r="O79" s="97" t="s">
        <v>562</v>
      </c>
      <c r="P79" s="98" t="s">
        <v>563</v>
      </c>
      <c r="Q79" s="98" t="s">
        <v>564</v>
      </c>
      <c r="R79" s="98" t="s">
        <v>565</v>
      </c>
      <c r="S79" s="98" t="s">
        <v>566</v>
      </c>
      <c r="T79" s="97" t="s">
        <v>567</v>
      </c>
      <c r="U79" s="97" t="s">
        <v>568</v>
      </c>
      <c r="V79" s="97" t="s">
        <v>569</v>
      </c>
      <c r="W79" s="97" t="s">
        <v>570</v>
      </c>
      <c r="X79" s="98" t="s">
        <v>571</v>
      </c>
      <c r="Y79" s="98" t="s">
        <v>572</v>
      </c>
      <c r="Z79" s="98" t="s">
        <v>573</v>
      </c>
      <c r="AA79" s="98" t="s">
        <v>574</v>
      </c>
      <c r="AB79" s="97" t="s">
        <v>575</v>
      </c>
      <c r="AC79" s="97" t="s">
        <v>576</v>
      </c>
      <c r="AD79" s="97" t="s">
        <v>577</v>
      </c>
      <c r="AE79" s="97" t="s">
        <v>578</v>
      </c>
      <c r="AF79" s="98" t="s">
        <v>579</v>
      </c>
      <c r="AG79" s="98" t="s">
        <v>580</v>
      </c>
      <c r="AH79" s="98" t="s">
        <v>581</v>
      </c>
      <c r="AI79" s="99" t="s">
        <v>582</v>
      </c>
      <c r="AK79" s="2647"/>
      <c r="AN79" s="2548"/>
      <c r="AO79" s="2511">
        <v>1</v>
      </c>
      <c r="AP79" s="2548">
        <v>1</v>
      </c>
      <c r="AQ79" s="2548">
        <v>0</v>
      </c>
      <c r="AR79" s="2548">
        <v>1</v>
      </c>
      <c r="AS79" s="2548">
        <v>0</v>
      </c>
      <c r="AT79" s="2548" t="s">
        <v>5775</v>
      </c>
      <c r="AU79" s="2548"/>
      <c r="AV79" s="2548"/>
      <c r="AW79" s="2548"/>
      <c r="AX79" s="2548"/>
      <c r="AY79" s="2548"/>
      <c r="AZ79" s="2548"/>
      <c r="BA79" s="2548"/>
      <c r="BB79" s="2548"/>
      <c r="BC79" s="2548"/>
      <c r="BD79" s="2548"/>
    </row>
    <row r="80" spans="2:56" ht="12" customHeight="1" thickTop="1">
      <c r="B80" s="2641"/>
      <c r="C80" s="2520"/>
      <c r="D80" s="2521"/>
      <c r="E80" s="2654" t="s">
        <v>583</v>
      </c>
      <c r="F80" s="2643"/>
      <c r="G80" s="2644"/>
      <c r="H80" s="145" t="s">
        <v>5776</v>
      </c>
      <c r="I80" s="145"/>
      <c r="J80" s="145"/>
      <c r="K80" s="2655" t="s">
        <v>5777</v>
      </c>
      <c r="L80" s="2655"/>
      <c r="M80" s="2655"/>
      <c r="N80" s="2656" t="s">
        <v>5778</v>
      </c>
      <c r="O80" s="2643"/>
      <c r="P80" s="2643"/>
      <c r="Q80" s="2644"/>
      <c r="R80" s="2654" t="s">
        <v>5779</v>
      </c>
      <c r="S80" s="2643"/>
      <c r="T80" s="2643"/>
      <c r="U80" s="2643"/>
      <c r="V80" s="2643"/>
      <c r="W80" s="2643"/>
      <c r="X80" s="2644"/>
      <c r="Y80" s="2654" t="s">
        <v>5780</v>
      </c>
      <c r="Z80" s="2643"/>
      <c r="AA80" s="2643"/>
      <c r="AB80" s="2644"/>
      <c r="AC80" s="2654" t="s">
        <v>5781</v>
      </c>
      <c r="AD80" s="2643"/>
      <c r="AE80" s="2643"/>
      <c r="AF80" s="2643"/>
      <c r="AG80" s="2643"/>
      <c r="AH80" s="2643"/>
      <c r="AI80" s="2657"/>
      <c r="AK80" s="2647"/>
      <c r="AO80" s="2511">
        <v>1</v>
      </c>
      <c r="AP80" s="2504">
        <v>1</v>
      </c>
      <c r="AQ80" s="2504">
        <v>0</v>
      </c>
      <c r="AR80" s="2504">
        <v>0</v>
      </c>
      <c r="AS80" s="2504">
        <v>1</v>
      </c>
      <c r="AT80" s="2504" t="s">
        <v>5782</v>
      </c>
      <c r="BC80" s="2548"/>
      <c r="BD80" s="2548"/>
    </row>
    <row r="81" spans="1:56" ht="12" customHeight="1">
      <c r="B81" s="2641"/>
      <c r="C81" s="2520"/>
      <c r="D81" s="2658" t="s">
        <v>549</v>
      </c>
      <c r="E81" s="2659" t="s">
        <v>5783</v>
      </c>
      <c r="F81" s="2660"/>
      <c r="G81" s="2661"/>
      <c r="H81" s="2662" t="s">
        <v>5784</v>
      </c>
      <c r="I81" s="2662"/>
      <c r="J81" s="2662"/>
      <c r="K81" s="2662" t="s">
        <v>5785</v>
      </c>
      <c r="L81" s="2662"/>
      <c r="M81" s="2662"/>
      <c r="N81" s="2663" t="s">
        <v>5786</v>
      </c>
      <c r="O81" s="2664"/>
      <c r="P81" s="2664"/>
      <c r="Q81" s="2665"/>
      <c r="R81" s="2666" t="s">
        <v>594</v>
      </c>
      <c r="S81" s="2664"/>
      <c r="T81" s="2664"/>
      <c r="U81" s="2664"/>
      <c r="V81" s="2664"/>
      <c r="W81" s="2664"/>
      <c r="X81" s="2665"/>
      <c r="Y81" s="2666" t="s">
        <v>5787</v>
      </c>
      <c r="Z81" s="2664"/>
      <c r="AA81" s="2664"/>
      <c r="AB81" s="2665"/>
      <c r="AC81" s="2666" t="s">
        <v>5788</v>
      </c>
      <c r="AD81" s="2664"/>
      <c r="AE81" s="2664"/>
      <c r="AF81" s="2664"/>
      <c r="AG81" s="2664"/>
      <c r="AH81" s="2664"/>
      <c r="AI81" s="2667"/>
      <c r="AK81" s="2647"/>
      <c r="AO81" s="2511">
        <v>1</v>
      </c>
      <c r="AP81" s="2504">
        <v>0</v>
      </c>
      <c r="AQ81" s="2504">
        <v>0</v>
      </c>
      <c r="AR81" s="2504">
        <v>0</v>
      </c>
      <c r="AS81" s="2504">
        <v>1</v>
      </c>
      <c r="AT81" s="2504" t="s">
        <v>5789</v>
      </c>
      <c r="BC81" s="2548"/>
      <c r="BD81" s="2548"/>
    </row>
    <row r="82" spans="1:56" ht="12" customHeight="1" thickBot="1">
      <c r="B82" s="2650"/>
      <c r="C82" s="2520"/>
      <c r="D82" s="2668"/>
      <c r="E82" s="2669"/>
      <c r="F82" s="2670"/>
      <c r="G82" s="2671"/>
      <c r="H82" s="2545"/>
      <c r="I82" s="2545"/>
      <c r="J82" s="2545"/>
      <c r="K82" s="2545"/>
      <c r="L82" s="2545"/>
      <c r="M82" s="2545"/>
      <c r="N82" s="2672"/>
      <c r="O82" s="2673"/>
      <c r="P82" s="2673"/>
      <c r="Q82" s="2674"/>
      <c r="R82" s="2672"/>
      <c r="S82" s="2673"/>
      <c r="T82" s="2673"/>
      <c r="U82" s="2673"/>
      <c r="V82" s="2673"/>
      <c r="W82" s="2673"/>
      <c r="X82" s="2674"/>
      <c r="Y82" s="2672"/>
      <c r="Z82" s="2673"/>
      <c r="AA82" s="2673"/>
      <c r="AB82" s="2674"/>
      <c r="AC82" s="2672"/>
      <c r="AD82" s="2673"/>
      <c r="AE82" s="2673"/>
      <c r="AF82" s="2673"/>
      <c r="AG82" s="2673"/>
      <c r="AH82" s="2673"/>
      <c r="AI82" s="2675"/>
      <c r="AK82" s="2676"/>
      <c r="AN82" s="2548"/>
      <c r="AO82" s="2548">
        <v>0</v>
      </c>
      <c r="AP82" s="2548" t="s">
        <v>5790</v>
      </c>
      <c r="AQ82" s="2548" t="s">
        <v>5790</v>
      </c>
      <c r="AR82" s="2548" t="s">
        <v>5790</v>
      </c>
      <c r="AS82" s="2548" t="s">
        <v>5791</v>
      </c>
      <c r="AT82" s="2548" t="s">
        <v>5792</v>
      </c>
      <c r="AU82" s="2548"/>
      <c r="AV82" s="2548"/>
      <c r="AW82" s="2548"/>
      <c r="AX82" s="2548"/>
      <c r="AY82" s="2548"/>
      <c r="AZ82" s="2548"/>
      <c r="BA82" s="2548"/>
      <c r="BB82" s="2548"/>
      <c r="BC82" s="2548"/>
      <c r="BD82" s="2548"/>
    </row>
    <row r="83" spans="1:56" ht="12" customHeight="1" thickTop="1" thickBot="1">
      <c r="A83" s="2511"/>
      <c r="B83" s="2573"/>
      <c r="C83" s="2573"/>
      <c r="D83" s="2574"/>
      <c r="E83" s="2574"/>
      <c r="F83" s="2574"/>
      <c r="G83" s="2574"/>
      <c r="H83" s="2574"/>
      <c r="I83" s="2574"/>
      <c r="J83" s="2574"/>
      <c r="K83" s="2574"/>
      <c r="L83" s="2574"/>
      <c r="M83" s="2574"/>
      <c r="N83" s="2574"/>
      <c r="O83" s="2574"/>
      <c r="P83" s="2574"/>
      <c r="Q83" s="2574"/>
      <c r="R83" s="2574"/>
      <c r="S83" s="2574"/>
      <c r="T83" s="2574"/>
      <c r="U83" s="2574"/>
      <c r="V83" s="2574"/>
      <c r="W83" s="2574"/>
      <c r="X83" s="2574"/>
      <c r="Y83" s="2574"/>
      <c r="Z83" s="2549"/>
      <c r="AA83" s="2549"/>
      <c r="AB83" s="2549"/>
      <c r="AC83" s="2549"/>
      <c r="AD83" s="2549"/>
      <c r="AE83" s="2549"/>
      <c r="AF83" s="2549"/>
      <c r="AG83" s="2549"/>
      <c r="AH83" s="2549"/>
      <c r="AI83" s="2549"/>
      <c r="AK83" s="2677"/>
      <c r="AN83" s="2504" t="s">
        <v>5793</v>
      </c>
      <c r="AP83" s="2548">
        <v>0</v>
      </c>
      <c r="AQ83" s="2678">
        <v>0</v>
      </c>
      <c r="AR83" s="2679">
        <v>0</v>
      </c>
      <c r="AS83" s="2680">
        <v>0</v>
      </c>
      <c r="AT83" s="2504" t="s">
        <v>5794</v>
      </c>
      <c r="AW83" s="2548"/>
    </row>
    <row r="84" spans="1:56" ht="12" customHeight="1" thickTop="1" thickBot="1">
      <c r="B84" s="2640">
        <v>17</v>
      </c>
      <c r="C84" s="2513"/>
      <c r="D84" s="120" t="s">
        <v>597</v>
      </c>
      <c r="E84" s="97" t="s">
        <v>598</v>
      </c>
      <c r="F84" s="97" t="s">
        <v>599</v>
      </c>
      <c r="G84" s="97" t="s">
        <v>600</v>
      </c>
      <c r="H84" s="98" t="s">
        <v>601</v>
      </c>
      <c r="I84" s="98" t="s">
        <v>602</v>
      </c>
      <c r="J84" s="98" t="s">
        <v>603</v>
      </c>
      <c r="K84" s="98" t="s">
        <v>604</v>
      </c>
      <c r="L84" s="97" t="s">
        <v>605</v>
      </c>
      <c r="M84" s="97" t="s">
        <v>606</v>
      </c>
      <c r="N84" s="97" t="s">
        <v>607</v>
      </c>
      <c r="O84" s="97" t="s">
        <v>608</v>
      </c>
      <c r="P84" s="98" t="s">
        <v>609</v>
      </c>
      <c r="Q84" s="98" t="s">
        <v>610</v>
      </c>
      <c r="R84" s="98" t="s">
        <v>611</v>
      </c>
      <c r="S84" s="98" t="s">
        <v>612</v>
      </c>
      <c r="T84" s="97" t="s">
        <v>613</v>
      </c>
      <c r="U84" s="97" t="s">
        <v>614</v>
      </c>
      <c r="V84" s="97" t="s">
        <v>615</v>
      </c>
      <c r="W84" s="97" t="s">
        <v>616</v>
      </c>
      <c r="X84" s="98" t="s">
        <v>617</v>
      </c>
      <c r="Y84" s="98" t="s">
        <v>618</v>
      </c>
      <c r="Z84" s="98" t="s">
        <v>619</v>
      </c>
      <c r="AA84" s="98" t="s">
        <v>620</v>
      </c>
      <c r="AB84" s="97" t="s">
        <v>621</v>
      </c>
      <c r="AC84" s="97" t="s">
        <v>622</v>
      </c>
      <c r="AD84" s="97" t="s">
        <v>623</v>
      </c>
      <c r="AE84" s="97" t="s">
        <v>624</v>
      </c>
      <c r="AF84" s="98" t="s">
        <v>625</v>
      </c>
      <c r="AG84" s="98" t="s">
        <v>626</v>
      </c>
      <c r="AH84" s="98" t="s">
        <v>627</v>
      </c>
      <c r="AI84" s="99" t="s">
        <v>628</v>
      </c>
      <c r="AK84" s="2518" t="s">
        <v>5795</v>
      </c>
      <c r="AQ84" s="2681">
        <v>0</v>
      </c>
      <c r="AR84" s="2548">
        <v>0</v>
      </c>
      <c r="AS84" s="2682">
        <v>1</v>
      </c>
      <c r="AT84" s="2504" t="s">
        <v>2920</v>
      </c>
      <c r="AW84" s="2548"/>
    </row>
    <row r="85" spans="1:56" ht="12" customHeight="1" thickTop="1">
      <c r="B85" s="2641"/>
      <c r="C85" s="2520"/>
      <c r="D85" s="2642" t="s">
        <v>5796</v>
      </c>
      <c r="E85" s="2643"/>
      <c r="F85" s="2643"/>
      <c r="G85" s="2643"/>
      <c r="H85" s="2643"/>
      <c r="I85" s="2643"/>
      <c r="J85" s="2683"/>
      <c r="K85" s="2522"/>
      <c r="L85" s="2684" t="s">
        <v>5797</v>
      </c>
      <c r="M85" s="2684"/>
      <c r="N85" s="2684"/>
      <c r="O85" s="2684"/>
      <c r="P85" s="2684"/>
      <c r="Q85" s="2684"/>
      <c r="R85" s="2684"/>
      <c r="S85" s="2684"/>
      <c r="T85" s="2684"/>
      <c r="U85" s="2684"/>
      <c r="V85" s="2684"/>
      <c r="W85" s="2684"/>
      <c r="X85" s="2684"/>
      <c r="Y85" s="2684"/>
      <c r="Z85" s="2684"/>
      <c r="AA85" s="2684"/>
      <c r="AB85" s="2684"/>
      <c r="AC85" s="2684"/>
      <c r="AD85" s="2684"/>
      <c r="AE85" s="2684"/>
      <c r="AF85" s="2684"/>
      <c r="AG85" s="2684"/>
      <c r="AH85" s="2684"/>
      <c r="AI85" s="2685"/>
      <c r="AK85" s="2647"/>
      <c r="AN85" s="2548"/>
      <c r="AO85" s="2548"/>
      <c r="AP85" s="2548"/>
      <c r="AQ85" s="2681">
        <v>0</v>
      </c>
      <c r="AR85" s="2548">
        <v>1</v>
      </c>
      <c r="AS85" s="2682">
        <v>0</v>
      </c>
      <c r="AT85" s="2548" t="s">
        <v>2922</v>
      </c>
      <c r="AU85" s="2548"/>
      <c r="AV85" s="2548"/>
      <c r="AW85" s="2548"/>
      <c r="AX85" s="2548"/>
      <c r="AY85" s="2548"/>
      <c r="AZ85" s="2548"/>
      <c r="BA85" s="2548"/>
      <c r="BB85" s="2548"/>
      <c r="BC85" s="2548"/>
      <c r="BD85" s="2548"/>
    </row>
    <row r="86" spans="1:56" ht="12" customHeight="1">
      <c r="B86" s="2641"/>
      <c r="C86" s="2520"/>
      <c r="D86" s="303" t="s">
        <v>5798</v>
      </c>
      <c r="E86" s="304"/>
      <c r="F86" s="304"/>
      <c r="G86" s="304"/>
      <c r="H86" s="304"/>
      <c r="I86" s="304"/>
      <c r="J86" s="2686" t="s">
        <v>549</v>
      </c>
      <c r="K86" s="2687"/>
      <c r="L86" s="2688" t="s">
        <v>1272</v>
      </c>
      <c r="M86" s="304"/>
      <c r="N86" s="304"/>
      <c r="O86" s="304"/>
      <c r="P86" s="304"/>
      <c r="Q86" s="304"/>
      <c r="R86" s="304"/>
      <c r="S86" s="304"/>
      <c r="T86" s="304"/>
      <c r="U86" s="304"/>
      <c r="V86" s="304"/>
      <c r="W86" s="304"/>
      <c r="X86" s="304"/>
      <c r="Y86" s="304"/>
      <c r="Z86" s="304"/>
      <c r="AA86" s="304"/>
      <c r="AB86" s="304"/>
      <c r="AC86" s="304"/>
      <c r="AD86" s="304"/>
      <c r="AE86" s="304"/>
      <c r="AF86" s="304"/>
      <c r="AG86" s="304"/>
      <c r="AH86" s="304"/>
      <c r="AI86" s="305"/>
      <c r="AK86" s="2647"/>
      <c r="AQ86" s="2681">
        <v>0</v>
      </c>
      <c r="AR86" s="2548">
        <v>1</v>
      </c>
      <c r="AS86" s="2682">
        <v>1</v>
      </c>
      <c r="AT86" s="2504" t="s">
        <v>2924</v>
      </c>
      <c r="AV86" s="2548"/>
      <c r="AZ86" s="2548"/>
      <c r="BA86" s="2548"/>
      <c r="BB86" s="2548"/>
      <c r="BC86" s="2548"/>
      <c r="BD86" s="2548"/>
    </row>
    <row r="87" spans="1:56" ht="12" customHeight="1" thickBot="1">
      <c r="B87" s="2650"/>
      <c r="C87" s="2520"/>
      <c r="D87" s="306"/>
      <c r="E87" s="307"/>
      <c r="F87" s="307"/>
      <c r="G87" s="307"/>
      <c r="H87" s="307"/>
      <c r="I87" s="307"/>
      <c r="J87" s="2689"/>
      <c r="K87" s="2690"/>
      <c r="L87" s="2691"/>
      <c r="M87" s="307"/>
      <c r="N87" s="307"/>
      <c r="O87" s="307"/>
      <c r="P87" s="307"/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8"/>
      <c r="AK87" s="2647"/>
      <c r="AQ87" s="2681">
        <v>1</v>
      </c>
      <c r="AR87" s="2548">
        <v>0</v>
      </c>
      <c r="AS87" s="2682">
        <v>0</v>
      </c>
      <c r="AT87" s="2504" t="s">
        <v>2926</v>
      </c>
      <c r="AV87" s="2548"/>
      <c r="AZ87" s="2548"/>
      <c r="BA87" s="2548"/>
      <c r="BB87" s="2548"/>
      <c r="BC87" s="2548"/>
      <c r="BD87" s="2548"/>
    </row>
    <row r="88" spans="1:56" s="2511" customFormat="1" ht="12" customHeight="1" thickTop="1" thickBot="1">
      <c r="B88" s="2573"/>
      <c r="C88" s="2573"/>
      <c r="D88" s="2573"/>
      <c r="E88" s="2573"/>
      <c r="F88" s="2574"/>
      <c r="G88" s="2574"/>
      <c r="H88" s="2574"/>
      <c r="I88" s="2574"/>
      <c r="J88" s="2574"/>
      <c r="K88" s="2574"/>
      <c r="L88" s="2574"/>
      <c r="M88" s="2574"/>
      <c r="N88" s="2574"/>
      <c r="O88" s="2574"/>
      <c r="P88" s="2574"/>
      <c r="Q88" s="2574"/>
      <c r="R88" s="2573"/>
      <c r="S88" s="2573"/>
      <c r="T88" s="2573"/>
      <c r="U88" s="2573"/>
      <c r="V88" s="2573"/>
      <c r="W88" s="2573"/>
      <c r="X88" s="2573"/>
      <c r="Y88" s="2573"/>
      <c r="Z88" s="2573"/>
      <c r="AA88" s="2573"/>
      <c r="AB88" s="2573"/>
      <c r="AC88" s="2573"/>
      <c r="AD88" s="2573"/>
      <c r="AE88" s="2573"/>
      <c r="AF88" s="2574"/>
      <c r="AG88" s="2574"/>
      <c r="AH88" s="2574"/>
      <c r="AI88" s="2574"/>
      <c r="AK88" s="2647"/>
      <c r="AQ88" s="2692">
        <v>1</v>
      </c>
      <c r="AR88" s="2548">
        <v>0</v>
      </c>
      <c r="AS88" s="2682">
        <v>1</v>
      </c>
      <c r="AT88" s="2511" t="s">
        <v>2928</v>
      </c>
    </row>
    <row r="89" spans="1:56" s="2511" customFormat="1" ht="12" customHeight="1" thickTop="1" thickBot="1">
      <c r="B89" s="2640">
        <v>18</v>
      </c>
      <c r="C89" s="2573"/>
      <c r="D89" s="2514" t="s">
        <v>633</v>
      </c>
      <c r="E89" s="2515" t="s">
        <v>634</v>
      </c>
      <c r="F89" s="2515" t="s">
        <v>635</v>
      </c>
      <c r="G89" s="2515" t="s">
        <v>636</v>
      </c>
      <c r="H89" s="2516" t="s">
        <v>637</v>
      </c>
      <c r="I89" s="2516" t="s">
        <v>638</v>
      </c>
      <c r="J89" s="2516" t="s">
        <v>639</v>
      </c>
      <c r="K89" s="2516" t="s">
        <v>640</v>
      </c>
      <c r="L89" s="2515" t="s">
        <v>641</v>
      </c>
      <c r="M89" s="2515" t="s">
        <v>642</v>
      </c>
      <c r="N89" s="2515" t="s">
        <v>643</v>
      </c>
      <c r="O89" s="2515" t="s">
        <v>644</v>
      </c>
      <c r="P89" s="2516" t="s">
        <v>645</v>
      </c>
      <c r="Q89" s="2516" t="s">
        <v>646</v>
      </c>
      <c r="R89" s="2516" t="s">
        <v>647</v>
      </c>
      <c r="S89" s="2516" t="s">
        <v>648</v>
      </c>
      <c r="T89" s="2515" t="s">
        <v>649</v>
      </c>
      <c r="U89" s="2515" t="s">
        <v>650</v>
      </c>
      <c r="V89" s="2515" t="s">
        <v>651</v>
      </c>
      <c r="W89" s="2515" t="s">
        <v>652</v>
      </c>
      <c r="X89" s="2516" t="s">
        <v>653</v>
      </c>
      <c r="Y89" s="2516" t="s">
        <v>654</v>
      </c>
      <c r="Z89" s="2516" t="s">
        <v>655</v>
      </c>
      <c r="AA89" s="2516" t="s">
        <v>656</v>
      </c>
      <c r="AB89" s="2515" t="s">
        <v>657</v>
      </c>
      <c r="AC89" s="2515" t="s">
        <v>658</v>
      </c>
      <c r="AD89" s="2515" t="s">
        <v>659</v>
      </c>
      <c r="AE89" s="2515" t="s">
        <v>660</v>
      </c>
      <c r="AF89" s="2516" t="s">
        <v>661</v>
      </c>
      <c r="AG89" s="2516" t="s">
        <v>662</v>
      </c>
      <c r="AH89" s="2516" t="s">
        <v>663</v>
      </c>
      <c r="AI89" s="2517" t="s">
        <v>664</v>
      </c>
      <c r="AK89" s="2647"/>
      <c r="AQ89" s="2692">
        <v>1</v>
      </c>
      <c r="AR89" s="2548">
        <v>1</v>
      </c>
      <c r="AS89" s="2682">
        <v>0</v>
      </c>
      <c r="AT89" s="2511" t="s">
        <v>2929</v>
      </c>
    </row>
    <row r="90" spans="1:56" s="2511" customFormat="1" ht="12" customHeight="1" thickTop="1">
      <c r="B90" s="2641"/>
      <c r="C90" s="2573"/>
      <c r="D90" s="2521"/>
      <c r="E90" s="2654" t="s">
        <v>5799</v>
      </c>
      <c r="F90" s="2643"/>
      <c r="G90" s="2644"/>
      <c r="H90" s="165" t="s">
        <v>666</v>
      </c>
      <c r="I90" s="166"/>
      <c r="J90" s="167"/>
      <c r="K90" s="2654" t="s">
        <v>667</v>
      </c>
      <c r="L90" s="2643"/>
      <c r="M90" s="2644"/>
      <c r="N90" s="2656" t="s">
        <v>5800</v>
      </c>
      <c r="O90" s="2643"/>
      <c r="P90" s="2643"/>
      <c r="Q90" s="2644"/>
      <c r="R90" s="2654" t="s">
        <v>5801</v>
      </c>
      <c r="S90" s="2643"/>
      <c r="T90" s="2643"/>
      <c r="U90" s="2643"/>
      <c r="V90" s="2643"/>
      <c r="W90" s="2643"/>
      <c r="X90" s="2644"/>
      <c r="Y90" s="2654" t="s">
        <v>5802</v>
      </c>
      <c r="Z90" s="2643"/>
      <c r="AA90" s="2643"/>
      <c r="AB90" s="2644"/>
      <c r="AC90" s="2654" t="s">
        <v>5803</v>
      </c>
      <c r="AD90" s="2643"/>
      <c r="AE90" s="2643"/>
      <c r="AF90" s="2643"/>
      <c r="AG90" s="2643"/>
      <c r="AH90" s="2643"/>
      <c r="AI90" s="2657"/>
      <c r="AK90" s="2647"/>
      <c r="AQ90" s="2692">
        <v>1</v>
      </c>
      <c r="AR90" s="2548">
        <v>1</v>
      </c>
      <c r="AS90" s="2682">
        <v>1</v>
      </c>
      <c r="AT90" s="2511" t="s">
        <v>2930</v>
      </c>
    </row>
    <row r="91" spans="1:56" s="2511" customFormat="1" ht="12" customHeight="1">
      <c r="B91" s="2641"/>
      <c r="C91" s="2573"/>
      <c r="D91" s="2693" t="s">
        <v>549</v>
      </c>
      <c r="E91" s="2662" t="s">
        <v>672</v>
      </c>
      <c r="F91" s="2662"/>
      <c r="G91" s="2662"/>
      <c r="H91" s="2662" t="s">
        <v>673</v>
      </c>
      <c r="I91" s="2662"/>
      <c r="J91" s="2662"/>
      <c r="K91" s="2662" t="s">
        <v>674</v>
      </c>
      <c r="L91" s="2662"/>
      <c r="M91" s="2662"/>
      <c r="N91" s="2663" t="s">
        <v>675</v>
      </c>
      <c r="O91" s="2664"/>
      <c r="P91" s="2664"/>
      <c r="Q91" s="2665"/>
      <c r="R91" s="2666" t="s">
        <v>676</v>
      </c>
      <c r="S91" s="2664"/>
      <c r="T91" s="2664"/>
      <c r="U91" s="2664"/>
      <c r="V91" s="2664"/>
      <c r="W91" s="2664"/>
      <c r="X91" s="2665"/>
      <c r="Y91" s="2666" t="s">
        <v>5804</v>
      </c>
      <c r="Z91" s="2664"/>
      <c r="AA91" s="2664"/>
      <c r="AB91" s="2665"/>
      <c r="AC91" s="2666" t="s">
        <v>5805</v>
      </c>
      <c r="AD91" s="2664"/>
      <c r="AE91" s="2664"/>
      <c r="AF91" s="2664"/>
      <c r="AG91" s="2664"/>
      <c r="AH91" s="2664"/>
      <c r="AI91" s="2667"/>
      <c r="AK91" s="2647"/>
      <c r="AP91" s="2511">
        <v>1</v>
      </c>
      <c r="AQ91" s="2681">
        <v>0</v>
      </c>
      <c r="AR91" s="2548">
        <v>0</v>
      </c>
      <c r="AS91" s="2682">
        <v>0</v>
      </c>
      <c r="AT91" s="2504" t="s">
        <v>5806</v>
      </c>
    </row>
    <row r="92" spans="1:56" s="2511" customFormat="1" ht="12" customHeight="1" thickBot="1">
      <c r="B92" s="2650"/>
      <c r="C92" s="2573"/>
      <c r="D92" s="2668"/>
      <c r="E92" s="2545"/>
      <c r="F92" s="2545"/>
      <c r="G92" s="2545"/>
      <c r="H92" s="2545"/>
      <c r="I92" s="2545"/>
      <c r="J92" s="2545"/>
      <c r="K92" s="2545"/>
      <c r="L92" s="2545"/>
      <c r="M92" s="2545"/>
      <c r="N92" s="2672"/>
      <c r="O92" s="2673"/>
      <c r="P92" s="2673"/>
      <c r="Q92" s="2674"/>
      <c r="R92" s="2672"/>
      <c r="S92" s="2673"/>
      <c r="T92" s="2673"/>
      <c r="U92" s="2673"/>
      <c r="V92" s="2673"/>
      <c r="W92" s="2673"/>
      <c r="X92" s="2674"/>
      <c r="Y92" s="2672"/>
      <c r="Z92" s="2673"/>
      <c r="AA92" s="2673"/>
      <c r="AB92" s="2674"/>
      <c r="AC92" s="2672"/>
      <c r="AD92" s="2673"/>
      <c r="AE92" s="2673"/>
      <c r="AF92" s="2673"/>
      <c r="AG92" s="2673"/>
      <c r="AH92" s="2673"/>
      <c r="AI92" s="2675"/>
      <c r="AK92" s="2676"/>
      <c r="AQ92" s="2681">
        <v>0</v>
      </c>
      <c r="AR92" s="2548">
        <v>0</v>
      </c>
      <c r="AS92" s="2682">
        <v>1</v>
      </c>
      <c r="AT92" s="2504" t="s">
        <v>5808</v>
      </c>
    </row>
    <row r="93" spans="1:56" s="2511" customFormat="1" ht="12" customHeight="1" thickTop="1" thickBot="1">
      <c r="B93" s="2573"/>
      <c r="C93" s="2573"/>
      <c r="D93" s="2573"/>
      <c r="E93" s="2573"/>
      <c r="F93" s="2574"/>
      <c r="G93" s="2574"/>
      <c r="H93" s="2574"/>
      <c r="I93" s="2574"/>
      <c r="J93" s="2574"/>
      <c r="K93" s="2574"/>
      <c r="L93" s="2574"/>
      <c r="M93" s="2574"/>
      <c r="N93" s="2574"/>
      <c r="O93" s="2574"/>
      <c r="P93" s="2574"/>
      <c r="Q93" s="2574"/>
      <c r="R93" s="2573"/>
      <c r="S93" s="2573"/>
      <c r="T93" s="2573"/>
      <c r="U93" s="2573"/>
      <c r="V93" s="2573"/>
      <c r="W93" s="2573"/>
      <c r="X93" s="2573"/>
      <c r="Y93" s="2573"/>
      <c r="Z93" s="2573"/>
      <c r="AA93" s="2573"/>
      <c r="AB93" s="2573"/>
      <c r="AC93" s="2573"/>
      <c r="AD93" s="2573"/>
      <c r="AK93" s="2694"/>
      <c r="AQ93" s="2681">
        <v>0</v>
      </c>
      <c r="AR93" s="2548">
        <v>1</v>
      </c>
      <c r="AS93" s="2682">
        <v>0</v>
      </c>
      <c r="AT93" s="2548" t="s">
        <v>5809</v>
      </c>
    </row>
    <row r="94" spans="1:56" s="2511" customFormat="1" ht="12" customHeight="1" thickTop="1" thickBot="1">
      <c r="B94" s="2640">
        <v>19</v>
      </c>
      <c r="C94" s="2573"/>
      <c r="D94" s="2514" t="s">
        <v>679</v>
      </c>
      <c r="E94" s="2515" t="s">
        <v>680</v>
      </c>
      <c r="F94" s="2515" t="s">
        <v>681</v>
      </c>
      <c r="G94" s="2515" t="s">
        <v>682</v>
      </c>
      <c r="H94" s="2516" t="s">
        <v>683</v>
      </c>
      <c r="I94" s="2516" t="s">
        <v>684</v>
      </c>
      <c r="J94" s="2516" t="s">
        <v>685</v>
      </c>
      <c r="K94" s="2516" t="s">
        <v>686</v>
      </c>
      <c r="L94" s="2515" t="s">
        <v>687</v>
      </c>
      <c r="M94" s="2515" t="s">
        <v>688</v>
      </c>
      <c r="N94" s="2515" t="s">
        <v>689</v>
      </c>
      <c r="O94" s="2515" t="s">
        <v>690</v>
      </c>
      <c r="P94" s="2516" t="s">
        <v>691</v>
      </c>
      <c r="Q94" s="2516" t="s">
        <v>692</v>
      </c>
      <c r="R94" s="2516" t="s">
        <v>693</v>
      </c>
      <c r="S94" s="2516" t="s">
        <v>694</v>
      </c>
      <c r="T94" s="2515" t="s">
        <v>695</v>
      </c>
      <c r="U94" s="2515" t="s">
        <v>696</v>
      </c>
      <c r="V94" s="2515" t="s">
        <v>697</v>
      </c>
      <c r="W94" s="2515" t="s">
        <v>698</v>
      </c>
      <c r="X94" s="2516" t="s">
        <v>699</v>
      </c>
      <c r="Y94" s="2516" t="s">
        <v>700</v>
      </c>
      <c r="Z94" s="2516" t="s">
        <v>701</v>
      </c>
      <c r="AA94" s="2516" t="s">
        <v>702</v>
      </c>
      <c r="AB94" s="2515" t="s">
        <v>703</v>
      </c>
      <c r="AC94" s="2515" t="s">
        <v>704</v>
      </c>
      <c r="AD94" s="2515" t="s">
        <v>705</v>
      </c>
      <c r="AE94" s="2515" t="s">
        <v>706</v>
      </c>
      <c r="AF94" s="2516" t="s">
        <v>707</v>
      </c>
      <c r="AG94" s="2516" t="s">
        <v>708</v>
      </c>
      <c r="AH94" s="2516" t="s">
        <v>709</v>
      </c>
      <c r="AI94" s="2517" t="s">
        <v>710</v>
      </c>
      <c r="AK94" s="2695" t="s">
        <v>5810</v>
      </c>
      <c r="AN94" s="2696"/>
      <c r="AO94" s="2696"/>
      <c r="AP94" s="2696"/>
      <c r="AQ94" s="2697">
        <v>0</v>
      </c>
      <c r="AR94" s="2698">
        <v>1</v>
      </c>
      <c r="AS94" s="2699">
        <v>1</v>
      </c>
      <c r="AT94" s="2504" t="s">
        <v>5811</v>
      </c>
    </row>
    <row r="95" spans="1:56" s="2511" customFormat="1" ht="12" customHeight="1" thickTop="1">
      <c r="B95" s="2641"/>
      <c r="C95" s="2573"/>
      <c r="D95" s="2654" t="s">
        <v>5812</v>
      </c>
      <c r="E95" s="2643"/>
      <c r="F95" s="2643"/>
      <c r="G95" s="2643"/>
      <c r="H95" s="2654" t="s">
        <v>713</v>
      </c>
      <c r="I95" s="2643"/>
      <c r="J95" s="2643"/>
      <c r="K95" s="2644"/>
      <c r="L95" s="2700"/>
      <c r="M95" s="2701" t="s">
        <v>715</v>
      </c>
      <c r="N95" s="2702"/>
      <c r="O95" s="2703"/>
      <c r="P95" s="2700"/>
      <c r="Q95" s="2704" t="s">
        <v>717</v>
      </c>
      <c r="R95" s="2705"/>
      <c r="S95" s="2706"/>
      <c r="T95" s="2707" t="s">
        <v>5813</v>
      </c>
      <c r="U95" s="2707"/>
      <c r="V95" s="2708" t="s">
        <v>5814</v>
      </c>
      <c r="W95" s="2708"/>
      <c r="X95" s="2709" t="s">
        <v>5815</v>
      </c>
      <c r="Y95" s="2643"/>
      <c r="Z95" s="2643"/>
      <c r="AA95" s="2644"/>
      <c r="AB95" s="2710" t="s">
        <v>1352</v>
      </c>
      <c r="AC95" s="2711" t="s">
        <v>5816</v>
      </c>
      <c r="AD95" s="2712" t="s">
        <v>5817</v>
      </c>
      <c r="AE95" s="2712" t="s">
        <v>5818</v>
      </c>
      <c r="AF95" s="2713" t="s">
        <v>5819</v>
      </c>
      <c r="AG95" s="2714"/>
      <c r="AH95" s="2714"/>
      <c r="AI95" s="2715"/>
      <c r="AK95" s="2716"/>
      <c r="AP95" s="2511">
        <v>1</v>
      </c>
      <c r="AQ95" s="2511">
        <v>1</v>
      </c>
      <c r="AR95" s="2511" t="s">
        <v>5790</v>
      </c>
      <c r="AS95" s="2511" t="s">
        <v>5790</v>
      </c>
      <c r="AT95" s="2511" t="s">
        <v>5820</v>
      </c>
    </row>
    <row r="96" spans="1:56" s="2511" customFormat="1" ht="12" customHeight="1">
      <c r="B96" s="2641"/>
      <c r="C96" s="2573"/>
      <c r="D96" s="2662" t="s">
        <v>5821</v>
      </c>
      <c r="E96" s="2662"/>
      <c r="F96" s="2662"/>
      <c r="G96" s="2662"/>
      <c r="H96" s="2662" t="s">
        <v>727</v>
      </c>
      <c r="I96" s="2662"/>
      <c r="J96" s="2662"/>
      <c r="K96" s="2662"/>
      <c r="L96" s="2717" t="s">
        <v>40</v>
      </c>
      <c r="M96" s="2718" t="s">
        <v>729</v>
      </c>
      <c r="N96" s="2718"/>
      <c r="O96" s="2718"/>
      <c r="P96" s="2717" t="s">
        <v>5663</v>
      </c>
      <c r="Q96" s="2719" t="s">
        <v>731</v>
      </c>
      <c r="R96" s="2719"/>
      <c r="S96" s="2719"/>
      <c r="T96" s="2720" t="s">
        <v>732</v>
      </c>
      <c r="U96" s="2720"/>
      <c r="V96" s="2721" t="s">
        <v>5822</v>
      </c>
      <c r="W96" s="2721"/>
      <c r="X96" s="2688" t="s">
        <v>734</v>
      </c>
      <c r="Y96" s="2660"/>
      <c r="Z96" s="2660"/>
      <c r="AA96" s="2661"/>
      <c r="AB96" s="2648" t="s">
        <v>1362</v>
      </c>
      <c r="AC96" s="2722" t="s">
        <v>1363</v>
      </c>
      <c r="AD96" s="2648" t="s">
        <v>5823</v>
      </c>
      <c r="AE96" s="2648" t="s">
        <v>1363</v>
      </c>
      <c r="AF96" s="2688" t="s">
        <v>5824</v>
      </c>
      <c r="AG96" s="304"/>
      <c r="AH96" s="304"/>
      <c r="AI96" s="305"/>
      <c r="AK96" s="2716"/>
      <c r="AN96" s="2504" t="s">
        <v>5825</v>
      </c>
      <c r="AO96" s="2504"/>
      <c r="AP96" s="2548">
        <v>0</v>
      </c>
      <c r="AQ96" s="2678">
        <v>0</v>
      </c>
      <c r="AR96" s="2679">
        <v>0</v>
      </c>
      <c r="AS96" s="2680">
        <v>0</v>
      </c>
      <c r="AT96" s="2504" t="s">
        <v>5794</v>
      </c>
    </row>
    <row r="97" spans="2:46" s="2511" customFormat="1" ht="12" customHeight="1" thickBot="1">
      <c r="B97" s="2650"/>
      <c r="C97" s="2573"/>
      <c r="D97" s="2545"/>
      <c r="E97" s="2545"/>
      <c r="F97" s="2545"/>
      <c r="G97" s="2545"/>
      <c r="H97" s="2545"/>
      <c r="I97" s="2545"/>
      <c r="J97" s="2545"/>
      <c r="K97" s="2545"/>
      <c r="L97" s="2723"/>
      <c r="M97" s="2724"/>
      <c r="N97" s="2724"/>
      <c r="O97" s="2724"/>
      <c r="P97" s="2723"/>
      <c r="Q97" s="2725"/>
      <c r="R97" s="2725"/>
      <c r="S97" s="2725"/>
      <c r="T97" s="2726"/>
      <c r="U97" s="2726"/>
      <c r="V97" s="2727"/>
      <c r="W97" s="2727"/>
      <c r="X97" s="2669"/>
      <c r="Y97" s="2670"/>
      <c r="Z97" s="2670"/>
      <c r="AA97" s="2671"/>
      <c r="AB97" s="2651"/>
      <c r="AC97" s="2728"/>
      <c r="AD97" s="2651"/>
      <c r="AE97" s="2651"/>
      <c r="AF97" s="2691"/>
      <c r="AG97" s="307"/>
      <c r="AH97" s="307"/>
      <c r="AI97" s="308"/>
      <c r="AK97" s="2716"/>
      <c r="AN97" s="2504"/>
      <c r="AO97" s="2504"/>
      <c r="AP97" s="2504"/>
      <c r="AQ97" s="2681">
        <v>0</v>
      </c>
      <c r="AR97" s="2548">
        <v>0</v>
      </c>
      <c r="AS97" s="2682">
        <v>1</v>
      </c>
      <c r="AT97" s="2504" t="s">
        <v>2920</v>
      </c>
    </row>
    <row r="98" spans="2:46" s="2511" customFormat="1" ht="12" customHeight="1" thickTop="1" thickBot="1">
      <c r="B98" s="2573"/>
      <c r="C98" s="2573"/>
      <c r="D98" s="2573"/>
      <c r="E98" s="2573"/>
      <c r="F98" s="2574"/>
      <c r="G98" s="2574"/>
      <c r="H98" s="2574"/>
      <c r="I98" s="2574"/>
      <c r="J98" s="2574"/>
      <c r="K98" s="2574"/>
      <c r="L98" s="2574"/>
      <c r="M98" s="2574"/>
      <c r="N98" s="2574"/>
      <c r="O98" s="2574"/>
      <c r="P98" s="2574"/>
      <c r="Q98" s="2574"/>
      <c r="R98" s="2573"/>
      <c r="S98" s="2573"/>
      <c r="T98" s="2573"/>
      <c r="U98" s="2573"/>
      <c r="V98" s="2573"/>
      <c r="W98" s="2573"/>
      <c r="X98" s="2573"/>
      <c r="Y98" s="2573"/>
      <c r="Z98" s="2573"/>
      <c r="AA98" s="2573"/>
      <c r="AB98" s="2573"/>
      <c r="AC98" s="2573"/>
      <c r="AD98" s="2573"/>
      <c r="AJ98" s="2696"/>
      <c r="AK98" s="2716"/>
      <c r="AN98" s="2548"/>
      <c r="AO98" s="2548"/>
      <c r="AP98" s="2548"/>
      <c r="AQ98" s="2681">
        <v>0</v>
      </c>
      <c r="AR98" s="2548">
        <v>1</v>
      </c>
      <c r="AS98" s="2682">
        <v>0</v>
      </c>
      <c r="AT98" s="2548" t="s">
        <v>2922</v>
      </c>
    </row>
    <row r="99" spans="2:46" ht="12" customHeight="1" thickTop="1" thickBot="1">
      <c r="B99" s="2729">
        <v>20</v>
      </c>
      <c r="C99" s="2520"/>
      <c r="D99" s="2514" t="s">
        <v>739</v>
      </c>
      <c r="E99" s="2515" t="s">
        <v>740</v>
      </c>
      <c r="F99" s="2515" t="s">
        <v>741</v>
      </c>
      <c r="G99" s="2515" t="s">
        <v>742</v>
      </c>
      <c r="H99" s="2516" t="s">
        <v>743</v>
      </c>
      <c r="I99" s="2516" t="s">
        <v>744</v>
      </c>
      <c r="J99" s="2516" t="s">
        <v>745</v>
      </c>
      <c r="K99" s="2516" t="s">
        <v>746</v>
      </c>
      <c r="L99" s="2515" t="s">
        <v>747</v>
      </c>
      <c r="M99" s="2515" t="s">
        <v>748</v>
      </c>
      <c r="N99" s="2515" t="s">
        <v>749</v>
      </c>
      <c r="O99" s="2515" t="s">
        <v>750</v>
      </c>
      <c r="P99" s="2516" t="s">
        <v>751</v>
      </c>
      <c r="Q99" s="2730" t="s">
        <v>752</v>
      </c>
      <c r="R99" s="2730" t="s">
        <v>753</v>
      </c>
      <c r="S99" s="2730" t="s">
        <v>754</v>
      </c>
      <c r="T99" s="2551" t="s">
        <v>755</v>
      </c>
      <c r="U99" s="2551" t="s">
        <v>756</v>
      </c>
      <c r="V99" s="2551" t="s">
        <v>757</v>
      </c>
      <c r="W99" s="2551" t="s">
        <v>758</v>
      </c>
      <c r="X99" s="2730" t="s">
        <v>759</v>
      </c>
      <c r="Y99" s="2730" t="s">
        <v>760</v>
      </c>
      <c r="Z99" s="2730" t="s">
        <v>761</v>
      </c>
      <c r="AA99" s="2730" t="s">
        <v>762</v>
      </c>
      <c r="AB99" s="2551" t="s">
        <v>763</v>
      </c>
      <c r="AC99" s="2551" t="s">
        <v>764</v>
      </c>
      <c r="AD99" s="2551" t="s">
        <v>765</v>
      </c>
      <c r="AE99" s="2551" t="s">
        <v>766</v>
      </c>
      <c r="AF99" s="2516" t="s">
        <v>767</v>
      </c>
      <c r="AG99" s="2516" t="s">
        <v>768</v>
      </c>
      <c r="AH99" s="2516" t="s">
        <v>769</v>
      </c>
      <c r="AI99" s="2517" t="s">
        <v>770</v>
      </c>
      <c r="AJ99" s="2696"/>
      <c r="AK99" s="2716"/>
      <c r="AQ99" s="2681">
        <v>0</v>
      </c>
      <c r="AR99" s="2548">
        <v>1</v>
      </c>
      <c r="AS99" s="2682">
        <v>1</v>
      </c>
      <c r="AT99" s="2504" t="s">
        <v>2924</v>
      </c>
    </row>
    <row r="100" spans="2:46" ht="12" customHeight="1" thickTop="1">
      <c r="B100" s="2731"/>
      <c r="C100" s="2520"/>
      <c r="D100" s="2732" t="s">
        <v>771</v>
      </c>
      <c r="E100" s="2733"/>
      <c r="F100" s="2733"/>
      <c r="G100" s="2733" t="s">
        <v>772</v>
      </c>
      <c r="H100" s="2733"/>
      <c r="I100" s="2734"/>
      <c r="J100" s="2735" t="s">
        <v>773</v>
      </c>
      <c r="K100" s="2733"/>
      <c r="L100" s="2734"/>
      <c r="M100" s="2735" t="s">
        <v>5826</v>
      </c>
      <c r="N100" s="2733"/>
      <c r="O100" s="2734"/>
      <c r="P100" s="2522"/>
      <c r="Q100" s="2736" t="s">
        <v>775</v>
      </c>
      <c r="R100" s="2737"/>
      <c r="S100" s="2738"/>
      <c r="T100" s="2735" t="s">
        <v>5827</v>
      </c>
      <c r="U100" s="2733"/>
      <c r="V100" s="2734"/>
      <c r="W100" s="2735" t="s">
        <v>5828</v>
      </c>
      <c r="X100" s="2733"/>
      <c r="Y100" s="2733"/>
      <c r="Z100" s="2733" t="s">
        <v>5829</v>
      </c>
      <c r="AA100" s="2733"/>
      <c r="AB100" s="2734"/>
      <c r="AC100" s="2735" t="s">
        <v>779</v>
      </c>
      <c r="AD100" s="2733"/>
      <c r="AE100" s="2734"/>
      <c r="AF100" s="2739"/>
      <c r="AG100" s="2654" t="s">
        <v>5830</v>
      </c>
      <c r="AH100" s="2643"/>
      <c r="AI100" s="2657"/>
      <c r="AJ100" s="2696"/>
      <c r="AK100" s="2716"/>
      <c r="AQ100" s="2681">
        <v>1</v>
      </c>
      <c r="AR100" s="2548">
        <v>0</v>
      </c>
      <c r="AS100" s="2682">
        <v>0</v>
      </c>
      <c r="AT100" s="2504" t="s">
        <v>2926</v>
      </c>
    </row>
    <row r="101" spans="2:46" s="2548" customFormat="1" ht="12" customHeight="1">
      <c r="B101" s="2731"/>
      <c r="C101" s="2520"/>
      <c r="D101" s="2740" t="s">
        <v>781</v>
      </c>
      <c r="E101" s="2741"/>
      <c r="F101" s="2741"/>
      <c r="G101" s="2741" t="s">
        <v>782</v>
      </c>
      <c r="H101" s="2741"/>
      <c r="I101" s="2742"/>
      <c r="J101" s="2743" t="s">
        <v>783</v>
      </c>
      <c r="K101" s="2741"/>
      <c r="L101" s="2741"/>
      <c r="M101" s="2741" t="s">
        <v>784</v>
      </c>
      <c r="N101" s="2741"/>
      <c r="O101" s="2741"/>
      <c r="P101" s="2717" t="s">
        <v>1157</v>
      </c>
      <c r="Q101" s="2743" t="s">
        <v>786</v>
      </c>
      <c r="R101" s="2741"/>
      <c r="S101" s="2742"/>
      <c r="T101" s="2743" t="s">
        <v>787</v>
      </c>
      <c r="U101" s="2741"/>
      <c r="V101" s="2742"/>
      <c r="W101" s="2743" t="s">
        <v>5831</v>
      </c>
      <c r="X101" s="2741"/>
      <c r="Y101" s="2741"/>
      <c r="Z101" s="2741" t="s">
        <v>5832</v>
      </c>
      <c r="AA101" s="2741"/>
      <c r="AB101" s="2741"/>
      <c r="AC101" s="2741" t="s">
        <v>5833</v>
      </c>
      <c r="AD101" s="2741"/>
      <c r="AE101" s="2742"/>
      <c r="AF101" s="2717" t="s">
        <v>1157</v>
      </c>
      <c r="AG101" s="2659" t="s">
        <v>5834</v>
      </c>
      <c r="AH101" s="2660"/>
      <c r="AI101" s="2744"/>
      <c r="AJ101" s="2696"/>
      <c r="AK101" s="2716"/>
      <c r="AN101" s="2511"/>
      <c r="AO101" s="2511"/>
      <c r="AP101" s="2511"/>
      <c r="AQ101" s="2692">
        <v>1</v>
      </c>
      <c r="AR101" s="2548">
        <v>0</v>
      </c>
      <c r="AS101" s="2682">
        <v>1</v>
      </c>
      <c r="AT101" s="2511" t="s">
        <v>2928</v>
      </c>
    </row>
    <row r="102" spans="2:46" s="2548" customFormat="1" ht="12" customHeight="1" thickBot="1">
      <c r="B102" s="2745"/>
      <c r="C102" s="2520"/>
      <c r="D102" s="2746"/>
      <c r="E102" s="2747"/>
      <c r="F102" s="2747"/>
      <c r="G102" s="2747"/>
      <c r="H102" s="2747"/>
      <c r="I102" s="2748"/>
      <c r="J102" s="2749"/>
      <c r="K102" s="2747"/>
      <c r="L102" s="2747"/>
      <c r="M102" s="2747"/>
      <c r="N102" s="2747"/>
      <c r="O102" s="2747"/>
      <c r="P102" s="2723"/>
      <c r="Q102" s="2749"/>
      <c r="R102" s="2747"/>
      <c r="S102" s="2748"/>
      <c r="T102" s="2749"/>
      <c r="U102" s="2747"/>
      <c r="V102" s="2748"/>
      <c r="W102" s="2749"/>
      <c r="X102" s="2747"/>
      <c r="Y102" s="2747"/>
      <c r="Z102" s="2747"/>
      <c r="AA102" s="2747"/>
      <c r="AB102" s="2747"/>
      <c r="AC102" s="2747"/>
      <c r="AD102" s="2747"/>
      <c r="AE102" s="2748"/>
      <c r="AF102" s="2723"/>
      <c r="AG102" s="2669"/>
      <c r="AH102" s="2670"/>
      <c r="AI102" s="2750"/>
      <c r="AJ102" s="2696"/>
      <c r="AK102" s="2751"/>
      <c r="AN102" s="2511"/>
      <c r="AO102" s="2511"/>
      <c r="AP102" s="2511"/>
      <c r="AQ102" s="2692">
        <v>1</v>
      </c>
      <c r="AR102" s="2548">
        <v>1</v>
      </c>
      <c r="AS102" s="2682">
        <v>0</v>
      </c>
      <c r="AT102" s="2511" t="s">
        <v>2929</v>
      </c>
    </row>
    <row r="103" spans="2:46" s="2548" customFormat="1" ht="12" customHeight="1" thickTop="1" thickBot="1">
      <c r="AJ103" s="2696"/>
      <c r="AN103" s="2511"/>
      <c r="AO103" s="2511"/>
      <c r="AP103" s="2511"/>
      <c r="AQ103" s="2692">
        <v>1</v>
      </c>
      <c r="AR103" s="2548">
        <v>1</v>
      </c>
      <c r="AS103" s="2682">
        <v>1</v>
      </c>
      <c r="AT103" s="2511" t="s">
        <v>2930</v>
      </c>
    </row>
    <row r="104" spans="2:46" s="2511" customFormat="1" ht="12" customHeight="1" thickTop="1" thickBot="1">
      <c r="B104" s="2640">
        <v>21</v>
      </c>
      <c r="C104" s="2573"/>
      <c r="D104" s="212" t="s">
        <v>794</v>
      </c>
      <c r="E104" s="213" t="s">
        <v>795</v>
      </c>
      <c r="F104" s="213" t="s">
        <v>796</v>
      </c>
      <c r="G104" s="213" t="s">
        <v>797</v>
      </c>
      <c r="H104" s="214" t="s">
        <v>798</v>
      </c>
      <c r="I104" s="214" t="s">
        <v>799</v>
      </c>
      <c r="J104" s="2752" t="s">
        <v>800</v>
      </c>
      <c r="K104" s="2753" t="s">
        <v>801</v>
      </c>
      <c r="L104" s="2754" t="s">
        <v>802</v>
      </c>
      <c r="M104" s="213" t="s">
        <v>803</v>
      </c>
      <c r="N104" s="2755" t="s">
        <v>804</v>
      </c>
      <c r="O104" s="2754" t="s">
        <v>805</v>
      </c>
      <c r="P104" s="2753" t="s">
        <v>806</v>
      </c>
      <c r="Q104" s="2753" t="s">
        <v>807</v>
      </c>
      <c r="R104" s="2753" t="s">
        <v>808</v>
      </c>
      <c r="S104" s="214" t="s">
        <v>809</v>
      </c>
      <c r="T104" s="2755" t="s">
        <v>810</v>
      </c>
      <c r="U104" s="2754" t="s">
        <v>811</v>
      </c>
      <c r="V104" s="2754" t="s">
        <v>812</v>
      </c>
      <c r="W104" s="213" t="s">
        <v>813</v>
      </c>
      <c r="X104" s="2752" t="s">
        <v>814</v>
      </c>
      <c r="Y104" s="2753" t="s">
        <v>815</v>
      </c>
      <c r="Z104" s="2753" t="s">
        <v>816</v>
      </c>
      <c r="AA104" s="2753" t="s">
        <v>817</v>
      </c>
      <c r="AB104" s="2754" t="s">
        <v>818</v>
      </c>
      <c r="AC104" s="213" t="s">
        <v>819</v>
      </c>
      <c r="AD104" s="213" t="s">
        <v>820</v>
      </c>
      <c r="AE104" s="213" t="s">
        <v>821</v>
      </c>
      <c r="AF104" s="214" t="s">
        <v>822</v>
      </c>
      <c r="AG104" s="214" t="s">
        <v>823</v>
      </c>
      <c r="AH104" s="214" t="s">
        <v>824</v>
      </c>
      <c r="AI104" s="215" t="s">
        <v>825</v>
      </c>
      <c r="AK104" s="2518" t="s">
        <v>826</v>
      </c>
      <c r="AP104" s="2511">
        <v>1</v>
      </c>
      <c r="AQ104" s="2681">
        <v>0</v>
      </c>
      <c r="AR104" s="2548">
        <v>0</v>
      </c>
      <c r="AS104" s="2682">
        <v>0</v>
      </c>
      <c r="AT104" s="2504" t="s">
        <v>5835</v>
      </c>
    </row>
    <row r="105" spans="2:46" s="2511" customFormat="1" ht="12" customHeight="1" thickTop="1">
      <c r="B105" s="2641"/>
      <c r="C105" s="2573"/>
      <c r="D105" s="2756"/>
      <c r="E105" s="2757"/>
      <c r="F105" s="2757"/>
      <c r="G105" s="2757"/>
      <c r="H105" s="2757"/>
      <c r="I105" s="2757"/>
      <c r="J105" s="2654"/>
      <c r="K105" s="2643"/>
      <c r="L105" s="2644"/>
      <c r="M105" s="2758"/>
      <c r="N105" s="2656"/>
      <c r="O105" s="2643"/>
      <c r="P105" s="2643"/>
      <c r="Q105" s="2643"/>
      <c r="R105" s="2643"/>
      <c r="S105" s="2759"/>
      <c r="T105" s="2654"/>
      <c r="U105" s="2643"/>
      <c r="V105" s="2643"/>
      <c r="W105" s="2758"/>
      <c r="X105" s="2656"/>
      <c r="Y105" s="2760"/>
      <c r="Z105" s="2760"/>
      <c r="AA105" s="2760"/>
      <c r="AB105" s="2761"/>
      <c r="AC105" s="2758"/>
      <c r="AD105" s="2655" t="s">
        <v>5836</v>
      </c>
      <c r="AE105" s="2655"/>
      <c r="AF105" s="2655"/>
      <c r="AG105" s="2655"/>
      <c r="AH105" s="2655"/>
      <c r="AI105" s="2762"/>
      <c r="AK105" s="2524"/>
      <c r="AQ105" s="2681">
        <v>0</v>
      </c>
      <c r="AR105" s="2548">
        <v>0</v>
      </c>
      <c r="AS105" s="2682">
        <v>1</v>
      </c>
      <c r="AT105" s="2504" t="s">
        <v>5807</v>
      </c>
    </row>
    <row r="106" spans="2:46" s="2511" customFormat="1" ht="12" customHeight="1">
      <c r="B106" s="2641"/>
      <c r="C106" s="2573"/>
      <c r="D106" s="2763" t="s">
        <v>5837</v>
      </c>
      <c r="E106" s="2764"/>
      <c r="F106" s="2764"/>
      <c r="G106" s="2764"/>
      <c r="H106" s="2764"/>
      <c r="I106" s="2764"/>
      <c r="J106" s="2764"/>
      <c r="K106" s="2764"/>
      <c r="L106" s="2764"/>
      <c r="M106" s="2764"/>
      <c r="N106" s="2764"/>
      <c r="O106" s="2764"/>
      <c r="P106" s="2764"/>
      <c r="Q106" s="2764"/>
      <c r="R106" s="2764"/>
      <c r="S106" s="2764"/>
      <c r="T106" s="2764"/>
      <c r="U106" s="2764"/>
      <c r="V106" s="2764"/>
      <c r="W106" s="2764"/>
      <c r="X106" s="2764"/>
      <c r="Y106" s="2764"/>
      <c r="Z106" s="2764"/>
      <c r="AA106" s="2764"/>
      <c r="AB106" s="2764"/>
      <c r="AC106" s="2765"/>
      <c r="AD106" s="2766" t="s">
        <v>5838</v>
      </c>
      <c r="AE106" s="2766"/>
      <c r="AF106" s="2766"/>
      <c r="AG106" s="2766"/>
      <c r="AH106" s="2766"/>
      <c r="AI106" s="2767"/>
      <c r="AK106" s="2524"/>
      <c r="AQ106" s="2681">
        <v>0</v>
      </c>
      <c r="AR106" s="2548">
        <v>1</v>
      </c>
      <c r="AS106" s="2682">
        <v>0</v>
      </c>
      <c r="AT106" s="2548" t="s">
        <v>5839</v>
      </c>
    </row>
    <row r="107" spans="2:46" s="2511" customFormat="1" ht="12" customHeight="1" thickBot="1">
      <c r="B107" s="2650"/>
      <c r="C107" s="2573"/>
      <c r="D107" s="2768"/>
      <c r="E107" s="2769"/>
      <c r="F107" s="2769"/>
      <c r="G107" s="2769"/>
      <c r="H107" s="2769"/>
      <c r="I107" s="2769"/>
      <c r="J107" s="2769"/>
      <c r="K107" s="2769"/>
      <c r="L107" s="2769"/>
      <c r="M107" s="2769"/>
      <c r="N107" s="2769"/>
      <c r="O107" s="2769"/>
      <c r="P107" s="2769"/>
      <c r="Q107" s="2769"/>
      <c r="R107" s="2769"/>
      <c r="S107" s="2769"/>
      <c r="T107" s="2769"/>
      <c r="U107" s="2769"/>
      <c r="V107" s="2769"/>
      <c r="W107" s="2769"/>
      <c r="X107" s="2769"/>
      <c r="Y107" s="2769"/>
      <c r="Z107" s="2769"/>
      <c r="AA107" s="2769"/>
      <c r="AB107" s="2769"/>
      <c r="AC107" s="2770"/>
      <c r="AD107" s="2771"/>
      <c r="AE107" s="2771"/>
      <c r="AF107" s="2771"/>
      <c r="AG107" s="2771"/>
      <c r="AH107" s="2771"/>
      <c r="AI107" s="2772"/>
      <c r="AK107" s="2605"/>
      <c r="AN107" s="2696"/>
      <c r="AO107" s="2696"/>
      <c r="AP107" s="2696"/>
      <c r="AQ107" s="2681">
        <v>0</v>
      </c>
      <c r="AR107" s="2548">
        <v>1</v>
      </c>
      <c r="AS107" s="2682">
        <v>1</v>
      </c>
      <c r="AT107" s="2504" t="s">
        <v>5811</v>
      </c>
    </row>
    <row r="108" spans="2:46" s="2511" customFormat="1" ht="12" customHeight="1" thickTop="1" thickBot="1">
      <c r="B108" s="2573"/>
      <c r="C108" s="2573"/>
      <c r="D108" s="2573"/>
      <c r="E108" s="2573"/>
      <c r="F108" s="2574"/>
      <c r="G108" s="2574"/>
      <c r="H108" s="2574"/>
      <c r="I108" s="2574"/>
      <c r="J108" s="2574"/>
      <c r="K108" s="2574"/>
      <c r="L108" s="2574"/>
      <c r="M108" s="2574"/>
      <c r="N108" s="2574"/>
      <c r="O108" s="2574"/>
      <c r="P108" s="2574"/>
      <c r="Q108" s="2574"/>
      <c r="R108" s="2573"/>
      <c r="S108" s="2573"/>
      <c r="T108" s="2573"/>
      <c r="U108" s="2573"/>
      <c r="V108" s="2573"/>
      <c r="W108" s="2573"/>
      <c r="X108" s="2573"/>
      <c r="Y108" s="2573"/>
      <c r="Z108" s="2573"/>
      <c r="AA108" s="2573"/>
      <c r="AB108" s="2573"/>
      <c r="AC108" s="2573"/>
      <c r="AD108" s="2573"/>
      <c r="AK108" s="2694"/>
      <c r="AQ108" s="2692">
        <v>1</v>
      </c>
      <c r="AR108" s="2696">
        <v>0</v>
      </c>
      <c r="AS108" s="2773">
        <v>0</v>
      </c>
      <c r="AT108" s="2511" t="s">
        <v>5840</v>
      </c>
    </row>
    <row r="109" spans="2:46" s="2511" customFormat="1" ht="12" customHeight="1" thickTop="1" thickBot="1">
      <c r="B109" s="2640">
        <v>22</v>
      </c>
      <c r="C109" s="2573"/>
      <c r="D109" s="2514" t="s">
        <v>830</v>
      </c>
      <c r="E109" s="2515" t="s">
        <v>831</v>
      </c>
      <c r="F109" s="2515" t="s">
        <v>832</v>
      </c>
      <c r="G109" s="2515" t="s">
        <v>833</v>
      </c>
      <c r="H109" s="2516" t="s">
        <v>834</v>
      </c>
      <c r="I109" s="2516" t="s">
        <v>835</v>
      </c>
      <c r="J109" s="2516" t="s">
        <v>836</v>
      </c>
      <c r="K109" s="2516" t="s">
        <v>837</v>
      </c>
      <c r="L109" s="2550" t="s">
        <v>838</v>
      </c>
      <c r="M109" s="2551" t="s">
        <v>839</v>
      </c>
      <c r="N109" s="2551" t="s">
        <v>840</v>
      </c>
      <c r="O109" s="2551" t="s">
        <v>841</v>
      </c>
      <c r="P109" s="2774" t="s">
        <v>842</v>
      </c>
      <c r="Q109" s="2774" t="s">
        <v>843</v>
      </c>
      <c r="R109" s="2516" t="s">
        <v>844</v>
      </c>
      <c r="S109" s="2516" t="s">
        <v>845</v>
      </c>
      <c r="T109" s="2515" t="s">
        <v>846</v>
      </c>
      <c r="U109" s="2515" t="s">
        <v>847</v>
      </c>
      <c r="V109" s="2515" t="s">
        <v>848</v>
      </c>
      <c r="W109" s="2515" t="s">
        <v>849</v>
      </c>
      <c r="X109" s="2516" t="s">
        <v>850</v>
      </c>
      <c r="Y109" s="2516" t="s">
        <v>851</v>
      </c>
      <c r="Z109" s="2516" t="s">
        <v>852</v>
      </c>
      <c r="AA109" s="2516" t="s">
        <v>853</v>
      </c>
      <c r="AB109" s="2515" t="s">
        <v>854</v>
      </c>
      <c r="AC109" s="2515" t="s">
        <v>855</v>
      </c>
      <c r="AD109" s="2515" t="s">
        <v>856</v>
      </c>
      <c r="AE109" s="2515" t="s">
        <v>857</v>
      </c>
      <c r="AF109" s="2516" t="s">
        <v>858</v>
      </c>
      <c r="AG109" s="2516" t="s">
        <v>859</v>
      </c>
      <c r="AH109" s="2516" t="s">
        <v>860</v>
      </c>
      <c r="AI109" s="2517" t="s">
        <v>861</v>
      </c>
      <c r="AK109" s="2695" t="s">
        <v>5841</v>
      </c>
      <c r="AQ109" s="2692">
        <v>1</v>
      </c>
      <c r="AR109" s="2696">
        <v>0</v>
      </c>
      <c r="AS109" s="2773">
        <v>1</v>
      </c>
      <c r="AT109" s="2511" t="s">
        <v>5464</v>
      </c>
    </row>
    <row r="110" spans="2:46" s="2548" customFormat="1" ht="12" customHeight="1" thickTop="1">
      <c r="B110" s="2641"/>
      <c r="C110" s="2520"/>
      <c r="D110" s="2775" t="s">
        <v>5842</v>
      </c>
      <c r="E110" s="2776"/>
      <c r="F110" s="2776"/>
      <c r="G110" s="2776"/>
      <c r="H110" s="2776"/>
      <c r="I110" s="2776"/>
      <c r="J110" s="2522"/>
      <c r="K110" s="2522"/>
      <c r="L110" s="2553"/>
      <c r="M110" s="2553"/>
      <c r="N110" s="2553"/>
      <c r="O110" s="2553"/>
      <c r="P110" s="2553"/>
      <c r="Q110" s="2553"/>
      <c r="R110" s="2777" t="s">
        <v>5843</v>
      </c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2"/>
      <c r="AK110" s="2716"/>
      <c r="AQ110" s="2697">
        <v>1</v>
      </c>
      <c r="AR110" s="2698">
        <v>1</v>
      </c>
      <c r="AS110" s="2699">
        <v>0</v>
      </c>
      <c r="AT110" s="2548" t="s">
        <v>5844</v>
      </c>
    </row>
    <row r="111" spans="2:46" s="2548" customFormat="1" ht="12" customHeight="1">
      <c r="B111" s="2641"/>
      <c r="C111" s="2513"/>
      <c r="D111" s="2778" t="s">
        <v>5845</v>
      </c>
      <c r="E111" s="2648"/>
      <c r="F111" s="2648"/>
      <c r="G111" s="2648"/>
      <c r="H111" s="2648"/>
      <c r="I111" s="2648"/>
      <c r="J111" s="2779" t="s">
        <v>1158</v>
      </c>
      <c r="K111" s="2764"/>
      <c r="L111" s="2764"/>
      <c r="M111" s="2764"/>
      <c r="N111" s="2764"/>
      <c r="O111" s="2764"/>
      <c r="P111" s="2764"/>
      <c r="Q111" s="2765"/>
      <c r="R111" s="2688" t="s">
        <v>5771</v>
      </c>
      <c r="S111" s="304"/>
      <c r="T111" s="304"/>
      <c r="U111" s="304"/>
      <c r="V111" s="304"/>
      <c r="W111" s="304"/>
      <c r="X111" s="304"/>
      <c r="Y111" s="304"/>
      <c r="Z111" s="304"/>
      <c r="AA111" s="304"/>
      <c r="AB111" s="304"/>
      <c r="AC111" s="304"/>
      <c r="AD111" s="304"/>
      <c r="AE111" s="304"/>
      <c r="AF111" s="304"/>
      <c r="AG111" s="304"/>
      <c r="AH111" s="304"/>
      <c r="AI111" s="305"/>
      <c r="AK111" s="2716"/>
      <c r="AQ111" s="2780" t="s">
        <v>5846</v>
      </c>
      <c r="AR111" s="2780"/>
      <c r="AS111" s="2780"/>
      <c r="AT111" s="2548" t="s">
        <v>5820</v>
      </c>
    </row>
    <row r="112" spans="2:46" s="2548" customFormat="1" ht="12" customHeight="1" thickBot="1">
      <c r="B112" s="2650"/>
      <c r="C112" s="2520"/>
      <c r="D112" s="2781"/>
      <c r="E112" s="2651"/>
      <c r="F112" s="2651"/>
      <c r="G112" s="2651"/>
      <c r="H112" s="2651"/>
      <c r="I112" s="2651"/>
      <c r="J112" s="2782"/>
      <c r="K112" s="2769"/>
      <c r="L112" s="2769"/>
      <c r="M112" s="2769"/>
      <c r="N112" s="2769"/>
      <c r="O112" s="2769"/>
      <c r="P112" s="2769"/>
      <c r="Q112" s="2770"/>
      <c r="R112" s="2691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8"/>
      <c r="AK112" s="2716"/>
    </row>
    <row r="113" spans="2:37" s="2548" customFormat="1" ht="12" customHeight="1" thickTop="1" thickBot="1">
      <c r="C113" s="2520"/>
      <c r="AK113" s="2716"/>
    </row>
    <row r="114" spans="2:37" s="2548" customFormat="1" ht="12" customHeight="1" thickTop="1" thickBot="1">
      <c r="B114" s="2640">
        <v>23</v>
      </c>
      <c r="C114" s="2513"/>
      <c r="D114" s="2514" t="s">
        <v>867</v>
      </c>
      <c r="E114" s="2515" t="s">
        <v>868</v>
      </c>
      <c r="F114" s="2515" t="s">
        <v>869</v>
      </c>
      <c r="G114" s="2515" t="s">
        <v>870</v>
      </c>
      <c r="H114" s="2516" t="s">
        <v>871</v>
      </c>
      <c r="I114" s="2516" t="s">
        <v>872</v>
      </c>
      <c r="J114" s="2516" t="s">
        <v>873</v>
      </c>
      <c r="K114" s="2516" t="s">
        <v>874</v>
      </c>
      <c r="L114" s="2550" t="s">
        <v>875</v>
      </c>
      <c r="M114" s="2551" t="s">
        <v>876</v>
      </c>
      <c r="N114" s="2551" t="s">
        <v>877</v>
      </c>
      <c r="O114" s="2551" t="s">
        <v>878</v>
      </c>
      <c r="P114" s="2774" t="s">
        <v>879</v>
      </c>
      <c r="Q114" s="2774" t="s">
        <v>880</v>
      </c>
      <c r="R114" s="2516" t="s">
        <v>881</v>
      </c>
      <c r="S114" s="2516" t="s">
        <v>882</v>
      </c>
      <c r="T114" s="2515" t="s">
        <v>883</v>
      </c>
      <c r="U114" s="2515" t="s">
        <v>884</v>
      </c>
      <c r="V114" s="2515" t="s">
        <v>885</v>
      </c>
      <c r="W114" s="2515" t="s">
        <v>886</v>
      </c>
      <c r="X114" s="2516" t="s">
        <v>887</v>
      </c>
      <c r="Y114" s="2516" t="s">
        <v>888</v>
      </c>
      <c r="Z114" s="2516" t="s">
        <v>889</v>
      </c>
      <c r="AA114" s="2516" t="s">
        <v>890</v>
      </c>
      <c r="AB114" s="2515" t="s">
        <v>891</v>
      </c>
      <c r="AC114" s="2515" t="s">
        <v>892</v>
      </c>
      <c r="AD114" s="2515" t="s">
        <v>893</v>
      </c>
      <c r="AE114" s="2515" t="s">
        <v>894</v>
      </c>
      <c r="AF114" s="2516" t="s">
        <v>895</v>
      </c>
      <c r="AG114" s="2516" t="s">
        <v>896</v>
      </c>
      <c r="AH114" s="2516" t="s">
        <v>897</v>
      </c>
      <c r="AI114" s="2517" t="s">
        <v>898</v>
      </c>
      <c r="AK114" s="2716"/>
    </row>
    <row r="115" spans="2:37" s="2548" customFormat="1" ht="12" customHeight="1" thickTop="1">
      <c r="B115" s="2641"/>
      <c r="C115" s="2520"/>
      <c r="D115" s="2775" t="s">
        <v>899</v>
      </c>
      <c r="E115" s="2776"/>
      <c r="F115" s="2776"/>
      <c r="G115" s="2776"/>
      <c r="H115" s="2776"/>
      <c r="I115" s="2776"/>
      <c r="J115" s="2522"/>
      <c r="K115" s="2522"/>
      <c r="L115" s="2553"/>
      <c r="M115" s="2553"/>
      <c r="N115" s="2553"/>
      <c r="O115" s="2553"/>
      <c r="P115" s="2553"/>
      <c r="Q115" s="2553"/>
      <c r="R115" s="2777" t="s">
        <v>5847</v>
      </c>
      <c r="S115" s="301"/>
      <c r="T115" s="301"/>
      <c r="U115" s="301"/>
      <c r="V115" s="301"/>
      <c r="W115" s="301"/>
      <c r="X115" s="301"/>
      <c r="Y115" s="301"/>
      <c r="Z115" s="301"/>
      <c r="AA115" s="301"/>
      <c r="AB115" s="301"/>
      <c r="AC115" s="301"/>
      <c r="AD115" s="301"/>
      <c r="AE115" s="301"/>
      <c r="AF115" s="301"/>
      <c r="AG115" s="301"/>
      <c r="AH115" s="301"/>
      <c r="AI115" s="302"/>
      <c r="AK115" s="2716"/>
    </row>
    <row r="116" spans="2:37" s="2548" customFormat="1" ht="12" customHeight="1">
      <c r="B116" s="2641"/>
      <c r="C116" s="2520"/>
      <c r="D116" s="2778" t="s">
        <v>901</v>
      </c>
      <c r="E116" s="2648"/>
      <c r="F116" s="2648"/>
      <c r="G116" s="2648"/>
      <c r="H116" s="2648"/>
      <c r="I116" s="2648"/>
      <c r="J116" s="2779" t="s">
        <v>785</v>
      </c>
      <c r="K116" s="2764"/>
      <c r="L116" s="2764"/>
      <c r="M116" s="2764"/>
      <c r="N116" s="2764"/>
      <c r="O116" s="2764"/>
      <c r="P116" s="2764"/>
      <c r="Q116" s="2765"/>
      <c r="R116" s="2688" t="s">
        <v>1037</v>
      </c>
      <c r="S116" s="304"/>
      <c r="T116" s="304"/>
      <c r="U116" s="304"/>
      <c r="V116" s="304"/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5"/>
      <c r="AK116" s="2716"/>
    </row>
    <row r="117" spans="2:37" s="2548" customFormat="1" ht="12" customHeight="1" thickBot="1">
      <c r="B117" s="2650"/>
      <c r="C117" s="2520"/>
      <c r="D117" s="2781"/>
      <c r="E117" s="2651"/>
      <c r="F117" s="2651"/>
      <c r="G117" s="2651"/>
      <c r="H117" s="2651"/>
      <c r="I117" s="2651"/>
      <c r="J117" s="2782"/>
      <c r="K117" s="2769"/>
      <c r="L117" s="2769"/>
      <c r="M117" s="2769"/>
      <c r="N117" s="2769"/>
      <c r="O117" s="2769"/>
      <c r="P117" s="2769"/>
      <c r="Q117" s="2770"/>
      <c r="R117" s="2691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8"/>
      <c r="AK117" s="2716"/>
    </row>
    <row r="118" spans="2:37" s="2548" customFormat="1" ht="12" customHeight="1" thickTop="1" thickBot="1">
      <c r="B118" s="2520"/>
      <c r="C118" s="2520"/>
      <c r="D118" s="2574"/>
      <c r="E118" s="2574"/>
      <c r="F118" s="2574"/>
      <c r="G118" s="2574"/>
      <c r="H118" s="2574"/>
      <c r="I118" s="2574"/>
      <c r="J118" s="2574"/>
      <c r="K118" s="2574"/>
      <c r="L118" s="2574"/>
      <c r="M118" s="2574"/>
      <c r="N118" s="2574"/>
      <c r="O118" s="2574"/>
      <c r="P118" s="2574"/>
      <c r="Q118" s="2574"/>
      <c r="R118" s="2574"/>
      <c r="S118" s="2574"/>
      <c r="T118" s="2549"/>
      <c r="U118" s="2549"/>
      <c r="V118" s="2549"/>
      <c r="W118" s="2549"/>
      <c r="X118" s="2549"/>
      <c r="Y118" s="2549"/>
      <c r="Z118" s="2549"/>
      <c r="AA118" s="2549"/>
      <c r="AB118" s="2549"/>
      <c r="AC118" s="2549"/>
      <c r="AD118" s="2549"/>
      <c r="AE118" s="2549"/>
      <c r="AF118" s="2549"/>
      <c r="AG118" s="2549"/>
      <c r="AH118" s="2549"/>
      <c r="AI118" s="2549"/>
      <c r="AK118" s="2716"/>
    </row>
    <row r="119" spans="2:37" s="2548" customFormat="1" ht="12" customHeight="1" thickTop="1" thickBot="1">
      <c r="B119" s="2640">
        <v>24</v>
      </c>
      <c r="C119" s="2520"/>
      <c r="D119" s="2514" t="s">
        <v>903</v>
      </c>
      <c r="E119" s="2515" t="s">
        <v>904</v>
      </c>
      <c r="F119" s="2515" t="s">
        <v>905</v>
      </c>
      <c r="G119" s="2515" t="s">
        <v>906</v>
      </c>
      <c r="H119" s="2516" t="s">
        <v>907</v>
      </c>
      <c r="I119" s="2516" t="s">
        <v>908</v>
      </c>
      <c r="J119" s="2516" t="s">
        <v>909</v>
      </c>
      <c r="K119" s="2516" t="s">
        <v>910</v>
      </c>
      <c r="L119" s="2515" t="s">
        <v>911</v>
      </c>
      <c r="M119" s="2515" t="s">
        <v>912</v>
      </c>
      <c r="N119" s="2515" t="s">
        <v>913</v>
      </c>
      <c r="O119" s="2515" t="s">
        <v>914</v>
      </c>
      <c r="P119" s="2516" t="s">
        <v>915</v>
      </c>
      <c r="Q119" s="2516" t="s">
        <v>916</v>
      </c>
      <c r="R119" s="2516" t="s">
        <v>917</v>
      </c>
      <c r="S119" s="2516" t="s">
        <v>918</v>
      </c>
      <c r="T119" s="2515" t="s">
        <v>919</v>
      </c>
      <c r="U119" s="2515" t="s">
        <v>920</v>
      </c>
      <c r="V119" s="2515" t="s">
        <v>921</v>
      </c>
      <c r="W119" s="2515" t="s">
        <v>922</v>
      </c>
      <c r="X119" s="2516" t="s">
        <v>923</v>
      </c>
      <c r="Y119" s="2730" t="s">
        <v>924</v>
      </c>
      <c r="Z119" s="2774" t="s">
        <v>925</v>
      </c>
      <c r="AA119" s="2774" t="s">
        <v>926</v>
      </c>
      <c r="AB119" s="2515" t="s">
        <v>927</v>
      </c>
      <c r="AC119" s="2515" t="s">
        <v>928</v>
      </c>
      <c r="AD119" s="2515" t="s">
        <v>929</v>
      </c>
      <c r="AE119" s="2515" t="s">
        <v>930</v>
      </c>
      <c r="AF119" s="2516" t="s">
        <v>931</v>
      </c>
      <c r="AG119" s="2516" t="s">
        <v>932</v>
      </c>
      <c r="AH119" s="2516" t="s">
        <v>933</v>
      </c>
      <c r="AI119" s="2517" t="s">
        <v>934</v>
      </c>
      <c r="AK119" s="2716"/>
    </row>
    <row r="120" spans="2:37" s="2548" customFormat="1" ht="12" customHeight="1" thickTop="1">
      <c r="B120" s="2641"/>
      <c r="C120" s="2520"/>
      <c r="D120" s="2783" t="s">
        <v>5848</v>
      </c>
      <c r="E120" s="2784" t="s">
        <v>5849</v>
      </c>
      <c r="F120" s="2785" t="s">
        <v>5850</v>
      </c>
      <c r="G120" s="2785"/>
      <c r="H120" s="2785"/>
      <c r="I120" s="2786" t="s">
        <v>5851</v>
      </c>
      <c r="J120" s="2522"/>
      <c r="K120" s="2522"/>
      <c r="L120" s="2655" t="s">
        <v>939</v>
      </c>
      <c r="M120" s="2655"/>
      <c r="N120" s="2655"/>
      <c r="O120" s="2655"/>
      <c r="P120" s="174" t="s">
        <v>5852</v>
      </c>
      <c r="Q120" s="174"/>
      <c r="R120" s="174"/>
      <c r="S120" s="174" t="s">
        <v>941</v>
      </c>
      <c r="T120" s="174"/>
      <c r="U120" s="174"/>
      <c r="V120" s="174" t="s">
        <v>5853</v>
      </c>
      <c r="W120" s="174"/>
      <c r="X120" s="174"/>
      <c r="Y120" s="2787"/>
      <c r="Z120" s="2787"/>
      <c r="AA120" s="2787"/>
      <c r="AB120" s="2787"/>
      <c r="AC120" s="2787"/>
      <c r="AD120" s="2787"/>
      <c r="AE120" s="2787"/>
      <c r="AF120" s="2787"/>
      <c r="AG120" s="2787"/>
      <c r="AH120" s="2787"/>
      <c r="AI120" s="2788"/>
      <c r="AK120" s="2716"/>
    </row>
    <row r="121" spans="2:37" s="2548" customFormat="1" ht="12" customHeight="1">
      <c r="B121" s="2641"/>
      <c r="C121" s="2520"/>
      <c r="D121" s="2789" t="s">
        <v>5854</v>
      </c>
      <c r="E121" s="2648" t="s">
        <v>1363</v>
      </c>
      <c r="F121" s="2790" t="s">
        <v>5855</v>
      </c>
      <c r="G121" s="2790"/>
      <c r="H121" s="2790"/>
      <c r="I121" s="2790" t="s">
        <v>5856</v>
      </c>
      <c r="J121" s="2717" t="s">
        <v>1158</v>
      </c>
      <c r="K121" s="2717" t="s">
        <v>785</v>
      </c>
      <c r="L121" s="2766" t="s">
        <v>5857</v>
      </c>
      <c r="M121" s="2766"/>
      <c r="N121" s="2766"/>
      <c r="O121" s="2766"/>
      <c r="P121" s="133" t="s">
        <v>5858</v>
      </c>
      <c r="Q121" s="133"/>
      <c r="R121" s="133"/>
      <c r="S121" s="133" t="s">
        <v>1562</v>
      </c>
      <c r="T121" s="133"/>
      <c r="U121" s="133"/>
      <c r="V121" s="133" t="s">
        <v>948</v>
      </c>
      <c r="W121" s="133"/>
      <c r="X121" s="133"/>
      <c r="Y121" s="2791"/>
      <c r="Z121" s="2791"/>
      <c r="AA121" s="2791"/>
      <c r="AB121" s="2791"/>
      <c r="AC121" s="2791"/>
      <c r="AD121" s="2791"/>
      <c r="AE121" s="2791"/>
      <c r="AF121" s="2791"/>
      <c r="AG121" s="2791"/>
      <c r="AH121" s="2791"/>
      <c r="AI121" s="2792"/>
      <c r="AK121" s="2716"/>
    </row>
    <row r="122" spans="2:37" s="2548" customFormat="1" ht="12" customHeight="1" thickBot="1">
      <c r="B122" s="2650"/>
      <c r="C122" s="2520"/>
      <c r="D122" s="2793"/>
      <c r="E122" s="2651"/>
      <c r="F122" s="2794"/>
      <c r="G122" s="2794"/>
      <c r="H122" s="2794"/>
      <c r="I122" s="2794"/>
      <c r="J122" s="2723"/>
      <c r="K122" s="2723"/>
      <c r="L122" s="2771"/>
      <c r="M122" s="2771"/>
      <c r="N122" s="2771"/>
      <c r="O122" s="2771"/>
      <c r="P122" s="140"/>
      <c r="Q122" s="140"/>
      <c r="R122" s="140"/>
      <c r="S122" s="140"/>
      <c r="T122" s="140"/>
      <c r="U122" s="140"/>
      <c r="V122" s="140"/>
      <c r="W122" s="140"/>
      <c r="X122" s="140"/>
      <c r="Y122" s="2795"/>
      <c r="Z122" s="2795"/>
      <c r="AA122" s="2795"/>
      <c r="AB122" s="2795"/>
      <c r="AC122" s="2795"/>
      <c r="AD122" s="2795"/>
      <c r="AE122" s="2795"/>
      <c r="AF122" s="2795"/>
      <c r="AG122" s="2795"/>
      <c r="AH122" s="2795"/>
      <c r="AI122" s="2796"/>
      <c r="AK122" s="2716"/>
    </row>
    <row r="123" spans="2:37" s="2548" customFormat="1" ht="12" customHeight="1" thickTop="1" thickBot="1">
      <c r="B123" s="2520"/>
      <c r="C123" s="2520"/>
      <c r="D123" s="2574"/>
      <c r="E123" s="2574"/>
      <c r="F123" s="2574"/>
      <c r="G123" s="2574"/>
      <c r="H123" s="2574"/>
      <c r="I123" s="2574"/>
      <c r="J123" s="2574"/>
      <c r="K123" s="2574"/>
      <c r="L123" s="2574"/>
      <c r="M123" s="2574"/>
      <c r="N123" s="2574"/>
      <c r="O123" s="2574"/>
      <c r="P123" s="2574"/>
      <c r="Q123" s="2574"/>
      <c r="R123" s="2574"/>
      <c r="S123" s="2574"/>
      <c r="T123" s="2549"/>
      <c r="U123" s="2549"/>
      <c r="V123" s="2549"/>
      <c r="W123" s="2549"/>
      <c r="X123" s="2549"/>
      <c r="Y123" s="2549"/>
      <c r="AK123" s="2716"/>
    </row>
    <row r="124" spans="2:37" ht="12" customHeight="1" thickTop="1" thickBot="1">
      <c r="B124" s="2729">
        <v>25</v>
      </c>
      <c r="C124" s="2520"/>
      <c r="D124" s="2514" t="s">
        <v>949</v>
      </c>
      <c r="E124" s="2515" t="s">
        <v>950</v>
      </c>
      <c r="F124" s="2515" t="s">
        <v>951</v>
      </c>
      <c r="G124" s="2515" t="s">
        <v>952</v>
      </c>
      <c r="H124" s="2516" t="s">
        <v>953</v>
      </c>
      <c r="I124" s="2516" t="s">
        <v>954</v>
      </c>
      <c r="J124" s="2516" t="s">
        <v>955</v>
      </c>
      <c r="K124" s="2516" t="s">
        <v>956</v>
      </c>
      <c r="L124" s="2515" t="s">
        <v>957</v>
      </c>
      <c r="M124" s="2515" t="s">
        <v>958</v>
      </c>
      <c r="N124" s="2515" t="s">
        <v>959</v>
      </c>
      <c r="O124" s="2515" t="s">
        <v>960</v>
      </c>
      <c r="P124" s="2516" t="s">
        <v>961</v>
      </c>
      <c r="Q124" s="2516" t="s">
        <v>962</v>
      </c>
      <c r="R124" s="2516" t="s">
        <v>963</v>
      </c>
      <c r="S124" s="2516" t="s">
        <v>964</v>
      </c>
      <c r="T124" s="2515" t="s">
        <v>965</v>
      </c>
      <c r="U124" s="2515" t="s">
        <v>966</v>
      </c>
      <c r="V124" s="2515" t="s">
        <v>967</v>
      </c>
      <c r="W124" s="2515" t="s">
        <v>968</v>
      </c>
      <c r="X124" s="2516" t="s">
        <v>969</v>
      </c>
      <c r="Y124" s="2516" t="s">
        <v>970</v>
      </c>
      <c r="Z124" s="2516" t="s">
        <v>971</v>
      </c>
      <c r="AA124" s="2516" t="s">
        <v>972</v>
      </c>
      <c r="AB124" s="2515" t="s">
        <v>973</v>
      </c>
      <c r="AC124" s="2515" t="s">
        <v>974</v>
      </c>
      <c r="AD124" s="2515" t="s">
        <v>975</v>
      </c>
      <c r="AE124" s="2515" t="s">
        <v>976</v>
      </c>
      <c r="AF124" s="2516" t="s">
        <v>977</v>
      </c>
      <c r="AG124" s="2516" t="s">
        <v>978</v>
      </c>
      <c r="AH124" s="2516" t="s">
        <v>979</v>
      </c>
      <c r="AI124" s="2517" t="s">
        <v>980</v>
      </c>
      <c r="AK124" s="2716"/>
    </row>
    <row r="125" spans="2:37" ht="12" customHeight="1" thickTop="1">
      <c r="B125" s="2731"/>
      <c r="C125" s="2520"/>
      <c r="D125" s="2797"/>
      <c r="E125" s="2579"/>
      <c r="F125" s="2579"/>
      <c r="G125" s="2656" t="s">
        <v>5859</v>
      </c>
      <c r="H125" s="2760"/>
      <c r="I125" s="2760"/>
      <c r="J125" s="2760"/>
      <c r="K125" s="2761"/>
      <c r="L125" s="2798"/>
      <c r="M125" s="2798"/>
      <c r="N125" s="2656" t="s">
        <v>5860</v>
      </c>
      <c r="O125" s="2761"/>
      <c r="P125" s="2798"/>
      <c r="Q125" s="2799" t="s">
        <v>983</v>
      </c>
      <c r="R125" s="2684"/>
      <c r="S125" s="2800"/>
      <c r="T125" s="2579"/>
      <c r="U125" s="2579"/>
      <c r="V125" s="2579"/>
      <c r="W125" s="2656" t="s">
        <v>5861</v>
      </c>
      <c r="X125" s="2760"/>
      <c r="Y125" s="2760"/>
      <c r="Z125" s="2760"/>
      <c r="AA125" s="2761"/>
      <c r="AB125" s="2801"/>
      <c r="AC125" s="2579"/>
      <c r="AD125" s="2656" t="s">
        <v>5862</v>
      </c>
      <c r="AE125" s="2761"/>
      <c r="AF125" s="2579"/>
      <c r="AG125" s="2799" t="s">
        <v>5863</v>
      </c>
      <c r="AH125" s="2684"/>
      <c r="AI125" s="2685"/>
      <c r="AJ125" s="2802"/>
      <c r="AK125" s="2716"/>
    </row>
    <row r="126" spans="2:37" s="2548" customFormat="1" ht="12" customHeight="1">
      <c r="B126" s="2731"/>
      <c r="C126" s="2520"/>
      <c r="D126" s="2803" t="s">
        <v>5653</v>
      </c>
      <c r="E126" s="2804"/>
      <c r="F126" s="2804"/>
      <c r="G126" s="304" t="s">
        <v>5864</v>
      </c>
      <c r="H126" s="304"/>
      <c r="I126" s="304"/>
      <c r="J126" s="304"/>
      <c r="K126" s="2805"/>
      <c r="L126" s="2806" t="s">
        <v>40</v>
      </c>
      <c r="M126" s="2807"/>
      <c r="N126" s="2659" t="s">
        <v>5865</v>
      </c>
      <c r="O126" s="2661"/>
      <c r="P126" s="2808" t="s">
        <v>40</v>
      </c>
      <c r="Q126" s="2659" t="s">
        <v>1599</v>
      </c>
      <c r="R126" s="2660"/>
      <c r="S126" s="2661"/>
      <c r="T126" s="2809" t="s">
        <v>1157</v>
      </c>
      <c r="U126" s="2804"/>
      <c r="V126" s="2804"/>
      <c r="W126" s="304" t="s">
        <v>5866</v>
      </c>
      <c r="X126" s="304"/>
      <c r="Y126" s="304"/>
      <c r="Z126" s="304"/>
      <c r="AA126" s="2805"/>
      <c r="AB126" s="2806" t="s">
        <v>5653</v>
      </c>
      <c r="AC126" s="2807"/>
      <c r="AD126" s="2659" t="s">
        <v>5867</v>
      </c>
      <c r="AE126" s="2661"/>
      <c r="AF126" s="2808" t="s">
        <v>40</v>
      </c>
      <c r="AG126" s="2659" t="s">
        <v>5868</v>
      </c>
      <c r="AH126" s="2660"/>
      <c r="AI126" s="2744"/>
      <c r="AJ126" s="2810"/>
      <c r="AK126" s="2716"/>
    </row>
    <row r="127" spans="2:37" s="2548" customFormat="1" ht="12" customHeight="1" thickBot="1">
      <c r="B127" s="2745"/>
      <c r="C127" s="2520"/>
      <c r="D127" s="2811"/>
      <c r="E127" s="2812"/>
      <c r="F127" s="2812"/>
      <c r="G127" s="307"/>
      <c r="H127" s="307"/>
      <c r="I127" s="307"/>
      <c r="J127" s="307"/>
      <c r="K127" s="2813"/>
      <c r="L127" s="2814"/>
      <c r="M127" s="2815"/>
      <c r="N127" s="2669"/>
      <c r="O127" s="2671"/>
      <c r="P127" s="2816"/>
      <c r="Q127" s="2669"/>
      <c r="R127" s="2670"/>
      <c r="S127" s="2671"/>
      <c r="T127" s="2817"/>
      <c r="U127" s="2812"/>
      <c r="V127" s="2812"/>
      <c r="W127" s="307"/>
      <c r="X127" s="307"/>
      <c r="Y127" s="307"/>
      <c r="Z127" s="307"/>
      <c r="AA127" s="2813"/>
      <c r="AB127" s="2814"/>
      <c r="AC127" s="2815"/>
      <c r="AD127" s="2669"/>
      <c r="AE127" s="2671"/>
      <c r="AF127" s="2816"/>
      <c r="AG127" s="2669"/>
      <c r="AH127" s="2670"/>
      <c r="AI127" s="2750"/>
      <c r="AJ127" s="2818"/>
      <c r="AK127" s="2751"/>
    </row>
    <row r="128" spans="2:37" s="2548" customFormat="1" ht="12" customHeight="1" thickTop="1" thickBot="1"/>
    <row r="129" spans="2:37" s="1" customFormat="1" ht="12" customHeight="1" thickTop="1" thickBot="1">
      <c r="B129" s="119">
        <v>26</v>
      </c>
      <c r="C129" s="8"/>
      <c r="D129" s="9" t="s">
        <v>992</v>
      </c>
      <c r="E129" s="2819" t="s">
        <v>993</v>
      </c>
      <c r="F129" s="2819" t="s">
        <v>994</v>
      </c>
      <c r="G129" s="2819" t="s">
        <v>995</v>
      </c>
      <c r="H129" s="2820" t="s">
        <v>996</v>
      </c>
      <c r="I129" s="312" t="s">
        <v>997</v>
      </c>
      <c r="J129" s="312" t="s">
        <v>998</v>
      </c>
      <c r="K129" s="312" t="s">
        <v>999</v>
      </c>
      <c r="L129" s="2819" t="s">
        <v>1000</v>
      </c>
      <c r="M129" s="2819" t="s">
        <v>1001</v>
      </c>
      <c r="N129" s="2819" t="s">
        <v>1002</v>
      </c>
      <c r="O129" s="2819" t="s">
        <v>1003</v>
      </c>
      <c r="P129" s="2820" t="s">
        <v>1004</v>
      </c>
      <c r="Q129" s="2820" t="s">
        <v>1005</v>
      </c>
      <c r="R129" s="312" t="s">
        <v>1006</v>
      </c>
      <c r="S129" s="312" t="s">
        <v>1007</v>
      </c>
      <c r="T129" s="2819" t="s">
        <v>1008</v>
      </c>
      <c r="U129" s="2819" t="s">
        <v>1009</v>
      </c>
      <c r="V129" s="2819" t="s">
        <v>1010</v>
      </c>
      <c r="W129" s="2819" t="s">
        <v>1011</v>
      </c>
      <c r="X129" s="2820" t="s">
        <v>1012</v>
      </c>
      <c r="Y129" s="2820" t="s">
        <v>1013</v>
      </c>
      <c r="Z129" s="2820" t="s">
        <v>1014</v>
      </c>
      <c r="AA129" s="2820" t="s">
        <v>1015</v>
      </c>
      <c r="AB129" s="2819" t="s">
        <v>1016</v>
      </c>
      <c r="AC129" s="2819" t="s">
        <v>1017</v>
      </c>
      <c r="AD129" s="2819" t="s">
        <v>1018</v>
      </c>
      <c r="AE129" s="2819" t="s">
        <v>1019</v>
      </c>
      <c r="AF129" s="2820" t="s">
        <v>1020</v>
      </c>
      <c r="AG129" s="2820" t="s">
        <v>1021</v>
      </c>
      <c r="AH129" s="2820" t="s">
        <v>1022</v>
      </c>
      <c r="AI129" s="2821" t="s">
        <v>1023</v>
      </c>
      <c r="AJ129" s="2822"/>
      <c r="AK129" s="2823" t="s">
        <v>5869</v>
      </c>
    </row>
    <row r="130" spans="2:37" s="1" customFormat="1" ht="12" customHeight="1" thickTop="1">
      <c r="B130" s="2824"/>
      <c r="C130" s="2825"/>
      <c r="D130" s="283" t="s">
        <v>5870</v>
      </c>
      <c r="E130" s="284" t="s">
        <v>5871</v>
      </c>
      <c r="F130" s="284" t="s">
        <v>5872</v>
      </c>
      <c r="G130" s="284" t="s">
        <v>5873</v>
      </c>
      <c r="H130" s="284" t="s">
        <v>5874</v>
      </c>
      <c r="I130" s="323"/>
      <c r="J130" s="323"/>
      <c r="K130" s="323"/>
      <c r="L130" s="2826" t="s">
        <v>1030</v>
      </c>
      <c r="M130" s="2827" t="s">
        <v>5875</v>
      </c>
      <c r="N130" s="2828"/>
      <c r="O130" s="2828"/>
      <c r="P130" s="2828"/>
      <c r="Q130" s="2828"/>
      <c r="R130" s="2829"/>
      <c r="S130" s="2829"/>
      <c r="T130" s="2829"/>
      <c r="U130" s="2830" t="s">
        <v>5876</v>
      </c>
      <c r="V130" s="2831"/>
      <c r="W130" s="2831"/>
      <c r="X130" s="2831"/>
      <c r="Y130" s="2831"/>
      <c r="Z130" s="2831"/>
      <c r="AA130" s="2831"/>
      <c r="AB130" s="2831"/>
      <c r="AC130" s="2831"/>
      <c r="AD130" s="2831"/>
      <c r="AE130" s="2831"/>
      <c r="AF130" s="2831"/>
      <c r="AG130" s="2831"/>
      <c r="AH130" s="2831"/>
      <c r="AI130" s="2832"/>
      <c r="AJ130" s="2822"/>
      <c r="AK130" s="2833"/>
    </row>
    <row r="131" spans="2:37" s="6" customFormat="1" ht="12" customHeight="1">
      <c r="B131" s="2824"/>
      <c r="C131" s="2825"/>
      <c r="D131" s="289" t="s">
        <v>5870</v>
      </c>
      <c r="E131" s="226" t="s">
        <v>1632</v>
      </c>
      <c r="F131" s="226" t="s">
        <v>5877</v>
      </c>
      <c r="G131" s="226" t="s">
        <v>5873</v>
      </c>
      <c r="H131" s="2834" t="s">
        <v>5874</v>
      </c>
      <c r="I131" s="2629" t="s">
        <v>5653</v>
      </c>
      <c r="J131" s="2531"/>
      <c r="K131" s="2532"/>
      <c r="L131" s="2835" t="s">
        <v>1030</v>
      </c>
      <c r="M131" s="2836" t="s">
        <v>5878</v>
      </c>
      <c r="N131" s="2837"/>
      <c r="O131" s="2837"/>
      <c r="P131" s="2837"/>
      <c r="Q131" s="2837"/>
      <c r="R131" s="2838" t="s">
        <v>785</v>
      </c>
      <c r="S131" s="2839"/>
      <c r="T131" s="2840"/>
      <c r="U131" s="2841" t="s">
        <v>1037</v>
      </c>
      <c r="V131" s="2842"/>
      <c r="W131" s="2842"/>
      <c r="X131" s="2842"/>
      <c r="Y131" s="2842"/>
      <c r="Z131" s="2842"/>
      <c r="AA131" s="2842"/>
      <c r="AB131" s="2842"/>
      <c r="AC131" s="2842"/>
      <c r="AD131" s="2842"/>
      <c r="AE131" s="2842"/>
      <c r="AF131" s="2842"/>
      <c r="AG131" s="2842"/>
      <c r="AH131" s="2842"/>
      <c r="AI131" s="2843"/>
      <c r="AJ131" s="2822"/>
      <c r="AK131" s="2833"/>
    </row>
    <row r="132" spans="2:37" s="1" customFormat="1" ht="12" customHeight="1" thickBot="1">
      <c r="B132" s="2844"/>
      <c r="C132" s="2825"/>
      <c r="D132" s="294"/>
      <c r="E132" s="233"/>
      <c r="F132" s="233"/>
      <c r="G132" s="233"/>
      <c r="H132" s="2845"/>
      <c r="I132" s="2542"/>
      <c r="J132" s="2543"/>
      <c r="K132" s="2544"/>
      <c r="L132" s="2846"/>
      <c r="M132" s="2847"/>
      <c r="N132" s="2847"/>
      <c r="O132" s="2847"/>
      <c r="P132" s="2847"/>
      <c r="Q132" s="2847"/>
      <c r="R132" s="2848"/>
      <c r="S132" s="2849"/>
      <c r="T132" s="2850"/>
      <c r="U132" s="2851"/>
      <c r="V132" s="2852"/>
      <c r="W132" s="2852"/>
      <c r="X132" s="2852"/>
      <c r="Y132" s="2852"/>
      <c r="Z132" s="2852"/>
      <c r="AA132" s="2852"/>
      <c r="AB132" s="2852"/>
      <c r="AC132" s="2852"/>
      <c r="AD132" s="2852"/>
      <c r="AE132" s="2852"/>
      <c r="AF132" s="2852"/>
      <c r="AG132" s="2852"/>
      <c r="AH132" s="2852"/>
      <c r="AI132" s="2853"/>
      <c r="AJ132" s="2822"/>
      <c r="AK132" s="2854"/>
    </row>
    <row r="133" spans="2:37" ht="12" customHeight="1" thickTop="1" thickBot="1">
      <c r="B133" s="2504"/>
      <c r="C133" s="2504"/>
      <c r="D133" s="2504"/>
      <c r="E133" s="2504"/>
      <c r="F133" s="2504"/>
      <c r="G133" s="2504"/>
      <c r="H133" s="2504"/>
      <c r="I133" s="2504"/>
      <c r="J133" s="2504"/>
      <c r="K133" s="2504"/>
      <c r="L133" s="2504"/>
      <c r="M133" s="2504"/>
      <c r="N133" s="2504"/>
      <c r="O133" s="2504"/>
      <c r="P133" s="2504"/>
      <c r="Q133" s="2504"/>
      <c r="R133" s="2504"/>
      <c r="S133" s="2504"/>
      <c r="T133" s="2504"/>
      <c r="U133" s="2504"/>
      <c r="V133" s="2504"/>
      <c r="W133" s="2504"/>
      <c r="X133" s="2504"/>
      <c r="Y133" s="2504"/>
      <c r="Z133" s="2504"/>
      <c r="AA133" s="2504"/>
      <c r="AB133" s="2504"/>
      <c r="AC133" s="2504"/>
      <c r="AD133" s="2504"/>
      <c r="AE133" s="2504"/>
      <c r="AF133" s="2504"/>
      <c r="AG133" s="2504"/>
      <c r="AH133" s="2504"/>
      <c r="AI133" s="2504"/>
    </row>
    <row r="134" spans="2:37" ht="12" customHeight="1" thickTop="1" thickBot="1">
      <c r="B134" s="2640">
        <v>27</v>
      </c>
      <c r="C134" s="2513"/>
      <c r="D134" s="2514" t="s">
        <v>1038</v>
      </c>
      <c r="E134" s="2515" t="s">
        <v>1039</v>
      </c>
      <c r="F134" s="2515" t="s">
        <v>1040</v>
      </c>
      <c r="G134" s="2515" t="s">
        <v>1041</v>
      </c>
      <c r="H134" s="2516" t="s">
        <v>1042</v>
      </c>
      <c r="I134" s="2516" t="s">
        <v>1043</v>
      </c>
      <c r="J134" s="2516" t="s">
        <v>1044</v>
      </c>
      <c r="K134" s="2516" t="s">
        <v>1045</v>
      </c>
      <c r="L134" s="2515" t="s">
        <v>1046</v>
      </c>
      <c r="M134" s="2515" t="s">
        <v>1047</v>
      </c>
      <c r="N134" s="2515" t="s">
        <v>1048</v>
      </c>
      <c r="O134" s="2515" t="s">
        <v>1049</v>
      </c>
      <c r="P134" s="2516" t="s">
        <v>1050</v>
      </c>
      <c r="Q134" s="2516" t="s">
        <v>1051</v>
      </c>
      <c r="R134" s="2516" t="s">
        <v>1052</v>
      </c>
      <c r="S134" s="2516" t="s">
        <v>1053</v>
      </c>
      <c r="T134" s="2515" t="s">
        <v>1054</v>
      </c>
      <c r="U134" s="2515" t="s">
        <v>1055</v>
      </c>
      <c r="V134" s="2515" t="s">
        <v>1056</v>
      </c>
      <c r="W134" s="2515" t="s">
        <v>1057</v>
      </c>
      <c r="X134" s="2516" t="s">
        <v>1058</v>
      </c>
      <c r="Y134" s="2516" t="s">
        <v>1059</v>
      </c>
      <c r="Z134" s="2516" t="s">
        <v>1060</v>
      </c>
      <c r="AA134" s="2516" t="s">
        <v>1061</v>
      </c>
      <c r="AB134" s="2515" t="s">
        <v>1062</v>
      </c>
      <c r="AC134" s="2515" t="s">
        <v>1063</v>
      </c>
      <c r="AD134" s="2515" t="s">
        <v>1064</v>
      </c>
      <c r="AE134" s="2515" t="s">
        <v>1065</v>
      </c>
      <c r="AF134" s="2516" t="s">
        <v>1066</v>
      </c>
      <c r="AG134" s="2516" t="s">
        <v>1067</v>
      </c>
      <c r="AH134" s="2516" t="s">
        <v>1068</v>
      </c>
      <c r="AI134" s="2517" t="s">
        <v>1069</v>
      </c>
      <c r="AK134" s="2695" t="s">
        <v>5879</v>
      </c>
    </row>
    <row r="135" spans="2:37" ht="12" customHeight="1" thickTop="1">
      <c r="B135" s="2641"/>
      <c r="C135" s="2520"/>
      <c r="D135" s="300" t="s">
        <v>1071</v>
      </c>
      <c r="E135" s="301"/>
      <c r="F135" s="301"/>
      <c r="G135" s="301"/>
      <c r="H135" s="301"/>
      <c r="I135" s="301"/>
      <c r="J135" s="301"/>
      <c r="K135" s="301"/>
      <c r="L135" s="301"/>
      <c r="M135" s="301"/>
      <c r="N135" s="301"/>
      <c r="O135" s="301"/>
      <c r="P135" s="301"/>
      <c r="Q135" s="301"/>
      <c r="R135" s="301"/>
      <c r="S135" s="301"/>
      <c r="T135" s="301"/>
      <c r="U135" s="301"/>
      <c r="V135" s="301"/>
      <c r="W135" s="301"/>
      <c r="X135" s="301"/>
      <c r="Y135" s="301"/>
      <c r="Z135" s="301"/>
      <c r="AA135" s="301"/>
      <c r="AB135" s="301"/>
      <c r="AC135" s="301"/>
      <c r="AD135" s="301"/>
      <c r="AE135" s="301"/>
      <c r="AF135" s="301"/>
      <c r="AG135" s="301"/>
      <c r="AH135" s="301"/>
      <c r="AI135" s="302"/>
      <c r="AK135" s="2716"/>
    </row>
    <row r="136" spans="2:37" ht="12" customHeight="1">
      <c r="B136" s="2641"/>
      <c r="C136" s="2520"/>
      <c r="D136" s="2855" t="s">
        <v>5880</v>
      </c>
      <c r="E136" s="2856"/>
      <c r="F136" s="2856"/>
      <c r="G136" s="2856"/>
      <c r="H136" s="2856"/>
      <c r="I136" s="2856"/>
      <c r="J136" s="2856"/>
      <c r="K136" s="2856"/>
      <c r="L136" s="2856"/>
      <c r="M136" s="2856"/>
      <c r="N136" s="2856"/>
      <c r="O136" s="2856"/>
      <c r="P136" s="2856"/>
      <c r="Q136" s="2856"/>
      <c r="R136" s="2856"/>
      <c r="S136" s="2856"/>
      <c r="T136" s="2856"/>
      <c r="U136" s="2856"/>
      <c r="V136" s="2856"/>
      <c r="W136" s="2856"/>
      <c r="X136" s="2856"/>
      <c r="Y136" s="2856"/>
      <c r="Z136" s="2856"/>
      <c r="AA136" s="2856"/>
      <c r="AB136" s="2856"/>
      <c r="AC136" s="2856"/>
      <c r="AD136" s="2856"/>
      <c r="AE136" s="2856"/>
      <c r="AF136" s="2856"/>
      <c r="AG136" s="2856"/>
      <c r="AH136" s="2856"/>
      <c r="AI136" s="2857"/>
      <c r="AK136" s="2716"/>
    </row>
    <row r="137" spans="2:37" ht="12" customHeight="1" thickBot="1">
      <c r="B137" s="2650"/>
      <c r="C137" s="2520"/>
      <c r="D137" s="2858"/>
      <c r="E137" s="2859"/>
      <c r="F137" s="2859"/>
      <c r="G137" s="2859"/>
      <c r="H137" s="2859"/>
      <c r="I137" s="2859"/>
      <c r="J137" s="2859"/>
      <c r="K137" s="2859"/>
      <c r="L137" s="2859"/>
      <c r="M137" s="2859"/>
      <c r="N137" s="2859"/>
      <c r="O137" s="2859"/>
      <c r="P137" s="2859"/>
      <c r="Q137" s="2859"/>
      <c r="R137" s="2859"/>
      <c r="S137" s="2859"/>
      <c r="T137" s="2859"/>
      <c r="U137" s="2859"/>
      <c r="V137" s="2859"/>
      <c r="W137" s="2859"/>
      <c r="X137" s="2859"/>
      <c r="Y137" s="2859"/>
      <c r="Z137" s="2859"/>
      <c r="AA137" s="2859"/>
      <c r="AB137" s="2859"/>
      <c r="AC137" s="2859"/>
      <c r="AD137" s="2859"/>
      <c r="AE137" s="2859"/>
      <c r="AF137" s="2859"/>
      <c r="AG137" s="2859"/>
      <c r="AH137" s="2859"/>
      <c r="AI137" s="2860"/>
      <c r="AK137" s="2716"/>
    </row>
    <row r="138" spans="2:37" ht="12" customHeight="1" thickTop="1" thickBot="1">
      <c r="B138" s="2504"/>
      <c r="C138" s="2504"/>
      <c r="D138" s="2504"/>
      <c r="E138" s="2504"/>
      <c r="F138" s="2504"/>
      <c r="G138" s="2504"/>
      <c r="H138" s="2504"/>
      <c r="I138" s="2504"/>
      <c r="J138" s="2504"/>
      <c r="K138" s="2504"/>
      <c r="L138" s="2504"/>
      <c r="M138" s="2504"/>
      <c r="N138" s="2504"/>
      <c r="O138" s="2504"/>
      <c r="P138" s="2504"/>
      <c r="Q138" s="2504"/>
      <c r="R138" s="2504"/>
      <c r="S138" s="2504"/>
      <c r="T138" s="2504"/>
      <c r="U138" s="2504"/>
      <c r="V138" s="2504"/>
      <c r="W138" s="2504"/>
      <c r="X138" s="2504"/>
      <c r="Y138" s="2504"/>
      <c r="Z138" s="2504"/>
      <c r="AA138" s="2504"/>
      <c r="AB138" s="2504"/>
      <c r="AC138" s="2504"/>
      <c r="AD138" s="2504"/>
      <c r="AE138" s="2504"/>
      <c r="AF138" s="2504"/>
      <c r="AG138" s="2504"/>
      <c r="AH138" s="2504"/>
      <c r="AI138" s="2504"/>
      <c r="AK138" s="2716"/>
    </row>
    <row r="139" spans="2:37" ht="12" customHeight="1" thickTop="1" thickBot="1">
      <c r="B139" s="2640">
        <v>28</v>
      </c>
      <c r="C139" s="2520"/>
      <c r="D139" s="2514" t="s">
        <v>1073</v>
      </c>
      <c r="E139" s="2515" t="s">
        <v>1074</v>
      </c>
      <c r="F139" s="2515" t="s">
        <v>1075</v>
      </c>
      <c r="G139" s="2515" t="s">
        <v>1076</v>
      </c>
      <c r="H139" s="2730" t="s">
        <v>1077</v>
      </c>
      <c r="I139" s="2730" t="s">
        <v>1078</v>
      </c>
      <c r="J139" s="2730" t="s">
        <v>1079</v>
      </c>
      <c r="K139" s="2730" t="s">
        <v>1080</v>
      </c>
      <c r="L139" s="2551" t="s">
        <v>1081</v>
      </c>
      <c r="M139" s="2551" t="s">
        <v>1082</v>
      </c>
      <c r="N139" s="2551" t="s">
        <v>1083</v>
      </c>
      <c r="O139" s="2551" t="s">
        <v>1084</v>
      </c>
      <c r="P139" s="2730" t="s">
        <v>1085</v>
      </c>
      <c r="Q139" s="2730" t="s">
        <v>1086</v>
      </c>
      <c r="R139" s="2730" t="s">
        <v>1087</v>
      </c>
      <c r="S139" s="2730" t="s">
        <v>1088</v>
      </c>
      <c r="T139" s="2515" t="s">
        <v>1089</v>
      </c>
      <c r="U139" s="2515" t="s">
        <v>1090</v>
      </c>
      <c r="V139" s="2515" t="s">
        <v>1091</v>
      </c>
      <c r="W139" s="2515" t="s">
        <v>1092</v>
      </c>
      <c r="X139" s="2730" t="s">
        <v>1093</v>
      </c>
      <c r="Y139" s="2730" t="s">
        <v>1094</v>
      </c>
      <c r="Z139" s="2730" t="s">
        <v>1095</v>
      </c>
      <c r="AA139" s="2730" t="s">
        <v>1096</v>
      </c>
      <c r="AB139" s="2551" t="s">
        <v>1097</v>
      </c>
      <c r="AC139" s="2551" t="s">
        <v>1098</v>
      </c>
      <c r="AD139" s="2551" t="s">
        <v>1099</v>
      </c>
      <c r="AE139" s="2551" t="s">
        <v>1100</v>
      </c>
      <c r="AF139" s="2516" t="s">
        <v>1101</v>
      </c>
      <c r="AG139" s="2516" t="s">
        <v>1102</v>
      </c>
      <c r="AH139" s="2516" t="s">
        <v>1103</v>
      </c>
      <c r="AI139" s="2517" t="s">
        <v>1104</v>
      </c>
      <c r="AK139" s="2716"/>
    </row>
    <row r="140" spans="2:37" ht="12" customHeight="1" thickTop="1">
      <c r="B140" s="2641"/>
      <c r="C140" s="2520"/>
      <c r="D140" s="2861" t="s">
        <v>5881</v>
      </c>
      <c r="E140" s="2862" t="s">
        <v>1149</v>
      </c>
      <c r="F140" s="2862" t="s">
        <v>1150</v>
      </c>
      <c r="G140" s="2786" t="s">
        <v>5882</v>
      </c>
      <c r="H140" s="2863"/>
      <c r="I140" s="2863"/>
      <c r="J140" s="2863"/>
      <c r="K140" s="2864" t="s">
        <v>1677</v>
      </c>
      <c r="L140" s="2735" t="s">
        <v>5883</v>
      </c>
      <c r="M140" s="2733"/>
      <c r="N140" s="2733"/>
      <c r="O140" s="2733"/>
      <c r="P140" s="2733"/>
      <c r="Q140" s="2733"/>
      <c r="R140" s="2733"/>
      <c r="S140" s="2734"/>
      <c r="T140" s="2865" t="s">
        <v>1107</v>
      </c>
      <c r="U140" s="2866" t="s">
        <v>1108</v>
      </c>
      <c r="V140" s="2867" t="s">
        <v>1109</v>
      </c>
      <c r="W140" s="2867" t="s">
        <v>5884</v>
      </c>
      <c r="X140" s="2864" t="s">
        <v>5885</v>
      </c>
      <c r="Y140" s="2868"/>
      <c r="Z140" s="2733"/>
      <c r="AA140" s="2733"/>
      <c r="AB140" s="2733"/>
      <c r="AC140" s="2734"/>
      <c r="AD140" s="2869"/>
      <c r="AE140" s="2868"/>
      <c r="AF140" s="2760" t="s">
        <v>5886</v>
      </c>
      <c r="AG140" s="2760"/>
      <c r="AH140" s="2760"/>
      <c r="AI140" s="2870"/>
      <c r="AK140" s="2716"/>
    </row>
    <row r="141" spans="2:37" s="2548" customFormat="1" ht="12" customHeight="1">
      <c r="B141" s="2641"/>
      <c r="C141" s="2520"/>
      <c r="D141" s="2789" t="s">
        <v>5887</v>
      </c>
      <c r="E141" s="2790" t="s">
        <v>5888</v>
      </c>
      <c r="F141" s="2790" t="s">
        <v>1155</v>
      </c>
      <c r="G141" s="2790" t="s">
        <v>5889</v>
      </c>
      <c r="H141" s="2629" t="s">
        <v>1157</v>
      </c>
      <c r="I141" s="2531"/>
      <c r="J141" s="2531"/>
      <c r="K141" s="2532"/>
      <c r="L141" s="2871" t="s">
        <v>5880</v>
      </c>
      <c r="M141" s="2872"/>
      <c r="N141" s="2872"/>
      <c r="O141" s="2872"/>
      <c r="P141" s="2872"/>
      <c r="Q141" s="2872"/>
      <c r="R141" s="2872"/>
      <c r="S141" s="2872"/>
      <c r="T141" s="2873"/>
      <c r="U141" s="2874"/>
      <c r="V141" s="2875" t="s">
        <v>5890</v>
      </c>
      <c r="W141" s="2876"/>
      <c r="X141" s="2877"/>
      <c r="Y141" s="2878" t="s">
        <v>1157</v>
      </c>
      <c r="Z141" s="2531" t="s">
        <v>549</v>
      </c>
      <c r="AA141" s="2531"/>
      <c r="AB141" s="2531"/>
      <c r="AC141" s="2532"/>
      <c r="AD141" s="2879" t="s">
        <v>5663</v>
      </c>
      <c r="AE141" s="2880"/>
      <c r="AF141" s="2856" t="s">
        <v>1699</v>
      </c>
      <c r="AG141" s="2856"/>
      <c r="AH141" s="2856"/>
      <c r="AI141" s="2857"/>
      <c r="AK141" s="2716"/>
    </row>
    <row r="142" spans="2:37" s="2548" customFormat="1" ht="12" customHeight="1" thickBot="1">
      <c r="B142" s="2650"/>
      <c r="C142" s="2520"/>
      <c r="D142" s="2793"/>
      <c r="E142" s="2794"/>
      <c r="F142" s="2794"/>
      <c r="G142" s="2794"/>
      <c r="H142" s="2542"/>
      <c r="I142" s="2543"/>
      <c r="J142" s="2543"/>
      <c r="K142" s="2544"/>
      <c r="L142" s="2881"/>
      <c r="M142" s="2882"/>
      <c r="N142" s="2882"/>
      <c r="O142" s="2882"/>
      <c r="P142" s="2882"/>
      <c r="Q142" s="2882"/>
      <c r="R142" s="2882"/>
      <c r="S142" s="2882"/>
      <c r="T142" s="2883"/>
      <c r="U142" s="2883"/>
      <c r="V142" s="2884"/>
      <c r="W142" s="2885"/>
      <c r="X142" s="2886"/>
      <c r="Y142" s="2887"/>
      <c r="Z142" s="2543"/>
      <c r="AA142" s="2543"/>
      <c r="AB142" s="2543"/>
      <c r="AC142" s="2544"/>
      <c r="AD142" s="2542"/>
      <c r="AE142" s="2544"/>
      <c r="AF142" s="2859"/>
      <c r="AG142" s="2859"/>
      <c r="AH142" s="2859"/>
      <c r="AI142" s="2860"/>
      <c r="AK142" s="2751"/>
    </row>
    <row r="143" spans="2:37" s="2548" customFormat="1" ht="12" customHeight="1" thickTop="1" thickBot="1"/>
    <row r="144" spans="2:37" s="2548" customFormat="1" ht="12" customHeight="1" thickTop="1" thickBot="1">
      <c r="B144" s="2640">
        <v>29</v>
      </c>
      <c r="C144" s="2513"/>
      <c r="D144" s="2514" t="s">
        <v>1116</v>
      </c>
      <c r="E144" s="2515" t="s">
        <v>1117</v>
      </c>
      <c r="F144" s="2515" t="s">
        <v>1118</v>
      </c>
      <c r="G144" s="2515" t="s">
        <v>1119</v>
      </c>
      <c r="H144" s="2516" t="s">
        <v>1120</v>
      </c>
      <c r="I144" s="2516" t="s">
        <v>1121</v>
      </c>
      <c r="J144" s="2516" t="s">
        <v>1122</v>
      </c>
      <c r="K144" s="2516" t="s">
        <v>1123</v>
      </c>
      <c r="L144" s="2515" t="s">
        <v>1124</v>
      </c>
      <c r="M144" s="2515" t="s">
        <v>1125</v>
      </c>
      <c r="N144" s="2515" t="s">
        <v>1126</v>
      </c>
      <c r="O144" s="2515" t="s">
        <v>1127</v>
      </c>
      <c r="P144" s="2516" t="s">
        <v>1128</v>
      </c>
      <c r="Q144" s="2516" t="s">
        <v>1129</v>
      </c>
      <c r="R144" s="2516" t="s">
        <v>1130</v>
      </c>
      <c r="S144" s="2516" t="s">
        <v>1131</v>
      </c>
      <c r="T144" s="2515" t="s">
        <v>1132</v>
      </c>
      <c r="U144" s="2515" t="s">
        <v>1133</v>
      </c>
      <c r="V144" s="2515" t="s">
        <v>1134</v>
      </c>
      <c r="W144" s="2515" t="s">
        <v>1135</v>
      </c>
      <c r="X144" s="2516" t="s">
        <v>1136</v>
      </c>
      <c r="Y144" s="2516" t="s">
        <v>1137</v>
      </c>
      <c r="Z144" s="2516" t="s">
        <v>1138</v>
      </c>
      <c r="AA144" s="2516" t="s">
        <v>1139</v>
      </c>
      <c r="AB144" s="2515" t="s">
        <v>1140</v>
      </c>
      <c r="AC144" s="2515" t="s">
        <v>1141</v>
      </c>
      <c r="AD144" s="2515" t="s">
        <v>1142</v>
      </c>
      <c r="AE144" s="2515" t="s">
        <v>1143</v>
      </c>
      <c r="AF144" s="2516" t="s">
        <v>1144</v>
      </c>
      <c r="AG144" s="2516" t="s">
        <v>1145</v>
      </c>
      <c r="AH144" s="2516" t="s">
        <v>1146</v>
      </c>
      <c r="AI144" s="2517" t="s">
        <v>1147</v>
      </c>
      <c r="AK144" s="2518" t="s">
        <v>5891</v>
      </c>
    </row>
    <row r="145" spans="2:37" ht="12" customHeight="1" thickTop="1">
      <c r="B145" s="2641"/>
      <c r="C145" s="2520"/>
      <c r="D145" s="2861"/>
      <c r="E145" s="2645" t="s">
        <v>5892</v>
      </c>
      <c r="F145" s="2655"/>
      <c r="G145" s="2655"/>
      <c r="H145" s="2655"/>
      <c r="I145" s="2655"/>
      <c r="J145" s="2655"/>
      <c r="K145" s="2655"/>
      <c r="L145" s="2645" t="s">
        <v>5893</v>
      </c>
      <c r="M145" s="2645"/>
      <c r="N145" s="2645"/>
      <c r="O145" s="2645"/>
      <c r="P145" s="2645"/>
      <c r="Q145" s="2645"/>
      <c r="R145" s="2645"/>
      <c r="S145" s="2645"/>
      <c r="T145" s="2645"/>
      <c r="U145" s="2645"/>
      <c r="V145" s="2645"/>
      <c r="W145" s="2645"/>
      <c r="X145" s="2645"/>
      <c r="Y145" s="2645"/>
      <c r="Z145" s="2645"/>
      <c r="AA145" s="2645"/>
      <c r="AB145" s="2645"/>
      <c r="AC145" s="2645"/>
      <c r="AD145" s="2645"/>
      <c r="AE145" s="2645"/>
      <c r="AF145" s="2645"/>
      <c r="AG145" s="2645"/>
      <c r="AH145" s="2645"/>
      <c r="AI145" s="2646"/>
      <c r="AK145" s="2524"/>
    </row>
    <row r="146" spans="2:37" s="2548" customFormat="1" ht="12" customHeight="1">
      <c r="B146" s="2641"/>
      <c r="C146" s="2520"/>
      <c r="D146" s="2888" t="s">
        <v>1158</v>
      </c>
      <c r="E146" s="2766" t="s">
        <v>1195</v>
      </c>
      <c r="F146" s="2766"/>
      <c r="G146" s="2766"/>
      <c r="H146" s="2766"/>
      <c r="I146" s="2766"/>
      <c r="J146" s="2889" t="s">
        <v>549</v>
      </c>
      <c r="K146" s="2889"/>
      <c r="L146" s="2648" t="s">
        <v>1037</v>
      </c>
      <c r="M146" s="2648"/>
      <c r="N146" s="2648"/>
      <c r="O146" s="2648"/>
      <c r="P146" s="2648"/>
      <c r="Q146" s="2648"/>
      <c r="R146" s="2648"/>
      <c r="S146" s="2648"/>
      <c r="T146" s="2648"/>
      <c r="U146" s="2648"/>
      <c r="V146" s="2648"/>
      <c r="W146" s="2648"/>
      <c r="X146" s="2648"/>
      <c r="Y146" s="2648"/>
      <c r="Z146" s="2648"/>
      <c r="AA146" s="2648"/>
      <c r="AB146" s="2648"/>
      <c r="AC146" s="2648"/>
      <c r="AD146" s="2648"/>
      <c r="AE146" s="2648"/>
      <c r="AF146" s="2648"/>
      <c r="AG146" s="2648"/>
      <c r="AH146" s="2648"/>
      <c r="AI146" s="2649"/>
      <c r="AK146" s="2524"/>
    </row>
    <row r="147" spans="2:37" s="2548" customFormat="1" ht="12" customHeight="1" thickBot="1">
      <c r="B147" s="2650"/>
      <c r="C147" s="2520"/>
      <c r="D147" s="2890"/>
      <c r="E147" s="2771"/>
      <c r="F147" s="2771"/>
      <c r="G147" s="2771"/>
      <c r="H147" s="2771"/>
      <c r="I147" s="2771"/>
      <c r="J147" s="2891"/>
      <c r="K147" s="2891"/>
      <c r="L147" s="2651"/>
      <c r="M147" s="2651"/>
      <c r="N147" s="2651"/>
      <c r="O147" s="2651"/>
      <c r="P147" s="2651"/>
      <c r="Q147" s="2651"/>
      <c r="R147" s="2651"/>
      <c r="S147" s="2651"/>
      <c r="T147" s="2651"/>
      <c r="U147" s="2651"/>
      <c r="V147" s="2651"/>
      <c r="W147" s="2651"/>
      <c r="X147" s="2651"/>
      <c r="Y147" s="2651"/>
      <c r="Z147" s="2651"/>
      <c r="AA147" s="2651"/>
      <c r="AB147" s="2651"/>
      <c r="AC147" s="2651"/>
      <c r="AD147" s="2651"/>
      <c r="AE147" s="2651"/>
      <c r="AF147" s="2651"/>
      <c r="AG147" s="2651"/>
      <c r="AH147" s="2651"/>
      <c r="AI147" s="2652"/>
      <c r="AK147" s="2524"/>
    </row>
    <row r="148" spans="2:37" s="2548" customFormat="1" ht="12" customHeight="1" thickTop="1" thickBot="1">
      <c r="AK148" s="2524"/>
    </row>
    <row r="149" spans="2:37" s="2548" customFormat="1" ht="12" customHeight="1" thickTop="1" thickBot="1">
      <c r="B149" s="2640">
        <v>30</v>
      </c>
      <c r="C149" s="2513"/>
      <c r="D149" s="2514" t="s">
        <v>1160</v>
      </c>
      <c r="E149" s="2515" t="s">
        <v>1161</v>
      </c>
      <c r="F149" s="2515" t="s">
        <v>1162</v>
      </c>
      <c r="G149" s="2515" t="s">
        <v>1163</v>
      </c>
      <c r="H149" s="2516" t="s">
        <v>1164</v>
      </c>
      <c r="I149" s="2516" t="s">
        <v>1165</v>
      </c>
      <c r="J149" s="2516" t="s">
        <v>1166</v>
      </c>
      <c r="K149" s="2516" t="s">
        <v>1167</v>
      </c>
      <c r="L149" s="2515" t="s">
        <v>1168</v>
      </c>
      <c r="M149" s="2515" t="s">
        <v>1169</v>
      </c>
      <c r="N149" s="2515" t="s">
        <v>1170</v>
      </c>
      <c r="O149" s="2515" t="s">
        <v>1171</v>
      </c>
      <c r="P149" s="2516" t="s">
        <v>1172</v>
      </c>
      <c r="Q149" s="2516" t="s">
        <v>1173</v>
      </c>
      <c r="R149" s="2516" t="s">
        <v>1174</v>
      </c>
      <c r="S149" s="2516" t="s">
        <v>1175</v>
      </c>
      <c r="T149" s="2515" t="s">
        <v>1176</v>
      </c>
      <c r="U149" s="2515" t="s">
        <v>1177</v>
      </c>
      <c r="V149" s="2515" t="s">
        <v>1178</v>
      </c>
      <c r="W149" s="2515" t="s">
        <v>1179</v>
      </c>
      <c r="X149" s="2516" t="s">
        <v>1180</v>
      </c>
      <c r="Y149" s="2516" t="s">
        <v>1181</v>
      </c>
      <c r="Z149" s="2516" t="s">
        <v>1182</v>
      </c>
      <c r="AA149" s="2516" t="s">
        <v>1183</v>
      </c>
      <c r="AB149" s="2515" t="s">
        <v>1184</v>
      </c>
      <c r="AC149" s="2515" t="s">
        <v>1185</v>
      </c>
      <c r="AD149" s="2515" t="s">
        <v>1186</v>
      </c>
      <c r="AE149" s="2515" t="s">
        <v>1187</v>
      </c>
      <c r="AF149" s="2516" t="s">
        <v>1188</v>
      </c>
      <c r="AG149" s="2516" t="s">
        <v>1189</v>
      </c>
      <c r="AH149" s="2516" t="s">
        <v>5894</v>
      </c>
      <c r="AI149" s="2517" t="s">
        <v>5895</v>
      </c>
      <c r="AK149" s="2524"/>
    </row>
    <row r="150" spans="2:37" s="2548" customFormat="1" ht="12" customHeight="1" thickTop="1">
      <c r="B150" s="2641"/>
      <c r="C150" s="2520"/>
      <c r="D150" s="2892"/>
      <c r="E150" s="2655"/>
      <c r="F150" s="2654" t="s">
        <v>5896</v>
      </c>
      <c r="G150" s="2644"/>
      <c r="H150" s="2893" t="s">
        <v>5897</v>
      </c>
      <c r="I150" s="2894"/>
      <c r="J150" s="2654" t="s">
        <v>5898</v>
      </c>
      <c r="K150" s="2644"/>
      <c r="L150" s="2655" t="s">
        <v>5899</v>
      </c>
      <c r="M150" s="2655"/>
      <c r="N150" s="2656" t="s">
        <v>1231</v>
      </c>
      <c r="O150" s="2643"/>
      <c r="P150" s="2643"/>
      <c r="Q150" s="2644"/>
      <c r="R150" s="2654" t="s">
        <v>5900</v>
      </c>
      <c r="S150" s="2643"/>
      <c r="T150" s="2643"/>
      <c r="U150" s="2643"/>
      <c r="V150" s="2643"/>
      <c r="W150" s="2643"/>
      <c r="X150" s="2644"/>
      <c r="Y150" s="2654" t="s">
        <v>5901</v>
      </c>
      <c r="Z150" s="2643"/>
      <c r="AA150" s="2643"/>
      <c r="AB150" s="2644"/>
      <c r="AC150" s="2654" t="s">
        <v>5902</v>
      </c>
      <c r="AD150" s="2643"/>
      <c r="AE150" s="2643"/>
      <c r="AF150" s="2643"/>
      <c r="AG150" s="2643"/>
      <c r="AH150" s="2643"/>
      <c r="AI150" s="2657"/>
      <c r="AK150" s="2524"/>
    </row>
    <row r="151" spans="2:37" s="2548" customFormat="1" ht="12" customHeight="1">
      <c r="B151" s="2641"/>
      <c r="C151" s="2520"/>
      <c r="D151" s="2895" t="s">
        <v>549</v>
      </c>
      <c r="E151" s="2889"/>
      <c r="F151" s="2666" t="s">
        <v>1235</v>
      </c>
      <c r="G151" s="2665"/>
      <c r="H151" s="2666" t="s">
        <v>5784</v>
      </c>
      <c r="I151" s="2665"/>
      <c r="J151" s="2666" t="s">
        <v>5785</v>
      </c>
      <c r="K151" s="2665"/>
      <c r="L151" s="2766" t="s">
        <v>5834</v>
      </c>
      <c r="M151" s="2766"/>
      <c r="N151" s="2663" t="s">
        <v>593</v>
      </c>
      <c r="O151" s="2664"/>
      <c r="P151" s="2664"/>
      <c r="Q151" s="2665"/>
      <c r="R151" s="2666" t="s">
        <v>5903</v>
      </c>
      <c r="S151" s="2664"/>
      <c r="T151" s="2664"/>
      <c r="U151" s="2664"/>
      <c r="V151" s="2664"/>
      <c r="W151" s="2664"/>
      <c r="X151" s="2665"/>
      <c r="Y151" s="2666" t="s">
        <v>5904</v>
      </c>
      <c r="Z151" s="2664"/>
      <c r="AA151" s="2664"/>
      <c r="AB151" s="2665"/>
      <c r="AC151" s="2666" t="s">
        <v>596</v>
      </c>
      <c r="AD151" s="2664"/>
      <c r="AE151" s="2664"/>
      <c r="AF151" s="2664"/>
      <c r="AG151" s="2664"/>
      <c r="AH151" s="2664"/>
      <c r="AI151" s="2667"/>
      <c r="AK151" s="2524"/>
    </row>
    <row r="152" spans="2:37" s="2548" customFormat="1" ht="12" customHeight="1" thickBot="1">
      <c r="B152" s="2650"/>
      <c r="C152" s="2520"/>
      <c r="D152" s="2896"/>
      <c r="E152" s="2891"/>
      <c r="F152" s="2672"/>
      <c r="G152" s="2674"/>
      <c r="H152" s="2672"/>
      <c r="I152" s="2674"/>
      <c r="J152" s="2672"/>
      <c r="K152" s="2674"/>
      <c r="L152" s="2771"/>
      <c r="M152" s="2771"/>
      <c r="N152" s="2672"/>
      <c r="O152" s="2673"/>
      <c r="P152" s="2673"/>
      <c r="Q152" s="2674"/>
      <c r="R152" s="2672"/>
      <c r="S152" s="2673"/>
      <c r="T152" s="2673"/>
      <c r="U152" s="2673"/>
      <c r="V152" s="2673"/>
      <c r="W152" s="2673"/>
      <c r="X152" s="2674"/>
      <c r="Y152" s="2672"/>
      <c r="Z152" s="2673"/>
      <c r="AA152" s="2673"/>
      <c r="AB152" s="2674"/>
      <c r="AC152" s="2672"/>
      <c r="AD152" s="2673"/>
      <c r="AE152" s="2673"/>
      <c r="AF152" s="2673"/>
      <c r="AG152" s="2673"/>
      <c r="AH152" s="2673"/>
      <c r="AI152" s="2675"/>
      <c r="AK152" s="2605"/>
    </row>
    <row r="153" spans="2:37" s="2548" customFormat="1" ht="12" customHeight="1" thickTop="1" thickBot="1"/>
    <row r="154" spans="2:37" s="2548" customFormat="1" ht="12" customHeight="1" thickTop="1" thickBot="1">
      <c r="B154" s="2640">
        <v>31</v>
      </c>
      <c r="D154" s="212" t="s">
        <v>1196</v>
      </c>
      <c r="E154" s="213" t="s">
        <v>1197</v>
      </c>
      <c r="F154" s="213" t="s">
        <v>1198</v>
      </c>
      <c r="G154" s="213" t="s">
        <v>1199</v>
      </c>
      <c r="H154" s="214" t="s">
        <v>1200</v>
      </c>
      <c r="I154" s="214" t="s">
        <v>1201</v>
      </c>
      <c r="J154" s="214" t="s">
        <v>1202</v>
      </c>
      <c r="K154" s="214" t="s">
        <v>1203</v>
      </c>
      <c r="L154" s="213" t="s">
        <v>1204</v>
      </c>
      <c r="M154" s="213" t="s">
        <v>1205</v>
      </c>
      <c r="N154" s="213" t="s">
        <v>1206</v>
      </c>
      <c r="O154" s="213" t="s">
        <v>1207</v>
      </c>
      <c r="P154" s="214" t="s">
        <v>1208</v>
      </c>
      <c r="Q154" s="214" t="s">
        <v>1209</v>
      </c>
      <c r="R154" s="214" t="s">
        <v>1210</v>
      </c>
      <c r="S154" s="214" t="s">
        <v>1211</v>
      </c>
      <c r="T154" s="213" t="s">
        <v>1212</v>
      </c>
      <c r="U154" s="213" t="s">
        <v>1213</v>
      </c>
      <c r="V154" s="213" t="s">
        <v>1214</v>
      </c>
      <c r="W154" s="213" t="s">
        <v>1215</v>
      </c>
      <c r="X154" s="214" t="s">
        <v>1216</v>
      </c>
      <c r="Y154" s="214" t="s">
        <v>1217</v>
      </c>
      <c r="Z154" s="214" t="s">
        <v>1218</v>
      </c>
      <c r="AA154" s="214" t="s">
        <v>1219</v>
      </c>
      <c r="AB154" s="213" t="s">
        <v>1220</v>
      </c>
      <c r="AC154" s="213" t="s">
        <v>1221</v>
      </c>
      <c r="AD154" s="213" t="s">
        <v>1222</v>
      </c>
      <c r="AE154" s="213" t="s">
        <v>1223</v>
      </c>
      <c r="AF154" s="214" t="s">
        <v>1224</v>
      </c>
      <c r="AG154" s="214" t="s">
        <v>1225</v>
      </c>
      <c r="AH154" s="214" t="s">
        <v>1226</v>
      </c>
      <c r="AI154" s="215" t="s">
        <v>5905</v>
      </c>
      <c r="AK154" s="2518" t="s">
        <v>5906</v>
      </c>
    </row>
    <row r="155" spans="2:37" ht="12" customHeight="1" thickTop="1">
      <c r="B155" s="2641"/>
      <c r="D155" s="2861"/>
      <c r="E155" s="2645" t="s">
        <v>5907</v>
      </c>
      <c r="F155" s="2655"/>
      <c r="G155" s="2655"/>
      <c r="H155" s="2655"/>
      <c r="I155" s="2655"/>
      <c r="J155" s="2655"/>
      <c r="K155" s="2655"/>
      <c r="L155" s="2684" t="s">
        <v>5908</v>
      </c>
      <c r="M155" s="2684"/>
      <c r="N155" s="2684"/>
      <c r="O155" s="2684"/>
      <c r="P155" s="2684"/>
      <c r="Q155" s="2684"/>
      <c r="R155" s="2684"/>
      <c r="S155" s="2684"/>
      <c r="T155" s="2684"/>
      <c r="U155" s="2684"/>
      <c r="V155" s="2684"/>
      <c r="W155" s="2684"/>
      <c r="X155" s="2684"/>
      <c r="Y155" s="2684"/>
      <c r="Z155" s="2684"/>
      <c r="AA155" s="2684"/>
      <c r="AB155" s="2684"/>
      <c r="AC155" s="2684"/>
      <c r="AD155" s="2684"/>
      <c r="AE155" s="2684"/>
      <c r="AF155" s="2684"/>
      <c r="AG155" s="2684"/>
      <c r="AH155" s="2684"/>
      <c r="AI155" s="2685"/>
      <c r="AK155" s="2524"/>
    </row>
    <row r="156" spans="2:37" s="2511" customFormat="1" ht="12" customHeight="1">
      <c r="B156" s="2641"/>
      <c r="D156" s="2888" t="s">
        <v>1158</v>
      </c>
      <c r="E156" s="2766" t="s">
        <v>5909</v>
      </c>
      <c r="F156" s="2766"/>
      <c r="G156" s="2766"/>
      <c r="H156" s="2766"/>
      <c r="I156" s="2766"/>
      <c r="J156" s="2889" t="s">
        <v>549</v>
      </c>
      <c r="K156" s="2889"/>
      <c r="L156" s="2688" t="s">
        <v>1037</v>
      </c>
      <c r="M156" s="304"/>
      <c r="N156" s="304"/>
      <c r="O156" s="304"/>
      <c r="P156" s="304"/>
      <c r="Q156" s="304"/>
      <c r="R156" s="304"/>
      <c r="S156" s="304"/>
      <c r="T156" s="304"/>
      <c r="U156" s="304"/>
      <c r="V156" s="304"/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5"/>
      <c r="AK156" s="2524"/>
    </row>
    <row r="157" spans="2:37" ht="12" customHeight="1" thickBot="1">
      <c r="B157" s="2650"/>
      <c r="C157" s="2504"/>
      <c r="D157" s="2890"/>
      <c r="E157" s="2771"/>
      <c r="F157" s="2771"/>
      <c r="G157" s="2771"/>
      <c r="H157" s="2771"/>
      <c r="I157" s="2771"/>
      <c r="J157" s="2891"/>
      <c r="K157" s="2891"/>
      <c r="L157" s="2691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  <c r="AE157" s="307"/>
      <c r="AF157" s="307"/>
      <c r="AG157" s="307"/>
      <c r="AH157" s="307"/>
      <c r="AI157" s="308"/>
      <c r="AK157" s="2524"/>
    </row>
    <row r="158" spans="2:37" ht="12" customHeight="1" thickTop="1" thickBot="1">
      <c r="B158" s="2504"/>
      <c r="C158" s="2504"/>
      <c r="D158" s="2504"/>
      <c r="E158" s="2504"/>
      <c r="F158" s="2504"/>
      <c r="G158" s="2504"/>
      <c r="H158" s="2504"/>
      <c r="I158" s="2504"/>
      <c r="J158" s="2504"/>
      <c r="K158" s="2504"/>
      <c r="L158" s="2504"/>
      <c r="M158" s="2504"/>
      <c r="N158" s="2504"/>
      <c r="O158" s="2504"/>
      <c r="P158" s="2504"/>
      <c r="Q158" s="2504"/>
      <c r="R158" s="2504"/>
      <c r="S158" s="2504"/>
      <c r="T158" s="2504"/>
      <c r="U158" s="2504"/>
      <c r="V158" s="2504"/>
      <c r="W158" s="2504"/>
      <c r="X158" s="2504"/>
      <c r="Y158" s="2504"/>
      <c r="Z158" s="2504"/>
      <c r="AA158" s="2504"/>
      <c r="AB158" s="2504"/>
      <c r="AC158" s="2504"/>
      <c r="AD158" s="2504"/>
      <c r="AE158" s="2504"/>
      <c r="AF158" s="2504"/>
      <c r="AG158" s="2504"/>
      <c r="AH158" s="2504"/>
      <c r="AI158" s="2504"/>
      <c r="AK158" s="2524"/>
    </row>
    <row r="159" spans="2:37" ht="12" customHeight="1" thickTop="1" thickBot="1">
      <c r="B159" s="2640">
        <v>32</v>
      </c>
      <c r="C159" s="2504"/>
      <c r="D159" s="2514" t="s">
        <v>1237</v>
      </c>
      <c r="E159" s="2515" t="s">
        <v>1238</v>
      </c>
      <c r="F159" s="2515" t="s">
        <v>1239</v>
      </c>
      <c r="G159" s="2515" t="s">
        <v>1240</v>
      </c>
      <c r="H159" s="2516" t="s">
        <v>1241</v>
      </c>
      <c r="I159" s="2516" t="s">
        <v>1242</v>
      </c>
      <c r="J159" s="2516" t="s">
        <v>1243</v>
      </c>
      <c r="K159" s="2516" t="s">
        <v>1244</v>
      </c>
      <c r="L159" s="2515" t="s">
        <v>1245</v>
      </c>
      <c r="M159" s="2515" t="s">
        <v>1246</v>
      </c>
      <c r="N159" s="2515" t="s">
        <v>1247</v>
      </c>
      <c r="O159" s="2515" t="s">
        <v>1248</v>
      </c>
      <c r="P159" s="2516" t="s">
        <v>1249</v>
      </c>
      <c r="Q159" s="2516" t="s">
        <v>1250</v>
      </c>
      <c r="R159" s="2516" t="s">
        <v>1251</v>
      </c>
      <c r="S159" s="2516" t="s">
        <v>1252</v>
      </c>
      <c r="T159" s="2515" t="s">
        <v>1253</v>
      </c>
      <c r="U159" s="2515" t="s">
        <v>1254</v>
      </c>
      <c r="V159" s="2515" t="s">
        <v>1255</v>
      </c>
      <c r="W159" s="2515" t="s">
        <v>1256</v>
      </c>
      <c r="X159" s="2516" t="s">
        <v>1257</v>
      </c>
      <c r="Y159" s="2516" t="s">
        <v>1258</v>
      </c>
      <c r="Z159" s="2516" t="s">
        <v>1259</v>
      </c>
      <c r="AA159" s="2516" t="s">
        <v>1260</v>
      </c>
      <c r="AB159" s="2515" t="s">
        <v>1261</v>
      </c>
      <c r="AC159" s="2515" t="s">
        <v>1262</v>
      </c>
      <c r="AD159" s="2515" t="s">
        <v>1263</v>
      </c>
      <c r="AE159" s="2515" t="s">
        <v>1264</v>
      </c>
      <c r="AF159" s="2516" t="s">
        <v>1265</v>
      </c>
      <c r="AG159" s="2516" t="s">
        <v>1266</v>
      </c>
      <c r="AH159" s="2516" t="s">
        <v>5910</v>
      </c>
      <c r="AI159" s="2517" t="s">
        <v>5911</v>
      </c>
      <c r="AK159" s="2524"/>
    </row>
    <row r="160" spans="2:37" ht="12" customHeight="1" thickTop="1">
      <c r="B160" s="2641"/>
      <c r="C160" s="2504"/>
      <c r="D160" s="2892"/>
      <c r="E160" s="2655"/>
      <c r="F160" s="2655" t="s">
        <v>5912</v>
      </c>
      <c r="G160" s="2655"/>
      <c r="H160" s="2897" t="s">
        <v>5913</v>
      </c>
      <c r="I160" s="2898"/>
      <c r="J160" s="2655" t="s">
        <v>1307</v>
      </c>
      <c r="K160" s="2655"/>
      <c r="L160" s="2655" t="s">
        <v>5914</v>
      </c>
      <c r="M160" s="2655"/>
      <c r="N160" s="2656" t="s">
        <v>5915</v>
      </c>
      <c r="O160" s="2643"/>
      <c r="P160" s="2643"/>
      <c r="Q160" s="2644"/>
      <c r="R160" s="2654" t="s">
        <v>5916</v>
      </c>
      <c r="S160" s="2643"/>
      <c r="T160" s="2643"/>
      <c r="U160" s="2643"/>
      <c r="V160" s="2643"/>
      <c r="W160" s="2643"/>
      <c r="X160" s="2644"/>
      <c r="Y160" s="2654" t="s">
        <v>1310</v>
      </c>
      <c r="Z160" s="2643"/>
      <c r="AA160" s="2643"/>
      <c r="AB160" s="2644"/>
      <c r="AC160" s="2654" t="s">
        <v>5917</v>
      </c>
      <c r="AD160" s="2643"/>
      <c r="AE160" s="2643"/>
      <c r="AF160" s="2643"/>
      <c r="AG160" s="2643"/>
      <c r="AH160" s="2643"/>
      <c r="AI160" s="2657"/>
      <c r="AK160" s="2524"/>
    </row>
    <row r="161" spans="2:37" ht="12" customHeight="1">
      <c r="B161" s="2641"/>
      <c r="D161" s="2895" t="s">
        <v>549</v>
      </c>
      <c r="E161" s="2889"/>
      <c r="F161" s="2766" t="s">
        <v>672</v>
      </c>
      <c r="G161" s="2766"/>
      <c r="H161" s="2766" t="s">
        <v>673</v>
      </c>
      <c r="I161" s="2766"/>
      <c r="J161" s="2766" t="s">
        <v>674</v>
      </c>
      <c r="K161" s="2766"/>
      <c r="L161" s="2766" t="s">
        <v>786</v>
      </c>
      <c r="M161" s="2766"/>
      <c r="N161" s="2663" t="s">
        <v>675</v>
      </c>
      <c r="O161" s="2664"/>
      <c r="P161" s="2664"/>
      <c r="Q161" s="2665"/>
      <c r="R161" s="2666" t="s">
        <v>676</v>
      </c>
      <c r="S161" s="2664"/>
      <c r="T161" s="2664"/>
      <c r="U161" s="2664"/>
      <c r="V161" s="2664"/>
      <c r="W161" s="2664"/>
      <c r="X161" s="2665"/>
      <c r="Y161" s="2666" t="s">
        <v>5918</v>
      </c>
      <c r="Z161" s="2664"/>
      <c r="AA161" s="2664"/>
      <c r="AB161" s="2665"/>
      <c r="AC161" s="2666" t="s">
        <v>5805</v>
      </c>
      <c r="AD161" s="2664"/>
      <c r="AE161" s="2664"/>
      <c r="AF161" s="2664"/>
      <c r="AG161" s="2664"/>
      <c r="AH161" s="2664"/>
      <c r="AI161" s="2667"/>
      <c r="AK161" s="2524"/>
    </row>
    <row r="162" spans="2:37" ht="12" customHeight="1" thickBot="1">
      <c r="B162" s="2650"/>
      <c r="C162" s="2513"/>
      <c r="D162" s="2896"/>
      <c r="E162" s="2891"/>
      <c r="F162" s="2771"/>
      <c r="G162" s="2771"/>
      <c r="H162" s="2771"/>
      <c r="I162" s="2771"/>
      <c r="J162" s="2771"/>
      <c r="K162" s="2771"/>
      <c r="L162" s="2771"/>
      <c r="M162" s="2771"/>
      <c r="N162" s="2672"/>
      <c r="O162" s="2673"/>
      <c r="P162" s="2673"/>
      <c r="Q162" s="2674"/>
      <c r="R162" s="2672"/>
      <c r="S162" s="2673"/>
      <c r="T162" s="2673"/>
      <c r="U162" s="2673"/>
      <c r="V162" s="2673"/>
      <c r="W162" s="2673"/>
      <c r="X162" s="2674"/>
      <c r="Y162" s="2672"/>
      <c r="Z162" s="2673"/>
      <c r="AA162" s="2673"/>
      <c r="AB162" s="2674"/>
      <c r="AC162" s="2672"/>
      <c r="AD162" s="2673"/>
      <c r="AE162" s="2673"/>
      <c r="AF162" s="2673"/>
      <c r="AG162" s="2673"/>
      <c r="AH162" s="2673"/>
      <c r="AI162" s="2675"/>
      <c r="AK162" s="2605"/>
    </row>
    <row r="163" spans="2:37" ht="12" customHeight="1" thickTop="1" thickBot="1">
      <c r="B163" s="2504"/>
      <c r="C163" s="2520"/>
      <c r="D163" s="2504"/>
      <c r="E163" s="2504"/>
      <c r="F163" s="2504"/>
      <c r="G163" s="2504"/>
      <c r="H163" s="2504"/>
      <c r="I163" s="2504"/>
      <c r="J163" s="2504"/>
      <c r="K163" s="2504"/>
      <c r="L163" s="2504"/>
      <c r="M163" s="2504"/>
      <c r="N163" s="2504"/>
      <c r="O163" s="2504"/>
      <c r="P163" s="2504"/>
      <c r="Q163" s="2504"/>
      <c r="R163" s="2504"/>
      <c r="S163" s="2504"/>
      <c r="T163" s="2504"/>
      <c r="U163" s="2504"/>
      <c r="V163" s="2504"/>
      <c r="W163" s="2504"/>
      <c r="X163" s="2504"/>
      <c r="Y163" s="2504"/>
      <c r="Z163" s="2504"/>
      <c r="AA163" s="2504"/>
      <c r="AB163" s="2504"/>
      <c r="AC163" s="2504"/>
      <c r="AD163" s="2504"/>
      <c r="AE163" s="2504"/>
      <c r="AF163" s="2504"/>
      <c r="AG163" s="2504"/>
      <c r="AH163" s="2504"/>
      <c r="AI163" s="2504"/>
    </row>
    <row r="164" spans="2:37" ht="12" customHeight="1" thickTop="1" thickBot="1">
      <c r="B164" s="2640">
        <v>33</v>
      </c>
      <c r="C164" s="2520"/>
      <c r="D164" s="2514" t="s">
        <v>1273</v>
      </c>
      <c r="E164" s="2515" t="s">
        <v>1274</v>
      </c>
      <c r="F164" s="2515" t="s">
        <v>1275</v>
      </c>
      <c r="G164" s="2515" t="s">
        <v>1276</v>
      </c>
      <c r="H164" s="2516" t="s">
        <v>1277</v>
      </c>
      <c r="I164" s="2516" t="s">
        <v>1278</v>
      </c>
      <c r="J164" s="2516" t="s">
        <v>1279</v>
      </c>
      <c r="K164" s="2516" t="s">
        <v>1280</v>
      </c>
      <c r="L164" s="2515" t="s">
        <v>1281</v>
      </c>
      <c r="M164" s="2515" t="s">
        <v>1282</v>
      </c>
      <c r="N164" s="2515" t="s">
        <v>1283</v>
      </c>
      <c r="O164" s="2515" t="s">
        <v>1284</v>
      </c>
      <c r="P164" s="2516" t="s">
        <v>1285</v>
      </c>
      <c r="Q164" s="2516" t="s">
        <v>1286</v>
      </c>
      <c r="R164" s="2516" t="s">
        <v>1287</v>
      </c>
      <c r="S164" s="2516" t="s">
        <v>1288</v>
      </c>
      <c r="T164" s="2515" t="s">
        <v>1289</v>
      </c>
      <c r="U164" s="2515" t="s">
        <v>1290</v>
      </c>
      <c r="V164" s="2515" t="s">
        <v>1291</v>
      </c>
      <c r="W164" s="2515" t="s">
        <v>1292</v>
      </c>
      <c r="X164" s="2516" t="s">
        <v>1293</v>
      </c>
      <c r="Y164" s="2516" t="s">
        <v>1294</v>
      </c>
      <c r="Z164" s="2516" t="s">
        <v>1295</v>
      </c>
      <c r="AA164" s="2516" t="s">
        <v>1296</v>
      </c>
      <c r="AB164" s="2515" t="s">
        <v>1297</v>
      </c>
      <c r="AC164" s="2515" t="s">
        <v>1298</v>
      </c>
      <c r="AD164" s="2515" t="s">
        <v>1299</v>
      </c>
      <c r="AE164" s="2515" t="s">
        <v>1300</v>
      </c>
      <c r="AF164" s="2516" t="s">
        <v>1301</v>
      </c>
      <c r="AG164" s="2516" t="s">
        <v>1302</v>
      </c>
      <c r="AH164" s="2516" t="s">
        <v>5919</v>
      </c>
      <c r="AI164" s="2517" t="s">
        <v>1304</v>
      </c>
      <c r="AK164" s="2899" t="s">
        <v>711</v>
      </c>
    </row>
    <row r="165" spans="2:37" ht="12" customHeight="1" thickTop="1">
      <c r="B165" s="2641"/>
      <c r="C165" s="2520"/>
      <c r="D165" s="2654" t="s">
        <v>5920</v>
      </c>
      <c r="E165" s="2643"/>
      <c r="F165" s="2643"/>
      <c r="G165" s="2643"/>
      <c r="H165" s="2654" t="s">
        <v>5921</v>
      </c>
      <c r="I165" s="2643"/>
      <c r="J165" s="2643"/>
      <c r="K165" s="2644"/>
      <c r="L165" s="2700"/>
      <c r="M165" s="2654" t="s">
        <v>5922</v>
      </c>
      <c r="N165" s="2643"/>
      <c r="O165" s="2644"/>
      <c r="P165" s="2700"/>
      <c r="Q165" s="2656" t="s">
        <v>5923</v>
      </c>
      <c r="R165" s="2760"/>
      <c r="S165" s="2761"/>
      <c r="T165" s="2776" t="s">
        <v>5924</v>
      </c>
      <c r="U165" s="2776"/>
      <c r="V165" s="2776" t="s">
        <v>5925</v>
      </c>
      <c r="W165" s="2776"/>
      <c r="X165" s="2709" t="s">
        <v>5926</v>
      </c>
      <c r="Y165" s="2643"/>
      <c r="Z165" s="2643"/>
      <c r="AA165" s="2644"/>
      <c r="AB165" s="2710" t="s">
        <v>5927</v>
      </c>
      <c r="AC165" s="2711" t="s">
        <v>5928</v>
      </c>
      <c r="AD165" s="2712" t="s">
        <v>5929</v>
      </c>
      <c r="AE165" s="2712" t="s">
        <v>5930</v>
      </c>
      <c r="AF165" s="2713" t="s">
        <v>5931</v>
      </c>
      <c r="AG165" s="2714"/>
      <c r="AH165" s="2714"/>
      <c r="AI165" s="2715"/>
      <c r="AK165" s="2900"/>
    </row>
    <row r="166" spans="2:37" s="2548" customFormat="1" ht="12" customHeight="1">
      <c r="B166" s="2641"/>
      <c r="C166" s="2513"/>
      <c r="D166" s="2901" t="s">
        <v>5932</v>
      </c>
      <c r="E166" s="2901"/>
      <c r="F166" s="2901"/>
      <c r="G166" s="2901"/>
      <c r="H166" s="2901" t="s">
        <v>5933</v>
      </c>
      <c r="I166" s="2901"/>
      <c r="J166" s="2901"/>
      <c r="K166" s="2901"/>
      <c r="L166" s="2717" t="s">
        <v>1158</v>
      </c>
      <c r="M166" s="2901" t="s">
        <v>729</v>
      </c>
      <c r="N166" s="2901"/>
      <c r="O166" s="2901"/>
      <c r="P166" s="2717" t="s">
        <v>785</v>
      </c>
      <c r="Q166" s="2901" t="s">
        <v>5934</v>
      </c>
      <c r="R166" s="2901"/>
      <c r="S166" s="2901"/>
      <c r="T166" s="2902" t="s">
        <v>732</v>
      </c>
      <c r="U166" s="2902"/>
      <c r="V166" s="2790" t="s">
        <v>5935</v>
      </c>
      <c r="W166" s="2790"/>
      <c r="X166" s="2875" t="s">
        <v>734</v>
      </c>
      <c r="Y166" s="2903"/>
      <c r="Z166" s="2903"/>
      <c r="AA166" s="2904"/>
      <c r="AB166" s="2648" t="s">
        <v>5936</v>
      </c>
      <c r="AC166" s="2722" t="s">
        <v>1363</v>
      </c>
      <c r="AD166" s="2648" t="s">
        <v>5854</v>
      </c>
      <c r="AE166" s="2648" t="s">
        <v>5854</v>
      </c>
      <c r="AF166" s="2875" t="s">
        <v>5937</v>
      </c>
      <c r="AG166" s="2856"/>
      <c r="AH166" s="2856"/>
      <c r="AI166" s="2857"/>
      <c r="AK166" s="2900"/>
    </row>
    <row r="167" spans="2:37" s="2548" customFormat="1" ht="12" customHeight="1" thickBot="1">
      <c r="B167" s="2650"/>
      <c r="C167" s="2520"/>
      <c r="D167" s="2905"/>
      <c r="E167" s="2905"/>
      <c r="F167" s="2905"/>
      <c r="G167" s="2905"/>
      <c r="H167" s="2905"/>
      <c r="I167" s="2905"/>
      <c r="J167" s="2905"/>
      <c r="K167" s="2905"/>
      <c r="L167" s="2723"/>
      <c r="M167" s="2905"/>
      <c r="N167" s="2905"/>
      <c r="O167" s="2905"/>
      <c r="P167" s="2723"/>
      <c r="Q167" s="2905"/>
      <c r="R167" s="2905"/>
      <c r="S167" s="2905"/>
      <c r="T167" s="2906"/>
      <c r="U167" s="2906"/>
      <c r="V167" s="2794"/>
      <c r="W167" s="2794"/>
      <c r="X167" s="2907"/>
      <c r="Y167" s="2908"/>
      <c r="Z167" s="2908"/>
      <c r="AA167" s="2909"/>
      <c r="AB167" s="2651"/>
      <c r="AC167" s="2728"/>
      <c r="AD167" s="2651"/>
      <c r="AE167" s="2651"/>
      <c r="AF167" s="2884"/>
      <c r="AG167" s="2859"/>
      <c r="AH167" s="2859"/>
      <c r="AI167" s="2860"/>
      <c r="AK167" s="2900"/>
    </row>
    <row r="168" spans="2:37" s="2548" customFormat="1" ht="12" customHeight="1" thickTop="1" thickBot="1">
      <c r="C168" s="2520"/>
      <c r="AK168" s="2900"/>
    </row>
    <row r="169" spans="2:37" ht="12" customHeight="1" thickTop="1" thickBot="1">
      <c r="B169" s="2910">
        <v>34</v>
      </c>
      <c r="C169" s="2520"/>
      <c r="D169" s="2514" t="s">
        <v>1312</v>
      </c>
      <c r="E169" s="2515" t="s">
        <v>1313</v>
      </c>
      <c r="F169" s="2515" t="s">
        <v>1314</v>
      </c>
      <c r="G169" s="2515" t="s">
        <v>1315</v>
      </c>
      <c r="H169" s="2516" t="s">
        <v>1316</v>
      </c>
      <c r="I169" s="2516" t="s">
        <v>1317</v>
      </c>
      <c r="J169" s="2516" t="s">
        <v>1318</v>
      </c>
      <c r="K169" s="2516" t="s">
        <v>1319</v>
      </c>
      <c r="L169" s="2515" t="s">
        <v>1320</v>
      </c>
      <c r="M169" s="2515" t="s">
        <v>1321</v>
      </c>
      <c r="N169" s="2515" t="s">
        <v>1322</v>
      </c>
      <c r="O169" s="2515" t="s">
        <v>1323</v>
      </c>
      <c r="P169" s="2516" t="s">
        <v>1324</v>
      </c>
      <c r="Q169" s="2516" t="s">
        <v>1325</v>
      </c>
      <c r="R169" s="2516" t="s">
        <v>1326</v>
      </c>
      <c r="S169" s="2516" t="s">
        <v>1327</v>
      </c>
      <c r="T169" s="2515" t="s">
        <v>1328</v>
      </c>
      <c r="U169" s="2515" t="s">
        <v>1329</v>
      </c>
      <c r="V169" s="2515" t="s">
        <v>1330</v>
      </c>
      <c r="W169" s="2515" t="s">
        <v>1331</v>
      </c>
      <c r="X169" s="2516" t="s">
        <v>1332</v>
      </c>
      <c r="Y169" s="2516" t="s">
        <v>1333</v>
      </c>
      <c r="Z169" s="2516" t="s">
        <v>1334</v>
      </c>
      <c r="AA169" s="2516" t="s">
        <v>1335</v>
      </c>
      <c r="AB169" s="2515" t="s">
        <v>1336</v>
      </c>
      <c r="AC169" s="2515" t="s">
        <v>1337</v>
      </c>
      <c r="AD169" s="2515" t="s">
        <v>1338</v>
      </c>
      <c r="AE169" s="2515" t="s">
        <v>1339</v>
      </c>
      <c r="AF169" s="2516" t="s">
        <v>1340</v>
      </c>
      <c r="AG169" s="2516" t="s">
        <v>1341</v>
      </c>
      <c r="AH169" s="2516" t="s">
        <v>5938</v>
      </c>
      <c r="AI169" s="2517" t="s">
        <v>5939</v>
      </c>
      <c r="AK169" s="2900"/>
    </row>
    <row r="170" spans="2:37" ht="12" customHeight="1" thickTop="1">
      <c r="B170" s="2911"/>
      <c r="C170" s="2520"/>
      <c r="D170" s="2912" t="s">
        <v>5940</v>
      </c>
      <c r="E170" s="2761"/>
      <c r="F170" s="2760" t="s">
        <v>5941</v>
      </c>
      <c r="G170" s="2761"/>
      <c r="H170" s="2760" t="s">
        <v>5942</v>
      </c>
      <c r="I170" s="2761"/>
      <c r="J170" s="2760" t="s">
        <v>5943</v>
      </c>
      <c r="K170" s="2761"/>
      <c r="L170" s="2798"/>
      <c r="M170" s="2798"/>
      <c r="N170" s="2522"/>
      <c r="O170" s="2522"/>
      <c r="P170" s="2522"/>
      <c r="Q170" s="2654" t="s">
        <v>5944</v>
      </c>
      <c r="R170" s="2643"/>
      <c r="S170" s="2644"/>
      <c r="T170" s="2760" t="s">
        <v>5945</v>
      </c>
      <c r="U170" s="2761"/>
      <c r="V170" s="2760" t="s">
        <v>5946</v>
      </c>
      <c r="W170" s="2761"/>
      <c r="X170" s="2760" t="s">
        <v>5947</v>
      </c>
      <c r="Y170" s="2761"/>
      <c r="Z170" s="2760" t="s">
        <v>5948</v>
      </c>
      <c r="AA170" s="2761"/>
      <c r="AB170" s="2579"/>
      <c r="AC170" s="2579"/>
      <c r="AD170" s="2579"/>
      <c r="AE170" s="2579"/>
      <c r="AF170" s="2579"/>
      <c r="AG170" s="2654" t="s">
        <v>5949</v>
      </c>
      <c r="AH170" s="2643"/>
      <c r="AI170" s="2657"/>
      <c r="AK170" s="2900"/>
    </row>
    <row r="171" spans="2:37" s="2548" customFormat="1" ht="12" customHeight="1">
      <c r="B171" s="2911"/>
      <c r="C171" s="2513"/>
      <c r="D171" s="2913" t="s">
        <v>781</v>
      </c>
      <c r="E171" s="2904"/>
      <c r="F171" s="2903" t="s">
        <v>782</v>
      </c>
      <c r="G171" s="2904"/>
      <c r="H171" s="2903" t="s">
        <v>783</v>
      </c>
      <c r="I171" s="2904"/>
      <c r="J171" s="2903" t="s">
        <v>784</v>
      </c>
      <c r="K171" s="2904"/>
      <c r="L171" s="2809" t="s">
        <v>40</v>
      </c>
      <c r="M171" s="2804"/>
      <c r="N171" s="2804"/>
      <c r="O171" s="2804"/>
      <c r="P171" s="2914"/>
      <c r="Q171" s="2915" t="s">
        <v>786</v>
      </c>
      <c r="R171" s="2903"/>
      <c r="S171" s="2904"/>
      <c r="T171" s="2903" t="s">
        <v>787</v>
      </c>
      <c r="U171" s="2904"/>
      <c r="V171" s="2903" t="s">
        <v>5831</v>
      </c>
      <c r="W171" s="2904"/>
      <c r="X171" s="2903" t="s">
        <v>5832</v>
      </c>
      <c r="Y171" s="2904"/>
      <c r="Z171" s="2903" t="s">
        <v>5833</v>
      </c>
      <c r="AA171" s="2904"/>
      <c r="AB171" s="2809" t="s">
        <v>1157</v>
      </c>
      <c r="AC171" s="2804"/>
      <c r="AD171" s="2804"/>
      <c r="AE171" s="2804"/>
      <c r="AF171" s="2914"/>
      <c r="AG171" s="2915" t="s">
        <v>1408</v>
      </c>
      <c r="AH171" s="2903"/>
      <c r="AI171" s="2916"/>
      <c r="AK171" s="2900"/>
    </row>
    <row r="172" spans="2:37" s="2548" customFormat="1" ht="12" customHeight="1" thickBot="1">
      <c r="B172" s="2917"/>
      <c r="C172" s="2520"/>
      <c r="D172" s="2918"/>
      <c r="E172" s="2909"/>
      <c r="F172" s="2908"/>
      <c r="G172" s="2909"/>
      <c r="H172" s="2908"/>
      <c r="I172" s="2909"/>
      <c r="J172" s="2908"/>
      <c r="K172" s="2909"/>
      <c r="L172" s="2817"/>
      <c r="M172" s="2812"/>
      <c r="N172" s="2812"/>
      <c r="O172" s="2812"/>
      <c r="P172" s="2919"/>
      <c r="Q172" s="2907"/>
      <c r="R172" s="2908"/>
      <c r="S172" s="2909"/>
      <c r="T172" s="2908"/>
      <c r="U172" s="2909"/>
      <c r="V172" s="2908"/>
      <c r="W172" s="2909"/>
      <c r="X172" s="2908"/>
      <c r="Y172" s="2909"/>
      <c r="Z172" s="2908"/>
      <c r="AA172" s="2909"/>
      <c r="AB172" s="2817"/>
      <c r="AC172" s="2812"/>
      <c r="AD172" s="2812"/>
      <c r="AE172" s="2812"/>
      <c r="AF172" s="2919"/>
      <c r="AG172" s="2907"/>
      <c r="AH172" s="2908"/>
      <c r="AI172" s="2920"/>
      <c r="AK172" s="2921"/>
    </row>
    <row r="173" spans="2:37" s="2548" customFormat="1" ht="12" customHeight="1" thickTop="1" thickBot="1">
      <c r="C173" s="2520"/>
    </row>
    <row r="174" spans="2:37" ht="12" customHeight="1" thickTop="1" thickBot="1">
      <c r="B174" s="2640">
        <v>35</v>
      </c>
      <c r="C174" s="2504"/>
      <c r="D174" s="2514" t="s">
        <v>1365</v>
      </c>
      <c r="E174" s="2515" t="s">
        <v>1366</v>
      </c>
      <c r="F174" s="2515" t="s">
        <v>1367</v>
      </c>
      <c r="G174" s="2515" t="s">
        <v>1368</v>
      </c>
      <c r="H174" s="2516" t="s">
        <v>1369</v>
      </c>
      <c r="I174" s="2516" t="s">
        <v>1370</v>
      </c>
      <c r="J174" s="2516" t="s">
        <v>1371</v>
      </c>
      <c r="K174" s="2516" t="s">
        <v>1372</v>
      </c>
      <c r="L174" s="2515" t="s">
        <v>1373</v>
      </c>
      <c r="M174" s="2515" t="s">
        <v>1374</v>
      </c>
      <c r="N174" s="2515" t="s">
        <v>1375</v>
      </c>
      <c r="O174" s="2515" t="s">
        <v>1376</v>
      </c>
      <c r="P174" s="2516" t="s">
        <v>1377</v>
      </c>
      <c r="Q174" s="2516" t="s">
        <v>1378</v>
      </c>
      <c r="R174" s="2516" t="s">
        <v>1379</v>
      </c>
      <c r="S174" s="2516" t="s">
        <v>1380</v>
      </c>
      <c r="T174" s="2515" t="s">
        <v>1381</v>
      </c>
      <c r="U174" s="2515" t="s">
        <v>1382</v>
      </c>
      <c r="V174" s="2515" t="s">
        <v>1383</v>
      </c>
      <c r="W174" s="2515" t="s">
        <v>1384</v>
      </c>
      <c r="X174" s="2516" t="s">
        <v>1385</v>
      </c>
      <c r="Y174" s="2516" t="s">
        <v>1386</v>
      </c>
      <c r="Z174" s="2516" t="s">
        <v>1387</v>
      </c>
      <c r="AA174" s="2516" t="s">
        <v>1388</v>
      </c>
      <c r="AB174" s="2515" t="s">
        <v>1389</v>
      </c>
      <c r="AC174" s="2515" t="s">
        <v>1390</v>
      </c>
      <c r="AD174" s="2515" t="s">
        <v>1391</v>
      </c>
      <c r="AE174" s="2515" t="s">
        <v>1392</v>
      </c>
      <c r="AF174" s="2516" t="s">
        <v>1393</v>
      </c>
      <c r="AG174" s="2516" t="s">
        <v>1394</v>
      </c>
      <c r="AH174" s="2516" t="s">
        <v>1395</v>
      </c>
      <c r="AI174" s="2517" t="s">
        <v>5950</v>
      </c>
      <c r="AK174" s="2518" t="s">
        <v>5951</v>
      </c>
    </row>
    <row r="175" spans="2:37" ht="12" customHeight="1" thickTop="1">
      <c r="B175" s="2641"/>
      <c r="C175" s="2504"/>
      <c r="D175" s="2756"/>
      <c r="E175" s="2757"/>
      <c r="F175" s="2922"/>
      <c r="G175" s="2922"/>
      <c r="H175" s="2759"/>
      <c r="I175" s="2757"/>
      <c r="J175" s="2654" t="s">
        <v>5952</v>
      </c>
      <c r="K175" s="2643"/>
      <c r="L175" s="2644"/>
      <c r="M175" s="2758"/>
      <c r="N175" s="2656" t="s">
        <v>5953</v>
      </c>
      <c r="O175" s="2643"/>
      <c r="P175" s="2643"/>
      <c r="Q175" s="2643"/>
      <c r="R175" s="2643"/>
      <c r="S175" s="2759"/>
      <c r="T175" s="2654" t="s">
        <v>1443</v>
      </c>
      <c r="U175" s="2643"/>
      <c r="V175" s="2643"/>
      <c r="W175" s="2758"/>
      <c r="X175" s="2656" t="s">
        <v>5954</v>
      </c>
      <c r="Y175" s="2760"/>
      <c r="Z175" s="2760"/>
      <c r="AA175" s="2760"/>
      <c r="AB175" s="2761"/>
      <c r="AC175" s="2758"/>
      <c r="AD175" s="2655" t="s">
        <v>5955</v>
      </c>
      <c r="AE175" s="2655"/>
      <c r="AF175" s="2655"/>
      <c r="AG175" s="2655"/>
      <c r="AH175" s="2655"/>
      <c r="AI175" s="2762"/>
      <c r="AK175" s="2524"/>
    </row>
    <row r="176" spans="2:37" ht="12" customHeight="1">
      <c r="B176" s="2641"/>
      <c r="D176" s="2763" t="s">
        <v>785</v>
      </c>
      <c r="E176" s="2664"/>
      <c r="F176" s="2664"/>
      <c r="G176" s="2664"/>
      <c r="H176" s="2664"/>
      <c r="I176" s="2665"/>
      <c r="J176" s="2666" t="s">
        <v>1446</v>
      </c>
      <c r="K176" s="2664"/>
      <c r="L176" s="2665"/>
      <c r="M176" s="2717" t="s">
        <v>5837</v>
      </c>
      <c r="N176" s="2663" t="s">
        <v>5956</v>
      </c>
      <c r="O176" s="2664"/>
      <c r="P176" s="2664"/>
      <c r="Q176" s="2664"/>
      <c r="R176" s="2664"/>
      <c r="S176" s="2717" t="s">
        <v>5837</v>
      </c>
      <c r="T176" s="2664" t="s">
        <v>5957</v>
      </c>
      <c r="U176" s="2664"/>
      <c r="V176" s="2664"/>
      <c r="W176" s="2717" t="s">
        <v>785</v>
      </c>
      <c r="X176" s="2663" t="s">
        <v>1450</v>
      </c>
      <c r="Y176" s="2664"/>
      <c r="Z176" s="2664"/>
      <c r="AA176" s="2664"/>
      <c r="AB176" s="2665"/>
      <c r="AC176" s="2717" t="s">
        <v>5837</v>
      </c>
      <c r="AD176" s="2766" t="s">
        <v>829</v>
      </c>
      <c r="AE176" s="2766"/>
      <c r="AF176" s="2766"/>
      <c r="AG176" s="2766"/>
      <c r="AH176" s="2766"/>
      <c r="AI176" s="2767"/>
      <c r="AK176" s="2524"/>
    </row>
    <row r="177" spans="1:39" ht="12" customHeight="1" thickBot="1">
      <c r="B177" s="2650"/>
      <c r="C177" s="2513"/>
      <c r="D177" s="2768"/>
      <c r="E177" s="2673"/>
      <c r="F177" s="2673"/>
      <c r="G177" s="2673"/>
      <c r="H177" s="2673"/>
      <c r="I177" s="2674"/>
      <c r="J177" s="2672"/>
      <c r="K177" s="2673"/>
      <c r="L177" s="2674"/>
      <c r="M177" s="2723"/>
      <c r="N177" s="2672"/>
      <c r="O177" s="2673"/>
      <c r="P177" s="2673"/>
      <c r="Q177" s="2673"/>
      <c r="R177" s="2673"/>
      <c r="S177" s="2723"/>
      <c r="T177" s="2673"/>
      <c r="U177" s="2673"/>
      <c r="V177" s="2673"/>
      <c r="W177" s="2723"/>
      <c r="X177" s="2672"/>
      <c r="Y177" s="2673"/>
      <c r="Z177" s="2673"/>
      <c r="AA177" s="2673"/>
      <c r="AB177" s="2674"/>
      <c r="AC177" s="2723"/>
      <c r="AD177" s="2771"/>
      <c r="AE177" s="2771"/>
      <c r="AF177" s="2771"/>
      <c r="AG177" s="2771"/>
      <c r="AH177" s="2771"/>
      <c r="AI177" s="2772"/>
      <c r="AK177" s="2605"/>
    </row>
    <row r="178" spans="1:39" s="2511" customFormat="1" ht="12" customHeight="1" thickTop="1" thickBot="1">
      <c r="A178" s="2696"/>
      <c r="B178" s="2573"/>
      <c r="C178" s="2573"/>
      <c r="D178" s="2574"/>
      <c r="E178" s="2573"/>
      <c r="F178" s="2573"/>
      <c r="G178" s="2573"/>
      <c r="H178" s="2573"/>
      <c r="I178" s="2573"/>
      <c r="J178" s="2573"/>
      <c r="K178" s="2573"/>
      <c r="L178" s="2573"/>
      <c r="M178" s="2574"/>
      <c r="N178" s="2573"/>
      <c r="O178" s="2573"/>
      <c r="P178" s="2573"/>
      <c r="Q178" s="2573"/>
      <c r="R178" s="2573"/>
      <c r="S178" s="2574"/>
      <c r="T178" s="2573"/>
      <c r="U178" s="2573"/>
      <c r="V178" s="2573"/>
      <c r="W178" s="2574"/>
      <c r="X178" s="2573"/>
      <c r="Y178" s="2573"/>
      <c r="Z178" s="2573"/>
      <c r="AA178" s="2573"/>
      <c r="AB178" s="2573"/>
      <c r="AC178" s="2574"/>
      <c r="AD178" s="2573"/>
      <c r="AE178" s="2573"/>
      <c r="AF178" s="2573"/>
      <c r="AG178" s="2573"/>
      <c r="AH178" s="2573"/>
      <c r="AI178" s="2573"/>
      <c r="AJ178" s="2696"/>
      <c r="AK178" s="2694"/>
      <c r="AL178" s="2696"/>
      <c r="AM178" s="2696"/>
    </row>
    <row r="179" spans="1:39" s="2548" customFormat="1" ht="12" customHeight="1" thickTop="1" thickBot="1">
      <c r="B179" s="2640">
        <v>36</v>
      </c>
      <c r="C179" s="2520"/>
      <c r="D179" s="2514" t="s">
        <v>1409</v>
      </c>
      <c r="E179" s="2515" t="s">
        <v>1410</v>
      </c>
      <c r="F179" s="2515" t="s">
        <v>1411</v>
      </c>
      <c r="G179" s="2515" t="s">
        <v>1412</v>
      </c>
      <c r="H179" s="2516" t="s">
        <v>1413</v>
      </c>
      <c r="I179" s="2516" t="s">
        <v>1414</v>
      </c>
      <c r="J179" s="2516" t="s">
        <v>1415</v>
      </c>
      <c r="K179" s="2516" t="s">
        <v>1416</v>
      </c>
      <c r="L179" s="2515" t="s">
        <v>1417</v>
      </c>
      <c r="M179" s="2515" t="s">
        <v>1418</v>
      </c>
      <c r="N179" s="2515" t="s">
        <v>1419</v>
      </c>
      <c r="O179" s="2515" t="s">
        <v>1420</v>
      </c>
      <c r="P179" s="2516" t="s">
        <v>1421</v>
      </c>
      <c r="Q179" s="2516" t="s">
        <v>1422</v>
      </c>
      <c r="R179" s="2516" t="s">
        <v>1423</v>
      </c>
      <c r="S179" s="2516" t="s">
        <v>1424</v>
      </c>
      <c r="T179" s="2515" t="s">
        <v>1425</v>
      </c>
      <c r="U179" s="2515" t="s">
        <v>1426</v>
      </c>
      <c r="V179" s="2515" t="s">
        <v>1427</v>
      </c>
      <c r="W179" s="2515" t="s">
        <v>1428</v>
      </c>
      <c r="X179" s="2516" t="s">
        <v>1429</v>
      </c>
      <c r="Y179" s="2516" t="s">
        <v>1430</v>
      </c>
      <c r="Z179" s="2516" t="s">
        <v>1431</v>
      </c>
      <c r="AA179" s="2516" t="s">
        <v>1432</v>
      </c>
      <c r="AB179" s="2515" t="s">
        <v>1433</v>
      </c>
      <c r="AC179" s="2515" t="s">
        <v>1434</v>
      </c>
      <c r="AD179" s="2515" t="s">
        <v>1435</v>
      </c>
      <c r="AE179" s="2515" t="s">
        <v>1436</v>
      </c>
      <c r="AF179" s="2516" t="s">
        <v>1437</v>
      </c>
      <c r="AG179" s="2516" t="s">
        <v>1438</v>
      </c>
      <c r="AH179" s="2516" t="s">
        <v>5958</v>
      </c>
      <c r="AI179" s="2517" t="s">
        <v>1440</v>
      </c>
      <c r="AK179" s="2923" t="s">
        <v>5959</v>
      </c>
    </row>
    <row r="180" spans="1:39" s="2548" customFormat="1" ht="12" customHeight="1" thickTop="1">
      <c r="B180" s="2641"/>
      <c r="C180" s="2520"/>
      <c r="D180" s="2775" t="s">
        <v>1484</v>
      </c>
      <c r="E180" s="2776"/>
      <c r="F180" s="2776"/>
      <c r="G180" s="2776"/>
      <c r="H180" s="2776"/>
      <c r="I180" s="2776"/>
      <c r="J180" s="2758"/>
      <c r="K180" s="2758"/>
      <c r="L180" s="2785" t="s">
        <v>5960</v>
      </c>
      <c r="M180" s="2785"/>
      <c r="N180" s="2785"/>
      <c r="O180" s="2785"/>
      <c r="P180" s="2785"/>
      <c r="Q180" s="2785"/>
      <c r="R180" s="2785"/>
      <c r="S180" s="2785"/>
      <c r="T180" s="2785"/>
      <c r="U180" s="2785"/>
      <c r="V180" s="2785"/>
      <c r="W180" s="2785"/>
      <c r="X180" s="2785"/>
      <c r="Y180" s="2785"/>
      <c r="Z180" s="2785"/>
      <c r="AA180" s="2785"/>
      <c r="AB180" s="2785"/>
      <c r="AC180" s="2785"/>
      <c r="AD180" s="2785"/>
      <c r="AE180" s="2785"/>
      <c r="AF180" s="2785"/>
      <c r="AG180" s="2785"/>
      <c r="AH180" s="2785"/>
      <c r="AI180" s="2924"/>
      <c r="AK180" s="2925"/>
    </row>
    <row r="181" spans="1:39" s="2548" customFormat="1" ht="12" customHeight="1">
      <c r="B181" s="2641"/>
      <c r="C181" s="2520"/>
      <c r="D181" s="2778" t="s">
        <v>5845</v>
      </c>
      <c r="E181" s="2648"/>
      <c r="F181" s="2648"/>
      <c r="G181" s="2648"/>
      <c r="H181" s="2648"/>
      <c r="I181" s="2648"/>
      <c r="J181" s="2717" t="s">
        <v>785</v>
      </c>
      <c r="K181" s="2717" t="s">
        <v>1158</v>
      </c>
      <c r="L181" s="2648" t="s">
        <v>1037</v>
      </c>
      <c r="M181" s="2648"/>
      <c r="N181" s="2648"/>
      <c r="O181" s="2648"/>
      <c r="P181" s="2648"/>
      <c r="Q181" s="2648"/>
      <c r="R181" s="2648"/>
      <c r="S181" s="2648"/>
      <c r="T181" s="2648"/>
      <c r="U181" s="2648"/>
      <c r="V181" s="2648"/>
      <c r="W181" s="2648"/>
      <c r="X181" s="2648"/>
      <c r="Y181" s="2648"/>
      <c r="Z181" s="2648"/>
      <c r="AA181" s="2648"/>
      <c r="AB181" s="2648"/>
      <c r="AC181" s="2648"/>
      <c r="AD181" s="2648"/>
      <c r="AE181" s="2648"/>
      <c r="AF181" s="2648"/>
      <c r="AG181" s="2648"/>
      <c r="AH181" s="2648"/>
      <c r="AI181" s="2649"/>
      <c r="AK181" s="2925"/>
    </row>
    <row r="182" spans="1:39" s="2548" customFormat="1" ht="12" customHeight="1" thickBot="1">
      <c r="B182" s="2650"/>
      <c r="C182" s="2520"/>
      <c r="D182" s="2781"/>
      <c r="E182" s="2651"/>
      <c r="F182" s="2651"/>
      <c r="G182" s="2651"/>
      <c r="H182" s="2651"/>
      <c r="I182" s="2651"/>
      <c r="J182" s="2723"/>
      <c r="K182" s="2723"/>
      <c r="L182" s="2651"/>
      <c r="M182" s="2651"/>
      <c r="N182" s="2651"/>
      <c r="O182" s="2651"/>
      <c r="P182" s="2651"/>
      <c r="Q182" s="2651"/>
      <c r="R182" s="2651"/>
      <c r="S182" s="2651"/>
      <c r="T182" s="2651"/>
      <c r="U182" s="2651"/>
      <c r="V182" s="2651"/>
      <c r="W182" s="2651"/>
      <c r="X182" s="2651"/>
      <c r="Y182" s="2651"/>
      <c r="Z182" s="2651"/>
      <c r="AA182" s="2651"/>
      <c r="AB182" s="2651"/>
      <c r="AC182" s="2651"/>
      <c r="AD182" s="2651"/>
      <c r="AE182" s="2651"/>
      <c r="AF182" s="2651"/>
      <c r="AG182" s="2651"/>
      <c r="AH182" s="2651"/>
      <c r="AI182" s="2652"/>
      <c r="AK182" s="2925"/>
    </row>
    <row r="183" spans="1:39" s="2548" customFormat="1" ht="12" customHeight="1" thickTop="1" thickBot="1">
      <c r="C183" s="2520"/>
      <c r="AK183" s="2925"/>
    </row>
    <row r="184" spans="1:39" s="2548" customFormat="1" ht="12" customHeight="1" thickTop="1" thickBot="1">
      <c r="B184" s="2640">
        <v>37</v>
      </c>
      <c r="C184" s="2513"/>
      <c r="D184" s="2514" t="s">
        <v>1451</v>
      </c>
      <c r="E184" s="2515" t="s">
        <v>1452</v>
      </c>
      <c r="F184" s="2515" t="s">
        <v>1453</v>
      </c>
      <c r="G184" s="2515" t="s">
        <v>1454</v>
      </c>
      <c r="H184" s="2516" t="s">
        <v>1455</v>
      </c>
      <c r="I184" s="2516" t="s">
        <v>1456</v>
      </c>
      <c r="J184" s="2516" t="s">
        <v>1457</v>
      </c>
      <c r="K184" s="2516" t="s">
        <v>1458</v>
      </c>
      <c r="L184" s="2515" t="s">
        <v>1459</v>
      </c>
      <c r="M184" s="2515" t="s">
        <v>1460</v>
      </c>
      <c r="N184" s="2515" t="s">
        <v>1461</v>
      </c>
      <c r="O184" s="2515" t="s">
        <v>1462</v>
      </c>
      <c r="P184" s="2516" t="s">
        <v>1463</v>
      </c>
      <c r="Q184" s="2516" t="s">
        <v>1464</v>
      </c>
      <c r="R184" s="2516" t="s">
        <v>1465</v>
      </c>
      <c r="S184" s="2516" t="s">
        <v>1466</v>
      </c>
      <c r="T184" s="2515" t="s">
        <v>1467</v>
      </c>
      <c r="U184" s="2515" t="s">
        <v>1468</v>
      </c>
      <c r="V184" s="2515" t="s">
        <v>1469</v>
      </c>
      <c r="W184" s="2515" t="s">
        <v>1470</v>
      </c>
      <c r="X184" s="2516" t="s">
        <v>1471</v>
      </c>
      <c r="Y184" s="2516" t="s">
        <v>1472</v>
      </c>
      <c r="Z184" s="2516" t="s">
        <v>1473</v>
      </c>
      <c r="AA184" s="2516" t="s">
        <v>1474</v>
      </c>
      <c r="AB184" s="2515" t="s">
        <v>1475</v>
      </c>
      <c r="AC184" s="2515" t="s">
        <v>1476</v>
      </c>
      <c r="AD184" s="2515" t="s">
        <v>1477</v>
      </c>
      <c r="AE184" s="2515" t="s">
        <v>1478</v>
      </c>
      <c r="AF184" s="2516" t="s">
        <v>1479</v>
      </c>
      <c r="AG184" s="2516" t="s">
        <v>1480</v>
      </c>
      <c r="AH184" s="2516" t="s">
        <v>1481</v>
      </c>
      <c r="AI184" s="2517" t="s">
        <v>5961</v>
      </c>
      <c r="AK184" s="2925"/>
    </row>
    <row r="185" spans="1:39" s="2548" customFormat="1" ht="12" customHeight="1" thickTop="1">
      <c r="B185" s="2641"/>
      <c r="C185" s="2520"/>
      <c r="D185" s="2775" t="s">
        <v>1518</v>
      </c>
      <c r="E185" s="2776"/>
      <c r="F185" s="2776"/>
      <c r="G185" s="2776"/>
      <c r="H185" s="2776"/>
      <c r="I185" s="2776"/>
      <c r="J185" s="2758"/>
      <c r="K185" s="2758"/>
      <c r="L185" s="2776" t="s">
        <v>5962</v>
      </c>
      <c r="M185" s="2776"/>
      <c r="N185" s="2776"/>
      <c r="O185" s="2776"/>
      <c r="P185" s="2776"/>
      <c r="Q185" s="2776"/>
      <c r="R185" s="2776"/>
      <c r="S185" s="2776"/>
      <c r="T185" s="2776"/>
      <c r="U185" s="2776"/>
      <c r="V185" s="2776"/>
      <c r="W185" s="2776"/>
      <c r="X185" s="2776"/>
      <c r="Y185" s="2776"/>
      <c r="Z185" s="2776"/>
      <c r="AA185" s="2776"/>
      <c r="AB185" s="2776"/>
      <c r="AC185" s="2776"/>
      <c r="AD185" s="2776"/>
      <c r="AE185" s="2776"/>
      <c r="AF185" s="2776"/>
      <c r="AG185" s="2776"/>
      <c r="AH185" s="2776"/>
      <c r="AI185" s="2926"/>
      <c r="AK185" s="2925"/>
    </row>
    <row r="186" spans="1:39" ht="12" customHeight="1">
      <c r="B186" s="2641"/>
      <c r="C186" s="2520"/>
      <c r="D186" s="2778" t="s">
        <v>901</v>
      </c>
      <c r="E186" s="2648"/>
      <c r="F186" s="2648"/>
      <c r="G186" s="2648"/>
      <c r="H186" s="2648"/>
      <c r="I186" s="2648"/>
      <c r="J186" s="2717" t="s">
        <v>5837</v>
      </c>
      <c r="K186" s="2717" t="s">
        <v>785</v>
      </c>
      <c r="L186" s="2790" t="s">
        <v>1037</v>
      </c>
      <c r="M186" s="2790"/>
      <c r="N186" s="2790"/>
      <c r="O186" s="2790"/>
      <c r="P186" s="2790"/>
      <c r="Q186" s="2790"/>
      <c r="R186" s="2790"/>
      <c r="S186" s="2790"/>
      <c r="T186" s="2790"/>
      <c r="U186" s="2790"/>
      <c r="V186" s="2790"/>
      <c r="W186" s="2790"/>
      <c r="X186" s="2790"/>
      <c r="Y186" s="2790"/>
      <c r="Z186" s="2790"/>
      <c r="AA186" s="2790"/>
      <c r="AB186" s="2790"/>
      <c r="AC186" s="2790"/>
      <c r="AD186" s="2790"/>
      <c r="AE186" s="2790"/>
      <c r="AF186" s="2790"/>
      <c r="AG186" s="2790"/>
      <c r="AH186" s="2790"/>
      <c r="AI186" s="2536"/>
      <c r="AK186" s="2925"/>
    </row>
    <row r="187" spans="1:39" s="2548" customFormat="1" ht="12" customHeight="1" thickBot="1">
      <c r="B187" s="2650"/>
      <c r="C187" s="2520"/>
      <c r="D187" s="2781"/>
      <c r="E187" s="2651"/>
      <c r="F187" s="2651"/>
      <c r="G187" s="2651"/>
      <c r="H187" s="2651"/>
      <c r="I187" s="2651"/>
      <c r="J187" s="2723"/>
      <c r="K187" s="2723"/>
      <c r="L187" s="2794"/>
      <c r="M187" s="2794"/>
      <c r="N187" s="2794"/>
      <c r="O187" s="2794"/>
      <c r="P187" s="2794"/>
      <c r="Q187" s="2794"/>
      <c r="R187" s="2794"/>
      <c r="S187" s="2794"/>
      <c r="T187" s="2794"/>
      <c r="U187" s="2794"/>
      <c r="V187" s="2794"/>
      <c r="W187" s="2794"/>
      <c r="X187" s="2794"/>
      <c r="Y187" s="2794"/>
      <c r="Z187" s="2794"/>
      <c r="AA187" s="2794"/>
      <c r="AB187" s="2794"/>
      <c r="AC187" s="2794"/>
      <c r="AD187" s="2794"/>
      <c r="AE187" s="2794"/>
      <c r="AF187" s="2794"/>
      <c r="AG187" s="2794"/>
      <c r="AH187" s="2794"/>
      <c r="AI187" s="2547"/>
      <c r="AK187" s="2925"/>
    </row>
    <row r="188" spans="1:39" s="2548" customFormat="1" ht="12" customHeight="1" thickTop="1" thickBot="1">
      <c r="C188" s="2520"/>
      <c r="L188" s="2520"/>
      <c r="M188" s="2520"/>
      <c r="N188" s="2520"/>
      <c r="O188" s="2520"/>
      <c r="P188" s="2520"/>
      <c r="Q188" s="2520"/>
      <c r="AK188" s="2925"/>
    </row>
    <row r="189" spans="1:39" s="2548" customFormat="1" ht="12" customHeight="1" thickTop="1" thickBot="1">
      <c r="B189" s="2640">
        <v>38</v>
      </c>
      <c r="C189" s="2513"/>
      <c r="D189" s="2514" t="s">
        <v>1486</v>
      </c>
      <c r="E189" s="2515" t="s">
        <v>1487</v>
      </c>
      <c r="F189" s="2515" t="s">
        <v>1488</v>
      </c>
      <c r="G189" s="2515" t="s">
        <v>1489</v>
      </c>
      <c r="H189" s="2516" t="s">
        <v>1490</v>
      </c>
      <c r="I189" s="2516" t="s">
        <v>1491</v>
      </c>
      <c r="J189" s="2516" t="s">
        <v>1492</v>
      </c>
      <c r="K189" s="2516" t="s">
        <v>1493</v>
      </c>
      <c r="L189" s="2515" t="s">
        <v>1494</v>
      </c>
      <c r="M189" s="2515" t="s">
        <v>1495</v>
      </c>
      <c r="N189" s="2515" t="s">
        <v>1496</v>
      </c>
      <c r="O189" s="2515" t="s">
        <v>1497</v>
      </c>
      <c r="P189" s="2516" t="s">
        <v>1498</v>
      </c>
      <c r="Q189" s="2516" t="s">
        <v>1499</v>
      </c>
      <c r="R189" s="2516" t="s">
        <v>1500</v>
      </c>
      <c r="S189" s="2516" t="s">
        <v>1501</v>
      </c>
      <c r="T189" s="2515" t="s">
        <v>1502</v>
      </c>
      <c r="U189" s="2515" t="s">
        <v>1503</v>
      </c>
      <c r="V189" s="2515" t="s">
        <v>1504</v>
      </c>
      <c r="W189" s="2515" t="s">
        <v>1505</v>
      </c>
      <c r="X189" s="2516" t="s">
        <v>1506</v>
      </c>
      <c r="Y189" s="2516" t="s">
        <v>1507</v>
      </c>
      <c r="Z189" s="2516" t="s">
        <v>1508</v>
      </c>
      <c r="AA189" s="2516" t="s">
        <v>1509</v>
      </c>
      <c r="AB189" s="2515" t="s">
        <v>1510</v>
      </c>
      <c r="AC189" s="2515" t="s">
        <v>1511</v>
      </c>
      <c r="AD189" s="2515" t="s">
        <v>1512</v>
      </c>
      <c r="AE189" s="2515" t="s">
        <v>1513</v>
      </c>
      <c r="AF189" s="2516" t="s">
        <v>1514</v>
      </c>
      <c r="AG189" s="2516" t="s">
        <v>1515</v>
      </c>
      <c r="AH189" s="2516" t="s">
        <v>5963</v>
      </c>
      <c r="AI189" s="2517" t="s">
        <v>1517</v>
      </c>
      <c r="AK189" s="2925"/>
    </row>
    <row r="190" spans="1:39" s="2548" customFormat="1" ht="12" customHeight="1" thickTop="1">
      <c r="B190" s="2641"/>
      <c r="C190" s="2520"/>
      <c r="D190" s="2783" t="s">
        <v>5964</v>
      </c>
      <c r="E190" s="2784" t="s">
        <v>1553</v>
      </c>
      <c r="F190" s="2785" t="s">
        <v>5850</v>
      </c>
      <c r="G190" s="2785"/>
      <c r="H190" s="2785"/>
      <c r="I190" s="2786" t="s">
        <v>5965</v>
      </c>
      <c r="J190" s="2522"/>
      <c r="K190" s="2522"/>
      <c r="L190" s="2655" t="s">
        <v>5966</v>
      </c>
      <c r="M190" s="2655"/>
      <c r="N190" s="2655"/>
      <c r="O190" s="2655"/>
      <c r="P190" s="2776" t="s">
        <v>5967</v>
      </c>
      <c r="Q190" s="2776"/>
      <c r="R190" s="2776"/>
      <c r="S190" s="2776" t="s">
        <v>1557</v>
      </c>
      <c r="T190" s="2776"/>
      <c r="U190" s="2776"/>
      <c r="V190" s="2776" t="s">
        <v>1558</v>
      </c>
      <c r="W190" s="2776"/>
      <c r="X190" s="2776"/>
      <c r="Y190" s="2522"/>
      <c r="Z190" s="2522"/>
      <c r="AA190" s="2522"/>
      <c r="AB190" s="2579"/>
      <c r="AC190" s="2579"/>
      <c r="AD190" s="2579"/>
      <c r="AE190" s="2579"/>
      <c r="AF190" s="2579"/>
      <c r="AG190" s="2579"/>
      <c r="AH190" s="2579"/>
      <c r="AI190" s="2927"/>
      <c r="AK190" s="2925"/>
    </row>
    <row r="191" spans="1:39" ht="12" customHeight="1">
      <c r="B191" s="2641"/>
      <c r="C191" s="2520"/>
      <c r="D191" s="2789" t="s">
        <v>5854</v>
      </c>
      <c r="E191" s="2648" t="s">
        <v>737</v>
      </c>
      <c r="F191" s="2790" t="s">
        <v>5968</v>
      </c>
      <c r="G191" s="2766"/>
      <c r="H191" s="2766"/>
      <c r="I191" s="2790" t="s">
        <v>5856</v>
      </c>
      <c r="J191" s="2717" t="s">
        <v>5969</v>
      </c>
      <c r="K191" s="2717" t="s">
        <v>5837</v>
      </c>
      <c r="L191" s="2766" t="s">
        <v>5857</v>
      </c>
      <c r="M191" s="2766"/>
      <c r="N191" s="2766"/>
      <c r="O191" s="2766"/>
      <c r="P191" s="2648" t="s">
        <v>946</v>
      </c>
      <c r="Q191" s="2648"/>
      <c r="R191" s="2648"/>
      <c r="S191" s="2648" t="s">
        <v>5970</v>
      </c>
      <c r="T191" s="2648"/>
      <c r="U191" s="2648"/>
      <c r="V191" s="2648" t="s">
        <v>5971</v>
      </c>
      <c r="W191" s="2648"/>
      <c r="X191" s="2648"/>
      <c r="Y191" s="2717" t="s">
        <v>5837</v>
      </c>
      <c r="Z191" s="2717" t="s">
        <v>785</v>
      </c>
      <c r="AA191" s="2717" t="s">
        <v>5837</v>
      </c>
      <c r="AB191" s="2809" t="s">
        <v>40</v>
      </c>
      <c r="AC191" s="2804"/>
      <c r="AD191" s="2804"/>
      <c r="AE191" s="2804"/>
      <c r="AF191" s="2804"/>
      <c r="AG191" s="2804"/>
      <c r="AH191" s="2804"/>
      <c r="AI191" s="2928"/>
      <c r="AK191" s="2925"/>
    </row>
    <row r="192" spans="1:39" s="2511" customFormat="1" ht="12" customHeight="1" thickBot="1">
      <c r="B192" s="2650"/>
      <c r="C192" s="2520"/>
      <c r="D192" s="2793"/>
      <c r="E192" s="2651"/>
      <c r="F192" s="2771"/>
      <c r="G192" s="2771"/>
      <c r="H192" s="2771"/>
      <c r="I192" s="2794"/>
      <c r="J192" s="2723"/>
      <c r="K192" s="2723"/>
      <c r="L192" s="2771"/>
      <c r="M192" s="2771"/>
      <c r="N192" s="2771"/>
      <c r="O192" s="2771"/>
      <c r="P192" s="2651"/>
      <c r="Q192" s="2651"/>
      <c r="R192" s="2651"/>
      <c r="S192" s="2651"/>
      <c r="T192" s="2651"/>
      <c r="U192" s="2651"/>
      <c r="V192" s="2651"/>
      <c r="W192" s="2651"/>
      <c r="X192" s="2651"/>
      <c r="Y192" s="2723"/>
      <c r="Z192" s="2723"/>
      <c r="AA192" s="2723"/>
      <c r="AB192" s="2817"/>
      <c r="AC192" s="2812"/>
      <c r="AD192" s="2812"/>
      <c r="AE192" s="2812"/>
      <c r="AF192" s="2812"/>
      <c r="AG192" s="2812"/>
      <c r="AH192" s="2812"/>
      <c r="AI192" s="2929"/>
      <c r="AK192" s="2925"/>
    </row>
    <row r="193" spans="2:37" ht="12" customHeight="1" thickTop="1" thickBot="1">
      <c r="B193" s="2504"/>
      <c r="C193" s="2520"/>
      <c r="D193" s="2504"/>
      <c r="E193" s="2504"/>
      <c r="F193" s="2504"/>
      <c r="G193" s="2504"/>
      <c r="H193" s="2504"/>
      <c r="I193" s="2504"/>
      <c r="J193" s="2504"/>
      <c r="K193" s="2504"/>
      <c r="L193" s="2504"/>
      <c r="M193" s="2504"/>
      <c r="N193" s="2504"/>
      <c r="O193" s="2504"/>
      <c r="P193" s="2504"/>
      <c r="Q193" s="2504"/>
      <c r="R193" s="2504"/>
      <c r="S193" s="2504"/>
      <c r="T193" s="2504"/>
      <c r="U193" s="2504"/>
      <c r="V193" s="2504"/>
      <c r="W193" s="2504"/>
      <c r="X193" s="2504"/>
      <c r="Y193" s="2504"/>
      <c r="Z193" s="2504"/>
      <c r="AA193" s="2504"/>
      <c r="AB193" s="2504"/>
      <c r="AC193" s="2504"/>
      <c r="AD193" s="2504"/>
      <c r="AE193" s="2504"/>
      <c r="AF193" s="2504"/>
      <c r="AG193" s="2504"/>
      <c r="AH193" s="2504"/>
      <c r="AI193" s="2504"/>
      <c r="AK193" s="2925"/>
    </row>
    <row r="194" spans="2:37" s="2548" customFormat="1" ht="12" customHeight="1" thickTop="1" thickBot="1">
      <c r="B194" s="2910">
        <v>39</v>
      </c>
      <c r="C194" s="2513"/>
      <c r="D194" s="2514" t="s">
        <v>5972</v>
      </c>
      <c r="E194" s="2515" t="s">
        <v>1521</v>
      </c>
      <c r="F194" s="2515" t="s">
        <v>5973</v>
      </c>
      <c r="G194" s="2515" t="s">
        <v>5974</v>
      </c>
      <c r="H194" s="2516" t="s">
        <v>5975</v>
      </c>
      <c r="I194" s="2516" t="s">
        <v>5976</v>
      </c>
      <c r="J194" s="2516" t="s">
        <v>5977</v>
      </c>
      <c r="K194" s="2516" t="s">
        <v>5978</v>
      </c>
      <c r="L194" s="2515" t="s">
        <v>5979</v>
      </c>
      <c r="M194" s="2515" t="s">
        <v>5980</v>
      </c>
      <c r="N194" s="2515" t="s">
        <v>5981</v>
      </c>
      <c r="O194" s="2515" t="s">
        <v>5982</v>
      </c>
      <c r="P194" s="2516" t="s">
        <v>5983</v>
      </c>
      <c r="Q194" s="2516" t="s">
        <v>5984</v>
      </c>
      <c r="R194" s="2516" t="s">
        <v>1534</v>
      </c>
      <c r="S194" s="2516" t="s">
        <v>1535</v>
      </c>
      <c r="T194" s="2515" t="s">
        <v>5985</v>
      </c>
      <c r="U194" s="2515" t="s">
        <v>5986</v>
      </c>
      <c r="V194" s="2515" t="s">
        <v>5987</v>
      </c>
      <c r="W194" s="2515" t="s">
        <v>5988</v>
      </c>
      <c r="X194" s="2516" t="s">
        <v>5989</v>
      </c>
      <c r="Y194" s="2516" t="s">
        <v>5990</v>
      </c>
      <c r="Z194" s="2516" t="s">
        <v>5991</v>
      </c>
      <c r="AA194" s="2516" t="s">
        <v>1543</v>
      </c>
      <c r="AB194" s="2515" t="s">
        <v>5992</v>
      </c>
      <c r="AC194" s="2515" t="s">
        <v>5993</v>
      </c>
      <c r="AD194" s="2515" t="s">
        <v>5994</v>
      </c>
      <c r="AE194" s="2515" t="s">
        <v>5995</v>
      </c>
      <c r="AF194" s="2516" t="s">
        <v>5996</v>
      </c>
      <c r="AG194" s="2516" t="s">
        <v>5997</v>
      </c>
      <c r="AH194" s="2516" t="s">
        <v>5998</v>
      </c>
      <c r="AI194" s="2517" t="s">
        <v>5999</v>
      </c>
      <c r="AK194" s="2925"/>
    </row>
    <row r="195" spans="2:37" s="2548" customFormat="1" ht="12" customHeight="1" thickTop="1">
      <c r="B195" s="2911"/>
      <c r="C195" s="2520"/>
      <c r="D195" s="2797"/>
      <c r="E195" s="2579"/>
      <c r="F195" s="2579"/>
      <c r="G195" s="2656" t="s">
        <v>6000</v>
      </c>
      <c r="H195" s="2760"/>
      <c r="I195" s="2760"/>
      <c r="J195" s="2760"/>
      <c r="K195" s="2761"/>
      <c r="L195" s="2798"/>
      <c r="M195" s="2798"/>
      <c r="N195" s="2656" t="s">
        <v>6001</v>
      </c>
      <c r="O195" s="2761"/>
      <c r="P195" s="2798"/>
      <c r="Q195" s="2799" t="s">
        <v>983</v>
      </c>
      <c r="R195" s="2684"/>
      <c r="S195" s="2800"/>
      <c r="T195" s="2579"/>
      <c r="U195" s="2579"/>
      <c r="V195" s="2579"/>
      <c r="W195" s="2656" t="s">
        <v>6002</v>
      </c>
      <c r="X195" s="2760"/>
      <c r="Y195" s="2760"/>
      <c r="Z195" s="2760"/>
      <c r="AA195" s="2761"/>
      <c r="AB195" s="2801"/>
      <c r="AC195" s="2579"/>
      <c r="AD195" s="2656" t="s">
        <v>6003</v>
      </c>
      <c r="AE195" s="2761"/>
      <c r="AF195" s="2579"/>
      <c r="AG195" s="2799" t="s">
        <v>6004</v>
      </c>
      <c r="AH195" s="2684"/>
      <c r="AI195" s="2685"/>
      <c r="AK195" s="2925"/>
    </row>
    <row r="196" spans="2:37" ht="12" customHeight="1">
      <c r="B196" s="2911"/>
      <c r="C196" s="2520"/>
      <c r="D196" s="2803" t="s">
        <v>5653</v>
      </c>
      <c r="E196" s="2804"/>
      <c r="F196" s="2804"/>
      <c r="G196" s="2856" t="s">
        <v>5864</v>
      </c>
      <c r="H196" s="2856"/>
      <c r="I196" s="2856"/>
      <c r="J196" s="2856"/>
      <c r="K196" s="2876"/>
      <c r="L196" s="2806" t="s">
        <v>5653</v>
      </c>
      <c r="M196" s="2807"/>
      <c r="N196" s="2915" t="s">
        <v>1598</v>
      </c>
      <c r="O196" s="2904"/>
      <c r="P196" s="2529" t="s">
        <v>5653</v>
      </c>
      <c r="Q196" s="2915" t="s">
        <v>6005</v>
      </c>
      <c r="R196" s="2903"/>
      <c r="S196" s="2904"/>
      <c r="T196" s="2809" t="s">
        <v>1157</v>
      </c>
      <c r="U196" s="2804"/>
      <c r="V196" s="2804"/>
      <c r="W196" s="2856" t="s">
        <v>5866</v>
      </c>
      <c r="X196" s="2856"/>
      <c r="Y196" s="2856"/>
      <c r="Z196" s="2856"/>
      <c r="AA196" s="2876"/>
      <c r="AB196" s="2806" t="s">
        <v>1157</v>
      </c>
      <c r="AC196" s="2807"/>
      <c r="AD196" s="2915" t="s">
        <v>6006</v>
      </c>
      <c r="AE196" s="2904"/>
      <c r="AF196" s="2529" t="s">
        <v>5653</v>
      </c>
      <c r="AG196" s="2915" t="s">
        <v>991</v>
      </c>
      <c r="AH196" s="2903"/>
      <c r="AI196" s="2916"/>
      <c r="AK196" s="2925"/>
    </row>
    <row r="197" spans="2:37" s="2511" customFormat="1" ht="12" customHeight="1" thickBot="1">
      <c r="B197" s="2917"/>
      <c r="C197" s="2520"/>
      <c r="D197" s="2811"/>
      <c r="E197" s="2812"/>
      <c r="F197" s="2812"/>
      <c r="G197" s="2859"/>
      <c r="H197" s="2859"/>
      <c r="I197" s="2859"/>
      <c r="J197" s="2859"/>
      <c r="K197" s="2885"/>
      <c r="L197" s="2814"/>
      <c r="M197" s="2815"/>
      <c r="N197" s="2907"/>
      <c r="O197" s="2909"/>
      <c r="P197" s="2930"/>
      <c r="Q197" s="2907"/>
      <c r="R197" s="2908"/>
      <c r="S197" s="2909"/>
      <c r="T197" s="2817"/>
      <c r="U197" s="2812"/>
      <c r="V197" s="2812"/>
      <c r="W197" s="2859"/>
      <c r="X197" s="2859"/>
      <c r="Y197" s="2859"/>
      <c r="Z197" s="2859"/>
      <c r="AA197" s="2885"/>
      <c r="AB197" s="2814"/>
      <c r="AC197" s="2815"/>
      <c r="AD197" s="2907"/>
      <c r="AE197" s="2909"/>
      <c r="AF197" s="2930"/>
      <c r="AG197" s="2907"/>
      <c r="AH197" s="2908"/>
      <c r="AI197" s="2920"/>
      <c r="AK197" s="2931"/>
    </row>
    <row r="198" spans="2:37" ht="12" customHeight="1" thickTop="1" thickBot="1">
      <c r="B198" s="2504"/>
      <c r="C198" s="2520"/>
      <c r="D198" s="2504"/>
      <c r="E198" s="2504"/>
      <c r="F198" s="2504"/>
      <c r="G198" s="2504"/>
      <c r="H198" s="2504"/>
      <c r="I198" s="2504"/>
      <c r="J198" s="2504"/>
      <c r="K198" s="2504"/>
      <c r="L198" s="2504"/>
      <c r="M198" s="2504"/>
      <c r="N198" s="2504"/>
      <c r="O198" s="2504"/>
      <c r="P198" s="2504"/>
      <c r="Q198" s="2504"/>
      <c r="R198" s="2504"/>
      <c r="S198" s="2504"/>
      <c r="T198" s="2504"/>
      <c r="U198" s="2504"/>
      <c r="V198" s="2504"/>
      <c r="W198" s="2504"/>
      <c r="X198" s="2504"/>
      <c r="Y198" s="2504"/>
      <c r="Z198" s="2504"/>
      <c r="AA198" s="2504"/>
      <c r="AB198" s="2504"/>
      <c r="AC198" s="2504"/>
      <c r="AD198" s="2504"/>
      <c r="AE198" s="2504"/>
      <c r="AF198" s="2504"/>
      <c r="AG198" s="2504"/>
      <c r="AH198" s="2504"/>
      <c r="AI198" s="2504"/>
      <c r="AK198" s="2932"/>
    </row>
    <row r="199" spans="2:37" ht="12" customHeight="1" thickTop="1" thickBot="1">
      <c r="B199" s="2640">
        <v>40</v>
      </c>
      <c r="C199" s="2513"/>
      <c r="D199" s="2514" t="s">
        <v>6007</v>
      </c>
      <c r="E199" s="2515" t="s">
        <v>1564</v>
      </c>
      <c r="F199" s="2515" t="s">
        <v>1565</v>
      </c>
      <c r="G199" s="2515" t="s">
        <v>6008</v>
      </c>
      <c r="H199" s="2516" t="s">
        <v>6009</v>
      </c>
      <c r="I199" s="2516" t="s">
        <v>6010</v>
      </c>
      <c r="J199" s="2516" t="s">
        <v>6011</v>
      </c>
      <c r="K199" s="2516" t="s">
        <v>6012</v>
      </c>
      <c r="L199" s="2515" t="s">
        <v>1571</v>
      </c>
      <c r="M199" s="2515" t="s">
        <v>6013</v>
      </c>
      <c r="N199" s="2515" t="s">
        <v>6014</v>
      </c>
      <c r="O199" s="2515" t="s">
        <v>1574</v>
      </c>
      <c r="P199" s="2516" t="s">
        <v>6015</v>
      </c>
      <c r="Q199" s="2516" t="s">
        <v>6016</v>
      </c>
      <c r="R199" s="2516" t="s">
        <v>6017</v>
      </c>
      <c r="S199" s="2516" t="s">
        <v>1578</v>
      </c>
      <c r="T199" s="2515" t="s">
        <v>6018</v>
      </c>
      <c r="U199" s="2515" t="s">
        <v>6019</v>
      </c>
      <c r="V199" s="2515" t="s">
        <v>6020</v>
      </c>
      <c r="W199" s="2515" t="s">
        <v>6021</v>
      </c>
      <c r="X199" s="2516" t="s">
        <v>1583</v>
      </c>
      <c r="Y199" s="2516" t="s">
        <v>6022</v>
      </c>
      <c r="Z199" s="2516" t="s">
        <v>6023</v>
      </c>
      <c r="AA199" s="2516" t="s">
        <v>6024</v>
      </c>
      <c r="AB199" s="2515" t="s">
        <v>6025</v>
      </c>
      <c r="AC199" s="2515" t="s">
        <v>6026</v>
      </c>
      <c r="AD199" s="2515" t="s">
        <v>6027</v>
      </c>
      <c r="AE199" s="2515" t="s">
        <v>6028</v>
      </c>
      <c r="AF199" s="2516" t="s">
        <v>6029</v>
      </c>
      <c r="AG199" s="2516" t="s">
        <v>1592</v>
      </c>
      <c r="AH199" s="2516" t="s">
        <v>6030</v>
      </c>
      <c r="AI199" s="2517" t="s">
        <v>6031</v>
      </c>
      <c r="AK199" s="2923" t="s">
        <v>6032</v>
      </c>
    </row>
    <row r="200" spans="2:37" ht="12" customHeight="1" thickTop="1">
      <c r="B200" s="2641"/>
      <c r="C200" s="2520"/>
      <c r="D200" s="2933" t="s">
        <v>6033</v>
      </c>
      <c r="E200" s="2866" t="s">
        <v>6034</v>
      </c>
      <c r="F200" s="2866" t="s">
        <v>1033</v>
      </c>
      <c r="G200" s="2866" t="s">
        <v>6035</v>
      </c>
      <c r="H200" s="2866" t="s">
        <v>5874</v>
      </c>
      <c r="I200" s="2866"/>
      <c r="J200" s="2866"/>
      <c r="K200" s="2866"/>
      <c r="L200" s="2934" t="s">
        <v>1030</v>
      </c>
      <c r="M200" s="2656" t="s">
        <v>6036</v>
      </c>
      <c r="N200" s="2760"/>
      <c r="O200" s="2760"/>
      <c r="P200" s="2760"/>
      <c r="Q200" s="2761"/>
      <c r="R200" s="2522"/>
      <c r="S200" s="2522"/>
      <c r="T200" s="2522"/>
      <c r="U200" s="2656" t="s">
        <v>6037</v>
      </c>
      <c r="V200" s="2760"/>
      <c r="W200" s="2760"/>
      <c r="X200" s="2760"/>
      <c r="Y200" s="2760"/>
      <c r="Z200" s="2760"/>
      <c r="AA200" s="2760"/>
      <c r="AB200" s="2760"/>
      <c r="AC200" s="2760"/>
      <c r="AD200" s="2760"/>
      <c r="AE200" s="2760"/>
      <c r="AF200" s="2760"/>
      <c r="AG200" s="2760"/>
      <c r="AH200" s="2760"/>
      <c r="AI200" s="2870"/>
      <c r="AK200" s="2925"/>
    </row>
    <row r="201" spans="2:37" ht="12" customHeight="1">
      <c r="B201" s="2641"/>
      <c r="C201" s="2520"/>
      <c r="D201" s="2935" t="s">
        <v>6038</v>
      </c>
      <c r="E201" s="2766" t="s">
        <v>1632</v>
      </c>
      <c r="F201" s="2766" t="s">
        <v>5877</v>
      </c>
      <c r="G201" s="2766" t="s">
        <v>5873</v>
      </c>
      <c r="H201" s="2766" t="s">
        <v>5874</v>
      </c>
      <c r="I201" s="2717" t="s">
        <v>785</v>
      </c>
      <c r="J201" s="2717" t="s">
        <v>785</v>
      </c>
      <c r="K201" s="2717" t="s">
        <v>1158</v>
      </c>
      <c r="L201" s="2790" t="s">
        <v>1634</v>
      </c>
      <c r="M201" s="2688" t="s">
        <v>6039</v>
      </c>
      <c r="N201" s="304"/>
      <c r="O201" s="304"/>
      <c r="P201" s="304"/>
      <c r="Q201" s="2805"/>
      <c r="R201" s="2717" t="s">
        <v>5969</v>
      </c>
      <c r="S201" s="2717" t="s">
        <v>5837</v>
      </c>
      <c r="T201" s="2717" t="s">
        <v>1158</v>
      </c>
      <c r="U201" s="2875" t="s">
        <v>1037</v>
      </c>
      <c r="V201" s="2856"/>
      <c r="W201" s="2856"/>
      <c r="X201" s="2856"/>
      <c r="Y201" s="2856"/>
      <c r="Z201" s="2856"/>
      <c r="AA201" s="2856"/>
      <c r="AB201" s="2856"/>
      <c r="AC201" s="2856"/>
      <c r="AD201" s="2856"/>
      <c r="AE201" s="2856"/>
      <c r="AF201" s="2856"/>
      <c r="AG201" s="2856"/>
      <c r="AH201" s="2856"/>
      <c r="AI201" s="2857"/>
      <c r="AK201" s="2925"/>
    </row>
    <row r="202" spans="2:37" s="2511" customFormat="1" ht="12" customHeight="1" thickBot="1">
      <c r="B202" s="2650"/>
      <c r="C202" s="2520"/>
      <c r="D202" s="2936"/>
      <c r="E202" s="2771"/>
      <c r="F202" s="2771"/>
      <c r="G202" s="2771"/>
      <c r="H202" s="2771"/>
      <c r="I202" s="2723"/>
      <c r="J202" s="2723"/>
      <c r="K202" s="2723"/>
      <c r="L202" s="2794"/>
      <c r="M202" s="2691"/>
      <c r="N202" s="307"/>
      <c r="O202" s="307"/>
      <c r="P202" s="307"/>
      <c r="Q202" s="2813"/>
      <c r="R202" s="2723"/>
      <c r="S202" s="2723"/>
      <c r="T202" s="2723"/>
      <c r="U202" s="2884"/>
      <c r="V202" s="2859"/>
      <c r="W202" s="2859"/>
      <c r="X202" s="2859"/>
      <c r="Y202" s="2859"/>
      <c r="Z202" s="2859"/>
      <c r="AA202" s="2859"/>
      <c r="AB202" s="2859"/>
      <c r="AC202" s="2859"/>
      <c r="AD202" s="2859"/>
      <c r="AE202" s="2859"/>
      <c r="AF202" s="2859"/>
      <c r="AG202" s="2859"/>
      <c r="AH202" s="2859"/>
      <c r="AI202" s="2860"/>
      <c r="AK202" s="2931"/>
    </row>
    <row r="203" spans="2:37" ht="12" customHeight="1" thickTop="1" thickBot="1">
      <c r="B203" s="2504"/>
      <c r="C203" s="2504"/>
      <c r="D203" s="2504"/>
      <c r="E203" s="2504"/>
      <c r="F203" s="2504"/>
      <c r="G203" s="2504"/>
      <c r="H203" s="2504"/>
      <c r="I203" s="2504"/>
      <c r="J203" s="2504"/>
      <c r="K203" s="2504"/>
      <c r="L203" s="2504"/>
      <c r="M203" s="2504"/>
      <c r="N203" s="2504"/>
      <c r="O203" s="2504"/>
      <c r="P203" s="2504"/>
      <c r="Q203" s="2504"/>
      <c r="R203" s="2504"/>
      <c r="S203" s="2504"/>
      <c r="T203" s="2504"/>
      <c r="U203" s="2504"/>
      <c r="V203" s="2504"/>
      <c r="W203" s="2504"/>
      <c r="X203" s="2504"/>
      <c r="Y203" s="2504"/>
      <c r="Z203" s="2504"/>
      <c r="AA203" s="2504"/>
      <c r="AB203" s="2504"/>
      <c r="AC203" s="2504"/>
      <c r="AD203" s="2504"/>
      <c r="AE203" s="2504"/>
      <c r="AF203" s="2504"/>
      <c r="AG203" s="2504"/>
      <c r="AH203" s="2504"/>
      <c r="AI203" s="2504"/>
    </row>
    <row r="204" spans="2:37" ht="12" customHeight="1" thickTop="1" thickBot="1">
      <c r="B204" s="2640">
        <v>41</v>
      </c>
      <c r="C204" s="2513"/>
      <c r="D204" s="2514" t="s">
        <v>1600</v>
      </c>
      <c r="E204" s="2515" t="s">
        <v>1601</v>
      </c>
      <c r="F204" s="2515" t="s">
        <v>1602</v>
      </c>
      <c r="G204" s="2515" t="s">
        <v>1603</v>
      </c>
      <c r="H204" s="2516" t="s">
        <v>1604</v>
      </c>
      <c r="I204" s="2516" t="s">
        <v>1605</v>
      </c>
      <c r="J204" s="2516" t="s">
        <v>1606</v>
      </c>
      <c r="K204" s="2516" t="s">
        <v>1607</v>
      </c>
      <c r="L204" s="2515" t="s">
        <v>1608</v>
      </c>
      <c r="M204" s="2515" t="s">
        <v>1609</v>
      </c>
      <c r="N204" s="2515" t="s">
        <v>1610</v>
      </c>
      <c r="O204" s="2515" t="s">
        <v>1611</v>
      </c>
      <c r="P204" s="2516" t="s">
        <v>1612</v>
      </c>
      <c r="Q204" s="2516" t="s">
        <v>1613</v>
      </c>
      <c r="R204" s="2516" t="s">
        <v>1614</v>
      </c>
      <c r="S204" s="2516" t="s">
        <v>1615</v>
      </c>
      <c r="T204" s="2515" t="s">
        <v>1616</v>
      </c>
      <c r="U204" s="2515" t="s">
        <v>1617</v>
      </c>
      <c r="V204" s="2515" t="s">
        <v>1618</v>
      </c>
      <c r="W204" s="2515" t="s">
        <v>1619</v>
      </c>
      <c r="X204" s="2516" t="s">
        <v>1620</v>
      </c>
      <c r="Y204" s="2516" t="s">
        <v>1621</v>
      </c>
      <c r="Z204" s="2516" t="s">
        <v>1622</v>
      </c>
      <c r="AA204" s="2516" t="s">
        <v>1623</v>
      </c>
      <c r="AB204" s="2515" t="s">
        <v>1624</v>
      </c>
      <c r="AC204" s="2515" t="s">
        <v>1625</v>
      </c>
      <c r="AD204" s="2515" t="s">
        <v>1626</v>
      </c>
      <c r="AE204" s="2515" t="s">
        <v>1627</v>
      </c>
      <c r="AF204" s="2516" t="s">
        <v>1628</v>
      </c>
      <c r="AG204" s="2516" t="s">
        <v>1629</v>
      </c>
      <c r="AH204" s="2516" t="s">
        <v>1630</v>
      </c>
      <c r="AI204" s="2517" t="s">
        <v>1631</v>
      </c>
      <c r="AK204" s="2923" t="s">
        <v>1672</v>
      </c>
    </row>
    <row r="205" spans="2:37" ht="12" customHeight="1" thickTop="1">
      <c r="B205" s="2641"/>
      <c r="C205" s="2520"/>
      <c r="D205" s="300" t="s">
        <v>6040</v>
      </c>
      <c r="E205" s="301"/>
      <c r="F205" s="301"/>
      <c r="G205" s="301"/>
      <c r="H205" s="301"/>
      <c r="I205" s="301"/>
      <c r="J205" s="301"/>
      <c r="K205" s="301"/>
      <c r="L205" s="301"/>
      <c r="M205" s="301"/>
      <c r="N205" s="301"/>
      <c r="O205" s="301"/>
      <c r="P205" s="301"/>
      <c r="Q205" s="301"/>
      <c r="R205" s="301"/>
      <c r="S205" s="301"/>
      <c r="T205" s="301"/>
      <c r="U205" s="301"/>
      <c r="V205" s="301"/>
      <c r="W205" s="301"/>
      <c r="X205" s="301"/>
      <c r="Y205" s="301"/>
      <c r="Z205" s="301"/>
      <c r="AA205" s="301"/>
      <c r="AB205" s="301"/>
      <c r="AC205" s="301"/>
      <c r="AD205" s="301"/>
      <c r="AE205" s="301"/>
      <c r="AF205" s="301"/>
      <c r="AG205" s="301"/>
      <c r="AH205" s="301"/>
      <c r="AI205" s="302"/>
      <c r="AK205" s="2925"/>
    </row>
    <row r="206" spans="2:37" ht="12" customHeight="1">
      <c r="B206" s="2641"/>
      <c r="C206" s="2520"/>
      <c r="D206" s="303" t="s">
        <v>1072</v>
      </c>
      <c r="E206" s="304"/>
      <c r="F206" s="304"/>
      <c r="G206" s="304"/>
      <c r="H206" s="304"/>
      <c r="I206" s="304"/>
      <c r="J206" s="304"/>
      <c r="K206" s="304"/>
      <c r="L206" s="304"/>
      <c r="M206" s="304"/>
      <c r="N206" s="304"/>
      <c r="O206" s="304"/>
      <c r="P206" s="304"/>
      <c r="Q206" s="304"/>
      <c r="R206" s="304"/>
      <c r="S206" s="304"/>
      <c r="T206" s="304"/>
      <c r="U206" s="304"/>
      <c r="V206" s="304"/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304"/>
      <c r="AI206" s="305"/>
      <c r="AK206" s="2925"/>
    </row>
    <row r="207" spans="2:37" ht="12" customHeight="1" thickBot="1">
      <c r="B207" s="2650"/>
      <c r="C207" s="2520"/>
      <c r="D207" s="306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8"/>
      <c r="AK207" s="2925"/>
    </row>
    <row r="208" spans="2:37" ht="12" customHeight="1" thickTop="1" thickBot="1">
      <c r="B208" s="2504"/>
      <c r="C208" s="2504"/>
      <c r="D208" s="2504"/>
      <c r="E208" s="2504"/>
      <c r="F208" s="2504"/>
      <c r="G208" s="2504"/>
      <c r="H208" s="2504"/>
      <c r="I208" s="2504"/>
      <c r="J208" s="2504"/>
      <c r="K208" s="2504"/>
      <c r="L208" s="2504"/>
      <c r="M208" s="2504"/>
      <c r="N208" s="2504"/>
      <c r="O208" s="2504"/>
      <c r="P208" s="2504"/>
      <c r="Q208" s="2504"/>
      <c r="R208" s="2504"/>
      <c r="S208" s="2504"/>
      <c r="T208" s="2504"/>
      <c r="U208" s="2504"/>
      <c r="V208" s="2504"/>
      <c r="W208" s="2504"/>
      <c r="X208" s="2504"/>
      <c r="Y208" s="2504"/>
      <c r="Z208" s="2504"/>
      <c r="AA208" s="2504"/>
      <c r="AB208" s="2504"/>
      <c r="AC208" s="2504"/>
      <c r="AD208" s="2504"/>
      <c r="AE208" s="2504"/>
      <c r="AF208" s="2504"/>
      <c r="AG208" s="2504"/>
      <c r="AH208" s="2504"/>
      <c r="AI208" s="2504"/>
      <c r="AK208" s="2925"/>
    </row>
    <row r="209" spans="2:37" ht="12" customHeight="1" thickTop="1" thickBot="1">
      <c r="B209" s="2640">
        <v>42</v>
      </c>
      <c r="C209" s="2513"/>
      <c r="D209" s="2514" t="s">
        <v>1640</v>
      </c>
      <c r="E209" s="2515" t="s">
        <v>1641</v>
      </c>
      <c r="F209" s="2515" t="s">
        <v>1642</v>
      </c>
      <c r="G209" s="2515" t="s">
        <v>1643</v>
      </c>
      <c r="H209" s="2516" t="s">
        <v>1644</v>
      </c>
      <c r="I209" s="2516" t="s">
        <v>1645</v>
      </c>
      <c r="J209" s="2516" t="s">
        <v>1646</v>
      </c>
      <c r="K209" s="2516" t="s">
        <v>1647</v>
      </c>
      <c r="L209" s="2515" t="s">
        <v>1648</v>
      </c>
      <c r="M209" s="2515" t="s">
        <v>1649</v>
      </c>
      <c r="N209" s="2515" t="s">
        <v>1650</v>
      </c>
      <c r="O209" s="2515" t="s">
        <v>1651</v>
      </c>
      <c r="P209" s="2516" t="s">
        <v>1652</v>
      </c>
      <c r="Q209" s="2516" t="s">
        <v>1653</v>
      </c>
      <c r="R209" s="2516" t="s">
        <v>1654</v>
      </c>
      <c r="S209" s="2516" t="s">
        <v>1655</v>
      </c>
      <c r="T209" s="2515" t="s">
        <v>1656</v>
      </c>
      <c r="U209" s="2515" t="s">
        <v>1657</v>
      </c>
      <c r="V209" s="2515" t="s">
        <v>1658</v>
      </c>
      <c r="W209" s="2515" t="s">
        <v>1659</v>
      </c>
      <c r="X209" s="2516" t="s">
        <v>1660</v>
      </c>
      <c r="Y209" s="2516" t="s">
        <v>1661</v>
      </c>
      <c r="Z209" s="2516" t="s">
        <v>1662</v>
      </c>
      <c r="AA209" s="2516" t="s">
        <v>1663</v>
      </c>
      <c r="AB209" s="2515" t="s">
        <v>1664</v>
      </c>
      <c r="AC209" s="2515" t="s">
        <v>1665</v>
      </c>
      <c r="AD209" s="2515" t="s">
        <v>1666</v>
      </c>
      <c r="AE209" s="2515" t="s">
        <v>1667</v>
      </c>
      <c r="AF209" s="2516" t="s">
        <v>1668</v>
      </c>
      <c r="AG209" s="2516" t="s">
        <v>1669</v>
      </c>
      <c r="AH209" s="2516" t="s">
        <v>1670</v>
      </c>
      <c r="AI209" s="2517" t="s">
        <v>1671</v>
      </c>
      <c r="AK209" s="2925"/>
    </row>
    <row r="210" spans="2:37" ht="12" customHeight="1" thickTop="1">
      <c r="B210" s="2641"/>
      <c r="C210" s="2520"/>
      <c r="D210" s="2861" t="s">
        <v>1678</v>
      </c>
      <c r="E210" s="2862" t="s">
        <v>1149</v>
      </c>
      <c r="F210" s="2862" t="s">
        <v>6041</v>
      </c>
      <c r="G210" s="2786" t="s">
        <v>5882</v>
      </c>
      <c r="H210" s="2645" t="s">
        <v>6042</v>
      </c>
      <c r="I210" s="2645"/>
      <c r="J210" s="2645"/>
      <c r="K210" s="2645"/>
      <c r="L210" s="2645"/>
      <c r="M210" s="2645"/>
      <c r="N210" s="2645"/>
      <c r="O210" s="2645"/>
      <c r="P210" s="2645"/>
      <c r="Q210" s="2645"/>
      <c r="R210" s="2645"/>
      <c r="S210" s="2645"/>
      <c r="T210" s="2866" t="s">
        <v>6043</v>
      </c>
      <c r="U210" s="2866" t="s">
        <v>6044</v>
      </c>
      <c r="V210" s="2757" t="s">
        <v>6045</v>
      </c>
      <c r="W210" s="2759" t="s">
        <v>1110</v>
      </c>
      <c r="X210" s="2522"/>
      <c r="Y210" s="2777" t="s">
        <v>6046</v>
      </c>
      <c r="Z210" s="301"/>
      <c r="AA210" s="301"/>
      <c r="AB210" s="301"/>
      <c r="AC210" s="2937"/>
      <c r="AD210" s="2522"/>
      <c r="AE210" s="2777" t="s">
        <v>1152</v>
      </c>
      <c r="AF210" s="301"/>
      <c r="AG210" s="301"/>
      <c r="AH210" s="301"/>
      <c r="AI210" s="302"/>
      <c r="AK210" s="2925"/>
    </row>
    <row r="211" spans="2:37" ht="12" customHeight="1">
      <c r="B211" s="2641"/>
      <c r="C211" s="2520"/>
      <c r="D211" s="2789" t="s">
        <v>1685</v>
      </c>
      <c r="E211" s="2790" t="s">
        <v>6047</v>
      </c>
      <c r="F211" s="2790" t="s">
        <v>6048</v>
      </c>
      <c r="G211" s="2790" t="s">
        <v>1156</v>
      </c>
      <c r="H211" s="2648" t="s">
        <v>6049</v>
      </c>
      <c r="I211" s="2648" t="s">
        <v>1689</v>
      </c>
      <c r="J211" s="2648" t="s">
        <v>6050</v>
      </c>
      <c r="K211" s="2648" t="s">
        <v>6051</v>
      </c>
      <c r="L211" s="2648" t="s">
        <v>6052</v>
      </c>
      <c r="M211" s="2648" t="s">
        <v>6053</v>
      </c>
      <c r="N211" s="2648" t="s">
        <v>1694</v>
      </c>
      <c r="O211" s="2648"/>
      <c r="P211" s="2648"/>
      <c r="Q211" s="2648" t="s">
        <v>6054</v>
      </c>
      <c r="R211" s="2648"/>
      <c r="S211" s="2648"/>
      <c r="T211" s="2902"/>
      <c r="U211" s="2902"/>
      <c r="V211" s="2902"/>
      <c r="W211" s="2902"/>
      <c r="X211" s="2717" t="s">
        <v>5969</v>
      </c>
      <c r="Y211" s="2688" t="s">
        <v>6055</v>
      </c>
      <c r="Z211" s="304"/>
      <c r="AA211" s="304"/>
      <c r="AB211" s="304"/>
      <c r="AC211" s="2805"/>
      <c r="AD211" s="2717" t="s">
        <v>5837</v>
      </c>
      <c r="AE211" s="2688" t="s">
        <v>6055</v>
      </c>
      <c r="AF211" s="304"/>
      <c r="AG211" s="304"/>
      <c r="AH211" s="304"/>
      <c r="AI211" s="305"/>
      <c r="AK211" s="2925"/>
    </row>
    <row r="212" spans="2:37" s="2548" customFormat="1" ht="12" customHeight="1" thickBot="1">
      <c r="B212" s="2650"/>
      <c r="C212" s="2520"/>
      <c r="D212" s="2793"/>
      <c r="E212" s="2794"/>
      <c r="F212" s="2794"/>
      <c r="G212" s="2794"/>
      <c r="H212" s="2651"/>
      <c r="I212" s="2651"/>
      <c r="J212" s="2651"/>
      <c r="K212" s="2651"/>
      <c r="L212" s="2651"/>
      <c r="M212" s="2651"/>
      <c r="N212" s="2651"/>
      <c r="O212" s="2651"/>
      <c r="P212" s="2651"/>
      <c r="Q212" s="2651"/>
      <c r="R212" s="2651"/>
      <c r="S212" s="2651"/>
      <c r="T212" s="2906"/>
      <c r="U212" s="2906"/>
      <c r="V212" s="2906"/>
      <c r="W212" s="2906"/>
      <c r="X212" s="2723"/>
      <c r="Y212" s="2691"/>
      <c r="Z212" s="307"/>
      <c r="AA212" s="307"/>
      <c r="AB212" s="307"/>
      <c r="AC212" s="2813"/>
      <c r="AD212" s="2723"/>
      <c r="AE212" s="2691"/>
      <c r="AF212" s="307"/>
      <c r="AG212" s="307"/>
      <c r="AH212" s="307"/>
      <c r="AI212" s="308"/>
      <c r="AK212" s="2931"/>
    </row>
    <row r="213" spans="2:37" ht="12" customHeight="1" thickTop="1">
      <c r="B213" s="2504"/>
      <c r="C213" s="2520"/>
      <c r="D213" s="2504"/>
      <c r="E213" s="2504"/>
      <c r="F213" s="2504"/>
      <c r="G213" s="2504"/>
      <c r="H213" s="2504"/>
      <c r="I213" s="2504"/>
      <c r="J213" s="2504"/>
      <c r="K213" s="2504"/>
      <c r="L213" s="2504"/>
      <c r="M213" s="2504"/>
      <c r="N213" s="2504"/>
      <c r="O213" s="2504"/>
      <c r="P213" s="2504"/>
      <c r="Q213" s="2504"/>
      <c r="R213" s="2504"/>
      <c r="S213" s="2504"/>
      <c r="T213" s="2504"/>
      <c r="U213" s="2504"/>
      <c r="V213" s="2504"/>
      <c r="W213" s="2504"/>
      <c r="X213" s="2504"/>
      <c r="Y213" s="2504"/>
      <c r="Z213" s="2504"/>
      <c r="AA213" s="2504"/>
      <c r="AB213" s="2504"/>
      <c r="AC213" s="2504"/>
      <c r="AD213" s="2504"/>
      <c r="AE213" s="2504"/>
      <c r="AF213" s="2504"/>
      <c r="AG213" s="2504"/>
      <c r="AH213" s="2504"/>
      <c r="AI213" s="2504"/>
    </row>
  </sheetData>
  <mergeCells count="531">
    <mergeCell ref="W211:W212"/>
    <mergeCell ref="X211:X212"/>
    <mergeCell ref="Y211:AC212"/>
    <mergeCell ref="AD211:AD212"/>
    <mergeCell ref="AE211:AI212"/>
    <mergeCell ref="M211:M212"/>
    <mergeCell ref="N211:P212"/>
    <mergeCell ref="Q211:S212"/>
    <mergeCell ref="T211:T212"/>
    <mergeCell ref="U211:U212"/>
    <mergeCell ref="V211:V212"/>
    <mergeCell ref="G211:G212"/>
    <mergeCell ref="H211:H212"/>
    <mergeCell ref="I211:I212"/>
    <mergeCell ref="J211:J212"/>
    <mergeCell ref="K211:K212"/>
    <mergeCell ref="L211:L212"/>
    <mergeCell ref="AK204:AK212"/>
    <mergeCell ref="D205:AI205"/>
    <mergeCell ref="D206:AI207"/>
    <mergeCell ref="B209:B212"/>
    <mergeCell ref="H210:S210"/>
    <mergeCell ref="Y210:AC210"/>
    <mergeCell ref="AE210:AI210"/>
    <mergeCell ref="D211:D212"/>
    <mergeCell ref="E211:E212"/>
    <mergeCell ref="F211:F212"/>
    <mergeCell ref="M201:Q202"/>
    <mergeCell ref="R201:R202"/>
    <mergeCell ref="S201:S202"/>
    <mergeCell ref="T201:T202"/>
    <mergeCell ref="U201:AI202"/>
    <mergeCell ref="B204:B207"/>
    <mergeCell ref="G201:G202"/>
    <mergeCell ref="H201:H202"/>
    <mergeCell ref="I201:I202"/>
    <mergeCell ref="J201:J202"/>
    <mergeCell ref="K201:K202"/>
    <mergeCell ref="L201:L202"/>
    <mergeCell ref="AD196:AE197"/>
    <mergeCell ref="AF196:AF197"/>
    <mergeCell ref="AG196:AI197"/>
    <mergeCell ref="B199:B202"/>
    <mergeCell ref="AK199:AK202"/>
    <mergeCell ref="M200:Q200"/>
    <mergeCell ref="U200:AI200"/>
    <mergeCell ref="D201:D202"/>
    <mergeCell ref="E201:E202"/>
    <mergeCell ref="F201:F202"/>
    <mergeCell ref="AG195:AI195"/>
    <mergeCell ref="D196:F197"/>
    <mergeCell ref="G196:K197"/>
    <mergeCell ref="L196:M197"/>
    <mergeCell ref="N196:O197"/>
    <mergeCell ref="P196:P197"/>
    <mergeCell ref="Q196:S197"/>
    <mergeCell ref="T196:V197"/>
    <mergeCell ref="W196:AA197"/>
    <mergeCell ref="AB196:AC197"/>
    <mergeCell ref="Y191:Y192"/>
    <mergeCell ref="Z191:Z192"/>
    <mergeCell ref="AA191:AA192"/>
    <mergeCell ref="AB191:AI192"/>
    <mergeCell ref="B194:B197"/>
    <mergeCell ref="G195:K195"/>
    <mergeCell ref="N195:O195"/>
    <mergeCell ref="Q195:S195"/>
    <mergeCell ref="W195:AA195"/>
    <mergeCell ref="AD195:AE195"/>
    <mergeCell ref="J191:J192"/>
    <mergeCell ref="K191:K192"/>
    <mergeCell ref="L191:O192"/>
    <mergeCell ref="P191:R192"/>
    <mergeCell ref="S191:U192"/>
    <mergeCell ref="V191:X192"/>
    <mergeCell ref="B189:B192"/>
    <mergeCell ref="F190:H190"/>
    <mergeCell ref="L190:O190"/>
    <mergeCell ref="P190:R190"/>
    <mergeCell ref="S190:U190"/>
    <mergeCell ref="V190:X190"/>
    <mergeCell ref="D191:D192"/>
    <mergeCell ref="E191:E192"/>
    <mergeCell ref="F191:H192"/>
    <mergeCell ref="I191:I192"/>
    <mergeCell ref="D185:I185"/>
    <mergeCell ref="L185:AI185"/>
    <mergeCell ref="D186:I187"/>
    <mergeCell ref="J186:J187"/>
    <mergeCell ref="K186:K187"/>
    <mergeCell ref="L186:AI187"/>
    <mergeCell ref="AD176:AI177"/>
    <mergeCell ref="B179:B182"/>
    <mergeCell ref="AK179:AK197"/>
    <mergeCell ref="D180:I180"/>
    <mergeCell ref="L180:AI180"/>
    <mergeCell ref="D181:I182"/>
    <mergeCell ref="J181:J182"/>
    <mergeCell ref="K181:K182"/>
    <mergeCell ref="L181:AI182"/>
    <mergeCell ref="B184:B187"/>
    <mergeCell ref="N176:R177"/>
    <mergeCell ref="S176:S177"/>
    <mergeCell ref="T176:V177"/>
    <mergeCell ref="W176:W177"/>
    <mergeCell ref="X176:AB177"/>
    <mergeCell ref="AC176:AC177"/>
    <mergeCell ref="B174:B177"/>
    <mergeCell ref="AK174:AK177"/>
    <mergeCell ref="J175:L175"/>
    <mergeCell ref="N175:R175"/>
    <mergeCell ref="T175:V175"/>
    <mergeCell ref="X175:AB175"/>
    <mergeCell ref="AD175:AI175"/>
    <mergeCell ref="D176:I177"/>
    <mergeCell ref="J176:L177"/>
    <mergeCell ref="M176:M177"/>
    <mergeCell ref="T171:U172"/>
    <mergeCell ref="V171:W172"/>
    <mergeCell ref="X171:Y172"/>
    <mergeCell ref="Z171:AA172"/>
    <mergeCell ref="AB171:AF172"/>
    <mergeCell ref="AG171:AI172"/>
    <mergeCell ref="T170:U170"/>
    <mergeCell ref="V170:W170"/>
    <mergeCell ref="X170:Y170"/>
    <mergeCell ref="Z170:AA170"/>
    <mergeCell ref="AG170:AI170"/>
    <mergeCell ref="D171:E172"/>
    <mergeCell ref="F171:G172"/>
    <mergeCell ref="H171:I172"/>
    <mergeCell ref="J171:K172"/>
    <mergeCell ref="L171:P172"/>
    <mergeCell ref="B169:B172"/>
    <mergeCell ref="D170:E170"/>
    <mergeCell ref="F170:G170"/>
    <mergeCell ref="H170:I170"/>
    <mergeCell ref="J170:K170"/>
    <mergeCell ref="Q170:S170"/>
    <mergeCell ref="Q171:S172"/>
    <mergeCell ref="X166:AA167"/>
    <mergeCell ref="AB166:AB167"/>
    <mergeCell ref="AC166:AC167"/>
    <mergeCell ref="AD166:AD167"/>
    <mergeCell ref="AE166:AE167"/>
    <mergeCell ref="AF166:AI167"/>
    <mergeCell ref="X165:AA165"/>
    <mergeCell ref="AF165:AI165"/>
    <mergeCell ref="D166:G167"/>
    <mergeCell ref="H166:K167"/>
    <mergeCell ref="L166:L167"/>
    <mergeCell ref="M166:O167"/>
    <mergeCell ref="P166:P167"/>
    <mergeCell ref="Q166:S167"/>
    <mergeCell ref="T166:U167"/>
    <mergeCell ref="V166:W167"/>
    <mergeCell ref="Y161:AB162"/>
    <mergeCell ref="AC161:AI162"/>
    <mergeCell ref="B164:B167"/>
    <mergeCell ref="AK164:AK172"/>
    <mergeCell ref="D165:G165"/>
    <mergeCell ref="H165:K165"/>
    <mergeCell ref="M165:O165"/>
    <mergeCell ref="Q165:S165"/>
    <mergeCell ref="T165:U165"/>
    <mergeCell ref="V165:W165"/>
    <mergeCell ref="R160:X160"/>
    <mergeCell ref="Y160:AB160"/>
    <mergeCell ref="AC160:AI160"/>
    <mergeCell ref="D161:E162"/>
    <mergeCell ref="F161:G162"/>
    <mergeCell ref="H161:I162"/>
    <mergeCell ref="J161:K162"/>
    <mergeCell ref="L161:M162"/>
    <mergeCell ref="N161:Q162"/>
    <mergeCell ref="R161:X162"/>
    <mergeCell ref="D160:E160"/>
    <mergeCell ref="F160:G160"/>
    <mergeCell ref="H160:I160"/>
    <mergeCell ref="J160:K160"/>
    <mergeCell ref="L160:M160"/>
    <mergeCell ref="N160:Q160"/>
    <mergeCell ref="B154:B157"/>
    <mergeCell ref="AK154:AK162"/>
    <mergeCell ref="E155:I155"/>
    <mergeCell ref="J155:K155"/>
    <mergeCell ref="L155:AI155"/>
    <mergeCell ref="D156:D157"/>
    <mergeCell ref="E156:I157"/>
    <mergeCell ref="J156:K157"/>
    <mergeCell ref="L156:AI157"/>
    <mergeCell ref="B159:B162"/>
    <mergeCell ref="AC150:AI150"/>
    <mergeCell ref="D151:E152"/>
    <mergeCell ref="F151:G152"/>
    <mergeCell ref="H151:I152"/>
    <mergeCell ref="J151:K152"/>
    <mergeCell ref="L151:M152"/>
    <mergeCell ref="N151:Q152"/>
    <mergeCell ref="R151:X152"/>
    <mergeCell ref="Y151:AB152"/>
    <mergeCell ref="AC151:AI152"/>
    <mergeCell ref="L146:AI147"/>
    <mergeCell ref="B149:B152"/>
    <mergeCell ref="D150:E150"/>
    <mergeCell ref="F150:G150"/>
    <mergeCell ref="H150:I150"/>
    <mergeCell ref="J150:K150"/>
    <mergeCell ref="L150:M150"/>
    <mergeCell ref="N150:Q150"/>
    <mergeCell ref="R150:X150"/>
    <mergeCell ref="Y150:AB150"/>
    <mergeCell ref="AD141:AE142"/>
    <mergeCell ref="AF141:AI142"/>
    <mergeCell ref="B144:B147"/>
    <mergeCell ref="AK144:AK152"/>
    <mergeCell ref="E145:I145"/>
    <mergeCell ref="J145:K145"/>
    <mergeCell ref="L145:AI145"/>
    <mergeCell ref="D146:D147"/>
    <mergeCell ref="E146:I147"/>
    <mergeCell ref="J146:K147"/>
    <mergeCell ref="T141:T142"/>
    <mergeCell ref="U141:U142"/>
    <mergeCell ref="V141:W142"/>
    <mergeCell ref="X141:X142"/>
    <mergeCell ref="Y141:Y142"/>
    <mergeCell ref="Z141:AC142"/>
    <mergeCell ref="D141:D142"/>
    <mergeCell ref="E141:E142"/>
    <mergeCell ref="F141:F142"/>
    <mergeCell ref="G141:G142"/>
    <mergeCell ref="H141:K142"/>
    <mergeCell ref="L141:S142"/>
    <mergeCell ref="R131:T132"/>
    <mergeCell ref="U131:AI132"/>
    <mergeCell ref="B134:B137"/>
    <mergeCell ref="AK134:AK142"/>
    <mergeCell ref="D135:AI135"/>
    <mergeCell ref="D136:AI137"/>
    <mergeCell ref="B139:B142"/>
    <mergeCell ref="L140:S140"/>
    <mergeCell ref="Z140:AC140"/>
    <mergeCell ref="AF140:AI140"/>
    <mergeCell ref="F131:F132"/>
    <mergeCell ref="G131:G132"/>
    <mergeCell ref="H131:H132"/>
    <mergeCell ref="I131:K132"/>
    <mergeCell ref="L131:L132"/>
    <mergeCell ref="M131:Q132"/>
    <mergeCell ref="AB126:AC127"/>
    <mergeCell ref="AD126:AE127"/>
    <mergeCell ref="AF126:AF127"/>
    <mergeCell ref="AG126:AI127"/>
    <mergeCell ref="B129:B132"/>
    <mergeCell ref="AK129:AK132"/>
    <mergeCell ref="M130:Q130"/>
    <mergeCell ref="U130:AI130"/>
    <mergeCell ref="D131:D132"/>
    <mergeCell ref="E131:E132"/>
    <mergeCell ref="AD125:AE125"/>
    <mergeCell ref="AG125:AI125"/>
    <mergeCell ref="D126:F127"/>
    <mergeCell ref="G126:K127"/>
    <mergeCell ref="L126:M127"/>
    <mergeCell ref="N126:O127"/>
    <mergeCell ref="P126:P127"/>
    <mergeCell ref="Q126:S127"/>
    <mergeCell ref="T126:V127"/>
    <mergeCell ref="W126:AA127"/>
    <mergeCell ref="P121:R122"/>
    <mergeCell ref="S121:U122"/>
    <mergeCell ref="V121:X122"/>
    <mergeCell ref="B124:B127"/>
    <mergeCell ref="G125:K125"/>
    <mergeCell ref="N125:O125"/>
    <mergeCell ref="Q125:S125"/>
    <mergeCell ref="W125:AA125"/>
    <mergeCell ref="P120:R120"/>
    <mergeCell ref="S120:U120"/>
    <mergeCell ref="V120:X120"/>
    <mergeCell ref="D121:D122"/>
    <mergeCell ref="E121:E122"/>
    <mergeCell ref="F121:H122"/>
    <mergeCell ref="I121:I122"/>
    <mergeCell ref="J121:J122"/>
    <mergeCell ref="K121:K122"/>
    <mergeCell ref="L121:O122"/>
    <mergeCell ref="AQ111:AS111"/>
    <mergeCell ref="B114:B117"/>
    <mergeCell ref="D115:I115"/>
    <mergeCell ref="R115:AI115"/>
    <mergeCell ref="D116:I117"/>
    <mergeCell ref="J116:Q117"/>
    <mergeCell ref="R116:AI117"/>
    <mergeCell ref="B109:B112"/>
    <mergeCell ref="AK109:AK127"/>
    <mergeCell ref="D110:I110"/>
    <mergeCell ref="R110:AI110"/>
    <mergeCell ref="D111:I112"/>
    <mergeCell ref="J111:Q112"/>
    <mergeCell ref="R111:AI112"/>
    <mergeCell ref="B119:B122"/>
    <mergeCell ref="F120:H120"/>
    <mergeCell ref="L120:O120"/>
    <mergeCell ref="B104:B107"/>
    <mergeCell ref="AK104:AK107"/>
    <mergeCell ref="J105:L105"/>
    <mergeCell ref="N105:R105"/>
    <mergeCell ref="T105:V105"/>
    <mergeCell ref="X105:AB105"/>
    <mergeCell ref="AD105:AI105"/>
    <mergeCell ref="D106:AC107"/>
    <mergeCell ref="AD106:AI107"/>
    <mergeCell ref="T101:V102"/>
    <mergeCell ref="W101:Y102"/>
    <mergeCell ref="Z101:AB102"/>
    <mergeCell ref="AC101:AE102"/>
    <mergeCell ref="AF101:AF102"/>
    <mergeCell ref="AG101:AI102"/>
    <mergeCell ref="T100:V100"/>
    <mergeCell ref="W100:Y100"/>
    <mergeCell ref="Z100:AB100"/>
    <mergeCell ref="AC100:AE100"/>
    <mergeCell ref="AG100:AI100"/>
    <mergeCell ref="D101:F102"/>
    <mergeCell ref="G101:I102"/>
    <mergeCell ref="J101:L102"/>
    <mergeCell ref="M101:O102"/>
    <mergeCell ref="P101:P102"/>
    <mergeCell ref="B99:B102"/>
    <mergeCell ref="D100:F100"/>
    <mergeCell ref="G100:I100"/>
    <mergeCell ref="J100:L100"/>
    <mergeCell ref="M100:O100"/>
    <mergeCell ref="Q100:S100"/>
    <mergeCell ref="Q101:S102"/>
    <mergeCell ref="X96:AA97"/>
    <mergeCell ref="AB96:AB97"/>
    <mergeCell ref="AC96:AC97"/>
    <mergeCell ref="AD96:AD97"/>
    <mergeCell ref="AE96:AE97"/>
    <mergeCell ref="AF96:AI97"/>
    <mergeCell ref="X95:AA95"/>
    <mergeCell ref="AF95:AI95"/>
    <mergeCell ref="D96:G97"/>
    <mergeCell ref="H96:K97"/>
    <mergeCell ref="L96:L97"/>
    <mergeCell ref="M96:O97"/>
    <mergeCell ref="P96:P97"/>
    <mergeCell ref="Q96:S97"/>
    <mergeCell ref="T96:U97"/>
    <mergeCell ref="V96:W97"/>
    <mergeCell ref="Y91:AB92"/>
    <mergeCell ref="AC91:AI92"/>
    <mergeCell ref="B94:B97"/>
    <mergeCell ref="AK94:AK102"/>
    <mergeCell ref="D95:G95"/>
    <mergeCell ref="H95:K95"/>
    <mergeCell ref="M95:O95"/>
    <mergeCell ref="Q95:S95"/>
    <mergeCell ref="T95:U95"/>
    <mergeCell ref="V95:W95"/>
    <mergeCell ref="D91:D92"/>
    <mergeCell ref="E91:G92"/>
    <mergeCell ref="H91:J92"/>
    <mergeCell ref="K91:M92"/>
    <mergeCell ref="N91:Q92"/>
    <mergeCell ref="R91:X92"/>
    <mergeCell ref="H90:J90"/>
    <mergeCell ref="K90:M90"/>
    <mergeCell ref="N90:Q90"/>
    <mergeCell ref="R90:X90"/>
    <mergeCell ref="Y90:AB90"/>
    <mergeCell ref="AC90:AI90"/>
    <mergeCell ref="AC81:AI82"/>
    <mergeCell ref="B84:B87"/>
    <mergeCell ref="AK84:AK92"/>
    <mergeCell ref="D85:I85"/>
    <mergeCell ref="L85:AI85"/>
    <mergeCell ref="D86:I87"/>
    <mergeCell ref="J86:K87"/>
    <mergeCell ref="L86:AI87"/>
    <mergeCell ref="B89:B92"/>
    <mergeCell ref="E90:G90"/>
    <mergeCell ref="E81:G82"/>
    <mergeCell ref="H81:J82"/>
    <mergeCell ref="K81:M82"/>
    <mergeCell ref="N81:Q82"/>
    <mergeCell ref="R81:X82"/>
    <mergeCell ref="Y81:AB82"/>
    <mergeCell ref="L76:AI77"/>
    <mergeCell ref="B79:B82"/>
    <mergeCell ref="E80:G80"/>
    <mergeCell ref="H80:J80"/>
    <mergeCell ref="K80:M80"/>
    <mergeCell ref="N80:Q80"/>
    <mergeCell ref="R80:X80"/>
    <mergeCell ref="Y80:AB80"/>
    <mergeCell ref="AC80:AI80"/>
    <mergeCell ref="D81:D82"/>
    <mergeCell ref="B69:B72"/>
    <mergeCell ref="D71:J72"/>
    <mergeCell ref="K71:AI72"/>
    <mergeCell ref="B74:B77"/>
    <mergeCell ref="AK74:AK82"/>
    <mergeCell ref="D75:I75"/>
    <mergeCell ref="J75:K75"/>
    <mergeCell ref="L75:AI75"/>
    <mergeCell ref="D76:I77"/>
    <mergeCell ref="J76:K77"/>
    <mergeCell ref="B59:B62"/>
    <mergeCell ref="D61:AI62"/>
    <mergeCell ref="B64:B67"/>
    <mergeCell ref="AK64:AK72"/>
    <mergeCell ref="D66:U67"/>
    <mergeCell ref="V66:AB67"/>
    <mergeCell ref="AC66:AE67"/>
    <mergeCell ref="AF66:AF67"/>
    <mergeCell ref="AG66:AG67"/>
    <mergeCell ref="AH66:AI67"/>
    <mergeCell ref="B54:B57"/>
    <mergeCell ref="D56:V57"/>
    <mergeCell ref="W56:Z57"/>
    <mergeCell ref="AA56:AB57"/>
    <mergeCell ref="AC56:AE57"/>
    <mergeCell ref="AF56:AI57"/>
    <mergeCell ref="AE46:AE47"/>
    <mergeCell ref="AF46:AF47"/>
    <mergeCell ref="AG46:AG47"/>
    <mergeCell ref="AH46:AH47"/>
    <mergeCell ref="AI46:AI47"/>
    <mergeCell ref="B49:B52"/>
    <mergeCell ref="D51:S52"/>
    <mergeCell ref="T51:W52"/>
    <mergeCell ref="X51:AI52"/>
    <mergeCell ref="Y46:Y47"/>
    <mergeCell ref="Z46:Z47"/>
    <mergeCell ref="AA46:AA47"/>
    <mergeCell ref="AB46:AB47"/>
    <mergeCell ref="AC46:AC47"/>
    <mergeCell ref="AD46:AD47"/>
    <mergeCell ref="R46:R47"/>
    <mergeCell ref="S46:T47"/>
    <mergeCell ref="U46:U47"/>
    <mergeCell ref="V46:V47"/>
    <mergeCell ref="W46:W47"/>
    <mergeCell ref="X46:X47"/>
    <mergeCell ref="B39:B42"/>
    <mergeCell ref="D41:AI42"/>
    <mergeCell ref="B44:B47"/>
    <mergeCell ref="AK44:AK62"/>
    <mergeCell ref="D46:F47"/>
    <mergeCell ref="G46:G47"/>
    <mergeCell ref="H46:H47"/>
    <mergeCell ref="I46:L47"/>
    <mergeCell ref="M46:P47"/>
    <mergeCell ref="Q46:Q47"/>
    <mergeCell ref="B34:B37"/>
    <mergeCell ref="D36:V37"/>
    <mergeCell ref="W36:Z37"/>
    <mergeCell ref="AA36:AB37"/>
    <mergeCell ref="AC36:AE37"/>
    <mergeCell ref="AF36:AI37"/>
    <mergeCell ref="AE26:AE27"/>
    <mergeCell ref="AF26:AF27"/>
    <mergeCell ref="AG26:AG27"/>
    <mergeCell ref="AH26:AH27"/>
    <mergeCell ref="AI26:AI27"/>
    <mergeCell ref="B29:B32"/>
    <mergeCell ref="D31:S32"/>
    <mergeCell ref="T31:W32"/>
    <mergeCell ref="X31:AI32"/>
    <mergeCell ref="Y26:Y27"/>
    <mergeCell ref="Z26:Z27"/>
    <mergeCell ref="AA26:AA27"/>
    <mergeCell ref="AB26:AB27"/>
    <mergeCell ref="AC26:AC27"/>
    <mergeCell ref="AD26:AD27"/>
    <mergeCell ref="R26:R27"/>
    <mergeCell ref="S26:T27"/>
    <mergeCell ref="U26:U27"/>
    <mergeCell ref="V26:V27"/>
    <mergeCell ref="W26:W27"/>
    <mergeCell ref="X26:X27"/>
    <mergeCell ref="B19:B22"/>
    <mergeCell ref="D21:AI22"/>
    <mergeCell ref="B24:B27"/>
    <mergeCell ref="AK24:AK42"/>
    <mergeCell ref="D26:F27"/>
    <mergeCell ref="G26:G27"/>
    <mergeCell ref="H26:H27"/>
    <mergeCell ref="I26:L27"/>
    <mergeCell ref="M26:P27"/>
    <mergeCell ref="Q26:Q27"/>
    <mergeCell ref="B14:B17"/>
    <mergeCell ref="D16:V17"/>
    <mergeCell ref="W16:Z17"/>
    <mergeCell ref="AA16:AB17"/>
    <mergeCell ref="AC16:AE17"/>
    <mergeCell ref="AF16:AI17"/>
    <mergeCell ref="AF6:AF7"/>
    <mergeCell ref="AG6:AG7"/>
    <mergeCell ref="AH6:AH7"/>
    <mergeCell ref="AI6:AI7"/>
    <mergeCell ref="B9:B12"/>
    <mergeCell ref="D11:S12"/>
    <mergeCell ref="T11:W12"/>
    <mergeCell ref="X11:AI12"/>
    <mergeCell ref="Z6:Z7"/>
    <mergeCell ref="AA6:AA7"/>
    <mergeCell ref="AB6:AB7"/>
    <mergeCell ref="AC6:AC7"/>
    <mergeCell ref="AD6:AD7"/>
    <mergeCell ref="AE6:AE7"/>
    <mergeCell ref="S6:T7"/>
    <mergeCell ref="U6:U7"/>
    <mergeCell ref="V6:V7"/>
    <mergeCell ref="W6:W7"/>
    <mergeCell ref="X6:X7"/>
    <mergeCell ref="Y6:Y7"/>
    <mergeCell ref="AE2:AH2"/>
    <mergeCell ref="B4:B7"/>
    <mergeCell ref="AK4:AK22"/>
    <mergeCell ref="D6:F7"/>
    <mergeCell ref="G6:G7"/>
    <mergeCell ref="H6:H7"/>
    <mergeCell ref="I6:L7"/>
    <mergeCell ref="M6:P7"/>
    <mergeCell ref="Q6:Q7"/>
    <mergeCell ref="R6:R7"/>
  </mergeCells>
  <phoneticPr fontId="103" type="noConversion"/>
  <pageMargins left="0.39370078740157483" right="0.19685039370078741" top="0.19685039370078741" bottom="0.19685039370078741" header="0.11811023622047245" footer="0.11811023622047245"/>
  <pageSetup paperSize="9" scale="60" orientation="landscape" r:id="rId1"/>
  <headerFooter alignWithMargins="0">
    <oddHeader>&amp;LSirius Test System&amp;RMicroBit</oddHeader>
    <oddFooter>&amp;LVer. 1.4&amp;C- &amp;P -&amp;RHelix inc.</oddFooter>
  </headerFooter>
  <rowBreaks count="1" manualBreakCount="1">
    <brk id="142" max="3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51"/>
  <sheetViews>
    <sheetView topLeftCell="A447" zoomScaleNormal="100" zoomScaleSheetLayoutView="115" workbookViewId="0">
      <selection activeCell="X28" sqref="X28"/>
    </sheetView>
  </sheetViews>
  <sheetFormatPr defaultColWidth="8.25" defaultRowHeight="12"/>
  <cols>
    <col min="1" max="1" width="4.25" style="876" customWidth="1"/>
    <col min="2" max="2" width="4.25" style="874" customWidth="1"/>
    <col min="3" max="3" width="4.25" style="875" customWidth="1"/>
    <col min="4" max="4" width="14.25" style="876" customWidth="1"/>
    <col min="5" max="5" width="6" style="877" bestFit="1" customWidth="1"/>
    <col min="6" max="10" width="6" style="877" customWidth="1"/>
    <col min="11" max="11" width="6" style="876" customWidth="1"/>
    <col min="12" max="12" width="6" style="877" customWidth="1"/>
    <col min="13" max="13" width="2.875" style="876" customWidth="1"/>
    <col min="14" max="15" width="6" style="876" customWidth="1"/>
    <col min="16" max="16" width="14.625" style="876" customWidth="1"/>
    <col min="17" max="21" width="6" style="876" customWidth="1"/>
    <col min="22" max="27" width="5.875" style="876" customWidth="1"/>
    <col min="28" max="28" width="14.25" style="876" customWidth="1"/>
    <col min="29" max="32" width="5.875" style="876" customWidth="1"/>
    <col min="33" max="35" width="5.125" style="876" customWidth="1"/>
    <col min="36" max="16384" width="8.25" style="876"/>
  </cols>
  <sheetData>
    <row r="1" spans="2:40">
      <c r="K1" s="877"/>
      <c r="L1" s="876"/>
      <c r="M1" s="877"/>
    </row>
    <row r="2" spans="2:40" ht="13.5" customHeight="1">
      <c r="B2" s="876" t="s">
        <v>2084</v>
      </c>
      <c r="K2" s="877"/>
      <c r="L2" s="876"/>
      <c r="M2" s="877"/>
      <c r="N2" s="878" t="s">
        <v>2085</v>
      </c>
      <c r="O2" s="875"/>
      <c r="Q2" s="877"/>
      <c r="R2" s="877"/>
      <c r="S2" s="877"/>
      <c r="T2" s="877"/>
      <c r="U2" s="877"/>
      <c r="V2" s="877"/>
      <c r="W2" s="877"/>
      <c r="Z2" s="878" t="s">
        <v>2086</v>
      </c>
      <c r="AA2" s="875"/>
      <c r="AC2" s="877"/>
      <c r="AD2" s="877"/>
      <c r="AE2" s="877"/>
      <c r="AF2" s="877"/>
      <c r="AG2" s="877"/>
    </row>
    <row r="3" spans="2:40" s="884" customFormat="1" ht="13.5" customHeight="1">
      <c r="B3" s="879" t="s">
        <v>2849</v>
      </c>
      <c r="C3" s="880" t="s">
        <v>2088</v>
      </c>
      <c r="D3" s="881" t="s">
        <v>2089</v>
      </c>
      <c r="E3" s="2938">
        <f>166+320</f>
        <v>486</v>
      </c>
      <c r="F3" s="2938">
        <f>E3-1</f>
        <v>485</v>
      </c>
      <c r="G3" s="2938">
        <f>F3-1</f>
        <v>484</v>
      </c>
      <c r="H3" s="2938">
        <f t="shared" ref="H3:K4" si="0">G3-1</f>
        <v>483</v>
      </c>
      <c r="I3" s="2938">
        <f t="shared" si="0"/>
        <v>482</v>
      </c>
      <c r="J3" s="2938">
        <f t="shared" si="0"/>
        <v>481</v>
      </c>
      <c r="K3" s="2939">
        <f t="shared" si="0"/>
        <v>480</v>
      </c>
      <c r="N3" s="879" t="s">
        <v>6056</v>
      </c>
      <c r="O3" s="880" t="s">
        <v>2088</v>
      </c>
      <c r="P3" s="881" t="s">
        <v>6057</v>
      </c>
      <c r="Q3" s="2938">
        <f>230+320</f>
        <v>550</v>
      </c>
      <c r="R3" s="2938">
        <f>Q3-1</f>
        <v>549</v>
      </c>
      <c r="S3" s="2938">
        <f>R3-1</f>
        <v>548</v>
      </c>
      <c r="T3" s="2938">
        <f t="shared" ref="S3:W4" si="1">S3-1</f>
        <v>547</v>
      </c>
      <c r="U3" s="2938">
        <f t="shared" si="1"/>
        <v>546</v>
      </c>
      <c r="V3" s="2938">
        <f t="shared" si="1"/>
        <v>545</v>
      </c>
      <c r="W3" s="2939">
        <f t="shared" si="1"/>
        <v>544</v>
      </c>
      <c r="Z3" s="879" t="s">
        <v>6056</v>
      </c>
      <c r="AA3" s="880" t="s">
        <v>2088</v>
      </c>
      <c r="AB3" s="881" t="s">
        <v>6058</v>
      </c>
      <c r="AC3" s="2938">
        <f>293+320</f>
        <v>613</v>
      </c>
      <c r="AD3" s="2938">
        <f>AC3-1</f>
        <v>612</v>
      </c>
      <c r="AE3" s="2938">
        <f t="shared" ref="AE3:AH4" si="2">AD3-1</f>
        <v>611</v>
      </c>
      <c r="AF3" s="2938">
        <f t="shared" si="2"/>
        <v>610</v>
      </c>
      <c r="AG3" s="2938">
        <f t="shared" si="2"/>
        <v>609</v>
      </c>
      <c r="AH3" s="2939">
        <f t="shared" si="2"/>
        <v>608</v>
      </c>
      <c r="AJ3" s="876"/>
      <c r="AK3" s="876"/>
      <c r="AL3" s="876"/>
      <c r="AM3" s="876"/>
      <c r="AN3" s="876"/>
    </row>
    <row r="4" spans="2:40" s="884" customFormat="1" ht="13.5" customHeight="1">
      <c r="B4" s="879"/>
      <c r="C4" s="880"/>
      <c r="D4" s="881" t="s">
        <v>2094</v>
      </c>
      <c r="E4" s="2938">
        <f>550+320+64</f>
        <v>934</v>
      </c>
      <c r="F4" s="2938">
        <f>E4-1</f>
        <v>933</v>
      </c>
      <c r="G4" s="2938">
        <f>F4-1</f>
        <v>932</v>
      </c>
      <c r="H4" s="2938">
        <f t="shared" si="0"/>
        <v>931</v>
      </c>
      <c r="I4" s="2938">
        <f t="shared" si="0"/>
        <v>930</v>
      </c>
      <c r="J4" s="2938">
        <f t="shared" si="0"/>
        <v>929</v>
      </c>
      <c r="K4" s="2939">
        <f t="shared" si="0"/>
        <v>928</v>
      </c>
      <c r="N4" s="885"/>
      <c r="O4" s="886"/>
      <c r="P4" s="887" t="s">
        <v>6059</v>
      </c>
      <c r="Q4" s="2938">
        <f>614+320+64</f>
        <v>998</v>
      </c>
      <c r="R4" s="2938">
        <f>Q4-1</f>
        <v>997</v>
      </c>
      <c r="S4" s="2938">
        <f t="shared" si="1"/>
        <v>996</v>
      </c>
      <c r="T4" s="2938">
        <f t="shared" si="1"/>
        <v>995</v>
      </c>
      <c r="U4" s="2938">
        <f t="shared" si="1"/>
        <v>994</v>
      </c>
      <c r="V4" s="2938">
        <f t="shared" si="1"/>
        <v>993</v>
      </c>
      <c r="W4" s="2939">
        <f t="shared" si="1"/>
        <v>992</v>
      </c>
      <c r="Z4" s="885"/>
      <c r="AA4" s="886"/>
      <c r="AB4" s="887" t="s">
        <v>6060</v>
      </c>
      <c r="AC4" s="2938">
        <f>677+320+64</f>
        <v>1061</v>
      </c>
      <c r="AD4" s="2938">
        <f>AC4-1</f>
        <v>1060</v>
      </c>
      <c r="AE4" s="2938">
        <f t="shared" si="2"/>
        <v>1059</v>
      </c>
      <c r="AF4" s="2938">
        <f t="shared" si="2"/>
        <v>1058</v>
      </c>
      <c r="AG4" s="2938">
        <f t="shared" si="2"/>
        <v>1057</v>
      </c>
      <c r="AH4" s="2939">
        <f t="shared" si="2"/>
        <v>1056</v>
      </c>
      <c r="AJ4" s="876"/>
      <c r="AK4" s="876"/>
      <c r="AL4" s="876"/>
      <c r="AM4" s="876"/>
      <c r="AN4" s="876"/>
    </row>
    <row r="5" spans="2:40">
      <c r="B5" s="888">
        <v>1</v>
      </c>
      <c r="C5" s="889" t="s">
        <v>6061</v>
      </c>
      <c r="D5" s="890" t="s">
        <v>6062</v>
      </c>
      <c r="E5" s="891">
        <v>0</v>
      </c>
      <c r="F5" s="891">
        <v>0</v>
      </c>
      <c r="G5" s="891">
        <v>0</v>
      </c>
      <c r="H5" s="891">
        <v>0</v>
      </c>
      <c r="I5" s="891">
        <v>0</v>
      </c>
      <c r="J5" s="891">
        <v>0</v>
      </c>
      <c r="K5" s="892">
        <v>0</v>
      </c>
      <c r="L5" s="876">
        <f t="shared" ref="L5:L26" si="3">J5+I5*2+H5*4+G5*8+F5*16+E5*32</f>
        <v>0</v>
      </c>
      <c r="M5" s="877"/>
      <c r="N5" s="893">
        <v>1</v>
      </c>
      <c r="O5" s="894" t="s">
        <v>2124</v>
      </c>
      <c r="P5" s="895" t="s">
        <v>6063</v>
      </c>
      <c r="Q5" s="896">
        <v>0</v>
      </c>
      <c r="R5" s="896">
        <v>0</v>
      </c>
      <c r="S5" s="896">
        <v>0</v>
      </c>
      <c r="T5" s="896">
        <v>0</v>
      </c>
      <c r="U5" s="896">
        <v>0</v>
      </c>
      <c r="V5" s="896">
        <v>0</v>
      </c>
      <c r="W5" s="897">
        <v>0</v>
      </c>
      <c r="X5" s="876">
        <f t="shared" ref="X5:X66" si="4">V5+U5*2+T5*4+S5*8+R5*16+Q5*32</f>
        <v>0</v>
      </c>
      <c r="Z5" s="898">
        <v>1</v>
      </c>
      <c r="AA5" s="894" t="s">
        <v>2101</v>
      </c>
      <c r="AB5" s="895" t="s">
        <v>6064</v>
      </c>
      <c r="AC5" s="896">
        <v>0</v>
      </c>
      <c r="AD5" s="896">
        <v>0</v>
      </c>
      <c r="AE5" s="896">
        <v>0</v>
      </c>
      <c r="AF5" s="896">
        <v>0</v>
      </c>
      <c r="AG5" s="896">
        <v>0</v>
      </c>
      <c r="AH5" s="897">
        <v>0</v>
      </c>
      <c r="AI5" s="876">
        <f t="shared" ref="AI5:AI36" si="5">AG5+AF5*2+AE5*4+AD5*8</f>
        <v>0</v>
      </c>
    </row>
    <row r="6" spans="2:40" ht="13.5">
      <c r="B6" s="899">
        <v>2</v>
      </c>
      <c r="C6" s="900" t="s">
        <v>6061</v>
      </c>
      <c r="D6" s="901" t="s">
        <v>6065</v>
      </c>
      <c r="E6" s="902">
        <v>0</v>
      </c>
      <c r="F6" s="902">
        <v>0</v>
      </c>
      <c r="G6" s="902">
        <v>0</v>
      </c>
      <c r="H6" s="902">
        <v>0</v>
      </c>
      <c r="I6" s="902">
        <v>1</v>
      </c>
      <c r="J6" s="902">
        <v>0</v>
      </c>
      <c r="K6" s="903" t="s">
        <v>6066</v>
      </c>
      <c r="L6" s="876">
        <f t="shared" si="3"/>
        <v>2</v>
      </c>
      <c r="M6" s="877"/>
      <c r="N6" s="904">
        <v>2</v>
      </c>
      <c r="O6" s="900" t="s">
        <v>2124</v>
      </c>
      <c r="P6" s="905" t="s">
        <v>2107</v>
      </c>
      <c r="Q6" s="902">
        <v>0</v>
      </c>
      <c r="R6" s="902">
        <v>0</v>
      </c>
      <c r="S6" s="902">
        <v>0</v>
      </c>
      <c r="T6" s="902">
        <v>0</v>
      </c>
      <c r="U6" s="902">
        <v>1</v>
      </c>
      <c r="V6" s="902">
        <v>0</v>
      </c>
      <c r="W6" s="903" t="s">
        <v>6066</v>
      </c>
      <c r="X6" s="876">
        <f t="shared" si="4"/>
        <v>2</v>
      </c>
      <c r="Z6" s="899">
        <v>2</v>
      </c>
      <c r="AA6" s="900" t="s">
        <v>2101</v>
      </c>
      <c r="AB6" s="905" t="s">
        <v>6067</v>
      </c>
      <c r="AC6" s="902">
        <v>0</v>
      </c>
      <c r="AD6" s="902">
        <v>0</v>
      </c>
      <c r="AE6" s="902">
        <v>0</v>
      </c>
      <c r="AF6" s="902">
        <v>1</v>
      </c>
      <c r="AG6" s="902">
        <v>0</v>
      </c>
      <c r="AH6" s="903" t="s">
        <v>2110</v>
      </c>
      <c r="AI6" s="876">
        <f t="shared" si="5"/>
        <v>2</v>
      </c>
    </row>
    <row r="7" spans="2:40" ht="13.5">
      <c r="B7" s="899">
        <v>3</v>
      </c>
      <c r="C7" s="900" t="s">
        <v>2124</v>
      </c>
      <c r="D7" s="901" t="s">
        <v>6068</v>
      </c>
      <c r="E7" s="902">
        <v>0</v>
      </c>
      <c r="F7" s="902">
        <v>0</v>
      </c>
      <c r="G7" s="902">
        <v>0</v>
      </c>
      <c r="H7" s="902">
        <v>0</v>
      </c>
      <c r="I7" s="902">
        <v>1</v>
      </c>
      <c r="J7" s="902">
        <v>1</v>
      </c>
      <c r="K7" s="903" t="s">
        <v>6066</v>
      </c>
      <c r="L7" s="876">
        <f t="shared" si="3"/>
        <v>3</v>
      </c>
      <c r="M7" s="877"/>
      <c r="N7" s="904">
        <v>3</v>
      </c>
      <c r="O7" s="900" t="s">
        <v>2124</v>
      </c>
      <c r="P7" s="905" t="s">
        <v>2114</v>
      </c>
      <c r="Q7" s="902">
        <v>0</v>
      </c>
      <c r="R7" s="902">
        <v>0</v>
      </c>
      <c r="S7" s="902">
        <v>0</v>
      </c>
      <c r="T7" s="902">
        <v>0</v>
      </c>
      <c r="U7" s="902">
        <v>1</v>
      </c>
      <c r="V7" s="902">
        <v>1</v>
      </c>
      <c r="W7" s="903" t="s">
        <v>2129</v>
      </c>
      <c r="X7" s="876">
        <f t="shared" si="4"/>
        <v>3</v>
      </c>
      <c r="Z7" s="899">
        <v>3</v>
      </c>
      <c r="AA7" s="900" t="s">
        <v>2101</v>
      </c>
      <c r="AB7" s="905" t="s">
        <v>6069</v>
      </c>
      <c r="AC7" s="902">
        <v>0</v>
      </c>
      <c r="AD7" s="902">
        <v>0</v>
      </c>
      <c r="AE7" s="902">
        <v>0</v>
      </c>
      <c r="AF7" s="902">
        <v>1</v>
      </c>
      <c r="AG7" s="902">
        <v>1</v>
      </c>
      <c r="AH7" s="903" t="s">
        <v>2110</v>
      </c>
      <c r="AI7" s="876">
        <f t="shared" si="5"/>
        <v>3</v>
      </c>
    </row>
    <row r="8" spans="2:40">
      <c r="B8" s="899">
        <v>4</v>
      </c>
      <c r="C8" s="900" t="s">
        <v>2124</v>
      </c>
      <c r="D8" s="901" t="s">
        <v>6070</v>
      </c>
      <c r="E8" s="902">
        <v>0</v>
      </c>
      <c r="F8" s="902">
        <v>0</v>
      </c>
      <c r="G8" s="902">
        <v>0</v>
      </c>
      <c r="H8" s="902">
        <v>0</v>
      </c>
      <c r="I8" s="902">
        <v>0</v>
      </c>
      <c r="J8" s="902">
        <v>1</v>
      </c>
      <c r="K8" s="903">
        <v>0</v>
      </c>
      <c r="L8" s="876">
        <f t="shared" si="3"/>
        <v>1</v>
      </c>
      <c r="M8" s="877"/>
      <c r="N8" s="904">
        <v>4</v>
      </c>
      <c r="O8" s="900" t="s">
        <v>2106</v>
      </c>
      <c r="P8" s="905" t="s">
        <v>6071</v>
      </c>
      <c r="Q8" s="902">
        <v>0</v>
      </c>
      <c r="R8" s="902">
        <v>0</v>
      </c>
      <c r="S8" s="902">
        <v>0</v>
      </c>
      <c r="T8" s="902">
        <v>0</v>
      </c>
      <c r="U8" s="902">
        <v>0</v>
      </c>
      <c r="V8" s="902">
        <v>1</v>
      </c>
      <c r="W8" s="903">
        <v>0</v>
      </c>
      <c r="X8" s="876">
        <f t="shared" si="4"/>
        <v>1</v>
      </c>
      <c r="Z8" s="899">
        <v>4</v>
      </c>
      <c r="AA8" s="900" t="s">
        <v>2101</v>
      </c>
      <c r="AB8" s="905" t="s">
        <v>6072</v>
      </c>
      <c r="AC8" s="902">
        <v>0</v>
      </c>
      <c r="AD8" s="902">
        <v>0</v>
      </c>
      <c r="AE8" s="902">
        <v>0</v>
      </c>
      <c r="AF8" s="902">
        <v>0</v>
      </c>
      <c r="AG8" s="902">
        <v>1</v>
      </c>
      <c r="AH8" s="903">
        <v>0</v>
      </c>
      <c r="AI8" s="876">
        <f t="shared" si="5"/>
        <v>1</v>
      </c>
    </row>
    <row r="9" spans="2:40">
      <c r="B9" s="899">
        <v>5</v>
      </c>
      <c r="C9" s="900" t="s">
        <v>6073</v>
      </c>
      <c r="D9" s="901" t="s">
        <v>6074</v>
      </c>
      <c r="E9" s="902">
        <v>0</v>
      </c>
      <c r="F9" s="902">
        <v>1</v>
      </c>
      <c r="G9" s="902">
        <v>0</v>
      </c>
      <c r="H9" s="902">
        <v>0</v>
      </c>
      <c r="I9" s="902">
        <v>0</v>
      </c>
      <c r="J9" s="902">
        <v>0</v>
      </c>
      <c r="K9" s="903">
        <v>0</v>
      </c>
      <c r="L9" s="876">
        <f t="shared" si="3"/>
        <v>16</v>
      </c>
      <c r="M9" s="877"/>
      <c r="N9" s="904">
        <v>5</v>
      </c>
      <c r="O9" s="900" t="s">
        <v>2124</v>
      </c>
      <c r="P9" s="905" t="s">
        <v>6075</v>
      </c>
      <c r="Q9" s="902">
        <v>0</v>
      </c>
      <c r="R9" s="902">
        <v>0</v>
      </c>
      <c r="S9" s="902">
        <v>0</v>
      </c>
      <c r="T9" s="902">
        <v>1</v>
      </c>
      <c r="U9" s="902">
        <v>0</v>
      </c>
      <c r="V9" s="902">
        <v>0</v>
      </c>
      <c r="W9" s="903">
        <v>0</v>
      </c>
      <c r="X9" s="876">
        <f t="shared" si="4"/>
        <v>4</v>
      </c>
      <c r="Z9" s="899">
        <v>5</v>
      </c>
      <c r="AA9" s="900" t="s">
        <v>2101</v>
      </c>
      <c r="AB9" s="905" t="s">
        <v>6076</v>
      </c>
      <c r="AC9" s="902">
        <v>0</v>
      </c>
      <c r="AD9" s="902">
        <v>0</v>
      </c>
      <c r="AE9" s="902">
        <v>1</v>
      </c>
      <c r="AF9" s="902">
        <v>0</v>
      </c>
      <c r="AG9" s="902">
        <v>0</v>
      </c>
      <c r="AH9" s="903">
        <v>0</v>
      </c>
      <c r="AI9" s="876">
        <f t="shared" si="5"/>
        <v>4</v>
      </c>
    </row>
    <row r="10" spans="2:40" ht="13.5">
      <c r="B10" s="899">
        <v>6</v>
      </c>
      <c r="C10" s="900" t="s">
        <v>2124</v>
      </c>
      <c r="D10" s="906" t="s">
        <v>6077</v>
      </c>
      <c r="E10" s="902">
        <v>0</v>
      </c>
      <c r="F10" s="902">
        <v>1</v>
      </c>
      <c r="G10" s="902">
        <v>1</v>
      </c>
      <c r="H10" s="902">
        <v>0</v>
      </c>
      <c r="I10" s="902">
        <v>0</v>
      </c>
      <c r="J10" s="902">
        <v>0</v>
      </c>
      <c r="K10" s="903">
        <v>0</v>
      </c>
      <c r="L10" s="876">
        <f t="shared" si="3"/>
        <v>24</v>
      </c>
      <c r="M10" s="877"/>
      <c r="N10" s="904">
        <v>6</v>
      </c>
      <c r="O10" s="900" t="s">
        <v>6061</v>
      </c>
      <c r="P10" s="905" t="s">
        <v>2126</v>
      </c>
      <c r="Q10" s="902">
        <v>0</v>
      </c>
      <c r="R10" s="902">
        <v>0</v>
      </c>
      <c r="S10" s="902">
        <v>0</v>
      </c>
      <c r="T10" s="902">
        <v>1</v>
      </c>
      <c r="U10" s="902">
        <v>0</v>
      </c>
      <c r="V10" s="902">
        <v>1</v>
      </c>
      <c r="W10" s="903">
        <v>0</v>
      </c>
      <c r="X10" s="876">
        <f t="shared" si="4"/>
        <v>5</v>
      </c>
      <c r="Z10" s="899">
        <v>6</v>
      </c>
      <c r="AA10" s="900" t="s">
        <v>2101</v>
      </c>
      <c r="AB10" s="905" t="s">
        <v>6078</v>
      </c>
      <c r="AC10" s="902">
        <v>0</v>
      </c>
      <c r="AD10" s="902">
        <v>0</v>
      </c>
      <c r="AE10" s="902">
        <v>1</v>
      </c>
      <c r="AF10" s="902">
        <v>0</v>
      </c>
      <c r="AG10" s="902">
        <v>1</v>
      </c>
      <c r="AH10" s="903">
        <v>0</v>
      </c>
      <c r="AI10" s="876">
        <f t="shared" si="5"/>
        <v>5</v>
      </c>
    </row>
    <row r="11" spans="2:40" ht="13.5">
      <c r="B11" s="899">
        <v>7</v>
      </c>
      <c r="C11" s="900" t="s">
        <v>2124</v>
      </c>
      <c r="D11" s="906" t="s">
        <v>6079</v>
      </c>
      <c r="E11" s="902">
        <v>0</v>
      </c>
      <c r="F11" s="902">
        <v>1</v>
      </c>
      <c r="G11" s="902">
        <v>0</v>
      </c>
      <c r="H11" s="902">
        <v>0</v>
      </c>
      <c r="I11" s="902">
        <v>1</v>
      </c>
      <c r="J11" s="902">
        <v>0</v>
      </c>
      <c r="K11" s="903" t="s">
        <v>2105</v>
      </c>
      <c r="L11" s="876">
        <f t="shared" si="3"/>
        <v>18</v>
      </c>
      <c r="M11" s="877"/>
      <c r="N11" s="904">
        <v>7</v>
      </c>
      <c r="O11" s="900" t="s">
        <v>6073</v>
      </c>
      <c r="P11" s="905" t="s">
        <v>6080</v>
      </c>
      <c r="Q11" s="902">
        <v>0</v>
      </c>
      <c r="R11" s="902">
        <v>0</v>
      </c>
      <c r="S11" s="902">
        <v>1</v>
      </c>
      <c r="T11" s="902">
        <v>1</v>
      </c>
      <c r="U11" s="902">
        <v>0</v>
      </c>
      <c r="V11" s="902">
        <v>0</v>
      </c>
      <c r="W11" s="903" t="s">
        <v>2129</v>
      </c>
      <c r="X11" s="876">
        <f t="shared" si="4"/>
        <v>12</v>
      </c>
      <c r="Z11" s="899">
        <v>7</v>
      </c>
      <c r="AA11" s="907" t="s">
        <v>2138</v>
      </c>
      <c r="AB11" s="908" t="s">
        <v>6081</v>
      </c>
      <c r="AC11" s="902">
        <v>0</v>
      </c>
      <c r="AD11" s="902">
        <v>1</v>
      </c>
      <c r="AE11" s="902">
        <v>1</v>
      </c>
      <c r="AF11" s="902">
        <v>0</v>
      </c>
      <c r="AG11" s="902">
        <v>0</v>
      </c>
      <c r="AH11" s="903" t="s">
        <v>2110</v>
      </c>
      <c r="AI11" s="876">
        <f t="shared" si="5"/>
        <v>12</v>
      </c>
    </row>
    <row r="12" spans="2:40" ht="13.5">
      <c r="B12" s="899">
        <v>8</v>
      </c>
      <c r="C12" s="900" t="s">
        <v>6073</v>
      </c>
      <c r="D12" s="906" t="s">
        <v>6082</v>
      </c>
      <c r="E12" s="902">
        <v>0</v>
      </c>
      <c r="F12" s="902">
        <v>1</v>
      </c>
      <c r="G12" s="902">
        <v>0</v>
      </c>
      <c r="H12" s="902">
        <v>0</v>
      </c>
      <c r="I12" s="902">
        <v>1</v>
      </c>
      <c r="J12" s="902">
        <v>1</v>
      </c>
      <c r="K12" s="903" t="s">
        <v>2129</v>
      </c>
      <c r="L12" s="876">
        <f t="shared" si="3"/>
        <v>19</v>
      </c>
      <c r="M12" s="877"/>
      <c r="N12" s="904">
        <v>8</v>
      </c>
      <c r="O12" s="900" t="s">
        <v>2106</v>
      </c>
      <c r="P12" s="905" t="s">
        <v>6083</v>
      </c>
      <c r="Q12" s="902">
        <v>0</v>
      </c>
      <c r="R12" s="902">
        <v>0</v>
      </c>
      <c r="S12" s="902">
        <v>1</v>
      </c>
      <c r="T12" s="902">
        <v>1</v>
      </c>
      <c r="U12" s="902">
        <v>0</v>
      </c>
      <c r="V12" s="902">
        <v>1</v>
      </c>
      <c r="W12" s="903" t="s">
        <v>2129</v>
      </c>
      <c r="X12" s="876">
        <f t="shared" si="4"/>
        <v>13</v>
      </c>
      <c r="Z12" s="899">
        <v>8</v>
      </c>
      <c r="AA12" s="907" t="s">
        <v>2138</v>
      </c>
      <c r="AB12" s="908" t="s">
        <v>2139</v>
      </c>
      <c r="AC12" s="902">
        <v>0</v>
      </c>
      <c r="AD12" s="902">
        <v>1</v>
      </c>
      <c r="AE12" s="902">
        <v>1</v>
      </c>
      <c r="AF12" s="902">
        <v>0</v>
      </c>
      <c r="AG12" s="902">
        <v>1</v>
      </c>
      <c r="AH12" s="903" t="s">
        <v>2110</v>
      </c>
      <c r="AI12" s="876">
        <f t="shared" si="5"/>
        <v>13</v>
      </c>
    </row>
    <row r="13" spans="2:40">
      <c r="B13" s="899">
        <v>9</v>
      </c>
      <c r="C13" s="909"/>
      <c r="D13" s="910" t="s">
        <v>2140</v>
      </c>
      <c r="E13" s="902">
        <v>0</v>
      </c>
      <c r="F13" s="902">
        <v>0</v>
      </c>
      <c r="G13" s="902">
        <v>1</v>
      </c>
      <c r="H13" s="902">
        <v>0</v>
      </c>
      <c r="I13" s="902">
        <v>0</v>
      </c>
      <c r="J13" s="902">
        <v>0</v>
      </c>
      <c r="K13" s="903">
        <v>0</v>
      </c>
      <c r="L13" s="876">
        <f t="shared" si="3"/>
        <v>8</v>
      </c>
      <c r="M13" s="877"/>
      <c r="N13" s="904">
        <v>9</v>
      </c>
      <c r="O13" s="900" t="s">
        <v>2124</v>
      </c>
      <c r="P13" s="905" t="s">
        <v>2142</v>
      </c>
      <c r="Q13" s="902">
        <v>0</v>
      </c>
      <c r="R13" s="902">
        <v>1</v>
      </c>
      <c r="S13" s="902">
        <v>0</v>
      </c>
      <c r="T13" s="902">
        <v>0</v>
      </c>
      <c r="U13" s="902">
        <v>0</v>
      </c>
      <c r="V13" s="902">
        <v>0</v>
      </c>
      <c r="W13" s="903">
        <v>0</v>
      </c>
      <c r="X13" s="876">
        <f t="shared" si="4"/>
        <v>16</v>
      </c>
      <c r="Z13" s="899">
        <v>9</v>
      </c>
      <c r="AA13" s="900" t="s">
        <v>2101</v>
      </c>
      <c r="AB13" s="905" t="s">
        <v>6084</v>
      </c>
      <c r="AC13" s="902">
        <v>1</v>
      </c>
      <c r="AD13" s="902">
        <v>0</v>
      </c>
      <c r="AE13" s="902">
        <v>0</v>
      </c>
      <c r="AF13" s="902">
        <v>0</v>
      </c>
      <c r="AG13" s="902">
        <v>0</v>
      </c>
      <c r="AH13" s="903">
        <v>0</v>
      </c>
      <c r="AI13" s="876">
        <f t="shared" si="5"/>
        <v>0</v>
      </c>
    </row>
    <row r="14" spans="2:40" ht="13.5">
      <c r="B14" s="899">
        <v>10</v>
      </c>
      <c r="C14" s="909"/>
      <c r="D14" s="910" t="s">
        <v>6085</v>
      </c>
      <c r="E14" s="902">
        <v>0</v>
      </c>
      <c r="F14" s="902">
        <v>0</v>
      </c>
      <c r="G14" s="902">
        <v>1</v>
      </c>
      <c r="H14" s="902">
        <v>0</v>
      </c>
      <c r="I14" s="902">
        <v>0</v>
      </c>
      <c r="J14" s="902">
        <v>1</v>
      </c>
      <c r="K14" s="903">
        <v>0</v>
      </c>
      <c r="L14" s="876">
        <f t="shared" si="3"/>
        <v>9</v>
      </c>
      <c r="M14" s="877"/>
      <c r="N14" s="904">
        <v>10</v>
      </c>
      <c r="O14" s="900" t="s">
        <v>2124</v>
      </c>
      <c r="P14" s="911" t="s">
        <v>2146</v>
      </c>
      <c r="Q14" s="902">
        <v>0</v>
      </c>
      <c r="R14" s="902">
        <v>1</v>
      </c>
      <c r="S14" s="902">
        <v>1</v>
      </c>
      <c r="T14" s="902">
        <v>0</v>
      </c>
      <c r="U14" s="902">
        <v>0</v>
      </c>
      <c r="V14" s="902">
        <v>0</v>
      </c>
      <c r="W14" s="903">
        <v>0</v>
      </c>
      <c r="X14" s="876">
        <f t="shared" si="4"/>
        <v>24</v>
      </c>
      <c r="Z14" s="899">
        <v>10</v>
      </c>
      <c r="AA14" s="900" t="s">
        <v>2101</v>
      </c>
      <c r="AB14" s="905" t="s">
        <v>6086</v>
      </c>
      <c r="AC14" s="902">
        <v>1</v>
      </c>
      <c r="AD14" s="902">
        <v>1</v>
      </c>
      <c r="AE14" s="902">
        <v>0</v>
      </c>
      <c r="AF14" s="902">
        <v>0</v>
      </c>
      <c r="AG14" s="902">
        <v>0</v>
      </c>
      <c r="AH14" s="903">
        <v>0</v>
      </c>
      <c r="AI14" s="876">
        <f t="shared" si="5"/>
        <v>8</v>
      </c>
    </row>
    <row r="15" spans="2:40" ht="13.5">
      <c r="B15" s="899">
        <v>11</v>
      </c>
      <c r="C15" s="909"/>
      <c r="D15" s="912" t="s">
        <v>2148</v>
      </c>
      <c r="E15" s="902">
        <v>0</v>
      </c>
      <c r="F15" s="902">
        <v>0</v>
      </c>
      <c r="G15" s="902">
        <v>1</v>
      </c>
      <c r="H15" s="902">
        <v>0</v>
      </c>
      <c r="I15" s="902">
        <v>1</v>
      </c>
      <c r="J15" s="902">
        <v>0</v>
      </c>
      <c r="K15" s="903">
        <v>0</v>
      </c>
      <c r="L15" s="876">
        <f t="shared" si="3"/>
        <v>10</v>
      </c>
      <c r="M15" s="877"/>
      <c r="N15" s="904">
        <v>11</v>
      </c>
      <c r="O15" s="900" t="s">
        <v>2124</v>
      </c>
      <c r="P15" s="911" t="s">
        <v>6087</v>
      </c>
      <c r="Q15" s="902">
        <v>0</v>
      </c>
      <c r="R15" s="902">
        <v>1</v>
      </c>
      <c r="S15" s="902">
        <v>0</v>
      </c>
      <c r="T15" s="902">
        <v>0</v>
      </c>
      <c r="U15" s="902">
        <v>1</v>
      </c>
      <c r="V15" s="902">
        <v>0</v>
      </c>
      <c r="W15" s="903" t="s">
        <v>2135</v>
      </c>
      <c r="X15" s="876">
        <f t="shared" si="4"/>
        <v>18</v>
      </c>
      <c r="Z15" s="899">
        <v>11</v>
      </c>
      <c r="AA15" s="900" t="s">
        <v>2101</v>
      </c>
      <c r="AB15" s="905" t="s">
        <v>2150</v>
      </c>
      <c r="AC15" s="902">
        <v>1</v>
      </c>
      <c r="AD15" s="902">
        <v>0</v>
      </c>
      <c r="AE15" s="902">
        <v>0</v>
      </c>
      <c r="AF15" s="902">
        <v>1</v>
      </c>
      <c r="AG15" s="902">
        <v>0</v>
      </c>
      <c r="AH15" s="903" t="s">
        <v>2110</v>
      </c>
      <c r="AI15" s="876">
        <f t="shared" si="5"/>
        <v>2</v>
      </c>
    </row>
    <row r="16" spans="2:40" ht="13.5">
      <c r="B16" s="899">
        <v>12</v>
      </c>
      <c r="C16" s="909"/>
      <c r="D16" s="912" t="s">
        <v>6088</v>
      </c>
      <c r="E16" s="902">
        <v>0</v>
      </c>
      <c r="F16" s="902">
        <v>0</v>
      </c>
      <c r="G16" s="902">
        <v>1</v>
      </c>
      <c r="H16" s="902">
        <v>0</v>
      </c>
      <c r="I16" s="902">
        <v>1</v>
      </c>
      <c r="J16" s="902">
        <v>1</v>
      </c>
      <c r="K16" s="903">
        <v>0</v>
      </c>
      <c r="L16" s="876">
        <f t="shared" si="3"/>
        <v>11</v>
      </c>
      <c r="M16" s="877"/>
      <c r="N16" s="904">
        <v>12</v>
      </c>
      <c r="O16" s="900" t="s">
        <v>2124</v>
      </c>
      <c r="P16" s="911" t="s">
        <v>6089</v>
      </c>
      <c r="Q16" s="902">
        <v>0</v>
      </c>
      <c r="R16" s="902">
        <v>1</v>
      </c>
      <c r="S16" s="902">
        <v>0</v>
      </c>
      <c r="T16" s="902">
        <v>0</v>
      </c>
      <c r="U16" s="902">
        <v>1</v>
      </c>
      <c r="V16" s="902">
        <v>1</v>
      </c>
      <c r="W16" s="903" t="s">
        <v>6090</v>
      </c>
      <c r="X16" s="876">
        <f t="shared" si="4"/>
        <v>19</v>
      </c>
      <c r="Z16" s="899">
        <v>12</v>
      </c>
      <c r="AA16" s="900" t="s">
        <v>2101</v>
      </c>
      <c r="AB16" s="905" t="s">
        <v>6091</v>
      </c>
      <c r="AC16" s="902">
        <v>1</v>
      </c>
      <c r="AD16" s="902">
        <v>0</v>
      </c>
      <c r="AE16" s="902">
        <v>0</v>
      </c>
      <c r="AF16" s="902">
        <v>1</v>
      </c>
      <c r="AG16" s="902">
        <v>1</v>
      </c>
      <c r="AH16" s="903" t="s">
        <v>2110</v>
      </c>
      <c r="AI16" s="876">
        <f t="shared" si="5"/>
        <v>3</v>
      </c>
    </row>
    <row r="17" spans="2:36" ht="13.5">
      <c r="B17" s="899">
        <v>13</v>
      </c>
      <c r="C17" s="909"/>
      <c r="D17" s="912" t="s">
        <v>6092</v>
      </c>
      <c r="E17" s="902">
        <v>0</v>
      </c>
      <c r="F17" s="902">
        <v>1</v>
      </c>
      <c r="G17" s="902">
        <v>1</v>
      </c>
      <c r="H17" s="902">
        <v>0</v>
      </c>
      <c r="I17" s="902">
        <v>1</v>
      </c>
      <c r="J17" s="902">
        <v>0</v>
      </c>
      <c r="K17" s="903">
        <v>0</v>
      </c>
      <c r="L17" s="876">
        <f t="shared" si="3"/>
        <v>26</v>
      </c>
      <c r="M17" s="877"/>
      <c r="N17" s="904">
        <v>13</v>
      </c>
      <c r="O17" s="900" t="s">
        <v>2130</v>
      </c>
      <c r="P17" s="911" t="s">
        <v>6093</v>
      </c>
      <c r="Q17" s="902">
        <v>0</v>
      </c>
      <c r="R17" s="902">
        <v>1</v>
      </c>
      <c r="S17" s="902">
        <v>0</v>
      </c>
      <c r="T17" s="902">
        <v>1</v>
      </c>
      <c r="U17" s="902">
        <v>0</v>
      </c>
      <c r="V17" s="902">
        <v>0</v>
      </c>
      <c r="W17" s="903">
        <v>0</v>
      </c>
      <c r="X17" s="876">
        <f t="shared" si="4"/>
        <v>20</v>
      </c>
      <c r="Z17" s="899">
        <v>13</v>
      </c>
      <c r="AA17" s="900" t="s">
        <v>2101</v>
      </c>
      <c r="AB17" s="913" t="s">
        <v>6094</v>
      </c>
      <c r="AC17" s="902">
        <v>1</v>
      </c>
      <c r="AD17" s="902">
        <v>0</v>
      </c>
      <c r="AE17" s="902">
        <v>1</v>
      </c>
      <c r="AF17" s="902">
        <v>0</v>
      </c>
      <c r="AG17" s="902">
        <v>0</v>
      </c>
      <c r="AH17" s="903">
        <v>0</v>
      </c>
      <c r="AI17" s="876">
        <f t="shared" si="5"/>
        <v>4</v>
      </c>
      <c r="AJ17" s="877"/>
    </row>
    <row r="18" spans="2:36" ht="13.5">
      <c r="B18" s="899">
        <v>14</v>
      </c>
      <c r="C18" s="909"/>
      <c r="D18" s="912" t="s">
        <v>6095</v>
      </c>
      <c r="E18" s="902">
        <v>0</v>
      </c>
      <c r="F18" s="902">
        <v>1</v>
      </c>
      <c r="G18" s="902">
        <v>0</v>
      </c>
      <c r="H18" s="902">
        <v>0</v>
      </c>
      <c r="I18" s="902">
        <v>0</v>
      </c>
      <c r="J18" s="902">
        <v>1</v>
      </c>
      <c r="K18" s="903">
        <v>0</v>
      </c>
      <c r="L18" s="876">
        <f t="shared" si="3"/>
        <v>17</v>
      </c>
      <c r="M18" s="877"/>
      <c r="N18" s="904">
        <v>14</v>
      </c>
      <c r="O18" s="900" t="s">
        <v>2124</v>
      </c>
      <c r="P18" s="911" t="s">
        <v>2159</v>
      </c>
      <c r="Q18" s="902">
        <v>0</v>
      </c>
      <c r="R18" s="902">
        <v>1</v>
      </c>
      <c r="S18" s="902">
        <v>0</v>
      </c>
      <c r="T18" s="902">
        <v>1</v>
      </c>
      <c r="U18" s="902">
        <v>0</v>
      </c>
      <c r="V18" s="902">
        <v>1</v>
      </c>
      <c r="W18" s="903">
        <v>0</v>
      </c>
      <c r="X18" s="876">
        <f t="shared" si="4"/>
        <v>21</v>
      </c>
      <c r="Z18" s="899">
        <v>14</v>
      </c>
      <c r="AA18" s="900" t="s">
        <v>2101</v>
      </c>
      <c r="AB18" s="913" t="s">
        <v>6096</v>
      </c>
      <c r="AC18" s="902">
        <v>1</v>
      </c>
      <c r="AD18" s="902">
        <v>0</v>
      </c>
      <c r="AE18" s="902">
        <v>1</v>
      </c>
      <c r="AF18" s="902">
        <v>0</v>
      </c>
      <c r="AG18" s="902">
        <v>1</v>
      </c>
      <c r="AH18" s="903">
        <v>0</v>
      </c>
      <c r="AI18" s="876">
        <f t="shared" si="5"/>
        <v>5</v>
      </c>
      <c r="AJ18" s="877"/>
    </row>
    <row r="19" spans="2:36" ht="13.5">
      <c r="B19" s="899">
        <v>15</v>
      </c>
      <c r="C19" s="909"/>
      <c r="D19" s="910" t="s">
        <v>6097</v>
      </c>
      <c r="E19" s="902">
        <v>0</v>
      </c>
      <c r="F19" s="902">
        <v>1</v>
      </c>
      <c r="G19" s="902">
        <v>1</v>
      </c>
      <c r="H19" s="902">
        <v>0</v>
      </c>
      <c r="I19" s="902">
        <v>0</v>
      </c>
      <c r="J19" s="902">
        <v>1</v>
      </c>
      <c r="K19" s="903" t="s">
        <v>2129</v>
      </c>
      <c r="L19" s="876">
        <f t="shared" si="3"/>
        <v>25</v>
      </c>
      <c r="M19" s="877"/>
      <c r="N19" s="904">
        <v>15</v>
      </c>
      <c r="O19" s="907" t="s">
        <v>2132</v>
      </c>
      <c r="P19" s="914" t="s">
        <v>6098</v>
      </c>
      <c r="Q19" s="902">
        <v>0</v>
      </c>
      <c r="R19" s="902">
        <v>1</v>
      </c>
      <c r="S19" s="902">
        <v>0</v>
      </c>
      <c r="T19" s="902">
        <v>1</v>
      </c>
      <c r="U19" s="902">
        <v>1</v>
      </c>
      <c r="V19" s="902">
        <v>0</v>
      </c>
      <c r="W19" s="903">
        <v>0</v>
      </c>
      <c r="X19" s="876">
        <f t="shared" si="4"/>
        <v>22</v>
      </c>
      <c r="Z19" s="899">
        <v>15</v>
      </c>
      <c r="AA19" s="900" t="s">
        <v>2101</v>
      </c>
      <c r="AB19" s="913" t="s">
        <v>6099</v>
      </c>
      <c r="AC19" s="902">
        <v>1</v>
      </c>
      <c r="AD19" s="902">
        <v>0</v>
      </c>
      <c r="AE19" s="902">
        <v>1</v>
      </c>
      <c r="AF19" s="902">
        <v>1</v>
      </c>
      <c r="AG19" s="902">
        <v>0</v>
      </c>
      <c r="AH19" s="903">
        <v>0</v>
      </c>
      <c r="AI19" s="876">
        <f t="shared" si="5"/>
        <v>6</v>
      </c>
      <c r="AJ19" s="877"/>
    </row>
    <row r="20" spans="2:36" ht="13.5">
      <c r="B20" s="915">
        <v>16</v>
      </c>
      <c r="C20" s="916"/>
      <c r="D20" s="917" t="s">
        <v>2165</v>
      </c>
      <c r="E20" s="918">
        <v>0</v>
      </c>
      <c r="F20" s="918">
        <v>1</v>
      </c>
      <c r="G20" s="918">
        <v>1</v>
      </c>
      <c r="H20" s="918">
        <v>0</v>
      </c>
      <c r="I20" s="918">
        <v>1</v>
      </c>
      <c r="J20" s="918">
        <v>1</v>
      </c>
      <c r="K20" s="919" t="s">
        <v>2129</v>
      </c>
      <c r="L20" s="876">
        <f t="shared" si="3"/>
        <v>27</v>
      </c>
      <c r="M20" s="877"/>
      <c r="N20" s="904">
        <v>16</v>
      </c>
      <c r="O20" s="907" t="s">
        <v>2215</v>
      </c>
      <c r="P20" s="914" t="s">
        <v>6100</v>
      </c>
      <c r="Q20" s="902">
        <v>0</v>
      </c>
      <c r="R20" s="902">
        <v>1</v>
      </c>
      <c r="S20" s="902">
        <v>0</v>
      </c>
      <c r="T20" s="902">
        <v>1</v>
      </c>
      <c r="U20" s="902">
        <v>1</v>
      </c>
      <c r="V20" s="902">
        <v>1</v>
      </c>
      <c r="W20" s="903">
        <v>0</v>
      </c>
      <c r="X20" s="876">
        <f t="shared" si="4"/>
        <v>23</v>
      </c>
      <c r="Z20" s="899">
        <v>16</v>
      </c>
      <c r="AA20" s="900" t="s">
        <v>2101</v>
      </c>
      <c r="AB20" s="913" t="s">
        <v>6101</v>
      </c>
      <c r="AC20" s="902">
        <v>1</v>
      </c>
      <c r="AD20" s="902">
        <v>0</v>
      </c>
      <c r="AE20" s="902">
        <v>1</v>
      </c>
      <c r="AF20" s="902">
        <v>1</v>
      </c>
      <c r="AG20" s="902">
        <v>1</v>
      </c>
      <c r="AH20" s="903">
        <v>0</v>
      </c>
      <c r="AI20" s="876">
        <f t="shared" si="5"/>
        <v>7</v>
      </c>
      <c r="AJ20" s="877"/>
    </row>
    <row r="21" spans="2:36" ht="13.5">
      <c r="B21" s="920">
        <v>17</v>
      </c>
      <c r="C21" s="921" t="s">
        <v>2130</v>
      </c>
      <c r="D21" s="912" t="s">
        <v>2170</v>
      </c>
      <c r="E21" s="922">
        <v>1</v>
      </c>
      <c r="F21" s="922">
        <v>0</v>
      </c>
      <c r="G21" s="922">
        <v>0</v>
      </c>
      <c r="H21" s="922">
        <v>0</v>
      </c>
      <c r="I21" s="922">
        <v>0</v>
      </c>
      <c r="J21" s="922">
        <v>0</v>
      </c>
      <c r="K21" s="923" t="s">
        <v>2187</v>
      </c>
      <c r="L21" s="876">
        <f t="shared" si="3"/>
        <v>32</v>
      </c>
      <c r="M21" s="877"/>
      <c r="N21" s="904">
        <v>17</v>
      </c>
      <c r="O21" s="900" t="s">
        <v>6102</v>
      </c>
      <c r="P21" s="911" t="s">
        <v>2172</v>
      </c>
      <c r="Q21" s="902">
        <v>0</v>
      </c>
      <c r="R21" s="902">
        <v>1</v>
      </c>
      <c r="S21" s="902">
        <v>1</v>
      </c>
      <c r="T21" s="902">
        <v>1</v>
      </c>
      <c r="U21" s="902">
        <v>0</v>
      </c>
      <c r="V21" s="902">
        <v>0</v>
      </c>
      <c r="W21" s="903" t="s">
        <v>2129</v>
      </c>
      <c r="X21" s="876">
        <f t="shared" si="4"/>
        <v>28</v>
      </c>
      <c r="Z21" s="899">
        <v>17</v>
      </c>
      <c r="AA21" s="907" t="s">
        <v>2215</v>
      </c>
      <c r="AB21" s="908" t="s">
        <v>6103</v>
      </c>
      <c r="AC21" s="902">
        <v>1</v>
      </c>
      <c r="AD21" s="902">
        <v>1</v>
      </c>
      <c r="AE21" s="902">
        <v>1</v>
      </c>
      <c r="AF21" s="902">
        <v>0</v>
      </c>
      <c r="AG21" s="902">
        <v>0</v>
      </c>
      <c r="AH21" s="903" t="s">
        <v>2110</v>
      </c>
      <c r="AI21" s="876">
        <f t="shared" si="5"/>
        <v>12</v>
      </c>
      <c r="AJ21" s="877"/>
    </row>
    <row r="22" spans="2:36" ht="13.5">
      <c r="B22" s="920">
        <v>18</v>
      </c>
      <c r="C22" s="921" t="s">
        <v>2130</v>
      </c>
      <c r="D22" s="912" t="s">
        <v>6104</v>
      </c>
      <c r="E22" s="922">
        <v>1</v>
      </c>
      <c r="F22" s="922">
        <v>0</v>
      </c>
      <c r="G22" s="922">
        <v>0</v>
      </c>
      <c r="H22" s="922">
        <v>0</v>
      </c>
      <c r="I22" s="922">
        <v>0</v>
      </c>
      <c r="J22" s="922">
        <v>1</v>
      </c>
      <c r="K22" s="923" t="s">
        <v>2171</v>
      </c>
      <c r="L22" s="876">
        <f t="shared" si="3"/>
        <v>33</v>
      </c>
      <c r="M22" s="877"/>
      <c r="N22" s="904">
        <v>18</v>
      </c>
      <c r="O22" s="900" t="s">
        <v>2130</v>
      </c>
      <c r="P22" s="911" t="s">
        <v>2176</v>
      </c>
      <c r="Q22" s="902">
        <v>0</v>
      </c>
      <c r="R22" s="902">
        <v>1</v>
      </c>
      <c r="S22" s="902">
        <v>1</v>
      </c>
      <c r="T22" s="902">
        <v>1</v>
      </c>
      <c r="U22" s="902">
        <v>0</v>
      </c>
      <c r="V22" s="902">
        <v>1</v>
      </c>
      <c r="W22" s="903" t="s">
        <v>2135</v>
      </c>
      <c r="X22" s="876">
        <f t="shared" si="4"/>
        <v>29</v>
      </c>
      <c r="Z22" s="899">
        <v>18</v>
      </c>
      <c r="AA22" s="907" t="s">
        <v>2138</v>
      </c>
      <c r="AB22" s="908" t="s">
        <v>6105</v>
      </c>
      <c r="AC22" s="902">
        <v>1</v>
      </c>
      <c r="AD22" s="902">
        <v>1</v>
      </c>
      <c r="AE22" s="902">
        <v>1</v>
      </c>
      <c r="AF22" s="902">
        <v>0</v>
      </c>
      <c r="AG22" s="902">
        <v>1</v>
      </c>
      <c r="AH22" s="903" t="s">
        <v>2110</v>
      </c>
      <c r="AI22" s="876">
        <f t="shared" si="5"/>
        <v>13</v>
      </c>
      <c r="AJ22" s="877"/>
    </row>
    <row r="23" spans="2:36" ht="13.5">
      <c r="B23" s="920">
        <v>19</v>
      </c>
      <c r="C23" s="921" t="s">
        <v>6073</v>
      </c>
      <c r="D23" s="912" t="s">
        <v>6106</v>
      </c>
      <c r="E23" s="922">
        <v>1</v>
      </c>
      <c r="F23" s="922">
        <v>0</v>
      </c>
      <c r="G23" s="922">
        <v>1</v>
      </c>
      <c r="H23" s="922">
        <v>0</v>
      </c>
      <c r="I23" s="922">
        <v>1</v>
      </c>
      <c r="J23" s="922">
        <v>0</v>
      </c>
      <c r="K23" s="923" t="s">
        <v>2187</v>
      </c>
      <c r="L23" s="876">
        <f t="shared" si="3"/>
        <v>42</v>
      </c>
      <c r="M23" s="877"/>
      <c r="N23" s="904">
        <v>19</v>
      </c>
      <c r="O23" s="907" t="s">
        <v>2138</v>
      </c>
      <c r="P23" s="908" t="s">
        <v>6107</v>
      </c>
      <c r="Q23" s="902">
        <v>0</v>
      </c>
      <c r="R23" s="902">
        <v>0</v>
      </c>
      <c r="S23" s="902">
        <v>0</v>
      </c>
      <c r="T23" s="902">
        <v>1</v>
      </c>
      <c r="U23" s="902">
        <v>1</v>
      </c>
      <c r="V23" s="902">
        <v>0</v>
      </c>
      <c r="W23" s="903">
        <v>0</v>
      </c>
      <c r="X23" s="876">
        <f t="shared" si="4"/>
        <v>6</v>
      </c>
      <c r="Z23" s="899">
        <v>19</v>
      </c>
      <c r="AA23" s="900" t="s">
        <v>2101</v>
      </c>
      <c r="AB23" s="905" t="s">
        <v>6108</v>
      </c>
      <c r="AC23" s="902">
        <v>0</v>
      </c>
      <c r="AD23" s="902">
        <v>0</v>
      </c>
      <c r="AE23" s="902">
        <v>1</v>
      </c>
      <c r="AF23" s="902">
        <v>1</v>
      </c>
      <c r="AG23" s="902">
        <v>0</v>
      </c>
      <c r="AH23" s="903">
        <v>0</v>
      </c>
      <c r="AI23" s="876">
        <f t="shared" si="5"/>
        <v>6</v>
      </c>
      <c r="AJ23" s="877"/>
    </row>
    <row r="24" spans="2:36" ht="13.5">
      <c r="B24" s="920">
        <v>20</v>
      </c>
      <c r="C24" s="921" t="s">
        <v>2106</v>
      </c>
      <c r="D24" s="912" t="s">
        <v>6109</v>
      </c>
      <c r="E24" s="922">
        <v>1</v>
      </c>
      <c r="F24" s="922">
        <v>0</v>
      </c>
      <c r="G24" s="922">
        <v>1</v>
      </c>
      <c r="H24" s="922">
        <v>0</v>
      </c>
      <c r="I24" s="922">
        <v>1</v>
      </c>
      <c r="J24" s="922">
        <v>1</v>
      </c>
      <c r="K24" s="923" t="s">
        <v>6110</v>
      </c>
      <c r="L24" s="876">
        <f t="shared" si="3"/>
        <v>43</v>
      </c>
      <c r="M24" s="877"/>
      <c r="N24" s="904">
        <v>20</v>
      </c>
      <c r="O24" s="907" t="s">
        <v>6111</v>
      </c>
      <c r="P24" s="908" t="s">
        <v>6112</v>
      </c>
      <c r="Q24" s="902">
        <v>0</v>
      </c>
      <c r="R24" s="902">
        <v>0</v>
      </c>
      <c r="S24" s="902">
        <v>0</v>
      </c>
      <c r="T24" s="902">
        <v>1</v>
      </c>
      <c r="U24" s="902">
        <v>1</v>
      </c>
      <c r="V24" s="902">
        <v>1</v>
      </c>
      <c r="W24" s="903">
        <v>0</v>
      </c>
      <c r="X24" s="876">
        <f t="shared" si="4"/>
        <v>7</v>
      </c>
      <c r="Z24" s="899">
        <v>20</v>
      </c>
      <c r="AA24" s="900" t="s">
        <v>2101</v>
      </c>
      <c r="AB24" s="905" t="s">
        <v>6113</v>
      </c>
      <c r="AC24" s="902">
        <v>0</v>
      </c>
      <c r="AD24" s="902">
        <v>0</v>
      </c>
      <c r="AE24" s="902">
        <v>1</v>
      </c>
      <c r="AF24" s="902">
        <v>1</v>
      </c>
      <c r="AG24" s="902">
        <v>1</v>
      </c>
      <c r="AH24" s="903">
        <v>0</v>
      </c>
      <c r="AI24" s="876">
        <f t="shared" si="5"/>
        <v>7</v>
      </c>
      <c r="AJ24" s="877"/>
    </row>
    <row r="25" spans="2:36" ht="13.5">
      <c r="B25" s="920">
        <v>21</v>
      </c>
      <c r="C25" s="921" t="s">
        <v>2106</v>
      </c>
      <c r="D25" s="912" t="s">
        <v>6114</v>
      </c>
      <c r="E25" s="922">
        <v>1</v>
      </c>
      <c r="F25" s="922">
        <v>1</v>
      </c>
      <c r="G25" s="922">
        <v>0</v>
      </c>
      <c r="H25" s="922">
        <v>1</v>
      </c>
      <c r="I25" s="922">
        <v>0</v>
      </c>
      <c r="J25" s="922">
        <v>0</v>
      </c>
      <c r="K25" s="923" t="s">
        <v>6115</v>
      </c>
      <c r="L25" s="876">
        <f t="shared" si="3"/>
        <v>52</v>
      </c>
      <c r="M25" s="877"/>
      <c r="N25" s="899">
        <v>21</v>
      </c>
      <c r="O25" s="907" t="s">
        <v>2193</v>
      </c>
      <c r="P25" s="908" t="s">
        <v>6116</v>
      </c>
      <c r="Q25" s="902">
        <v>0</v>
      </c>
      <c r="R25" s="902">
        <v>0</v>
      </c>
      <c r="S25" s="902">
        <v>1</v>
      </c>
      <c r="T25" s="902">
        <v>0</v>
      </c>
      <c r="U25" s="902">
        <v>0</v>
      </c>
      <c r="V25" s="902">
        <v>0</v>
      </c>
      <c r="W25" s="903">
        <v>0</v>
      </c>
      <c r="X25" s="876">
        <f t="shared" si="4"/>
        <v>8</v>
      </c>
      <c r="Z25" s="899">
        <v>21</v>
      </c>
      <c r="AA25" s="907" t="s">
        <v>2101</v>
      </c>
      <c r="AB25" s="905" t="s">
        <v>6117</v>
      </c>
      <c r="AC25" s="902">
        <v>0</v>
      </c>
      <c r="AD25" s="902">
        <v>1</v>
      </c>
      <c r="AE25" s="902">
        <v>0</v>
      </c>
      <c r="AF25" s="902">
        <v>0</v>
      </c>
      <c r="AG25" s="902">
        <v>0</v>
      </c>
      <c r="AH25" s="903">
        <v>0</v>
      </c>
      <c r="AI25" s="876">
        <f t="shared" si="5"/>
        <v>8</v>
      </c>
      <c r="AJ25" s="877"/>
    </row>
    <row r="26" spans="2:36" ht="13.5">
      <c r="B26" s="924">
        <v>22</v>
      </c>
      <c r="C26" s="925" t="s">
        <v>6118</v>
      </c>
      <c r="D26" s="926" t="s">
        <v>2191</v>
      </c>
      <c r="E26" s="927">
        <v>1</v>
      </c>
      <c r="F26" s="927">
        <v>1</v>
      </c>
      <c r="G26" s="927">
        <v>0</v>
      </c>
      <c r="H26" s="927">
        <v>1</v>
      </c>
      <c r="I26" s="927">
        <v>0</v>
      </c>
      <c r="J26" s="927">
        <v>1</v>
      </c>
      <c r="K26" s="928" t="s">
        <v>2187</v>
      </c>
      <c r="L26" s="876">
        <f t="shared" si="3"/>
        <v>53</v>
      </c>
      <c r="M26" s="877"/>
      <c r="N26" s="899">
        <v>22</v>
      </c>
      <c r="O26" s="907" t="s">
        <v>2193</v>
      </c>
      <c r="P26" s="913" t="s">
        <v>6119</v>
      </c>
      <c r="Q26" s="902">
        <v>0</v>
      </c>
      <c r="R26" s="902">
        <v>0</v>
      </c>
      <c r="S26" s="902">
        <v>1</v>
      </c>
      <c r="T26" s="902">
        <v>0</v>
      </c>
      <c r="U26" s="902">
        <v>0</v>
      </c>
      <c r="V26" s="902">
        <v>1</v>
      </c>
      <c r="W26" s="903">
        <v>0</v>
      </c>
      <c r="X26" s="876">
        <f t="shared" si="4"/>
        <v>9</v>
      </c>
      <c r="Z26" s="899">
        <v>22</v>
      </c>
      <c r="AA26" s="907" t="s">
        <v>6120</v>
      </c>
      <c r="AB26" s="905" t="s">
        <v>6121</v>
      </c>
      <c r="AC26" s="902">
        <v>0</v>
      </c>
      <c r="AD26" s="902">
        <v>1</v>
      </c>
      <c r="AE26" s="902">
        <v>0</v>
      </c>
      <c r="AF26" s="902">
        <v>0</v>
      </c>
      <c r="AG26" s="902">
        <v>1</v>
      </c>
      <c r="AH26" s="903">
        <v>0</v>
      </c>
      <c r="AI26" s="876">
        <f t="shared" si="5"/>
        <v>9</v>
      </c>
      <c r="AJ26" s="877"/>
    </row>
    <row r="27" spans="2:36" ht="13.5">
      <c r="D27" s="878"/>
      <c r="K27" s="877"/>
      <c r="L27" s="876"/>
      <c r="M27" s="877"/>
      <c r="N27" s="899">
        <v>23</v>
      </c>
      <c r="O27" s="907" t="s">
        <v>2193</v>
      </c>
      <c r="P27" s="914" t="s">
        <v>2198</v>
      </c>
      <c r="Q27" s="902">
        <v>0</v>
      </c>
      <c r="R27" s="902">
        <v>0</v>
      </c>
      <c r="S27" s="902">
        <v>1</v>
      </c>
      <c r="T27" s="902">
        <v>0</v>
      </c>
      <c r="U27" s="902">
        <v>1</v>
      </c>
      <c r="V27" s="902">
        <v>0</v>
      </c>
      <c r="W27" s="903">
        <v>0</v>
      </c>
      <c r="X27" s="876">
        <f t="shared" si="4"/>
        <v>10</v>
      </c>
      <c r="Z27" s="899">
        <v>23</v>
      </c>
      <c r="AA27" s="907" t="s">
        <v>2193</v>
      </c>
      <c r="AB27" s="905" t="s">
        <v>6122</v>
      </c>
      <c r="AC27" s="902">
        <v>0</v>
      </c>
      <c r="AD27" s="902">
        <v>1</v>
      </c>
      <c r="AE27" s="902">
        <v>0</v>
      </c>
      <c r="AF27" s="902">
        <v>1</v>
      </c>
      <c r="AG27" s="902">
        <v>0</v>
      </c>
      <c r="AH27" s="903">
        <v>0</v>
      </c>
      <c r="AI27" s="876">
        <f t="shared" si="5"/>
        <v>10</v>
      </c>
      <c r="AJ27" s="877"/>
    </row>
    <row r="28" spans="2:36" ht="13.5">
      <c r="D28" s="929"/>
      <c r="K28" s="877"/>
      <c r="L28" s="876"/>
      <c r="M28" s="877"/>
      <c r="N28" s="899">
        <v>24</v>
      </c>
      <c r="O28" s="907" t="s">
        <v>2193</v>
      </c>
      <c r="P28" s="914" t="s">
        <v>6123</v>
      </c>
      <c r="Q28" s="902">
        <v>0</v>
      </c>
      <c r="R28" s="902">
        <v>0</v>
      </c>
      <c r="S28" s="902">
        <v>1</v>
      </c>
      <c r="T28" s="902">
        <v>0</v>
      </c>
      <c r="U28" s="902">
        <v>1</v>
      </c>
      <c r="V28" s="902">
        <v>1</v>
      </c>
      <c r="W28" s="903">
        <v>0</v>
      </c>
      <c r="X28" s="876">
        <f t="shared" si="4"/>
        <v>11</v>
      </c>
      <c r="Z28" s="899">
        <v>24</v>
      </c>
      <c r="AA28" s="907" t="s">
        <v>2197</v>
      </c>
      <c r="AB28" s="905" t="s">
        <v>2202</v>
      </c>
      <c r="AC28" s="902">
        <v>0</v>
      </c>
      <c r="AD28" s="902">
        <v>1</v>
      </c>
      <c r="AE28" s="902">
        <v>0</v>
      </c>
      <c r="AF28" s="902">
        <v>1</v>
      </c>
      <c r="AG28" s="902">
        <v>1</v>
      </c>
      <c r="AH28" s="903">
        <v>0</v>
      </c>
      <c r="AI28" s="876">
        <f t="shared" si="5"/>
        <v>11</v>
      </c>
      <c r="AJ28" s="877"/>
    </row>
    <row r="29" spans="2:36" ht="13.5">
      <c r="K29" s="877"/>
      <c r="L29" s="876"/>
      <c r="M29" s="877"/>
      <c r="N29" s="899">
        <v>25</v>
      </c>
      <c r="O29" s="907" t="s">
        <v>6124</v>
      </c>
      <c r="P29" s="914" t="s">
        <v>6125</v>
      </c>
      <c r="Q29" s="902">
        <v>0</v>
      </c>
      <c r="R29" s="902">
        <v>1</v>
      </c>
      <c r="S29" s="902">
        <v>1</v>
      </c>
      <c r="T29" s="902">
        <v>0</v>
      </c>
      <c r="U29" s="902">
        <v>1</v>
      </c>
      <c r="V29" s="902">
        <v>0</v>
      </c>
      <c r="W29" s="903">
        <v>0</v>
      </c>
      <c r="X29" s="876">
        <f t="shared" si="4"/>
        <v>26</v>
      </c>
      <c r="Z29" s="899">
        <v>25</v>
      </c>
      <c r="AA29" s="907" t="s">
        <v>2193</v>
      </c>
      <c r="AB29" s="905" t="s">
        <v>6126</v>
      </c>
      <c r="AC29" s="902">
        <v>1</v>
      </c>
      <c r="AD29" s="902">
        <v>1</v>
      </c>
      <c r="AE29" s="902">
        <v>0</v>
      </c>
      <c r="AF29" s="902">
        <v>1</v>
      </c>
      <c r="AG29" s="902">
        <v>0</v>
      </c>
      <c r="AH29" s="903">
        <v>0</v>
      </c>
      <c r="AI29" s="876">
        <f t="shared" si="5"/>
        <v>10</v>
      </c>
      <c r="AJ29" s="877"/>
    </row>
    <row r="30" spans="2:36" ht="13.5">
      <c r="K30" s="877"/>
      <c r="L30" s="876"/>
      <c r="M30" s="877"/>
      <c r="N30" s="899">
        <v>26</v>
      </c>
      <c r="O30" s="907" t="s">
        <v>2197</v>
      </c>
      <c r="P30" s="914" t="s">
        <v>2206</v>
      </c>
      <c r="Q30" s="902">
        <v>0</v>
      </c>
      <c r="R30" s="902">
        <v>1</v>
      </c>
      <c r="S30" s="902">
        <v>0</v>
      </c>
      <c r="T30" s="902">
        <v>0</v>
      </c>
      <c r="U30" s="902">
        <v>0</v>
      </c>
      <c r="V30" s="902">
        <v>1</v>
      </c>
      <c r="W30" s="903">
        <v>0</v>
      </c>
      <c r="X30" s="876">
        <f t="shared" si="4"/>
        <v>17</v>
      </c>
      <c r="Z30" s="899">
        <v>26</v>
      </c>
      <c r="AA30" s="907" t="s">
        <v>2193</v>
      </c>
      <c r="AB30" s="905" t="s">
        <v>6127</v>
      </c>
      <c r="AC30" s="902">
        <v>1</v>
      </c>
      <c r="AD30" s="902">
        <v>0</v>
      </c>
      <c r="AE30" s="902">
        <v>0</v>
      </c>
      <c r="AF30" s="902">
        <v>0</v>
      </c>
      <c r="AG30" s="902">
        <v>1</v>
      </c>
      <c r="AH30" s="903">
        <v>0</v>
      </c>
      <c r="AI30" s="876">
        <f t="shared" si="5"/>
        <v>1</v>
      </c>
      <c r="AJ30" s="877"/>
    </row>
    <row r="31" spans="2:36" ht="13.5">
      <c r="K31" s="877"/>
      <c r="L31" s="876"/>
      <c r="M31" s="877"/>
      <c r="N31" s="899">
        <v>27</v>
      </c>
      <c r="O31" s="907" t="s">
        <v>2193</v>
      </c>
      <c r="P31" s="913" t="s">
        <v>6128</v>
      </c>
      <c r="Q31" s="902">
        <v>0</v>
      </c>
      <c r="R31" s="902">
        <v>1</v>
      </c>
      <c r="S31" s="902">
        <v>1</v>
      </c>
      <c r="T31" s="902">
        <v>0</v>
      </c>
      <c r="U31" s="902">
        <v>0</v>
      </c>
      <c r="V31" s="902">
        <v>1</v>
      </c>
      <c r="W31" s="903" t="s">
        <v>2129</v>
      </c>
      <c r="X31" s="876">
        <f t="shared" si="4"/>
        <v>25</v>
      </c>
      <c r="Z31" s="899">
        <v>27</v>
      </c>
      <c r="AA31" s="907" t="s">
        <v>2193</v>
      </c>
      <c r="AB31" s="913" t="s">
        <v>2209</v>
      </c>
      <c r="AC31" s="902">
        <v>1</v>
      </c>
      <c r="AD31" s="902">
        <v>1</v>
      </c>
      <c r="AE31" s="902">
        <v>0</v>
      </c>
      <c r="AF31" s="902">
        <v>0</v>
      </c>
      <c r="AG31" s="902">
        <v>1</v>
      </c>
      <c r="AH31" s="903">
        <v>0</v>
      </c>
      <c r="AI31" s="876">
        <f t="shared" si="5"/>
        <v>9</v>
      </c>
      <c r="AJ31" s="877"/>
    </row>
    <row r="32" spans="2:36" ht="13.5">
      <c r="D32" s="930"/>
      <c r="K32" s="877"/>
      <c r="L32" s="876"/>
      <c r="M32" s="877"/>
      <c r="N32" s="899">
        <v>28</v>
      </c>
      <c r="O32" s="907" t="s">
        <v>2193</v>
      </c>
      <c r="P32" s="913" t="s">
        <v>6129</v>
      </c>
      <c r="Q32" s="902">
        <v>0</v>
      </c>
      <c r="R32" s="902">
        <v>1</v>
      </c>
      <c r="S32" s="902">
        <v>1</v>
      </c>
      <c r="T32" s="902">
        <v>0</v>
      </c>
      <c r="U32" s="902">
        <v>1</v>
      </c>
      <c r="V32" s="902">
        <v>1</v>
      </c>
      <c r="W32" s="903" t="s">
        <v>2129</v>
      </c>
      <c r="X32" s="876">
        <f t="shared" si="4"/>
        <v>27</v>
      </c>
      <c r="Z32" s="899">
        <v>28</v>
      </c>
      <c r="AA32" s="907" t="s">
        <v>2101</v>
      </c>
      <c r="AB32" s="905" t="s">
        <v>2211</v>
      </c>
      <c r="AC32" s="902">
        <v>1</v>
      </c>
      <c r="AD32" s="902">
        <v>1</v>
      </c>
      <c r="AE32" s="902">
        <v>0</v>
      </c>
      <c r="AF32" s="902">
        <v>1</v>
      </c>
      <c r="AG32" s="902">
        <v>1</v>
      </c>
      <c r="AH32" s="903" t="s">
        <v>2110</v>
      </c>
      <c r="AI32" s="876">
        <f t="shared" si="5"/>
        <v>11</v>
      </c>
      <c r="AJ32" s="877"/>
    </row>
    <row r="33" spans="4:36" ht="13.5">
      <c r="D33" s="929"/>
      <c r="K33" s="877"/>
      <c r="L33" s="876"/>
      <c r="M33" s="877"/>
      <c r="N33" s="899">
        <v>29</v>
      </c>
      <c r="O33" s="907" t="s">
        <v>2132</v>
      </c>
      <c r="P33" s="913" t="s">
        <v>2212</v>
      </c>
      <c r="Q33" s="902">
        <v>0</v>
      </c>
      <c r="R33" s="902">
        <v>0</v>
      </c>
      <c r="S33" s="902">
        <v>1</v>
      </c>
      <c r="T33" s="902">
        <v>1</v>
      </c>
      <c r="U33" s="902">
        <v>1</v>
      </c>
      <c r="V33" s="902">
        <v>0</v>
      </c>
      <c r="W33" s="903" t="s">
        <v>2105</v>
      </c>
      <c r="X33" s="876">
        <f t="shared" si="4"/>
        <v>14</v>
      </c>
      <c r="Z33" s="899">
        <v>29</v>
      </c>
      <c r="AA33" s="907" t="s">
        <v>2138</v>
      </c>
      <c r="AB33" s="913" t="s">
        <v>6130</v>
      </c>
      <c r="AC33" s="902">
        <v>0</v>
      </c>
      <c r="AD33" s="902">
        <v>1</v>
      </c>
      <c r="AE33" s="902">
        <v>1</v>
      </c>
      <c r="AF33" s="902">
        <v>1</v>
      </c>
      <c r="AG33" s="902">
        <v>0</v>
      </c>
      <c r="AH33" s="903" t="s">
        <v>2110</v>
      </c>
      <c r="AI33" s="876">
        <f t="shared" si="5"/>
        <v>14</v>
      </c>
      <c r="AJ33" s="877"/>
    </row>
    <row r="34" spans="4:36" ht="13.5">
      <c r="K34" s="877"/>
      <c r="L34" s="876"/>
      <c r="M34" s="877"/>
      <c r="N34" s="899">
        <v>30</v>
      </c>
      <c r="O34" s="907" t="s">
        <v>2215</v>
      </c>
      <c r="P34" s="913" t="s">
        <v>2214</v>
      </c>
      <c r="Q34" s="902">
        <v>0</v>
      </c>
      <c r="R34" s="902">
        <v>0</v>
      </c>
      <c r="S34" s="902">
        <v>1</v>
      </c>
      <c r="T34" s="902">
        <v>1</v>
      </c>
      <c r="U34" s="902">
        <v>1</v>
      </c>
      <c r="V34" s="902">
        <v>1</v>
      </c>
      <c r="W34" s="903" t="s">
        <v>2105</v>
      </c>
      <c r="X34" s="876">
        <f t="shared" si="4"/>
        <v>15</v>
      </c>
      <c r="Z34" s="899">
        <v>30</v>
      </c>
      <c r="AA34" s="907" t="s">
        <v>6111</v>
      </c>
      <c r="AB34" s="913" t="s">
        <v>6131</v>
      </c>
      <c r="AC34" s="902">
        <v>0</v>
      </c>
      <c r="AD34" s="902">
        <v>1</v>
      </c>
      <c r="AE34" s="902">
        <v>1</v>
      </c>
      <c r="AF34" s="902">
        <v>1</v>
      </c>
      <c r="AG34" s="902">
        <v>1</v>
      </c>
      <c r="AH34" s="903" t="s">
        <v>2110</v>
      </c>
      <c r="AI34" s="876">
        <f t="shared" si="5"/>
        <v>15</v>
      </c>
      <c r="AJ34" s="877"/>
    </row>
    <row r="35" spans="4:36" ht="13.5">
      <c r="K35" s="877"/>
      <c r="L35" s="876"/>
      <c r="M35" s="877"/>
      <c r="N35" s="899">
        <v>31</v>
      </c>
      <c r="O35" s="907" t="s">
        <v>2138</v>
      </c>
      <c r="P35" s="913" t="s">
        <v>2217</v>
      </c>
      <c r="Q35" s="902">
        <v>0</v>
      </c>
      <c r="R35" s="902">
        <v>1</v>
      </c>
      <c r="S35" s="902">
        <v>1</v>
      </c>
      <c r="T35" s="902">
        <v>1</v>
      </c>
      <c r="U35" s="902">
        <v>1</v>
      </c>
      <c r="V35" s="902">
        <v>0</v>
      </c>
      <c r="W35" s="903" t="s">
        <v>2105</v>
      </c>
      <c r="X35" s="876">
        <f t="shared" si="4"/>
        <v>30</v>
      </c>
      <c r="Z35" s="899">
        <v>31</v>
      </c>
      <c r="AA35" s="907" t="s">
        <v>2138</v>
      </c>
      <c r="AB35" s="913" t="s">
        <v>6132</v>
      </c>
      <c r="AC35" s="902">
        <v>1</v>
      </c>
      <c r="AD35" s="902">
        <v>1</v>
      </c>
      <c r="AE35" s="902">
        <v>1</v>
      </c>
      <c r="AF35" s="902">
        <v>1</v>
      </c>
      <c r="AG35" s="902">
        <v>0</v>
      </c>
      <c r="AH35" s="903" t="s">
        <v>2110</v>
      </c>
      <c r="AI35" s="876">
        <f t="shared" si="5"/>
        <v>14</v>
      </c>
      <c r="AJ35" s="877"/>
    </row>
    <row r="36" spans="4:36" ht="13.5">
      <c r="K36" s="877"/>
      <c r="L36" s="876"/>
      <c r="M36" s="877"/>
      <c r="N36" s="899">
        <v>32</v>
      </c>
      <c r="O36" s="931" t="s">
        <v>2132</v>
      </c>
      <c r="P36" s="932" t="s">
        <v>2219</v>
      </c>
      <c r="Q36" s="918">
        <v>0</v>
      </c>
      <c r="R36" s="918">
        <v>1</v>
      </c>
      <c r="S36" s="918">
        <v>1</v>
      </c>
      <c r="T36" s="918">
        <v>1</v>
      </c>
      <c r="U36" s="918">
        <v>1</v>
      </c>
      <c r="V36" s="918">
        <v>1</v>
      </c>
      <c r="W36" s="919" t="s">
        <v>6133</v>
      </c>
      <c r="X36" s="876">
        <f t="shared" si="4"/>
        <v>31</v>
      </c>
      <c r="Z36" s="915">
        <v>32</v>
      </c>
      <c r="AA36" s="931" t="s">
        <v>2132</v>
      </c>
      <c r="AB36" s="932" t="s">
        <v>6134</v>
      </c>
      <c r="AC36" s="933">
        <v>1</v>
      </c>
      <c r="AD36" s="933">
        <v>1</v>
      </c>
      <c r="AE36" s="933">
        <v>1</v>
      </c>
      <c r="AF36" s="933">
        <v>1</v>
      </c>
      <c r="AG36" s="933">
        <v>1</v>
      </c>
      <c r="AH36" s="934" t="s">
        <v>2110</v>
      </c>
      <c r="AI36" s="876">
        <f t="shared" si="5"/>
        <v>15</v>
      </c>
      <c r="AJ36" s="877"/>
    </row>
    <row r="37" spans="4:36" ht="13.5">
      <c r="D37" s="935"/>
      <c r="E37" s="936"/>
      <c r="F37" s="936"/>
      <c r="G37" s="936"/>
      <c r="H37" s="936"/>
      <c r="I37" s="936"/>
      <c r="J37" s="936"/>
      <c r="K37" s="936"/>
      <c r="L37" s="876"/>
      <c r="M37" s="877"/>
      <c r="N37" s="899">
        <v>33</v>
      </c>
      <c r="O37" s="921" t="s">
        <v>2124</v>
      </c>
      <c r="P37" s="914" t="s">
        <v>6135</v>
      </c>
      <c r="Q37" s="922">
        <v>1</v>
      </c>
      <c r="R37" s="922">
        <v>0</v>
      </c>
      <c r="S37" s="922">
        <v>0</v>
      </c>
      <c r="T37" s="922">
        <v>0</v>
      </c>
      <c r="U37" s="922">
        <v>0</v>
      </c>
      <c r="V37" s="922">
        <v>0</v>
      </c>
      <c r="W37" s="923" t="s">
        <v>2187</v>
      </c>
      <c r="X37" s="876">
        <f t="shared" si="4"/>
        <v>32</v>
      </c>
      <c r="Y37" s="937"/>
      <c r="Z37" s="938"/>
      <c r="AA37" s="939"/>
      <c r="AB37" s="940"/>
      <c r="AC37" s="939"/>
      <c r="AD37" s="939"/>
      <c r="AE37" s="939"/>
      <c r="AF37" s="939"/>
      <c r="AG37" s="939"/>
      <c r="AI37" s="877"/>
    </row>
    <row r="38" spans="4:36" ht="13.5">
      <c r="D38" s="935"/>
      <c r="E38" s="936"/>
      <c r="F38" s="936"/>
      <c r="G38" s="936"/>
      <c r="H38" s="936"/>
      <c r="I38" s="936"/>
      <c r="J38" s="936"/>
      <c r="K38" s="936"/>
      <c r="L38" s="876"/>
      <c r="M38" s="877"/>
      <c r="N38" s="899">
        <v>34</v>
      </c>
      <c r="O38" s="921" t="s">
        <v>6073</v>
      </c>
      <c r="P38" s="914" t="s">
        <v>6136</v>
      </c>
      <c r="Q38" s="922">
        <v>1</v>
      </c>
      <c r="R38" s="922">
        <v>0</v>
      </c>
      <c r="S38" s="922">
        <v>0</v>
      </c>
      <c r="T38" s="922">
        <v>0</v>
      </c>
      <c r="U38" s="922">
        <v>0</v>
      </c>
      <c r="V38" s="922">
        <v>1</v>
      </c>
      <c r="W38" s="923" t="s">
        <v>2187</v>
      </c>
      <c r="X38" s="876">
        <f t="shared" si="4"/>
        <v>33</v>
      </c>
      <c r="Y38" s="937"/>
      <c r="Z38" s="941"/>
      <c r="AA38" s="942"/>
      <c r="AB38" s="943"/>
      <c r="AC38" s="942"/>
      <c r="AD38" s="942"/>
      <c r="AE38" s="942"/>
      <c r="AF38" s="942"/>
      <c r="AG38" s="942"/>
      <c r="AI38" s="877"/>
    </row>
    <row r="39" spans="4:36" ht="13.5">
      <c r="D39" s="935"/>
      <c r="E39" s="936"/>
      <c r="F39" s="936"/>
      <c r="G39" s="936"/>
      <c r="H39" s="936"/>
      <c r="I39" s="936"/>
      <c r="J39" s="936"/>
      <c r="K39" s="936"/>
      <c r="L39" s="876"/>
      <c r="M39" s="877"/>
      <c r="N39" s="899">
        <v>35</v>
      </c>
      <c r="O39" s="921" t="s">
        <v>2124</v>
      </c>
      <c r="P39" s="914" t="s">
        <v>6137</v>
      </c>
      <c r="Q39" s="922">
        <v>1</v>
      </c>
      <c r="R39" s="922">
        <v>0</v>
      </c>
      <c r="S39" s="922">
        <v>0</v>
      </c>
      <c r="T39" s="922">
        <v>0</v>
      </c>
      <c r="U39" s="922">
        <v>1</v>
      </c>
      <c r="V39" s="922">
        <v>0</v>
      </c>
      <c r="W39" s="923">
        <v>0</v>
      </c>
      <c r="X39" s="876">
        <f t="shared" si="4"/>
        <v>34</v>
      </c>
      <c r="Z39" s="941"/>
      <c r="AA39" s="944"/>
      <c r="AB39" s="943"/>
      <c r="AC39" s="942"/>
      <c r="AD39" s="942"/>
      <c r="AE39" s="942"/>
      <c r="AF39" s="942"/>
      <c r="AG39" s="942"/>
      <c r="AI39" s="877"/>
    </row>
    <row r="40" spans="4:36" ht="13.5">
      <c r="D40" s="935"/>
      <c r="E40" s="936"/>
      <c r="F40" s="936"/>
      <c r="G40" s="936"/>
      <c r="H40" s="936"/>
      <c r="I40" s="936"/>
      <c r="J40" s="936"/>
      <c r="K40" s="936"/>
      <c r="L40" s="876"/>
      <c r="M40" s="877"/>
      <c r="N40" s="899">
        <v>36</v>
      </c>
      <c r="O40" s="921" t="s">
        <v>2124</v>
      </c>
      <c r="P40" s="914" t="s">
        <v>2225</v>
      </c>
      <c r="Q40" s="922">
        <v>1</v>
      </c>
      <c r="R40" s="922">
        <v>0</v>
      </c>
      <c r="S40" s="922">
        <v>0</v>
      </c>
      <c r="T40" s="922">
        <v>0</v>
      </c>
      <c r="U40" s="922">
        <v>1</v>
      </c>
      <c r="V40" s="922">
        <v>1</v>
      </c>
      <c r="W40" s="923">
        <v>0</v>
      </c>
      <c r="X40" s="876">
        <f t="shared" si="4"/>
        <v>35</v>
      </c>
      <c r="Z40" s="941"/>
      <c r="AA40" s="944"/>
      <c r="AB40" s="943"/>
      <c r="AC40" s="942"/>
      <c r="AD40" s="942"/>
      <c r="AE40" s="942"/>
      <c r="AF40" s="942"/>
      <c r="AG40" s="942"/>
      <c r="AI40" s="877"/>
    </row>
    <row r="41" spans="4:36" ht="13.5">
      <c r="D41" s="935"/>
      <c r="E41" s="936"/>
      <c r="F41" s="936"/>
      <c r="G41" s="936"/>
      <c r="H41" s="936"/>
      <c r="I41" s="936"/>
      <c r="J41" s="936"/>
      <c r="K41" s="936"/>
      <c r="L41" s="876"/>
      <c r="M41" s="877"/>
      <c r="N41" s="899">
        <v>37</v>
      </c>
      <c r="O41" s="921" t="s">
        <v>2106</v>
      </c>
      <c r="P41" s="914" t="s">
        <v>6138</v>
      </c>
      <c r="Q41" s="922">
        <v>1</v>
      </c>
      <c r="R41" s="922">
        <v>0</v>
      </c>
      <c r="S41" s="922">
        <v>0</v>
      </c>
      <c r="T41" s="922">
        <v>1</v>
      </c>
      <c r="U41" s="922">
        <v>0</v>
      </c>
      <c r="V41" s="922">
        <v>0</v>
      </c>
      <c r="W41" s="923" t="s">
        <v>2192</v>
      </c>
      <c r="X41" s="876">
        <f t="shared" si="4"/>
        <v>36</v>
      </c>
      <c r="Z41" s="941"/>
      <c r="AA41" s="944"/>
    </row>
    <row r="42" spans="4:36" ht="13.5">
      <c r="D42" s="935"/>
      <c r="E42" s="936"/>
      <c r="F42" s="936"/>
      <c r="G42" s="936"/>
      <c r="H42" s="936"/>
      <c r="I42" s="936"/>
      <c r="J42" s="936"/>
      <c r="K42" s="936"/>
      <c r="L42" s="876"/>
      <c r="M42" s="877"/>
      <c r="N42" s="899">
        <v>38</v>
      </c>
      <c r="O42" s="921" t="s">
        <v>2124</v>
      </c>
      <c r="P42" s="914" t="s">
        <v>6139</v>
      </c>
      <c r="Q42" s="922">
        <v>1</v>
      </c>
      <c r="R42" s="922">
        <v>0</v>
      </c>
      <c r="S42" s="922">
        <v>0</v>
      </c>
      <c r="T42" s="922">
        <v>1</v>
      </c>
      <c r="U42" s="922">
        <v>0</v>
      </c>
      <c r="V42" s="922">
        <v>1</v>
      </c>
      <c r="W42" s="923" t="s">
        <v>2187</v>
      </c>
      <c r="X42" s="876">
        <f t="shared" si="4"/>
        <v>37</v>
      </c>
      <c r="Z42" s="941"/>
      <c r="AA42" s="944"/>
    </row>
    <row r="43" spans="4:36" ht="13.5">
      <c r="D43" s="943"/>
      <c r="E43" s="936"/>
      <c r="F43" s="936"/>
      <c r="G43" s="936"/>
      <c r="H43" s="936"/>
      <c r="I43" s="936"/>
      <c r="J43" s="936"/>
      <c r="K43" s="936"/>
      <c r="L43" s="876"/>
      <c r="M43" s="877"/>
      <c r="N43" s="899">
        <v>39</v>
      </c>
      <c r="O43" s="945" t="s">
        <v>2138</v>
      </c>
      <c r="P43" s="946" t="s">
        <v>6140</v>
      </c>
      <c r="Q43" s="922">
        <v>1</v>
      </c>
      <c r="R43" s="922">
        <v>0</v>
      </c>
      <c r="S43" s="922">
        <v>0</v>
      </c>
      <c r="T43" s="922">
        <v>1</v>
      </c>
      <c r="U43" s="922">
        <v>1</v>
      </c>
      <c r="V43" s="922">
        <v>0</v>
      </c>
      <c r="W43" s="923">
        <v>0</v>
      </c>
      <c r="X43" s="876">
        <f t="shared" si="4"/>
        <v>38</v>
      </c>
      <c r="Z43" s="941"/>
      <c r="AA43" s="944"/>
      <c r="AB43" s="943"/>
      <c r="AC43" s="942"/>
      <c r="AD43" s="942"/>
      <c r="AE43" s="942"/>
      <c r="AF43" s="942"/>
      <c r="AG43" s="942"/>
      <c r="AI43" s="877"/>
    </row>
    <row r="44" spans="4:36" ht="13.5">
      <c r="D44" s="943"/>
      <c r="E44" s="936"/>
      <c r="F44" s="936"/>
      <c r="G44" s="936"/>
      <c r="H44" s="936"/>
      <c r="I44" s="936"/>
      <c r="J44" s="936"/>
      <c r="K44" s="936"/>
      <c r="L44" s="876"/>
      <c r="M44" s="877"/>
      <c r="N44" s="899">
        <v>40</v>
      </c>
      <c r="O44" s="945" t="s">
        <v>2138</v>
      </c>
      <c r="P44" s="946" t="s">
        <v>2229</v>
      </c>
      <c r="Q44" s="922">
        <v>1</v>
      </c>
      <c r="R44" s="922">
        <v>0</v>
      </c>
      <c r="S44" s="922">
        <v>0</v>
      </c>
      <c r="T44" s="922">
        <v>1</v>
      </c>
      <c r="U44" s="922">
        <v>1</v>
      </c>
      <c r="V44" s="922">
        <v>1</v>
      </c>
      <c r="W44" s="923">
        <v>0</v>
      </c>
      <c r="X44" s="876">
        <f t="shared" si="4"/>
        <v>39</v>
      </c>
      <c r="Z44" s="941"/>
      <c r="AA44" s="944"/>
      <c r="AB44" s="943"/>
      <c r="AC44" s="942"/>
      <c r="AD44" s="942"/>
      <c r="AE44" s="942"/>
      <c r="AF44" s="942"/>
      <c r="AG44" s="942"/>
      <c r="AI44" s="877"/>
    </row>
    <row r="45" spans="4:36" ht="13.5">
      <c r="D45" s="943"/>
      <c r="E45" s="936"/>
      <c r="F45" s="936"/>
      <c r="G45" s="936"/>
      <c r="H45" s="936"/>
      <c r="I45" s="936"/>
      <c r="J45" s="936"/>
      <c r="K45" s="936"/>
      <c r="L45" s="876"/>
      <c r="M45" s="877"/>
      <c r="N45" s="899">
        <v>41</v>
      </c>
      <c r="O45" s="945" t="s">
        <v>6141</v>
      </c>
      <c r="P45" s="946" t="s">
        <v>6142</v>
      </c>
      <c r="Q45" s="922">
        <v>1</v>
      </c>
      <c r="R45" s="922">
        <v>0</v>
      </c>
      <c r="S45" s="922">
        <v>1</v>
      </c>
      <c r="T45" s="922">
        <v>0</v>
      </c>
      <c r="U45" s="922">
        <v>0</v>
      </c>
      <c r="V45" s="922">
        <v>0</v>
      </c>
      <c r="W45" s="947" t="s">
        <v>2187</v>
      </c>
      <c r="X45" s="876">
        <f t="shared" si="4"/>
        <v>40</v>
      </c>
      <c r="Z45" s="941"/>
      <c r="AA45" s="944"/>
      <c r="AB45" s="943"/>
      <c r="AC45" s="942"/>
      <c r="AD45" s="942"/>
      <c r="AE45" s="942"/>
      <c r="AF45" s="942"/>
      <c r="AG45" s="942"/>
      <c r="AI45" s="877"/>
    </row>
    <row r="46" spans="4:36" ht="13.5">
      <c r="D46" s="943"/>
      <c r="E46" s="936"/>
      <c r="F46" s="936"/>
      <c r="G46" s="936"/>
      <c r="H46" s="936"/>
      <c r="I46" s="936"/>
      <c r="J46" s="936"/>
      <c r="K46" s="936"/>
      <c r="L46" s="876"/>
      <c r="M46" s="877"/>
      <c r="N46" s="899">
        <v>42</v>
      </c>
      <c r="O46" s="948" t="s">
        <v>2132</v>
      </c>
      <c r="P46" s="946" t="s">
        <v>2231</v>
      </c>
      <c r="Q46" s="922">
        <v>1</v>
      </c>
      <c r="R46" s="922">
        <v>0</v>
      </c>
      <c r="S46" s="922">
        <v>1</v>
      </c>
      <c r="T46" s="922">
        <v>0</v>
      </c>
      <c r="U46" s="922">
        <v>0</v>
      </c>
      <c r="V46" s="922">
        <v>1</v>
      </c>
      <c r="W46" s="947" t="s">
        <v>2187</v>
      </c>
      <c r="X46" s="876">
        <f t="shared" si="4"/>
        <v>41</v>
      </c>
      <c r="Z46" s="941"/>
      <c r="AA46" s="944"/>
      <c r="AB46" s="943"/>
      <c r="AC46" s="942"/>
      <c r="AD46" s="942"/>
      <c r="AE46" s="942"/>
      <c r="AF46" s="942"/>
      <c r="AG46" s="942"/>
      <c r="AI46" s="877"/>
    </row>
    <row r="47" spans="4:36" ht="13.5">
      <c r="D47" s="935"/>
      <c r="K47" s="877"/>
      <c r="L47" s="876"/>
      <c r="M47" s="877"/>
      <c r="N47" s="899">
        <v>43</v>
      </c>
      <c r="O47" s="921" t="s">
        <v>2124</v>
      </c>
      <c r="P47" s="914" t="s">
        <v>2233</v>
      </c>
      <c r="Q47" s="922">
        <v>1</v>
      </c>
      <c r="R47" s="922">
        <v>0</v>
      </c>
      <c r="S47" s="922">
        <v>1</v>
      </c>
      <c r="T47" s="922">
        <v>0</v>
      </c>
      <c r="U47" s="922">
        <v>1</v>
      </c>
      <c r="V47" s="922">
        <v>0</v>
      </c>
      <c r="W47" s="923" t="s">
        <v>2187</v>
      </c>
      <c r="X47" s="876">
        <f t="shared" si="4"/>
        <v>42</v>
      </c>
      <c r="Y47" s="937"/>
      <c r="Z47" s="941"/>
      <c r="AA47" s="942"/>
      <c r="AB47" s="943"/>
      <c r="AC47" s="942"/>
      <c r="AD47" s="942"/>
      <c r="AE47" s="942"/>
      <c r="AF47" s="942"/>
      <c r="AG47" s="942"/>
      <c r="AI47" s="877"/>
    </row>
    <row r="48" spans="4:36" ht="13.5">
      <c r="D48" s="935"/>
      <c r="K48" s="877"/>
      <c r="L48" s="876"/>
      <c r="M48" s="877"/>
      <c r="N48" s="899">
        <v>44</v>
      </c>
      <c r="O48" s="921" t="s">
        <v>2124</v>
      </c>
      <c r="P48" s="914" t="s">
        <v>2234</v>
      </c>
      <c r="Q48" s="922">
        <v>1</v>
      </c>
      <c r="R48" s="922">
        <v>0</v>
      </c>
      <c r="S48" s="922">
        <v>1</v>
      </c>
      <c r="T48" s="922">
        <v>0</v>
      </c>
      <c r="U48" s="922">
        <v>1</v>
      </c>
      <c r="V48" s="922">
        <v>1</v>
      </c>
      <c r="W48" s="923" t="s">
        <v>2187</v>
      </c>
      <c r="X48" s="876">
        <f t="shared" si="4"/>
        <v>43</v>
      </c>
      <c r="Y48" s="937"/>
      <c r="Z48" s="941"/>
      <c r="AA48" s="942"/>
      <c r="AB48" s="943"/>
      <c r="AC48" s="942"/>
      <c r="AD48" s="942"/>
      <c r="AE48" s="942"/>
      <c r="AF48" s="942"/>
      <c r="AG48" s="942"/>
      <c r="AI48" s="877"/>
    </row>
    <row r="49" spans="4:35" ht="13.5">
      <c r="D49" s="935"/>
      <c r="K49" s="877"/>
      <c r="L49" s="876"/>
      <c r="M49" s="877"/>
      <c r="N49" s="899">
        <v>45</v>
      </c>
      <c r="O49" s="921" t="s">
        <v>2124</v>
      </c>
      <c r="P49" s="914" t="s">
        <v>6143</v>
      </c>
      <c r="Q49" s="922">
        <v>1</v>
      </c>
      <c r="R49" s="922">
        <v>0</v>
      </c>
      <c r="S49" s="922">
        <v>1</v>
      </c>
      <c r="T49" s="922">
        <v>1</v>
      </c>
      <c r="U49" s="922">
        <v>0</v>
      </c>
      <c r="V49" s="922">
        <v>0</v>
      </c>
      <c r="W49" s="923">
        <v>0</v>
      </c>
      <c r="X49" s="876">
        <f t="shared" si="4"/>
        <v>44</v>
      </c>
      <c r="Z49" s="941"/>
      <c r="AA49" s="944"/>
      <c r="AB49" s="943"/>
      <c r="AC49" s="942"/>
      <c r="AD49" s="942"/>
      <c r="AE49" s="942"/>
      <c r="AF49" s="942"/>
      <c r="AG49" s="942"/>
      <c r="AI49" s="877"/>
    </row>
    <row r="50" spans="4:35" ht="13.5">
      <c r="D50" s="935"/>
      <c r="K50" s="877"/>
      <c r="L50" s="876"/>
      <c r="M50" s="877"/>
      <c r="N50" s="899">
        <v>46</v>
      </c>
      <c r="O50" s="921" t="s">
        <v>6144</v>
      </c>
      <c r="P50" s="914" t="s">
        <v>2237</v>
      </c>
      <c r="Q50" s="922">
        <v>1</v>
      </c>
      <c r="R50" s="922">
        <v>0</v>
      </c>
      <c r="S50" s="922">
        <v>1</v>
      </c>
      <c r="T50" s="922">
        <v>1</v>
      </c>
      <c r="U50" s="922">
        <v>0</v>
      </c>
      <c r="V50" s="922">
        <v>1</v>
      </c>
      <c r="W50" s="923">
        <v>0</v>
      </c>
      <c r="X50" s="876">
        <f t="shared" si="4"/>
        <v>45</v>
      </c>
      <c r="Z50" s="941"/>
      <c r="AA50" s="944"/>
      <c r="AB50" s="943"/>
      <c r="AC50" s="942"/>
      <c r="AD50" s="942"/>
      <c r="AE50" s="942"/>
      <c r="AF50" s="942"/>
      <c r="AG50" s="942"/>
      <c r="AI50" s="877"/>
    </row>
    <row r="51" spans="4:35" ht="13.5">
      <c r="D51" s="935"/>
      <c r="K51" s="877"/>
      <c r="L51" s="876"/>
      <c r="M51" s="877"/>
      <c r="N51" s="899">
        <v>47</v>
      </c>
      <c r="O51" s="921" t="s">
        <v>2106</v>
      </c>
      <c r="P51" s="914" t="s">
        <v>6145</v>
      </c>
      <c r="Q51" s="922">
        <v>1</v>
      </c>
      <c r="R51" s="922">
        <v>0</v>
      </c>
      <c r="S51" s="922">
        <v>1</v>
      </c>
      <c r="T51" s="922">
        <v>1</v>
      </c>
      <c r="U51" s="922">
        <v>1</v>
      </c>
      <c r="V51" s="922">
        <v>0</v>
      </c>
      <c r="W51" s="923" t="s">
        <v>2192</v>
      </c>
      <c r="X51" s="876">
        <f t="shared" si="4"/>
        <v>46</v>
      </c>
      <c r="Z51" s="941"/>
      <c r="AA51" s="944"/>
      <c r="AB51" s="943"/>
      <c r="AC51" s="942"/>
      <c r="AD51" s="942"/>
      <c r="AE51" s="942"/>
      <c r="AF51" s="942"/>
      <c r="AG51" s="942"/>
      <c r="AI51" s="877"/>
    </row>
    <row r="52" spans="4:35" ht="13.5">
      <c r="D52" s="935"/>
      <c r="K52" s="877"/>
      <c r="L52" s="876"/>
      <c r="M52" s="877"/>
      <c r="N52" s="899">
        <v>48</v>
      </c>
      <c r="O52" s="921" t="s">
        <v>2124</v>
      </c>
      <c r="P52" s="914" t="s">
        <v>6146</v>
      </c>
      <c r="Q52" s="922">
        <v>1</v>
      </c>
      <c r="R52" s="922">
        <v>0</v>
      </c>
      <c r="S52" s="922">
        <v>1</v>
      </c>
      <c r="T52" s="922">
        <v>1</v>
      </c>
      <c r="U52" s="922">
        <v>1</v>
      </c>
      <c r="V52" s="922">
        <v>1</v>
      </c>
      <c r="W52" s="923" t="s">
        <v>2187</v>
      </c>
      <c r="X52" s="876">
        <f t="shared" si="4"/>
        <v>47</v>
      </c>
      <c r="Z52" s="941"/>
      <c r="AA52" s="944"/>
      <c r="AB52" s="943"/>
      <c r="AC52" s="942"/>
      <c r="AD52" s="942"/>
      <c r="AE52" s="942"/>
      <c r="AF52" s="942"/>
      <c r="AG52" s="942"/>
      <c r="AI52" s="877"/>
    </row>
    <row r="53" spans="4:35" ht="13.5">
      <c r="D53" s="949"/>
      <c r="K53" s="877"/>
      <c r="L53" s="876"/>
      <c r="M53" s="877"/>
      <c r="N53" s="899">
        <v>49</v>
      </c>
      <c r="O53" s="945" t="s">
        <v>2138</v>
      </c>
      <c r="P53" s="946" t="s">
        <v>6147</v>
      </c>
      <c r="Q53" s="922">
        <v>1</v>
      </c>
      <c r="R53" s="922">
        <v>1</v>
      </c>
      <c r="S53" s="922">
        <v>0</v>
      </c>
      <c r="T53" s="922">
        <v>0</v>
      </c>
      <c r="U53" s="922">
        <v>0</v>
      </c>
      <c r="V53" s="922">
        <v>0</v>
      </c>
      <c r="W53" s="923">
        <v>0</v>
      </c>
      <c r="X53" s="876">
        <f t="shared" si="4"/>
        <v>48</v>
      </c>
      <c r="Z53" s="941"/>
      <c r="AA53" s="944"/>
      <c r="AB53" s="943"/>
      <c r="AC53" s="942"/>
      <c r="AD53" s="942"/>
      <c r="AE53" s="942"/>
      <c r="AF53" s="942"/>
      <c r="AG53" s="942"/>
      <c r="AI53" s="877"/>
    </row>
    <row r="54" spans="4:35" ht="13.5">
      <c r="D54" s="949"/>
      <c r="K54" s="877"/>
      <c r="L54" s="876"/>
      <c r="M54" s="877"/>
      <c r="N54" s="899">
        <v>50</v>
      </c>
      <c r="O54" s="945" t="s">
        <v>6141</v>
      </c>
      <c r="P54" s="946" t="s">
        <v>6148</v>
      </c>
      <c r="Q54" s="922">
        <v>1</v>
      </c>
      <c r="R54" s="922">
        <v>1</v>
      </c>
      <c r="S54" s="922">
        <v>0</v>
      </c>
      <c r="T54" s="922">
        <v>0</v>
      </c>
      <c r="U54" s="922">
        <v>0</v>
      </c>
      <c r="V54" s="922">
        <v>1</v>
      </c>
      <c r="W54" s="923">
        <v>0</v>
      </c>
      <c r="X54" s="876">
        <f t="shared" si="4"/>
        <v>49</v>
      </c>
      <c r="Z54" s="941"/>
      <c r="AA54" s="944"/>
      <c r="AB54" s="943"/>
      <c r="AC54" s="942"/>
      <c r="AD54" s="942"/>
      <c r="AE54" s="942"/>
      <c r="AF54" s="942"/>
      <c r="AG54" s="942"/>
      <c r="AI54" s="877"/>
    </row>
    <row r="55" spans="4:35" ht="13.5">
      <c r="D55" s="943"/>
      <c r="K55" s="877"/>
      <c r="L55" s="876"/>
      <c r="M55" s="877"/>
      <c r="N55" s="899">
        <v>51</v>
      </c>
      <c r="O55" s="945" t="s">
        <v>2138</v>
      </c>
      <c r="P55" s="946" t="s">
        <v>6149</v>
      </c>
      <c r="Q55" s="922">
        <v>1</v>
      </c>
      <c r="R55" s="922">
        <v>1</v>
      </c>
      <c r="S55" s="922">
        <v>0</v>
      </c>
      <c r="T55" s="922">
        <v>0</v>
      </c>
      <c r="U55" s="922">
        <v>1</v>
      </c>
      <c r="V55" s="922">
        <v>0</v>
      </c>
      <c r="W55" s="947" t="s">
        <v>2187</v>
      </c>
      <c r="X55" s="876">
        <f t="shared" si="4"/>
        <v>50</v>
      </c>
      <c r="Z55" s="941"/>
      <c r="AA55" s="944"/>
      <c r="AB55" s="943"/>
      <c r="AC55" s="942"/>
      <c r="AD55" s="942"/>
      <c r="AE55" s="942"/>
      <c r="AF55" s="942"/>
      <c r="AG55" s="942"/>
      <c r="AI55" s="877"/>
    </row>
    <row r="56" spans="4:35" ht="13.5">
      <c r="D56" s="943"/>
      <c r="K56" s="877"/>
      <c r="L56" s="876"/>
      <c r="M56" s="877"/>
      <c r="N56" s="899">
        <v>52</v>
      </c>
      <c r="O56" s="948" t="s">
        <v>2138</v>
      </c>
      <c r="P56" s="946" t="s">
        <v>6150</v>
      </c>
      <c r="Q56" s="922">
        <v>1</v>
      </c>
      <c r="R56" s="922">
        <v>1</v>
      </c>
      <c r="S56" s="922">
        <v>0</v>
      </c>
      <c r="T56" s="922">
        <v>0</v>
      </c>
      <c r="U56" s="922">
        <v>1</v>
      </c>
      <c r="V56" s="922">
        <v>1</v>
      </c>
      <c r="W56" s="947" t="s">
        <v>2192</v>
      </c>
      <c r="X56" s="876">
        <f t="shared" si="4"/>
        <v>51</v>
      </c>
      <c r="Z56" s="941"/>
      <c r="AA56" s="944"/>
      <c r="AB56" s="943"/>
      <c r="AC56" s="942"/>
      <c r="AD56" s="942"/>
      <c r="AE56" s="942"/>
      <c r="AF56" s="942"/>
      <c r="AG56" s="942"/>
      <c r="AI56" s="877"/>
    </row>
    <row r="57" spans="4:35" ht="13.5">
      <c r="D57" s="935"/>
      <c r="K57" s="877"/>
      <c r="L57" s="876"/>
      <c r="M57" s="877"/>
      <c r="N57" s="899">
        <v>53</v>
      </c>
      <c r="O57" s="921" t="s">
        <v>2106</v>
      </c>
      <c r="P57" s="914" t="s">
        <v>6151</v>
      </c>
      <c r="Q57" s="922">
        <v>1</v>
      </c>
      <c r="R57" s="922">
        <v>1</v>
      </c>
      <c r="S57" s="922">
        <v>0</v>
      </c>
      <c r="T57" s="922">
        <v>1</v>
      </c>
      <c r="U57" s="922">
        <v>0</v>
      </c>
      <c r="V57" s="922">
        <v>0</v>
      </c>
      <c r="W57" s="923" t="s">
        <v>2187</v>
      </c>
      <c r="X57" s="876">
        <f t="shared" si="4"/>
        <v>52</v>
      </c>
      <c r="Y57" s="937"/>
      <c r="Z57" s="941"/>
      <c r="AA57" s="950"/>
      <c r="AB57" s="943"/>
      <c r="AC57" s="942"/>
      <c r="AD57" s="942"/>
      <c r="AE57" s="942"/>
      <c r="AF57" s="942"/>
      <c r="AG57" s="942"/>
      <c r="AI57" s="877"/>
    </row>
    <row r="58" spans="4:35" ht="13.5">
      <c r="D58" s="935"/>
      <c r="K58" s="877"/>
      <c r="L58" s="876"/>
      <c r="M58" s="877"/>
      <c r="N58" s="899">
        <v>54</v>
      </c>
      <c r="O58" s="951" t="s">
        <v>2124</v>
      </c>
      <c r="P58" s="914" t="s">
        <v>6152</v>
      </c>
      <c r="Q58" s="922">
        <v>1</v>
      </c>
      <c r="R58" s="922">
        <v>1</v>
      </c>
      <c r="S58" s="922">
        <v>0</v>
      </c>
      <c r="T58" s="922">
        <v>1</v>
      </c>
      <c r="U58" s="922">
        <v>0</v>
      </c>
      <c r="V58" s="922">
        <v>1</v>
      </c>
      <c r="W58" s="923" t="s">
        <v>2187</v>
      </c>
      <c r="X58" s="876">
        <f t="shared" si="4"/>
        <v>53</v>
      </c>
      <c r="Z58" s="941"/>
      <c r="AA58" s="944"/>
      <c r="AB58" s="943"/>
      <c r="AC58" s="942"/>
      <c r="AD58" s="942"/>
      <c r="AE58" s="942"/>
      <c r="AF58" s="942"/>
      <c r="AG58" s="942"/>
      <c r="AI58" s="877"/>
    </row>
    <row r="59" spans="4:35" ht="13.5">
      <c r="D59" s="935"/>
      <c r="K59" s="877"/>
      <c r="L59" s="876"/>
      <c r="M59" s="877"/>
      <c r="N59" s="899">
        <v>55</v>
      </c>
      <c r="O59" s="921" t="s">
        <v>2106</v>
      </c>
      <c r="P59" s="914" t="s">
        <v>6153</v>
      </c>
      <c r="Q59" s="922">
        <v>1</v>
      </c>
      <c r="R59" s="922">
        <v>1</v>
      </c>
      <c r="S59" s="922">
        <v>0</v>
      </c>
      <c r="T59" s="922">
        <v>1</v>
      </c>
      <c r="U59" s="922">
        <v>1</v>
      </c>
      <c r="V59" s="922">
        <v>0</v>
      </c>
      <c r="W59" s="923">
        <v>0</v>
      </c>
      <c r="X59" s="876">
        <f t="shared" si="4"/>
        <v>54</v>
      </c>
      <c r="Z59" s="941"/>
      <c r="AA59" s="944"/>
      <c r="AB59" s="943"/>
      <c r="AC59" s="942"/>
      <c r="AD59" s="942"/>
      <c r="AE59" s="942"/>
      <c r="AF59" s="942"/>
      <c r="AG59" s="942"/>
      <c r="AI59" s="877"/>
    </row>
    <row r="60" spans="4:35" ht="13.5">
      <c r="D60" s="935"/>
      <c r="K60" s="877"/>
      <c r="L60" s="876"/>
      <c r="M60" s="877"/>
      <c r="N60" s="899">
        <v>56</v>
      </c>
      <c r="O60" s="921" t="s">
        <v>2124</v>
      </c>
      <c r="P60" s="914" t="s">
        <v>6154</v>
      </c>
      <c r="Q60" s="922">
        <v>1</v>
      </c>
      <c r="R60" s="922">
        <v>1</v>
      </c>
      <c r="S60" s="922">
        <v>0</v>
      </c>
      <c r="T60" s="922">
        <v>1</v>
      </c>
      <c r="U60" s="922">
        <v>1</v>
      </c>
      <c r="V60" s="922">
        <v>1</v>
      </c>
      <c r="W60" s="923">
        <v>0</v>
      </c>
      <c r="X60" s="876">
        <f t="shared" si="4"/>
        <v>55</v>
      </c>
      <c r="Z60" s="941"/>
      <c r="AA60" s="944"/>
      <c r="AB60" s="943"/>
      <c r="AC60" s="942"/>
      <c r="AD60" s="942"/>
      <c r="AE60" s="942"/>
      <c r="AF60" s="942"/>
      <c r="AG60" s="942"/>
      <c r="AI60" s="877"/>
    </row>
    <row r="61" spans="4:35" ht="13.5">
      <c r="D61" s="935"/>
      <c r="K61" s="877"/>
      <c r="L61" s="876"/>
      <c r="M61" s="877"/>
      <c r="N61" s="899">
        <v>57</v>
      </c>
      <c r="O61" s="921" t="s">
        <v>6118</v>
      </c>
      <c r="P61" s="914" t="s">
        <v>6155</v>
      </c>
      <c r="Q61" s="922">
        <v>1</v>
      </c>
      <c r="R61" s="922">
        <v>1</v>
      </c>
      <c r="S61" s="922">
        <v>1</v>
      </c>
      <c r="T61" s="922">
        <v>0</v>
      </c>
      <c r="U61" s="922">
        <v>0</v>
      </c>
      <c r="V61" s="922">
        <v>0</v>
      </c>
      <c r="W61" s="923" t="s">
        <v>2192</v>
      </c>
      <c r="X61" s="876">
        <f t="shared" si="4"/>
        <v>56</v>
      </c>
      <c r="Z61" s="941"/>
      <c r="AA61" s="944"/>
      <c r="AB61" s="943"/>
      <c r="AC61" s="942"/>
      <c r="AD61" s="942"/>
      <c r="AE61" s="942"/>
      <c r="AF61" s="942"/>
      <c r="AG61" s="942"/>
      <c r="AI61" s="877"/>
    </row>
    <row r="62" spans="4:35" ht="13.5">
      <c r="D62" s="935"/>
      <c r="K62" s="877"/>
      <c r="L62" s="876"/>
      <c r="M62" s="877"/>
      <c r="N62" s="899">
        <v>58</v>
      </c>
      <c r="O62" s="921" t="s">
        <v>2124</v>
      </c>
      <c r="P62" s="914" t="s">
        <v>2251</v>
      </c>
      <c r="Q62" s="922">
        <v>1</v>
      </c>
      <c r="R62" s="922">
        <v>1</v>
      </c>
      <c r="S62" s="922">
        <v>1</v>
      </c>
      <c r="T62" s="922">
        <v>0</v>
      </c>
      <c r="U62" s="922">
        <v>0</v>
      </c>
      <c r="V62" s="922">
        <v>1</v>
      </c>
      <c r="W62" s="923" t="s">
        <v>2171</v>
      </c>
      <c r="X62" s="876">
        <f t="shared" si="4"/>
        <v>57</v>
      </c>
      <c r="Z62" s="941"/>
      <c r="AA62" s="944"/>
      <c r="AB62" s="943"/>
      <c r="AC62" s="942"/>
      <c r="AD62" s="942"/>
      <c r="AE62" s="942"/>
      <c r="AF62" s="942"/>
      <c r="AG62" s="942"/>
      <c r="AI62" s="877"/>
    </row>
    <row r="63" spans="4:35" ht="13.5">
      <c r="D63" s="943"/>
      <c r="K63" s="877"/>
      <c r="L63" s="876"/>
      <c r="M63" s="877"/>
      <c r="N63" s="899">
        <v>59</v>
      </c>
      <c r="O63" s="945" t="s">
        <v>2138</v>
      </c>
      <c r="P63" s="946" t="s">
        <v>6156</v>
      </c>
      <c r="Q63" s="922">
        <v>1</v>
      </c>
      <c r="R63" s="922">
        <v>1</v>
      </c>
      <c r="S63" s="922">
        <v>1</v>
      </c>
      <c r="T63" s="922">
        <v>0</v>
      </c>
      <c r="U63" s="922">
        <v>1</v>
      </c>
      <c r="V63" s="922">
        <v>0</v>
      </c>
      <c r="W63" s="923">
        <v>0</v>
      </c>
      <c r="X63" s="876">
        <f t="shared" si="4"/>
        <v>58</v>
      </c>
      <c r="Z63" s="941"/>
      <c r="AA63" s="944"/>
      <c r="AB63" s="943"/>
      <c r="AC63" s="942"/>
      <c r="AD63" s="942"/>
      <c r="AE63" s="942"/>
      <c r="AF63" s="942"/>
      <c r="AG63" s="942"/>
      <c r="AI63" s="877"/>
    </row>
    <row r="64" spans="4:35" ht="13.5">
      <c r="D64" s="943"/>
      <c r="K64" s="877"/>
      <c r="L64" s="876"/>
      <c r="M64" s="877"/>
      <c r="N64" s="899">
        <v>60</v>
      </c>
      <c r="O64" s="945" t="s">
        <v>2132</v>
      </c>
      <c r="P64" s="946" t="s">
        <v>6157</v>
      </c>
      <c r="Q64" s="922">
        <v>1</v>
      </c>
      <c r="R64" s="922">
        <v>1</v>
      </c>
      <c r="S64" s="922">
        <v>1</v>
      </c>
      <c r="T64" s="922">
        <v>0</v>
      </c>
      <c r="U64" s="922">
        <v>1</v>
      </c>
      <c r="V64" s="922">
        <v>1</v>
      </c>
      <c r="W64" s="923">
        <v>0</v>
      </c>
      <c r="X64" s="876">
        <f t="shared" si="4"/>
        <v>59</v>
      </c>
      <c r="Z64" s="941"/>
      <c r="AA64" s="944"/>
      <c r="AB64" s="943"/>
      <c r="AC64" s="942"/>
      <c r="AD64" s="942"/>
      <c r="AE64" s="942"/>
      <c r="AF64" s="942"/>
      <c r="AG64" s="942"/>
      <c r="AI64" s="877"/>
    </row>
    <row r="65" spans="2:35" ht="13.5">
      <c r="D65" s="943"/>
      <c r="K65" s="877"/>
      <c r="L65" s="876"/>
      <c r="M65" s="877"/>
      <c r="N65" s="899">
        <v>61</v>
      </c>
      <c r="O65" s="945" t="s">
        <v>2138</v>
      </c>
      <c r="P65" s="946" t="s">
        <v>2254</v>
      </c>
      <c r="Q65" s="922">
        <v>1</v>
      </c>
      <c r="R65" s="922">
        <v>1</v>
      </c>
      <c r="S65" s="922">
        <v>1</v>
      </c>
      <c r="T65" s="922">
        <v>1</v>
      </c>
      <c r="U65" s="922">
        <v>0</v>
      </c>
      <c r="V65" s="922">
        <v>0</v>
      </c>
      <c r="W65" s="947" t="s">
        <v>2187</v>
      </c>
      <c r="X65" s="876">
        <f t="shared" si="4"/>
        <v>60</v>
      </c>
      <c r="Z65" s="941"/>
      <c r="AA65" s="944"/>
      <c r="AB65" s="943"/>
      <c r="AC65" s="942"/>
      <c r="AD65" s="942"/>
      <c r="AE65" s="942"/>
      <c r="AF65" s="942"/>
      <c r="AG65" s="942"/>
      <c r="AI65" s="877"/>
    </row>
    <row r="66" spans="2:35" ht="13.5">
      <c r="D66" s="943"/>
      <c r="K66" s="877"/>
      <c r="L66" s="876"/>
      <c r="M66" s="877"/>
      <c r="N66" s="952">
        <v>62</v>
      </c>
      <c r="O66" s="953" t="s">
        <v>2132</v>
      </c>
      <c r="P66" s="954" t="s">
        <v>2255</v>
      </c>
      <c r="Q66" s="927">
        <v>1</v>
      </c>
      <c r="R66" s="927">
        <v>1</v>
      </c>
      <c r="S66" s="927">
        <v>1</v>
      </c>
      <c r="T66" s="927">
        <v>1</v>
      </c>
      <c r="U66" s="927">
        <v>0</v>
      </c>
      <c r="V66" s="927">
        <v>1</v>
      </c>
      <c r="W66" s="928" t="s">
        <v>2187</v>
      </c>
      <c r="X66" s="876">
        <f t="shared" si="4"/>
        <v>61</v>
      </c>
      <c r="Z66" s="941"/>
      <c r="AA66" s="944"/>
      <c r="AB66" s="943"/>
      <c r="AC66" s="942"/>
      <c r="AD66" s="942"/>
      <c r="AE66" s="942"/>
      <c r="AF66" s="942"/>
      <c r="AG66" s="942"/>
      <c r="AI66" s="877"/>
    </row>
    <row r="67" spans="2:35">
      <c r="K67" s="877"/>
      <c r="L67" s="876"/>
      <c r="M67" s="877"/>
      <c r="N67" s="874"/>
      <c r="O67" s="875"/>
      <c r="P67" s="929"/>
      <c r="Q67" s="877"/>
      <c r="R67" s="877"/>
      <c r="S67" s="877"/>
      <c r="T67" s="877"/>
      <c r="U67" s="877"/>
      <c r="V67" s="877"/>
      <c r="Y67" s="874"/>
      <c r="Z67" s="875"/>
      <c r="AA67" s="929"/>
      <c r="AB67" s="877"/>
      <c r="AC67" s="877"/>
      <c r="AD67" s="877"/>
      <c r="AE67" s="877"/>
      <c r="AF67" s="877"/>
      <c r="AG67" s="877"/>
      <c r="AI67" s="877"/>
    </row>
    <row r="68" spans="2:35" ht="13.5">
      <c r="D68" s="878"/>
      <c r="K68" s="877"/>
      <c r="L68" s="876"/>
      <c r="M68" s="877"/>
      <c r="N68" s="874"/>
      <c r="O68" s="875"/>
      <c r="P68" s="929"/>
      <c r="Q68" s="877"/>
      <c r="R68" s="877"/>
      <c r="S68" s="877"/>
      <c r="T68" s="877"/>
      <c r="U68" s="877"/>
      <c r="V68" s="877"/>
      <c r="Y68" s="874"/>
      <c r="Z68" s="875"/>
      <c r="AA68" s="929"/>
      <c r="AB68" s="877"/>
      <c r="AC68" s="877"/>
      <c r="AD68" s="877"/>
      <c r="AE68" s="877"/>
      <c r="AF68" s="877"/>
      <c r="AG68" s="877"/>
      <c r="AI68" s="877"/>
    </row>
    <row r="69" spans="2:35">
      <c r="D69" s="929"/>
      <c r="K69" s="877"/>
      <c r="L69" s="876"/>
      <c r="M69" s="877"/>
      <c r="N69" s="874"/>
      <c r="O69" s="875"/>
      <c r="P69" s="929"/>
      <c r="Q69" s="877"/>
      <c r="R69" s="877"/>
      <c r="S69" s="877"/>
      <c r="T69" s="877"/>
      <c r="U69" s="877"/>
      <c r="V69" s="877"/>
      <c r="Y69" s="874"/>
      <c r="Z69" s="875"/>
      <c r="AA69" s="929"/>
      <c r="AB69" s="877"/>
      <c r="AC69" s="877"/>
      <c r="AD69" s="877"/>
      <c r="AE69" s="877"/>
      <c r="AF69" s="877"/>
      <c r="AG69" s="877"/>
      <c r="AI69" s="877"/>
    </row>
    <row r="70" spans="2:35" ht="13.5">
      <c r="K70" s="877"/>
      <c r="L70" s="876"/>
      <c r="M70" s="877"/>
      <c r="P70" s="930"/>
      <c r="AA70" s="930"/>
    </row>
    <row r="71" spans="2:35">
      <c r="K71" s="877"/>
      <c r="L71" s="876"/>
      <c r="M71" s="877"/>
      <c r="P71" s="990"/>
      <c r="AA71" s="990"/>
    </row>
    <row r="72" spans="2:35" ht="13.5">
      <c r="K72" s="877"/>
      <c r="L72" s="876"/>
      <c r="M72" s="877"/>
      <c r="P72" s="930"/>
      <c r="AA72" s="930"/>
    </row>
    <row r="73" spans="2:35">
      <c r="B73" s="879" t="s">
        <v>2256</v>
      </c>
      <c r="C73" s="880" t="s">
        <v>2088</v>
      </c>
      <c r="D73" s="881" t="s">
        <v>2257</v>
      </c>
      <c r="E73" s="2938">
        <f>170+320</f>
        <v>490</v>
      </c>
      <c r="F73" s="2938">
        <f t="shared" ref="F73:H74" si="6">E73-1</f>
        <v>489</v>
      </c>
      <c r="G73" s="2938">
        <f t="shared" si="6"/>
        <v>488</v>
      </c>
      <c r="H73" s="2939">
        <f t="shared" si="6"/>
        <v>487</v>
      </c>
      <c r="I73" s="2940"/>
      <c r="J73" s="2940"/>
      <c r="K73" s="2941"/>
      <c r="L73" s="2940"/>
      <c r="M73" s="955"/>
      <c r="N73" s="879" t="s">
        <v>2256</v>
      </c>
      <c r="O73" s="880" t="s">
        <v>2088</v>
      </c>
      <c r="P73" s="881" t="s">
        <v>6158</v>
      </c>
      <c r="Q73" s="2938">
        <f>234+320</f>
        <v>554</v>
      </c>
      <c r="R73" s="2938">
        <f t="shared" ref="R73:T74" si="7">Q73-1</f>
        <v>553</v>
      </c>
      <c r="S73" s="2938">
        <f t="shared" si="7"/>
        <v>552</v>
      </c>
      <c r="T73" s="2939">
        <f t="shared" si="7"/>
        <v>551</v>
      </c>
      <c r="U73" s="2940"/>
      <c r="V73" s="2940"/>
      <c r="W73" s="2941"/>
      <c r="X73" s="2941"/>
      <c r="Y73" s="2942"/>
    </row>
    <row r="74" spans="2:35" ht="13.5">
      <c r="B74" s="879"/>
      <c r="C74" s="880"/>
      <c r="D74" s="881" t="s">
        <v>6159</v>
      </c>
      <c r="E74" s="2938">
        <f>554+320+64</f>
        <v>938</v>
      </c>
      <c r="F74" s="2938">
        <f t="shared" si="6"/>
        <v>937</v>
      </c>
      <c r="G74" s="2938">
        <f t="shared" si="6"/>
        <v>936</v>
      </c>
      <c r="H74" s="2939">
        <f t="shared" si="6"/>
        <v>935</v>
      </c>
      <c r="I74" s="2940"/>
      <c r="J74" s="2940"/>
      <c r="K74" s="2941"/>
      <c r="L74" s="2940"/>
      <c r="M74" s="955"/>
      <c r="N74" s="879"/>
      <c r="O74" s="880"/>
      <c r="P74" s="881" t="s">
        <v>6160</v>
      </c>
      <c r="Q74" s="2938">
        <f>618+320+64</f>
        <v>1002</v>
      </c>
      <c r="R74" s="2938">
        <f t="shared" si="7"/>
        <v>1001</v>
      </c>
      <c r="S74" s="2938">
        <f t="shared" si="7"/>
        <v>1000</v>
      </c>
      <c r="T74" s="2939">
        <f t="shared" si="7"/>
        <v>999</v>
      </c>
      <c r="U74" s="2940"/>
      <c r="V74" s="2940"/>
      <c r="W74" s="2941"/>
      <c r="X74" s="2941"/>
      <c r="Y74" s="2942"/>
    </row>
    <row r="75" spans="2:35" ht="13.5">
      <c r="B75" s="888">
        <v>1</v>
      </c>
      <c r="C75" s="889" t="s">
        <v>2106</v>
      </c>
      <c r="D75" s="2943" t="s">
        <v>6161</v>
      </c>
      <c r="E75" s="891">
        <v>0</v>
      </c>
      <c r="F75" s="891">
        <v>0</v>
      </c>
      <c r="G75" s="891">
        <v>0</v>
      </c>
      <c r="H75" s="892">
        <v>0</v>
      </c>
      <c r="I75" s="2940"/>
      <c r="J75" s="2940"/>
      <c r="K75" s="2941"/>
      <c r="L75" s="2941">
        <f t="shared" ref="L75:L86" si="8">H75+G75*2+F75*4+E75*8</f>
        <v>0</v>
      </c>
      <c r="M75" s="955"/>
      <c r="N75" s="888">
        <v>1</v>
      </c>
      <c r="O75" s="889" t="s">
        <v>2124</v>
      </c>
      <c r="P75" s="2943" t="s">
        <v>6162</v>
      </c>
      <c r="Q75" s="891">
        <v>0</v>
      </c>
      <c r="R75" s="891">
        <v>0</v>
      </c>
      <c r="S75" s="891">
        <v>0</v>
      </c>
      <c r="T75" s="892">
        <v>0</v>
      </c>
      <c r="U75" s="2940"/>
      <c r="V75" s="2940"/>
      <c r="W75" s="2941"/>
      <c r="X75" s="2941">
        <f t="shared" ref="X75:X86" si="9">T75+S75*2+R75*4+Q75*8</f>
        <v>0</v>
      </c>
      <c r="Y75" s="2942"/>
    </row>
    <row r="76" spans="2:35" ht="13.5">
      <c r="B76" s="899">
        <v>2</v>
      </c>
      <c r="C76" s="900" t="s">
        <v>2124</v>
      </c>
      <c r="D76" s="2944" t="s">
        <v>2264</v>
      </c>
      <c r="E76" s="902">
        <v>0</v>
      </c>
      <c r="F76" s="902">
        <v>0</v>
      </c>
      <c r="G76" s="902">
        <v>0</v>
      </c>
      <c r="H76" s="903">
        <v>1</v>
      </c>
      <c r="I76" s="2940"/>
      <c r="J76" s="2940"/>
      <c r="K76" s="2941"/>
      <c r="L76" s="2941">
        <f t="shared" si="8"/>
        <v>1</v>
      </c>
      <c r="M76" s="955"/>
      <c r="N76" s="899">
        <v>2</v>
      </c>
      <c r="O76" s="900" t="s">
        <v>2124</v>
      </c>
      <c r="P76" s="2944" t="s">
        <v>2265</v>
      </c>
      <c r="Q76" s="902">
        <v>0</v>
      </c>
      <c r="R76" s="902">
        <v>0</v>
      </c>
      <c r="S76" s="902">
        <v>0</v>
      </c>
      <c r="T76" s="903">
        <v>1</v>
      </c>
      <c r="U76" s="2940"/>
      <c r="V76" s="2940"/>
      <c r="W76" s="2941"/>
      <c r="X76" s="2941">
        <f t="shared" si="9"/>
        <v>1</v>
      </c>
      <c r="Y76" s="2942"/>
    </row>
    <row r="77" spans="2:35" ht="13.5">
      <c r="B77" s="899">
        <v>3</v>
      </c>
      <c r="C77" s="900" t="s">
        <v>2124</v>
      </c>
      <c r="D77" s="2944" t="s">
        <v>6163</v>
      </c>
      <c r="E77" s="902">
        <v>0</v>
      </c>
      <c r="F77" s="902">
        <v>0</v>
      </c>
      <c r="G77" s="902">
        <v>1</v>
      </c>
      <c r="H77" s="903">
        <v>0</v>
      </c>
      <c r="I77" s="2940"/>
      <c r="J77" s="2940"/>
      <c r="K77" s="2941"/>
      <c r="L77" s="2941">
        <f t="shared" si="8"/>
        <v>2</v>
      </c>
      <c r="M77" s="955"/>
      <c r="N77" s="899">
        <v>3</v>
      </c>
      <c r="O77" s="900" t="s">
        <v>2130</v>
      </c>
      <c r="P77" s="2944" t="s">
        <v>2267</v>
      </c>
      <c r="Q77" s="902">
        <v>0</v>
      </c>
      <c r="R77" s="902">
        <v>0</v>
      </c>
      <c r="S77" s="902">
        <v>1</v>
      </c>
      <c r="T77" s="903">
        <v>0</v>
      </c>
      <c r="U77" s="2940"/>
      <c r="V77" s="2940"/>
      <c r="W77" s="2941"/>
      <c r="X77" s="2941">
        <f t="shared" si="9"/>
        <v>2</v>
      </c>
      <c r="Y77" s="2942"/>
    </row>
    <row r="78" spans="2:35" ht="13.5">
      <c r="B78" s="899">
        <v>4</v>
      </c>
      <c r="C78" s="900" t="s">
        <v>2106</v>
      </c>
      <c r="D78" s="2944" t="s">
        <v>2268</v>
      </c>
      <c r="E78" s="902">
        <v>0</v>
      </c>
      <c r="F78" s="902">
        <v>0</v>
      </c>
      <c r="G78" s="902">
        <v>1</v>
      </c>
      <c r="H78" s="903">
        <v>1</v>
      </c>
      <c r="I78" s="2940"/>
      <c r="J78" s="2940"/>
      <c r="K78" s="2941"/>
      <c r="L78" s="2941">
        <f t="shared" si="8"/>
        <v>3</v>
      </c>
      <c r="M78" s="955"/>
      <c r="N78" s="899">
        <v>4</v>
      </c>
      <c r="O78" s="900" t="s">
        <v>2124</v>
      </c>
      <c r="P78" s="2944" t="s">
        <v>2269</v>
      </c>
      <c r="Q78" s="902">
        <v>0</v>
      </c>
      <c r="R78" s="902">
        <v>0</v>
      </c>
      <c r="S78" s="902">
        <v>1</v>
      </c>
      <c r="T78" s="903">
        <v>1</v>
      </c>
      <c r="U78" s="2940"/>
      <c r="V78" s="2940"/>
      <c r="W78" s="2941"/>
      <c r="X78" s="2941">
        <f t="shared" si="9"/>
        <v>3</v>
      </c>
      <c r="Y78" s="2942"/>
    </row>
    <row r="79" spans="2:35" ht="13.5">
      <c r="B79" s="899">
        <v>5</v>
      </c>
      <c r="C79" s="900" t="s">
        <v>2106</v>
      </c>
      <c r="D79" s="2944" t="s">
        <v>2270</v>
      </c>
      <c r="E79" s="902">
        <v>0</v>
      </c>
      <c r="F79" s="902">
        <v>1</v>
      </c>
      <c r="G79" s="902">
        <v>0</v>
      </c>
      <c r="H79" s="903">
        <v>0</v>
      </c>
      <c r="I79" s="2940"/>
      <c r="J79" s="2940"/>
      <c r="K79" s="2941"/>
      <c r="L79" s="2941">
        <f t="shared" si="8"/>
        <v>4</v>
      </c>
      <c r="M79" s="955"/>
      <c r="N79" s="899">
        <v>5</v>
      </c>
      <c r="O79" s="900" t="s">
        <v>2124</v>
      </c>
      <c r="P79" s="2944" t="s">
        <v>6164</v>
      </c>
      <c r="Q79" s="902">
        <v>0</v>
      </c>
      <c r="R79" s="902">
        <v>1</v>
      </c>
      <c r="S79" s="902">
        <v>0</v>
      </c>
      <c r="T79" s="903">
        <v>0</v>
      </c>
      <c r="U79" s="2940"/>
      <c r="V79" s="2940"/>
      <c r="W79" s="2941"/>
      <c r="X79" s="2941">
        <f t="shared" si="9"/>
        <v>4</v>
      </c>
      <c r="Y79" s="2942"/>
    </row>
    <row r="80" spans="2:35" ht="13.5">
      <c r="B80" s="899">
        <v>6</v>
      </c>
      <c r="C80" s="900" t="s">
        <v>2124</v>
      </c>
      <c r="D80" s="2944" t="s">
        <v>2272</v>
      </c>
      <c r="E80" s="902">
        <v>0</v>
      </c>
      <c r="F80" s="902">
        <v>1</v>
      </c>
      <c r="G80" s="902">
        <v>0</v>
      </c>
      <c r="H80" s="903">
        <v>1</v>
      </c>
      <c r="I80" s="2940"/>
      <c r="J80" s="2940"/>
      <c r="K80" s="2941"/>
      <c r="L80" s="2941">
        <f t="shared" si="8"/>
        <v>5</v>
      </c>
      <c r="M80" s="955"/>
      <c r="N80" s="899">
        <v>6</v>
      </c>
      <c r="O80" s="900" t="s">
        <v>2124</v>
      </c>
      <c r="P80" s="2944" t="s">
        <v>2273</v>
      </c>
      <c r="Q80" s="902">
        <v>0</v>
      </c>
      <c r="R80" s="902">
        <v>1</v>
      </c>
      <c r="S80" s="902">
        <v>0</v>
      </c>
      <c r="T80" s="903">
        <v>1</v>
      </c>
      <c r="U80" s="2940"/>
      <c r="V80" s="2940"/>
      <c r="W80" s="2941"/>
      <c r="X80" s="2941">
        <f t="shared" si="9"/>
        <v>5</v>
      </c>
      <c r="Y80" s="2942"/>
    </row>
    <row r="81" spans="2:25" ht="13.5">
      <c r="B81" s="899">
        <v>7</v>
      </c>
      <c r="C81" s="900" t="s">
        <v>2124</v>
      </c>
      <c r="D81" s="2944" t="s">
        <v>2274</v>
      </c>
      <c r="E81" s="902">
        <v>0</v>
      </c>
      <c r="F81" s="902">
        <v>1</v>
      </c>
      <c r="G81" s="902">
        <v>1</v>
      </c>
      <c r="H81" s="903">
        <v>0</v>
      </c>
      <c r="I81" s="2940"/>
      <c r="J81" s="2940"/>
      <c r="K81" s="2941"/>
      <c r="L81" s="2941">
        <f t="shared" si="8"/>
        <v>6</v>
      </c>
      <c r="M81" s="955"/>
      <c r="N81" s="899">
        <v>7</v>
      </c>
      <c r="O81" s="900" t="s">
        <v>2124</v>
      </c>
      <c r="P81" s="2944" t="s">
        <v>6165</v>
      </c>
      <c r="Q81" s="902">
        <v>0</v>
      </c>
      <c r="R81" s="902">
        <v>1</v>
      </c>
      <c r="S81" s="902">
        <v>1</v>
      </c>
      <c r="T81" s="903">
        <v>0</v>
      </c>
      <c r="U81" s="2940"/>
      <c r="V81" s="2940"/>
      <c r="W81" s="2941"/>
      <c r="X81" s="2941">
        <f t="shared" si="9"/>
        <v>6</v>
      </c>
      <c r="Y81" s="2942"/>
    </row>
    <row r="82" spans="2:25" ht="13.5">
      <c r="B82" s="899">
        <v>8</v>
      </c>
      <c r="C82" s="900" t="s">
        <v>2124</v>
      </c>
      <c r="D82" s="2944" t="s">
        <v>2276</v>
      </c>
      <c r="E82" s="902">
        <v>0</v>
      </c>
      <c r="F82" s="902">
        <v>1</v>
      </c>
      <c r="G82" s="902">
        <v>1</v>
      </c>
      <c r="H82" s="903">
        <v>1</v>
      </c>
      <c r="I82" s="2940"/>
      <c r="J82" s="2940"/>
      <c r="K82" s="2941"/>
      <c r="L82" s="2941">
        <f t="shared" si="8"/>
        <v>7</v>
      </c>
      <c r="M82" s="955"/>
      <c r="N82" s="899">
        <v>8</v>
      </c>
      <c r="O82" s="900" t="s">
        <v>2124</v>
      </c>
      <c r="P82" s="2944" t="s">
        <v>2277</v>
      </c>
      <c r="Q82" s="902">
        <v>0</v>
      </c>
      <c r="R82" s="902">
        <v>1</v>
      </c>
      <c r="S82" s="902">
        <v>1</v>
      </c>
      <c r="T82" s="903">
        <v>1</v>
      </c>
      <c r="U82" s="2940"/>
      <c r="V82" s="2940"/>
      <c r="W82" s="2941"/>
      <c r="X82" s="2941">
        <f t="shared" si="9"/>
        <v>7</v>
      </c>
      <c r="Y82" s="2942"/>
    </row>
    <row r="83" spans="2:25" ht="13.5" customHeight="1">
      <c r="B83" s="899">
        <v>9</v>
      </c>
      <c r="C83" s="909" t="s">
        <v>2101</v>
      </c>
      <c r="D83" s="2944" t="s">
        <v>2278</v>
      </c>
      <c r="E83" s="902">
        <v>1</v>
      </c>
      <c r="F83" s="902">
        <v>0</v>
      </c>
      <c r="G83" s="902">
        <v>0</v>
      </c>
      <c r="H83" s="903">
        <v>0</v>
      </c>
      <c r="I83" s="2940"/>
      <c r="J83" s="2940"/>
      <c r="K83" s="2941"/>
      <c r="L83" s="2941">
        <f t="shared" si="8"/>
        <v>8</v>
      </c>
      <c r="M83" s="955"/>
      <c r="N83" s="899">
        <v>9</v>
      </c>
      <c r="O83" s="909" t="s">
        <v>2101</v>
      </c>
      <c r="P83" s="2944" t="s">
        <v>6166</v>
      </c>
      <c r="Q83" s="902">
        <v>1</v>
      </c>
      <c r="R83" s="902">
        <v>0</v>
      </c>
      <c r="S83" s="902">
        <v>0</v>
      </c>
      <c r="T83" s="903">
        <v>0</v>
      </c>
      <c r="U83" s="2940"/>
      <c r="V83" s="2940"/>
      <c r="W83" s="2941"/>
      <c r="X83" s="2941">
        <f t="shared" si="9"/>
        <v>8</v>
      </c>
      <c r="Y83" s="2942"/>
    </row>
    <row r="84" spans="2:25" ht="13.5">
      <c r="B84" s="899">
        <v>10</v>
      </c>
      <c r="C84" s="909" t="s">
        <v>2101</v>
      </c>
      <c r="D84" s="2944" t="s">
        <v>6167</v>
      </c>
      <c r="E84" s="902">
        <v>1</v>
      </c>
      <c r="F84" s="902">
        <v>0</v>
      </c>
      <c r="G84" s="902">
        <v>0</v>
      </c>
      <c r="H84" s="903">
        <v>1</v>
      </c>
      <c r="I84" s="2940"/>
      <c r="J84" s="2940"/>
      <c r="K84" s="2941"/>
      <c r="L84" s="2941">
        <f t="shared" si="8"/>
        <v>9</v>
      </c>
      <c r="M84" s="955"/>
      <c r="N84" s="899">
        <v>10</v>
      </c>
      <c r="O84" s="909" t="s">
        <v>2101</v>
      </c>
      <c r="P84" s="2944" t="s">
        <v>6168</v>
      </c>
      <c r="Q84" s="902">
        <v>1</v>
      </c>
      <c r="R84" s="902">
        <v>0</v>
      </c>
      <c r="S84" s="902">
        <v>0</v>
      </c>
      <c r="T84" s="903">
        <v>1</v>
      </c>
      <c r="U84" s="2940"/>
      <c r="V84" s="2940"/>
      <c r="W84" s="2941"/>
      <c r="X84" s="2941">
        <f t="shared" si="9"/>
        <v>9</v>
      </c>
      <c r="Y84" s="2942"/>
    </row>
    <row r="85" spans="2:25" ht="13.5">
      <c r="B85" s="899">
        <v>11</v>
      </c>
      <c r="C85" s="909" t="s">
        <v>2101</v>
      </c>
      <c r="D85" s="2944" t="s">
        <v>2282</v>
      </c>
      <c r="E85" s="902">
        <v>1</v>
      </c>
      <c r="F85" s="902">
        <v>0</v>
      </c>
      <c r="G85" s="902">
        <v>1</v>
      </c>
      <c r="H85" s="903">
        <v>0</v>
      </c>
      <c r="I85" s="2940"/>
      <c r="J85" s="2940"/>
      <c r="K85" s="2941"/>
      <c r="L85" s="2941">
        <f t="shared" si="8"/>
        <v>10</v>
      </c>
      <c r="M85" s="955"/>
      <c r="N85" s="899">
        <v>11</v>
      </c>
      <c r="O85" s="909" t="s">
        <v>2101</v>
      </c>
      <c r="P85" s="2944" t="s">
        <v>2283</v>
      </c>
      <c r="Q85" s="902">
        <v>1</v>
      </c>
      <c r="R85" s="902">
        <v>0</v>
      </c>
      <c r="S85" s="902">
        <v>1</v>
      </c>
      <c r="T85" s="903">
        <v>0</v>
      </c>
      <c r="U85" s="2940"/>
      <c r="V85" s="2940"/>
      <c r="W85" s="2941"/>
      <c r="X85" s="2941">
        <f t="shared" si="9"/>
        <v>10</v>
      </c>
      <c r="Y85" s="2942"/>
    </row>
    <row r="86" spans="2:25" ht="13.5">
      <c r="B86" s="952">
        <v>12</v>
      </c>
      <c r="C86" s="957" t="s">
        <v>2101</v>
      </c>
      <c r="D86" s="2945" t="s">
        <v>2284</v>
      </c>
      <c r="E86" s="933">
        <v>1</v>
      </c>
      <c r="F86" s="933">
        <v>0</v>
      </c>
      <c r="G86" s="933">
        <v>1</v>
      </c>
      <c r="H86" s="934">
        <v>1</v>
      </c>
      <c r="I86" s="2940"/>
      <c r="J86" s="2940"/>
      <c r="K86" s="2941"/>
      <c r="L86" s="2941">
        <f t="shared" si="8"/>
        <v>11</v>
      </c>
      <c r="M86" s="955"/>
      <c r="N86" s="952">
        <v>12</v>
      </c>
      <c r="O86" s="957" t="s">
        <v>2101</v>
      </c>
      <c r="P86" s="2945" t="s">
        <v>2285</v>
      </c>
      <c r="Q86" s="933">
        <v>1</v>
      </c>
      <c r="R86" s="933">
        <v>0</v>
      </c>
      <c r="S86" s="933">
        <v>1</v>
      </c>
      <c r="T86" s="934">
        <v>1</v>
      </c>
      <c r="U86" s="2940"/>
      <c r="V86" s="2940"/>
      <c r="W86" s="2941"/>
      <c r="X86" s="2941">
        <f t="shared" si="9"/>
        <v>11</v>
      </c>
      <c r="Y86" s="2942"/>
    </row>
    <row r="89" spans="2:25" s="961" customFormat="1" ht="13.5">
      <c r="B89" s="878" t="s">
        <v>2286</v>
      </c>
      <c r="C89" s="875"/>
      <c r="D89" s="876"/>
      <c r="E89" s="877"/>
      <c r="F89" s="877"/>
      <c r="G89" s="877"/>
      <c r="H89" s="877"/>
      <c r="I89" s="877"/>
      <c r="J89" s="877"/>
      <c r="K89" s="876"/>
      <c r="L89" s="877"/>
      <c r="M89" s="959"/>
      <c r="N89" s="960" t="s">
        <v>2287</v>
      </c>
      <c r="O89" s="875"/>
      <c r="P89" s="876"/>
      <c r="Q89" s="877"/>
      <c r="R89" s="877"/>
      <c r="S89" s="877"/>
      <c r="T89" s="877"/>
      <c r="U89" s="877"/>
      <c r="V89" s="877"/>
      <c r="W89" s="876"/>
    </row>
    <row r="90" spans="2:25" s="961" customFormat="1">
      <c r="B90" s="879" t="s">
        <v>6169</v>
      </c>
      <c r="C90" s="880" t="s">
        <v>2088</v>
      </c>
      <c r="D90" s="881" t="s">
        <v>2288</v>
      </c>
      <c r="E90" s="2938">
        <f>177+320</f>
        <v>497</v>
      </c>
      <c r="F90" s="2938">
        <f>E90-1</f>
        <v>496</v>
      </c>
      <c r="G90" s="2938">
        <f t="shared" ref="G90:K91" si="10">F90-1</f>
        <v>495</v>
      </c>
      <c r="H90" s="2938">
        <f t="shared" si="10"/>
        <v>494</v>
      </c>
      <c r="I90" s="2938">
        <f t="shared" si="10"/>
        <v>493</v>
      </c>
      <c r="J90" s="2946">
        <f t="shared" si="10"/>
        <v>492</v>
      </c>
      <c r="K90" s="2939">
        <f t="shared" si="10"/>
        <v>491</v>
      </c>
      <c r="L90" s="884"/>
      <c r="M90" s="941"/>
      <c r="N90" s="879" t="s">
        <v>2256</v>
      </c>
      <c r="O90" s="880" t="s">
        <v>2088</v>
      </c>
      <c r="P90" s="881" t="s">
        <v>6170</v>
      </c>
      <c r="Q90" s="2938">
        <f>241+320</f>
        <v>561</v>
      </c>
      <c r="R90" s="2938">
        <f t="shared" ref="R90:U91" si="11">Q90-1</f>
        <v>560</v>
      </c>
      <c r="S90" s="2938">
        <f t="shared" si="11"/>
        <v>559</v>
      </c>
      <c r="T90" s="2938">
        <f t="shared" si="11"/>
        <v>558</v>
      </c>
      <c r="U90" s="2938">
        <f t="shared" si="11"/>
        <v>557</v>
      </c>
      <c r="V90" s="2946">
        <f>U90-1</f>
        <v>556</v>
      </c>
      <c r="W90" s="2939">
        <f>V90-1</f>
        <v>555</v>
      </c>
      <c r="X90" s="884"/>
    </row>
    <row r="91" spans="2:25" s="961" customFormat="1" ht="13.5">
      <c r="B91" s="879"/>
      <c r="C91" s="880"/>
      <c r="D91" s="881" t="s">
        <v>2290</v>
      </c>
      <c r="E91" s="2938">
        <f>561+320+64</f>
        <v>945</v>
      </c>
      <c r="F91" s="2938">
        <f>E91-1</f>
        <v>944</v>
      </c>
      <c r="G91" s="2938">
        <f t="shared" si="10"/>
        <v>943</v>
      </c>
      <c r="H91" s="2938">
        <f t="shared" si="10"/>
        <v>942</v>
      </c>
      <c r="I91" s="2938">
        <f t="shared" si="10"/>
        <v>941</v>
      </c>
      <c r="J91" s="2946">
        <f t="shared" si="10"/>
        <v>940</v>
      </c>
      <c r="K91" s="2939">
        <f t="shared" si="10"/>
        <v>939</v>
      </c>
      <c r="L91" s="884"/>
      <c r="M91" s="941"/>
      <c r="N91" s="885"/>
      <c r="O91" s="886"/>
      <c r="P91" s="887" t="s">
        <v>6171</v>
      </c>
      <c r="Q91" s="2938">
        <f>625+320+64</f>
        <v>1009</v>
      </c>
      <c r="R91" s="2938">
        <f t="shared" si="11"/>
        <v>1008</v>
      </c>
      <c r="S91" s="2938">
        <f t="shared" si="11"/>
        <v>1007</v>
      </c>
      <c r="T91" s="2938">
        <f t="shared" si="11"/>
        <v>1006</v>
      </c>
      <c r="U91" s="2938">
        <f t="shared" si="11"/>
        <v>1005</v>
      </c>
      <c r="V91" s="2946">
        <f>U91-1</f>
        <v>1004</v>
      </c>
      <c r="W91" s="2939">
        <f>V91-1</f>
        <v>1003</v>
      </c>
      <c r="X91" s="884"/>
    </row>
    <row r="92" spans="2:25" ht="13.5">
      <c r="B92" s="888">
        <v>1</v>
      </c>
      <c r="C92" s="889" t="s">
        <v>2124</v>
      </c>
      <c r="D92" s="956" t="s">
        <v>2292</v>
      </c>
      <c r="E92" s="891">
        <v>0</v>
      </c>
      <c r="F92" s="891">
        <v>0</v>
      </c>
      <c r="G92" s="891">
        <v>0</v>
      </c>
      <c r="H92" s="891">
        <v>0</v>
      </c>
      <c r="I92" s="891">
        <v>0</v>
      </c>
      <c r="J92" s="963">
        <v>0</v>
      </c>
      <c r="K92" s="892">
        <v>0</v>
      </c>
      <c r="L92" s="876">
        <f t="shared" ref="L92:L112" si="12">J92+I92*2+H92*4+G92*8+F92*16+E92*32</f>
        <v>0</v>
      </c>
      <c r="M92" s="930" t="s">
        <v>2293</v>
      </c>
      <c r="N92" s="898">
        <v>1</v>
      </c>
      <c r="O92" s="894" t="s">
        <v>2124</v>
      </c>
      <c r="P92" s="964" t="s">
        <v>6172</v>
      </c>
      <c r="Q92" s="896">
        <v>0</v>
      </c>
      <c r="R92" s="896">
        <v>0</v>
      </c>
      <c r="S92" s="896">
        <v>0</v>
      </c>
      <c r="T92" s="896">
        <v>0</v>
      </c>
      <c r="U92" s="896">
        <v>0</v>
      </c>
      <c r="V92" s="896">
        <v>0</v>
      </c>
      <c r="W92" s="897">
        <v>0</v>
      </c>
      <c r="X92" s="876">
        <f t="shared" ref="X92:X153" si="13">V92+U92*2+T92*4+S92*8+R92*16+Q92*32</f>
        <v>0</v>
      </c>
    </row>
    <row r="93" spans="2:25" s="961" customFormat="1" ht="13.5">
      <c r="B93" s="899">
        <v>2</v>
      </c>
      <c r="C93" s="900" t="s">
        <v>2124</v>
      </c>
      <c r="D93" s="906" t="s">
        <v>2295</v>
      </c>
      <c r="E93" s="902">
        <v>0</v>
      </c>
      <c r="F93" s="902">
        <v>0</v>
      </c>
      <c r="G93" s="902">
        <v>0</v>
      </c>
      <c r="H93" s="902">
        <v>0</v>
      </c>
      <c r="I93" s="902">
        <v>1</v>
      </c>
      <c r="J93" s="965">
        <v>0</v>
      </c>
      <c r="K93" s="903" t="s">
        <v>6133</v>
      </c>
      <c r="L93" s="876">
        <f t="shared" si="12"/>
        <v>2</v>
      </c>
      <c r="M93" s="877"/>
      <c r="N93" s="899">
        <v>2</v>
      </c>
      <c r="O93" s="900" t="s">
        <v>6118</v>
      </c>
      <c r="P93" s="911" t="s">
        <v>2297</v>
      </c>
      <c r="Q93" s="902">
        <v>0</v>
      </c>
      <c r="R93" s="902">
        <v>0</v>
      </c>
      <c r="S93" s="902">
        <v>0</v>
      </c>
      <c r="T93" s="902">
        <v>0</v>
      </c>
      <c r="U93" s="902">
        <v>1</v>
      </c>
      <c r="V93" s="902">
        <v>0</v>
      </c>
      <c r="W93" s="903" t="s">
        <v>2129</v>
      </c>
      <c r="X93" s="876">
        <f t="shared" si="13"/>
        <v>2</v>
      </c>
      <c r="Y93" s="876"/>
    </row>
    <row r="94" spans="2:25" s="961" customFormat="1" ht="13.5">
      <c r="B94" s="899">
        <v>3</v>
      </c>
      <c r="C94" s="900" t="s">
        <v>2124</v>
      </c>
      <c r="D94" s="906" t="s">
        <v>2298</v>
      </c>
      <c r="E94" s="902">
        <v>0</v>
      </c>
      <c r="F94" s="902">
        <v>0</v>
      </c>
      <c r="G94" s="902">
        <v>0</v>
      </c>
      <c r="H94" s="902">
        <v>0</v>
      </c>
      <c r="I94" s="902">
        <v>1</v>
      </c>
      <c r="J94" s="965">
        <v>1</v>
      </c>
      <c r="K94" s="903" t="s">
        <v>2129</v>
      </c>
      <c r="L94" s="876">
        <f t="shared" si="12"/>
        <v>3</v>
      </c>
      <c r="M94" s="877"/>
      <c r="N94" s="899">
        <v>3</v>
      </c>
      <c r="O94" s="900" t="s">
        <v>2124</v>
      </c>
      <c r="P94" s="911" t="s">
        <v>2299</v>
      </c>
      <c r="Q94" s="902">
        <v>0</v>
      </c>
      <c r="R94" s="902">
        <v>0</v>
      </c>
      <c r="S94" s="902">
        <v>0</v>
      </c>
      <c r="T94" s="902">
        <v>0</v>
      </c>
      <c r="U94" s="902">
        <v>1</v>
      </c>
      <c r="V94" s="902">
        <v>1</v>
      </c>
      <c r="W94" s="903" t="s">
        <v>2129</v>
      </c>
      <c r="X94" s="876">
        <f t="shared" si="13"/>
        <v>3</v>
      </c>
      <c r="Y94" s="876"/>
    </row>
    <row r="95" spans="2:25" ht="13.5">
      <c r="B95" s="899">
        <v>4</v>
      </c>
      <c r="C95" s="900" t="s">
        <v>2106</v>
      </c>
      <c r="D95" s="906" t="s">
        <v>6173</v>
      </c>
      <c r="E95" s="902">
        <v>0</v>
      </c>
      <c r="F95" s="902">
        <v>1</v>
      </c>
      <c r="G95" s="902">
        <v>1</v>
      </c>
      <c r="H95" s="902">
        <v>0</v>
      </c>
      <c r="I95" s="902">
        <v>1</v>
      </c>
      <c r="J95" s="965">
        <v>1</v>
      </c>
      <c r="K95" s="903" t="s">
        <v>2129</v>
      </c>
      <c r="L95" s="876">
        <f t="shared" si="12"/>
        <v>27</v>
      </c>
      <c r="M95" s="877"/>
      <c r="N95" s="899">
        <v>4</v>
      </c>
      <c r="O95" s="900" t="s">
        <v>2124</v>
      </c>
      <c r="P95" s="911" t="s">
        <v>2301</v>
      </c>
      <c r="Q95" s="902">
        <v>0</v>
      </c>
      <c r="R95" s="902">
        <v>1</v>
      </c>
      <c r="S95" s="902">
        <v>1</v>
      </c>
      <c r="T95" s="902">
        <v>0</v>
      </c>
      <c r="U95" s="902">
        <v>1</v>
      </c>
      <c r="V95" s="902">
        <v>1</v>
      </c>
      <c r="W95" s="903" t="s">
        <v>2129</v>
      </c>
      <c r="X95" s="876">
        <f t="shared" si="13"/>
        <v>27</v>
      </c>
    </row>
    <row r="96" spans="2:25" ht="13.5">
      <c r="B96" s="899">
        <v>5</v>
      </c>
      <c r="C96" s="900" t="s">
        <v>2124</v>
      </c>
      <c r="D96" s="906" t="s">
        <v>2302</v>
      </c>
      <c r="E96" s="902">
        <v>0</v>
      </c>
      <c r="F96" s="902">
        <v>0</v>
      </c>
      <c r="G96" s="902">
        <v>1</v>
      </c>
      <c r="H96" s="902">
        <v>0</v>
      </c>
      <c r="I96" s="902">
        <v>0</v>
      </c>
      <c r="J96" s="965">
        <v>0</v>
      </c>
      <c r="K96" s="903">
        <v>0</v>
      </c>
      <c r="L96" s="876">
        <f t="shared" si="12"/>
        <v>8</v>
      </c>
      <c r="M96" s="877"/>
      <c r="N96" s="899">
        <v>5</v>
      </c>
      <c r="O96" s="900" t="s">
        <v>2124</v>
      </c>
      <c r="P96" s="911" t="s">
        <v>2303</v>
      </c>
      <c r="Q96" s="902">
        <v>0</v>
      </c>
      <c r="R96" s="902">
        <v>0</v>
      </c>
      <c r="S96" s="902">
        <v>1</v>
      </c>
      <c r="T96" s="902">
        <v>0</v>
      </c>
      <c r="U96" s="902">
        <v>0</v>
      </c>
      <c r="V96" s="902">
        <v>0</v>
      </c>
      <c r="W96" s="903">
        <v>0</v>
      </c>
      <c r="X96" s="876">
        <f t="shared" si="13"/>
        <v>8</v>
      </c>
    </row>
    <row r="97" spans="2:24" ht="13.5">
      <c r="B97" s="899">
        <v>6</v>
      </c>
      <c r="C97" s="900" t="s">
        <v>6144</v>
      </c>
      <c r="D97" s="906" t="s">
        <v>2304</v>
      </c>
      <c r="E97" s="902">
        <v>0</v>
      </c>
      <c r="F97" s="902">
        <v>1</v>
      </c>
      <c r="G97" s="902">
        <v>1</v>
      </c>
      <c r="H97" s="902">
        <v>0</v>
      </c>
      <c r="I97" s="902">
        <v>0</v>
      </c>
      <c r="J97" s="965">
        <v>0</v>
      </c>
      <c r="K97" s="903">
        <v>0</v>
      </c>
      <c r="L97" s="876">
        <f t="shared" si="12"/>
        <v>24</v>
      </c>
      <c r="M97" s="877"/>
      <c r="N97" s="899">
        <v>6</v>
      </c>
      <c r="O97" s="900" t="s">
        <v>2124</v>
      </c>
      <c r="P97" s="911" t="s">
        <v>6174</v>
      </c>
      <c r="Q97" s="902">
        <v>0</v>
      </c>
      <c r="R97" s="902">
        <v>1</v>
      </c>
      <c r="S97" s="902">
        <v>1</v>
      </c>
      <c r="T97" s="902">
        <v>0</v>
      </c>
      <c r="U97" s="902">
        <v>0</v>
      </c>
      <c r="V97" s="902">
        <v>0</v>
      </c>
      <c r="W97" s="903">
        <v>0</v>
      </c>
      <c r="X97" s="876">
        <f t="shared" si="13"/>
        <v>24</v>
      </c>
    </row>
    <row r="98" spans="2:24" ht="13.5">
      <c r="B98" s="899">
        <v>7</v>
      </c>
      <c r="C98" s="900" t="s">
        <v>2124</v>
      </c>
      <c r="D98" s="906" t="s">
        <v>2306</v>
      </c>
      <c r="E98" s="902">
        <v>0</v>
      </c>
      <c r="F98" s="902">
        <v>1</v>
      </c>
      <c r="G98" s="902">
        <v>0</v>
      </c>
      <c r="H98" s="902">
        <v>0</v>
      </c>
      <c r="I98" s="902">
        <v>1</v>
      </c>
      <c r="J98" s="965">
        <v>0</v>
      </c>
      <c r="K98" s="903" t="s">
        <v>2129</v>
      </c>
      <c r="L98" s="876">
        <f t="shared" si="12"/>
        <v>18</v>
      </c>
      <c r="M98" s="877"/>
      <c r="N98" s="899">
        <v>7</v>
      </c>
      <c r="O98" s="900" t="s">
        <v>2124</v>
      </c>
      <c r="P98" s="911" t="s">
        <v>6175</v>
      </c>
      <c r="Q98" s="902">
        <v>0</v>
      </c>
      <c r="R98" s="902">
        <v>1</v>
      </c>
      <c r="S98" s="902">
        <v>0</v>
      </c>
      <c r="T98" s="902">
        <v>0</v>
      </c>
      <c r="U98" s="902">
        <v>1</v>
      </c>
      <c r="V98" s="902">
        <v>0</v>
      </c>
      <c r="W98" s="903" t="s">
        <v>2129</v>
      </c>
      <c r="X98" s="876">
        <f t="shared" si="13"/>
        <v>18</v>
      </c>
    </row>
    <row r="99" spans="2:24" ht="13.5">
      <c r="B99" s="899">
        <v>8</v>
      </c>
      <c r="C99" s="966" t="s">
        <v>2124</v>
      </c>
      <c r="D99" s="906" t="s">
        <v>6176</v>
      </c>
      <c r="E99" s="902">
        <v>0</v>
      </c>
      <c r="F99" s="902">
        <v>1</v>
      </c>
      <c r="G99" s="902">
        <v>0</v>
      </c>
      <c r="H99" s="902">
        <v>0</v>
      </c>
      <c r="I99" s="902">
        <v>1</v>
      </c>
      <c r="J99" s="965">
        <v>1</v>
      </c>
      <c r="K99" s="903" t="s">
        <v>2129</v>
      </c>
      <c r="L99" s="876">
        <f t="shared" si="12"/>
        <v>19</v>
      </c>
      <c r="M99" s="877"/>
      <c r="N99" s="899">
        <v>8</v>
      </c>
      <c r="O99" s="900" t="s">
        <v>2124</v>
      </c>
      <c r="P99" s="911" t="s">
        <v>2309</v>
      </c>
      <c r="Q99" s="902">
        <v>0</v>
      </c>
      <c r="R99" s="902">
        <v>1</v>
      </c>
      <c r="S99" s="902">
        <v>0</v>
      </c>
      <c r="T99" s="902">
        <v>0</v>
      </c>
      <c r="U99" s="902">
        <v>1</v>
      </c>
      <c r="V99" s="902">
        <v>1</v>
      </c>
      <c r="W99" s="903" t="s">
        <v>6177</v>
      </c>
      <c r="X99" s="876">
        <f t="shared" si="13"/>
        <v>19</v>
      </c>
    </row>
    <row r="100" spans="2:24" ht="13.5">
      <c r="B100" s="899">
        <v>9</v>
      </c>
      <c r="C100" s="967" t="s">
        <v>2124</v>
      </c>
      <c r="D100" s="912" t="s">
        <v>2310</v>
      </c>
      <c r="E100" s="902">
        <v>0</v>
      </c>
      <c r="F100" s="902">
        <v>0</v>
      </c>
      <c r="G100" s="902">
        <v>1</v>
      </c>
      <c r="H100" s="902">
        <v>0</v>
      </c>
      <c r="I100" s="902">
        <v>1</v>
      </c>
      <c r="J100" s="965">
        <v>0</v>
      </c>
      <c r="K100" s="903">
        <v>0</v>
      </c>
      <c r="L100" s="876">
        <f t="shared" si="12"/>
        <v>10</v>
      </c>
      <c r="M100" s="877"/>
      <c r="N100" s="899">
        <v>9</v>
      </c>
      <c r="O100" s="900" t="s">
        <v>2124</v>
      </c>
      <c r="P100" s="911" t="s">
        <v>6178</v>
      </c>
      <c r="Q100" s="902">
        <v>0</v>
      </c>
      <c r="R100" s="902">
        <v>0</v>
      </c>
      <c r="S100" s="902">
        <v>1</v>
      </c>
      <c r="T100" s="902">
        <v>0</v>
      </c>
      <c r="U100" s="902">
        <v>1</v>
      </c>
      <c r="V100" s="902">
        <v>0</v>
      </c>
      <c r="W100" s="903">
        <v>0</v>
      </c>
      <c r="X100" s="876">
        <f t="shared" si="13"/>
        <v>10</v>
      </c>
    </row>
    <row r="101" spans="2:24" ht="13.5">
      <c r="B101" s="899">
        <v>10</v>
      </c>
      <c r="C101" s="967" t="s">
        <v>2124</v>
      </c>
      <c r="D101" s="912" t="s">
        <v>2312</v>
      </c>
      <c r="E101" s="902">
        <v>0</v>
      </c>
      <c r="F101" s="902">
        <v>1</v>
      </c>
      <c r="G101" s="902">
        <v>1</v>
      </c>
      <c r="H101" s="902">
        <v>0</v>
      </c>
      <c r="I101" s="902">
        <v>1</v>
      </c>
      <c r="J101" s="965">
        <v>0</v>
      </c>
      <c r="K101" s="903">
        <v>0</v>
      </c>
      <c r="L101" s="876">
        <f t="shared" si="12"/>
        <v>26</v>
      </c>
      <c r="M101" s="877"/>
      <c r="N101" s="899">
        <v>10</v>
      </c>
      <c r="O101" s="900" t="s">
        <v>2124</v>
      </c>
      <c r="P101" s="911" t="s">
        <v>2313</v>
      </c>
      <c r="Q101" s="902">
        <v>0</v>
      </c>
      <c r="R101" s="902">
        <v>1</v>
      </c>
      <c r="S101" s="902">
        <v>1</v>
      </c>
      <c r="T101" s="902">
        <v>0</v>
      </c>
      <c r="U101" s="902">
        <v>1</v>
      </c>
      <c r="V101" s="902">
        <v>0</v>
      </c>
      <c r="W101" s="903">
        <v>0</v>
      </c>
      <c r="X101" s="876">
        <f t="shared" si="13"/>
        <v>26</v>
      </c>
    </row>
    <row r="102" spans="2:24" ht="13.5">
      <c r="B102" s="899">
        <v>11</v>
      </c>
      <c r="C102" s="967" t="s">
        <v>2124</v>
      </c>
      <c r="D102" s="912" t="s">
        <v>2314</v>
      </c>
      <c r="E102" s="902">
        <v>0</v>
      </c>
      <c r="F102" s="902">
        <v>0</v>
      </c>
      <c r="G102" s="902">
        <v>1</v>
      </c>
      <c r="H102" s="902">
        <v>0</v>
      </c>
      <c r="I102" s="902">
        <v>1</v>
      </c>
      <c r="J102" s="965">
        <v>1</v>
      </c>
      <c r="K102" s="903">
        <v>0</v>
      </c>
      <c r="L102" s="876">
        <f t="shared" si="12"/>
        <v>11</v>
      </c>
      <c r="M102" s="877"/>
      <c r="N102" s="899">
        <v>11</v>
      </c>
      <c r="O102" s="900" t="s">
        <v>2124</v>
      </c>
      <c r="P102" s="911" t="s">
        <v>6179</v>
      </c>
      <c r="Q102" s="902">
        <v>0</v>
      </c>
      <c r="R102" s="902">
        <v>0</v>
      </c>
      <c r="S102" s="902">
        <v>1</v>
      </c>
      <c r="T102" s="902">
        <v>0</v>
      </c>
      <c r="U102" s="902">
        <v>1</v>
      </c>
      <c r="V102" s="902">
        <v>1</v>
      </c>
      <c r="W102" s="903">
        <v>0</v>
      </c>
      <c r="X102" s="876">
        <f t="shared" si="13"/>
        <v>11</v>
      </c>
    </row>
    <row r="103" spans="2:24" ht="13.5">
      <c r="B103" s="899">
        <v>12</v>
      </c>
      <c r="C103" s="967" t="s">
        <v>2124</v>
      </c>
      <c r="D103" s="912" t="s">
        <v>2316</v>
      </c>
      <c r="E103" s="902">
        <v>0</v>
      </c>
      <c r="F103" s="902">
        <v>1</v>
      </c>
      <c r="G103" s="902">
        <v>0</v>
      </c>
      <c r="H103" s="902">
        <v>0</v>
      </c>
      <c r="I103" s="902">
        <v>0</v>
      </c>
      <c r="J103" s="965">
        <v>0</v>
      </c>
      <c r="K103" s="903">
        <v>0</v>
      </c>
      <c r="L103" s="876">
        <f t="shared" si="12"/>
        <v>16</v>
      </c>
      <c r="M103" s="877"/>
      <c r="N103" s="899">
        <v>12</v>
      </c>
      <c r="O103" s="900" t="s">
        <v>6118</v>
      </c>
      <c r="P103" s="911" t="s">
        <v>6180</v>
      </c>
      <c r="Q103" s="902">
        <v>0</v>
      </c>
      <c r="R103" s="902">
        <v>1</v>
      </c>
      <c r="S103" s="902">
        <v>0</v>
      </c>
      <c r="T103" s="902">
        <v>0</v>
      </c>
      <c r="U103" s="902">
        <v>0</v>
      </c>
      <c r="V103" s="902">
        <v>0</v>
      </c>
      <c r="W103" s="903">
        <v>0</v>
      </c>
      <c r="X103" s="876">
        <f t="shared" si="13"/>
        <v>16</v>
      </c>
    </row>
    <row r="104" spans="2:24" ht="13.5">
      <c r="B104" s="899">
        <v>13</v>
      </c>
      <c r="C104" s="968" t="s">
        <v>2124</v>
      </c>
      <c r="D104" s="969" t="s">
        <v>2318</v>
      </c>
      <c r="E104" s="902">
        <v>0</v>
      </c>
      <c r="F104" s="902">
        <v>0</v>
      </c>
      <c r="G104" s="902">
        <v>0</v>
      </c>
      <c r="H104" s="902">
        <v>0</v>
      </c>
      <c r="I104" s="902">
        <v>0</v>
      </c>
      <c r="J104" s="965">
        <v>1</v>
      </c>
      <c r="K104" s="903">
        <v>0</v>
      </c>
      <c r="L104" s="876">
        <f t="shared" si="12"/>
        <v>1</v>
      </c>
      <c r="M104" s="877"/>
      <c r="N104" s="899">
        <v>13</v>
      </c>
      <c r="O104" s="900" t="s">
        <v>2124</v>
      </c>
      <c r="P104" s="911" t="s">
        <v>2319</v>
      </c>
      <c r="Q104" s="902">
        <v>0</v>
      </c>
      <c r="R104" s="902">
        <v>0</v>
      </c>
      <c r="S104" s="902">
        <v>1</v>
      </c>
      <c r="T104" s="902">
        <v>1</v>
      </c>
      <c r="U104" s="902">
        <v>1</v>
      </c>
      <c r="V104" s="902">
        <v>0</v>
      </c>
      <c r="W104" s="903" t="s">
        <v>2129</v>
      </c>
      <c r="X104" s="876">
        <f t="shared" si="13"/>
        <v>14</v>
      </c>
    </row>
    <row r="105" spans="2:24" ht="13.5">
      <c r="B105" s="899">
        <v>14</v>
      </c>
      <c r="C105" s="968" t="s">
        <v>2106</v>
      </c>
      <c r="D105" s="969" t="s">
        <v>2320</v>
      </c>
      <c r="E105" s="902">
        <v>0</v>
      </c>
      <c r="F105" s="902">
        <v>1</v>
      </c>
      <c r="G105" s="902">
        <v>0</v>
      </c>
      <c r="H105" s="902">
        <v>0</v>
      </c>
      <c r="I105" s="902">
        <v>0</v>
      </c>
      <c r="J105" s="965">
        <v>1</v>
      </c>
      <c r="K105" s="903">
        <v>0</v>
      </c>
      <c r="L105" s="876">
        <f t="shared" si="12"/>
        <v>17</v>
      </c>
      <c r="M105" s="877"/>
      <c r="N105" s="899">
        <v>14</v>
      </c>
      <c r="O105" s="900" t="s">
        <v>2124</v>
      </c>
      <c r="P105" s="911" t="s">
        <v>6181</v>
      </c>
      <c r="Q105" s="902">
        <v>0</v>
      </c>
      <c r="R105" s="902">
        <v>0</v>
      </c>
      <c r="S105" s="902">
        <v>1</v>
      </c>
      <c r="T105" s="902">
        <v>1</v>
      </c>
      <c r="U105" s="902">
        <v>1</v>
      </c>
      <c r="V105" s="902">
        <v>1</v>
      </c>
      <c r="W105" s="903" t="s">
        <v>2129</v>
      </c>
      <c r="X105" s="876">
        <f t="shared" si="13"/>
        <v>15</v>
      </c>
    </row>
    <row r="106" spans="2:24" ht="13.5">
      <c r="B106" s="899">
        <v>15</v>
      </c>
      <c r="C106" s="968" t="s">
        <v>2124</v>
      </c>
      <c r="D106" s="910" t="s">
        <v>6182</v>
      </c>
      <c r="E106" s="902">
        <v>0</v>
      </c>
      <c r="F106" s="902">
        <v>1</v>
      </c>
      <c r="G106" s="902">
        <v>1</v>
      </c>
      <c r="H106" s="902">
        <v>0</v>
      </c>
      <c r="I106" s="902">
        <v>0</v>
      </c>
      <c r="J106" s="965">
        <v>1</v>
      </c>
      <c r="K106" s="903" t="s">
        <v>6177</v>
      </c>
      <c r="L106" s="876">
        <f t="shared" si="12"/>
        <v>25</v>
      </c>
      <c r="M106" s="877"/>
      <c r="N106" s="899">
        <v>15</v>
      </c>
      <c r="O106" s="900" t="s">
        <v>2106</v>
      </c>
      <c r="P106" s="911" t="s">
        <v>2323</v>
      </c>
      <c r="Q106" s="902">
        <v>0</v>
      </c>
      <c r="R106" s="902">
        <v>1</v>
      </c>
      <c r="S106" s="902">
        <v>1</v>
      </c>
      <c r="T106" s="902">
        <v>1</v>
      </c>
      <c r="U106" s="902">
        <v>1</v>
      </c>
      <c r="V106" s="902">
        <v>0</v>
      </c>
      <c r="W106" s="903" t="s">
        <v>2129</v>
      </c>
      <c r="X106" s="876">
        <f t="shared" si="13"/>
        <v>30</v>
      </c>
    </row>
    <row r="107" spans="2:24" ht="13.5">
      <c r="B107" s="904">
        <v>16</v>
      </c>
      <c r="C107" s="970" t="s">
        <v>6144</v>
      </c>
      <c r="D107" s="910" t="s">
        <v>2324</v>
      </c>
      <c r="E107" s="971">
        <v>1</v>
      </c>
      <c r="F107" s="971">
        <v>0</v>
      </c>
      <c r="G107" s="971">
        <v>0</v>
      </c>
      <c r="H107" s="971">
        <v>0</v>
      </c>
      <c r="I107" s="971">
        <v>0</v>
      </c>
      <c r="J107" s="971">
        <v>0</v>
      </c>
      <c r="K107" s="972" t="s">
        <v>2129</v>
      </c>
      <c r="L107" s="876">
        <f t="shared" si="12"/>
        <v>32</v>
      </c>
      <c r="M107" s="877"/>
      <c r="N107" s="899">
        <v>16</v>
      </c>
      <c r="O107" s="900" t="s">
        <v>2124</v>
      </c>
      <c r="P107" s="911" t="s">
        <v>2325</v>
      </c>
      <c r="Q107" s="902">
        <v>0</v>
      </c>
      <c r="R107" s="902">
        <v>1</v>
      </c>
      <c r="S107" s="902">
        <v>1</v>
      </c>
      <c r="T107" s="902">
        <v>1</v>
      </c>
      <c r="U107" s="902">
        <v>1</v>
      </c>
      <c r="V107" s="902">
        <v>1</v>
      </c>
      <c r="W107" s="903" t="s">
        <v>2129</v>
      </c>
      <c r="X107" s="876">
        <f t="shared" si="13"/>
        <v>31</v>
      </c>
    </row>
    <row r="108" spans="2:24" ht="13.5" customHeight="1">
      <c r="B108" s="904">
        <v>17</v>
      </c>
      <c r="C108" s="970" t="s">
        <v>2124</v>
      </c>
      <c r="D108" s="910" t="s">
        <v>2326</v>
      </c>
      <c r="E108" s="971">
        <v>1</v>
      </c>
      <c r="F108" s="971">
        <v>0</v>
      </c>
      <c r="G108" s="971">
        <v>0</v>
      </c>
      <c r="H108" s="971">
        <v>0</v>
      </c>
      <c r="I108" s="971">
        <v>0</v>
      </c>
      <c r="J108" s="971">
        <v>1</v>
      </c>
      <c r="K108" s="972" t="s">
        <v>2129</v>
      </c>
      <c r="L108" s="876">
        <f t="shared" si="12"/>
        <v>33</v>
      </c>
      <c r="M108" s="941"/>
      <c r="N108" s="899">
        <v>17</v>
      </c>
      <c r="O108" s="900" t="s">
        <v>2124</v>
      </c>
      <c r="P108" s="911" t="s">
        <v>6183</v>
      </c>
      <c r="Q108" s="902">
        <v>0</v>
      </c>
      <c r="R108" s="902">
        <v>0</v>
      </c>
      <c r="S108" s="902">
        <v>1</v>
      </c>
      <c r="T108" s="902">
        <v>1</v>
      </c>
      <c r="U108" s="902">
        <v>0</v>
      </c>
      <c r="V108" s="902">
        <v>0</v>
      </c>
      <c r="W108" s="903" t="s">
        <v>2129</v>
      </c>
      <c r="X108" s="876">
        <f t="shared" si="13"/>
        <v>12</v>
      </c>
    </row>
    <row r="109" spans="2:24" ht="13.5">
      <c r="B109" s="904">
        <v>18</v>
      </c>
      <c r="C109" s="970" t="s">
        <v>2124</v>
      </c>
      <c r="D109" s="910" t="s">
        <v>6184</v>
      </c>
      <c r="E109" s="971">
        <v>1</v>
      </c>
      <c r="F109" s="971">
        <v>0</v>
      </c>
      <c r="G109" s="971">
        <v>1</v>
      </c>
      <c r="H109" s="971">
        <v>0</v>
      </c>
      <c r="I109" s="971">
        <v>1</v>
      </c>
      <c r="J109" s="971">
        <v>0</v>
      </c>
      <c r="K109" s="972" t="s">
        <v>2129</v>
      </c>
      <c r="L109" s="876">
        <f t="shared" si="12"/>
        <v>42</v>
      </c>
      <c r="M109" s="941"/>
      <c r="N109" s="899">
        <v>18</v>
      </c>
      <c r="O109" s="900" t="s">
        <v>6144</v>
      </c>
      <c r="P109" s="911" t="s">
        <v>6185</v>
      </c>
      <c r="Q109" s="902">
        <v>0</v>
      </c>
      <c r="R109" s="902">
        <v>0</v>
      </c>
      <c r="S109" s="902">
        <v>1</v>
      </c>
      <c r="T109" s="902">
        <v>1</v>
      </c>
      <c r="U109" s="902">
        <v>0</v>
      </c>
      <c r="V109" s="902">
        <v>1</v>
      </c>
      <c r="W109" s="903" t="s">
        <v>2129</v>
      </c>
      <c r="X109" s="876">
        <f t="shared" si="13"/>
        <v>13</v>
      </c>
    </row>
    <row r="110" spans="2:24" ht="13.5">
      <c r="B110" s="904">
        <v>19</v>
      </c>
      <c r="C110" s="970" t="s">
        <v>2124</v>
      </c>
      <c r="D110" s="910" t="s">
        <v>2330</v>
      </c>
      <c r="E110" s="971">
        <v>1</v>
      </c>
      <c r="F110" s="971">
        <v>0</v>
      </c>
      <c r="G110" s="971">
        <v>1</v>
      </c>
      <c r="H110" s="971">
        <v>0</v>
      </c>
      <c r="I110" s="971">
        <v>1</v>
      </c>
      <c r="J110" s="971">
        <v>1</v>
      </c>
      <c r="K110" s="972" t="s">
        <v>2129</v>
      </c>
      <c r="L110" s="876">
        <f t="shared" si="12"/>
        <v>43</v>
      </c>
      <c r="M110" s="955"/>
      <c r="N110" s="973">
        <v>19</v>
      </c>
      <c r="O110" s="900" t="s">
        <v>2124</v>
      </c>
      <c r="P110" s="911" t="s">
        <v>2331</v>
      </c>
      <c r="Q110" s="902">
        <v>0</v>
      </c>
      <c r="R110" s="902">
        <v>1</v>
      </c>
      <c r="S110" s="902">
        <v>1</v>
      </c>
      <c r="T110" s="902">
        <v>1</v>
      </c>
      <c r="U110" s="902">
        <v>0</v>
      </c>
      <c r="V110" s="902">
        <v>0</v>
      </c>
      <c r="W110" s="903" t="s">
        <v>2129</v>
      </c>
      <c r="X110" s="876">
        <f t="shared" si="13"/>
        <v>28</v>
      </c>
    </row>
    <row r="111" spans="2:24" ht="13.5">
      <c r="B111" s="904">
        <v>20</v>
      </c>
      <c r="C111" s="970" t="s">
        <v>2124</v>
      </c>
      <c r="D111" s="910" t="s">
        <v>6186</v>
      </c>
      <c r="E111" s="971">
        <v>1</v>
      </c>
      <c r="F111" s="971">
        <v>1</v>
      </c>
      <c r="G111" s="971">
        <v>0</v>
      </c>
      <c r="H111" s="971">
        <v>1</v>
      </c>
      <c r="I111" s="971">
        <v>0</v>
      </c>
      <c r="J111" s="971">
        <v>0</v>
      </c>
      <c r="K111" s="972" t="s">
        <v>6133</v>
      </c>
      <c r="L111" s="876">
        <f t="shared" si="12"/>
        <v>52</v>
      </c>
      <c r="M111" s="955"/>
      <c r="N111" s="973">
        <v>20</v>
      </c>
      <c r="O111" s="900" t="s">
        <v>2124</v>
      </c>
      <c r="P111" s="911" t="s">
        <v>2333</v>
      </c>
      <c r="Q111" s="902">
        <v>0</v>
      </c>
      <c r="R111" s="902">
        <v>1</v>
      </c>
      <c r="S111" s="902">
        <v>1</v>
      </c>
      <c r="T111" s="902">
        <v>1</v>
      </c>
      <c r="U111" s="902">
        <v>0</v>
      </c>
      <c r="V111" s="902">
        <v>1</v>
      </c>
      <c r="W111" s="903" t="s">
        <v>2129</v>
      </c>
      <c r="X111" s="876">
        <f t="shared" si="13"/>
        <v>29</v>
      </c>
    </row>
    <row r="112" spans="2:24" ht="13.5">
      <c r="B112" s="974">
        <v>21</v>
      </c>
      <c r="C112" s="975" t="s">
        <v>2124</v>
      </c>
      <c r="D112" s="976" t="s">
        <v>2334</v>
      </c>
      <c r="E112" s="971">
        <v>1</v>
      </c>
      <c r="F112" s="971">
        <v>1</v>
      </c>
      <c r="G112" s="971">
        <v>0</v>
      </c>
      <c r="H112" s="971">
        <v>1</v>
      </c>
      <c r="I112" s="971">
        <v>0</v>
      </c>
      <c r="J112" s="971">
        <v>1</v>
      </c>
      <c r="K112" s="977" t="s">
        <v>2129</v>
      </c>
      <c r="L112" s="876">
        <f t="shared" si="12"/>
        <v>53</v>
      </c>
      <c r="M112" s="955"/>
      <c r="N112" s="973">
        <v>21</v>
      </c>
      <c r="O112" s="900" t="s">
        <v>2124</v>
      </c>
      <c r="P112" s="911" t="s">
        <v>2335</v>
      </c>
      <c r="Q112" s="902">
        <v>0</v>
      </c>
      <c r="R112" s="902">
        <v>0</v>
      </c>
      <c r="S112" s="902">
        <v>0</v>
      </c>
      <c r="T112" s="902">
        <v>1</v>
      </c>
      <c r="U112" s="902">
        <v>1</v>
      </c>
      <c r="V112" s="902">
        <v>0</v>
      </c>
      <c r="W112" s="903">
        <v>0</v>
      </c>
      <c r="X112" s="876">
        <f t="shared" si="13"/>
        <v>6</v>
      </c>
    </row>
    <row r="113" spans="2:35" ht="13.5">
      <c r="B113" s="938"/>
      <c r="C113" s="978"/>
      <c r="D113" s="929"/>
      <c r="E113" s="939"/>
      <c r="F113" s="939"/>
      <c r="G113" s="939"/>
      <c r="H113" s="939"/>
      <c r="I113" s="939"/>
      <c r="J113" s="939"/>
      <c r="K113" s="939"/>
      <c r="M113" s="955"/>
      <c r="N113" s="973">
        <v>22</v>
      </c>
      <c r="O113" s="900" t="s">
        <v>6118</v>
      </c>
      <c r="P113" s="911" t="s">
        <v>6187</v>
      </c>
      <c r="Q113" s="902">
        <v>0</v>
      </c>
      <c r="R113" s="902">
        <v>0</v>
      </c>
      <c r="S113" s="902">
        <v>0</v>
      </c>
      <c r="T113" s="902">
        <v>1</v>
      </c>
      <c r="U113" s="902">
        <v>1</v>
      </c>
      <c r="V113" s="902">
        <v>1</v>
      </c>
      <c r="W113" s="903">
        <v>0</v>
      </c>
      <c r="X113" s="876">
        <f t="shared" si="13"/>
        <v>7</v>
      </c>
    </row>
    <row r="114" spans="2:35" ht="13.5">
      <c r="D114" s="929"/>
      <c r="M114" s="955"/>
      <c r="N114" s="973">
        <v>23</v>
      </c>
      <c r="O114" s="900" t="s">
        <v>2124</v>
      </c>
      <c r="P114" s="911" t="s">
        <v>6188</v>
      </c>
      <c r="Q114" s="902">
        <v>0</v>
      </c>
      <c r="R114" s="902">
        <v>1</v>
      </c>
      <c r="S114" s="902">
        <v>0</v>
      </c>
      <c r="T114" s="902">
        <v>1</v>
      </c>
      <c r="U114" s="902">
        <v>1</v>
      </c>
      <c r="V114" s="902">
        <v>0</v>
      </c>
      <c r="W114" s="903">
        <v>0</v>
      </c>
      <c r="X114" s="876">
        <f t="shared" si="13"/>
        <v>22</v>
      </c>
    </row>
    <row r="115" spans="2:35" ht="13.5">
      <c r="M115" s="955"/>
      <c r="N115" s="973">
        <v>24</v>
      </c>
      <c r="O115" s="900" t="s">
        <v>2124</v>
      </c>
      <c r="P115" s="911" t="s">
        <v>2338</v>
      </c>
      <c r="Q115" s="902">
        <v>0</v>
      </c>
      <c r="R115" s="902">
        <v>1</v>
      </c>
      <c r="S115" s="902">
        <v>0</v>
      </c>
      <c r="T115" s="902">
        <v>1</v>
      </c>
      <c r="U115" s="902">
        <v>1</v>
      </c>
      <c r="V115" s="902">
        <v>1</v>
      </c>
      <c r="W115" s="903">
        <v>0</v>
      </c>
      <c r="X115" s="876">
        <f t="shared" si="13"/>
        <v>23</v>
      </c>
    </row>
    <row r="116" spans="2:35" ht="13.5">
      <c r="M116" s="955"/>
      <c r="N116" s="973">
        <v>25</v>
      </c>
      <c r="O116" s="900" t="s">
        <v>2124</v>
      </c>
      <c r="P116" s="911" t="s">
        <v>2339</v>
      </c>
      <c r="Q116" s="902">
        <v>0</v>
      </c>
      <c r="R116" s="902">
        <v>0</v>
      </c>
      <c r="S116" s="902">
        <v>0</v>
      </c>
      <c r="T116" s="902">
        <v>1</v>
      </c>
      <c r="U116" s="902">
        <v>0</v>
      </c>
      <c r="V116" s="902">
        <v>0</v>
      </c>
      <c r="W116" s="903">
        <v>0</v>
      </c>
      <c r="X116" s="876">
        <f t="shared" si="13"/>
        <v>4</v>
      </c>
    </row>
    <row r="117" spans="2:35" ht="13.5">
      <c r="D117" s="929"/>
      <c r="M117" s="955"/>
      <c r="N117" s="973">
        <v>26</v>
      </c>
      <c r="O117" s="900" t="s">
        <v>2124</v>
      </c>
      <c r="P117" s="911" t="s">
        <v>2340</v>
      </c>
      <c r="Q117" s="902">
        <v>0</v>
      </c>
      <c r="R117" s="902">
        <v>0</v>
      </c>
      <c r="S117" s="902">
        <v>0</v>
      </c>
      <c r="T117" s="902">
        <v>1</v>
      </c>
      <c r="U117" s="902">
        <v>0</v>
      </c>
      <c r="V117" s="902">
        <v>1</v>
      </c>
      <c r="W117" s="903">
        <v>0</v>
      </c>
      <c r="X117" s="876">
        <f t="shared" si="13"/>
        <v>5</v>
      </c>
    </row>
    <row r="118" spans="2:35" ht="13.5">
      <c r="D118" s="929"/>
      <c r="M118" s="955"/>
      <c r="N118" s="973">
        <v>27</v>
      </c>
      <c r="O118" s="900" t="s">
        <v>2124</v>
      </c>
      <c r="P118" s="911" t="s">
        <v>6189</v>
      </c>
      <c r="Q118" s="902">
        <v>0</v>
      </c>
      <c r="R118" s="902">
        <v>1</v>
      </c>
      <c r="S118" s="902">
        <v>0</v>
      </c>
      <c r="T118" s="902">
        <v>1</v>
      </c>
      <c r="U118" s="902">
        <v>0</v>
      </c>
      <c r="V118" s="902">
        <v>0</v>
      </c>
      <c r="W118" s="903">
        <v>0</v>
      </c>
      <c r="X118" s="876">
        <f t="shared" si="13"/>
        <v>20</v>
      </c>
    </row>
    <row r="119" spans="2:35" ht="13.5">
      <c r="M119" s="955"/>
      <c r="N119" s="973">
        <v>28</v>
      </c>
      <c r="O119" s="900" t="s">
        <v>2124</v>
      </c>
      <c r="P119" s="911" t="s">
        <v>6190</v>
      </c>
      <c r="Q119" s="902">
        <v>0</v>
      </c>
      <c r="R119" s="902">
        <v>1</v>
      </c>
      <c r="S119" s="902">
        <v>0</v>
      </c>
      <c r="T119" s="902">
        <v>1</v>
      </c>
      <c r="U119" s="902">
        <v>0</v>
      </c>
      <c r="V119" s="902">
        <v>1</v>
      </c>
      <c r="W119" s="903">
        <v>0</v>
      </c>
      <c r="X119" s="876">
        <f t="shared" si="13"/>
        <v>21</v>
      </c>
    </row>
    <row r="120" spans="2:35" ht="13.5">
      <c r="M120" s="955"/>
      <c r="N120" s="973">
        <v>29</v>
      </c>
      <c r="O120" s="907" t="s">
        <v>6141</v>
      </c>
      <c r="P120" s="969" t="s">
        <v>6191</v>
      </c>
      <c r="Q120" s="902">
        <v>0</v>
      </c>
      <c r="R120" s="902">
        <v>0</v>
      </c>
      <c r="S120" s="902">
        <v>0</v>
      </c>
      <c r="T120" s="902">
        <v>0</v>
      </c>
      <c r="U120" s="902">
        <v>0</v>
      </c>
      <c r="V120" s="902">
        <v>1</v>
      </c>
      <c r="W120" s="903">
        <v>0</v>
      </c>
      <c r="X120" s="876">
        <f t="shared" si="13"/>
        <v>1</v>
      </c>
    </row>
    <row r="121" spans="2:35" ht="13.5">
      <c r="M121" s="955"/>
      <c r="N121" s="973">
        <v>30</v>
      </c>
      <c r="O121" s="907" t="s">
        <v>2132</v>
      </c>
      <c r="P121" s="969" t="s">
        <v>2344</v>
      </c>
      <c r="Q121" s="902">
        <v>0</v>
      </c>
      <c r="R121" s="902">
        <v>0</v>
      </c>
      <c r="S121" s="902">
        <v>1</v>
      </c>
      <c r="T121" s="902">
        <v>0</v>
      </c>
      <c r="U121" s="902">
        <v>0</v>
      </c>
      <c r="V121" s="902">
        <v>1</v>
      </c>
      <c r="W121" s="903">
        <v>0</v>
      </c>
      <c r="X121" s="876">
        <f t="shared" si="13"/>
        <v>9</v>
      </c>
    </row>
    <row r="122" spans="2:35" ht="13.5">
      <c r="M122" s="955"/>
      <c r="N122" s="973">
        <v>31</v>
      </c>
      <c r="O122" s="907" t="s">
        <v>2138</v>
      </c>
      <c r="P122" s="969" t="s">
        <v>2345</v>
      </c>
      <c r="Q122" s="902">
        <v>0</v>
      </c>
      <c r="R122" s="902">
        <v>1</v>
      </c>
      <c r="S122" s="902">
        <v>0</v>
      </c>
      <c r="T122" s="902">
        <v>0</v>
      </c>
      <c r="U122" s="902">
        <v>0</v>
      </c>
      <c r="V122" s="902">
        <v>1</v>
      </c>
      <c r="W122" s="903">
        <v>0</v>
      </c>
      <c r="X122" s="876">
        <f t="shared" si="13"/>
        <v>17</v>
      </c>
    </row>
    <row r="123" spans="2:35" ht="13.5">
      <c r="M123" s="955"/>
      <c r="N123" s="979">
        <v>32</v>
      </c>
      <c r="O123" s="931" t="s">
        <v>2138</v>
      </c>
      <c r="P123" s="980" t="s">
        <v>2346</v>
      </c>
      <c r="Q123" s="918">
        <v>0</v>
      </c>
      <c r="R123" s="918">
        <v>1</v>
      </c>
      <c r="S123" s="918">
        <v>1</v>
      </c>
      <c r="T123" s="918">
        <v>0</v>
      </c>
      <c r="U123" s="918">
        <v>0</v>
      </c>
      <c r="V123" s="918">
        <v>1</v>
      </c>
      <c r="W123" s="919" t="s">
        <v>2129</v>
      </c>
      <c r="X123" s="876">
        <f t="shared" si="13"/>
        <v>25</v>
      </c>
    </row>
    <row r="124" spans="2:35" ht="13.5">
      <c r="M124" s="955"/>
      <c r="N124" s="973">
        <v>33</v>
      </c>
      <c r="O124" s="970" t="s">
        <v>2124</v>
      </c>
      <c r="P124" s="913" t="s">
        <v>2347</v>
      </c>
      <c r="Q124" s="971">
        <v>1</v>
      </c>
      <c r="R124" s="971">
        <v>0</v>
      </c>
      <c r="S124" s="971">
        <v>0</v>
      </c>
      <c r="T124" s="971">
        <v>0</v>
      </c>
      <c r="U124" s="971">
        <v>0</v>
      </c>
      <c r="V124" s="971">
        <v>0</v>
      </c>
      <c r="W124" s="972" t="s">
        <v>2129</v>
      </c>
      <c r="X124" s="876">
        <f t="shared" si="13"/>
        <v>32</v>
      </c>
      <c r="AB124" s="935"/>
      <c r="AC124" s="981"/>
      <c r="AD124" s="981"/>
      <c r="AE124" s="981"/>
      <c r="AF124" s="981"/>
      <c r="AG124" s="981"/>
      <c r="AH124" s="981"/>
      <c r="AI124" s="981"/>
    </row>
    <row r="125" spans="2:35" ht="13.5">
      <c r="M125" s="955"/>
      <c r="N125" s="973">
        <v>34</v>
      </c>
      <c r="O125" s="970" t="s">
        <v>2124</v>
      </c>
      <c r="P125" s="913" t="s">
        <v>2348</v>
      </c>
      <c r="Q125" s="971">
        <v>1</v>
      </c>
      <c r="R125" s="971">
        <v>0</v>
      </c>
      <c r="S125" s="971">
        <v>0</v>
      </c>
      <c r="T125" s="971">
        <v>0</v>
      </c>
      <c r="U125" s="971">
        <v>0</v>
      </c>
      <c r="V125" s="971">
        <v>1</v>
      </c>
      <c r="W125" s="972" t="s">
        <v>2129</v>
      </c>
      <c r="X125" s="876">
        <f t="shared" si="13"/>
        <v>33</v>
      </c>
      <c r="AB125" s="935"/>
      <c r="AC125" s="981"/>
      <c r="AD125" s="981"/>
      <c r="AE125" s="981"/>
      <c r="AF125" s="981"/>
      <c r="AG125" s="981"/>
      <c r="AH125" s="981"/>
      <c r="AI125" s="981"/>
    </row>
    <row r="126" spans="2:35" ht="13.5">
      <c r="M126" s="955"/>
      <c r="N126" s="973">
        <v>35</v>
      </c>
      <c r="O126" s="970" t="s">
        <v>2124</v>
      </c>
      <c r="P126" s="913" t="s">
        <v>2349</v>
      </c>
      <c r="Q126" s="971">
        <v>1</v>
      </c>
      <c r="R126" s="971">
        <v>0</v>
      </c>
      <c r="S126" s="971">
        <v>0</v>
      </c>
      <c r="T126" s="971">
        <v>0</v>
      </c>
      <c r="U126" s="971">
        <v>1</v>
      </c>
      <c r="V126" s="971">
        <v>0</v>
      </c>
      <c r="W126" s="982" t="s">
        <v>2129</v>
      </c>
      <c r="X126" s="876">
        <f t="shared" si="13"/>
        <v>34</v>
      </c>
      <c r="AB126" s="935"/>
      <c r="AC126" s="981"/>
      <c r="AD126" s="981"/>
      <c r="AE126" s="981"/>
      <c r="AF126" s="981"/>
      <c r="AG126" s="981"/>
      <c r="AH126" s="981"/>
      <c r="AI126" s="981"/>
    </row>
    <row r="127" spans="2:35" ht="13.5">
      <c r="M127" s="955"/>
      <c r="N127" s="973">
        <v>36</v>
      </c>
      <c r="O127" s="970" t="s">
        <v>2124</v>
      </c>
      <c r="P127" s="913" t="s">
        <v>6192</v>
      </c>
      <c r="Q127" s="971">
        <v>1</v>
      </c>
      <c r="R127" s="971">
        <v>0</v>
      </c>
      <c r="S127" s="971">
        <v>0</v>
      </c>
      <c r="T127" s="971">
        <v>0</v>
      </c>
      <c r="U127" s="971">
        <v>1</v>
      </c>
      <c r="V127" s="971">
        <v>1</v>
      </c>
      <c r="W127" s="982" t="s">
        <v>2129</v>
      </c>
      <c r="X127" s="876">
        <f t="shared" si="13"/>
        <v>35</v>
      </c>
      <c r="AB127" s="935"/>
      <c r="AC127" s="981"/>
      <c r="AD127" s="981"/>
      <c r="AE127" s="981"/>
      <c r="AF127" s="981"/>
      <c r="AG127" s="981"/>
      <c r="AH127" s="981"/>
      <c r="AI127" s="981"/>
    </row>
    <row r="128" spans="2:35" ht="13.5">
      <c r="M128" s="955"/>
      <c r="N128" s="973">
        <v>37</v>
      </c>
      <c r="O128" s="970" t="s">
        <v>2124</v>
      </c>
      <c r="P128" s="983" t="s">
        <v>2351</v>
      </c>
      <c r="Q128" s="971">
        <v>1</v>
      </c>
      <c r="R128" s="971">
        <v>0</v>
      </c>
      <c r="S128" s="971">
        <v>0</v>
      </c>
      <c r="T128" s="971">
        <v>1</v>
      </c>
      <c r="U128" s="971">
        <v>0</v>
      </c>
      <c r="V128" s="971">
        <v>0</v>
      </c>
      <c r="W128" s="984" t="s">
        <v>2129</v>
      </c>
      <c r="X128" s="876">
        <f t="shared" si="13"/>
        <v>36</v>
      </c>
      <c r="AB128" s="935"/>
      <c r="AC128" s="981"/>
      <c r="AD128" s="981"/>
      <c r="AE128" s="981"/>
      <c r="AF128" s="981"/>
      <c r="AG128" s="981"/>
      <c r="AH128" s="981"/>
      <c r="AI128" s="981"/>
    </row>
    <row r="129" spans="13:35" ht="13.5">
      <c r="M129" s="955"/>
      <c r="N129" s="973">
        <v>38</v>
      </c>
      <c r="O129" s="970" t="s">
        <v>2124</v>
      </c>
      <c r="P129" s="913" t="s">
        <v>2352</v>
      </c>
      <c r="Q129" s="971">
        <v>1</v>
      </c>
      <c r="R129" s="971">
        <v>0</v>
      </c>
      <c r="S129" s="971">
        <v>0</v>
      </c>
      <c r="T129" s="971">
        <v>1</v>
      </c>
      <c r="U129" s="971">
        <v>0</v>
      </c>
      <c r="V129" s="971">
        <v>1</v>
      </c>
      <c r="W129" s="982" t="s">
        <v>2129</v>
      </c>
      <c r="X129" s="876">
        <f t="shared" si="13"/>
        <v>37</v>
      </c>
      <c r="AB129" s="935"/>
      <c r="AC129" s="981"/>
      <c r="AD129" s="981"/>
      <c r="AE129" s="981"/>
      <c r="AF129" s="981"/>
      <c r="AG129" s="981"/>
      <c r="AH129" s="981"/>
      <c r="AI129" s="981"/>
    </row>
    <row r="130" spans="13:35" ht="13.5">
      <c r="M130" s="955"/>
      <c r="N130" s="973">
        <v>39</v>
      </c>
      <c r="O130" s="970" t="s">
        <v>2124</v>
      </c>
      <c r="P130" s="914" t="s">
        <v>2353</v>
      </c>
      <c r="Q130" s="971">
        <v>1</v>
      </c>
      <c r="R130" s="971">
        <v>0</v>
      </c>
      <c r="S130" s="971">
        <v>0</v>
      </c>
      <c r="T130" s="971">
        <v>1</v>
      </c>
      <c r="U130" s="971">
        <v>1</v>
      </c>
      <c r="V130" s="971">
        <v>0</v>
      </c>
      <c r="W130" s="972">
        <v>0</v>
      </c>
      <c r="X130" s="876">
        <f t="shared" si="13"/>
        <v>38</v>
      </c>
      <c r="AB130" s="935"/>
      <c r="AC130" s="981"/>
      <c r="AD130" s="981"/>
      <c r="AE130" s="981"/>
      <c r="AF130" s="981"/>
      <c r="AG130" s="981"/>
      <c r="AH130" s="981"/>
      <c r="AI130" s="981"/>
    </row>
    <row r="131" spans="13:35" ht="13.5">
      <c r="M131" s="955"/>
      <c r="N131" s="973">
        <v>40</v>
      </c>
      <c r="O131" s="970" t="s">
        <v>2124</v>
      </c>
      <c r="P131" s="914" t="s">
        <v>2354</v>
      </c>
      <c r="Q131" s="971">
        <v>1</v>
      </c>
      <c r="R131" s="971">
        <v>0</v>
      </c>
      <c r="S131" s="971">
        <v>0</v>
      </c>
      <c r="T131" s="971">
        <v>1</v>
      </c>
      <c r="U131" s="971">
        <v>1</v>
      </c>
      <c r="V131" s="971">
        <v>1</v>
      </c>
      <c r="W131" s="972">
        <v>0</v>
      </c>
      <c r="X131" s="876">
        <f t="shared" si="13"/>
        <v>39</v>
      </c>
      <c r="AB131" s="935"/>
      <c r="AC131" s="981"/>
      <c r="AD131" s="981"/>
      <c r="AE131" s="981"/>
      <c r="AF131" s="981"/>
      <c r="AG131" s="981"/>
      <c r="AH131" s="981"/>
      <c r="AI131" s="981"/>
    </row>
    <row r="132" spans="13:35" ht="13.5">
      <c r="M132" s="955"/>
      <c r="N132" s="973">
        <v>41</v>
      </c>
      <c r="O132" s="970" t="s">
        <v>2124</v>
      </c>
      <c r="P132" s="914" t="s">
        <v>2355</v>
      </c>
      <c r="Q132" s="971">
        <v>1</v>
      </c>
      <c r="R132" s="971">
        <v>0</v>
      </c>
      <c r="S132" s="971">
        <v>1</v>
      </c>
      <c r="T132" s="971">
        <v>0</v>
      </c>
      <c r="U132" s="971">
        <v>0</v>
      </c>
      <c r="V132" s="971">
        <v>0</v>
      </c>
      <c r="W132" s="972">
        <v>0</v>
      </c>
      <c r="X132" s="876">
        <f t="shared" si="13"/>
        <v>40</v>
      </c>
      <c r="AB132" s="935"/>
      <c r="AC132" s="981"/>
      <c r="AD132" s="981"/>
      <c r="AE132" s="981"/>
      <c r="AF132" s="981"/>
      <c r="AG132" s="981"/>
      <c r="AH132" s="981"/>
      <c r="AI132" s="981"/>
    </row>
    <row r="133" spans="13:35" ht="13.5">
      <c r="M133" s="955"/>
      <c r="N133" s="973">
        <v>42</v>
      </c>
      <c r="O133" s="970" t="s">
        <v>2124</v>
      </c>
      <c r="P133" s="914" t="s">
        <v>2356</v>
      </c>
      <c r="Q133" s="971">
        <v>1</v>
      </c>
      <c r="R133" s="971">
        <v>0</v>
      </c>
      <c r="S133" s="971">
        <v>1</v>
      </c>
      <c r="T133" s="971">
        <v>0</v>
      </c>
      <c r="U133" s="971">
        <v>0</v>
      </c>
      <c r="V133" s="971">
        <v>1</v>
      </c>
      <c r="W133" s="972">
        <v>0</v>
      </c>
      <c r="X133" s="876">
        <f t="shared" si="13"/>
        <v>41</v>
      </c>
      <c r="AB133" s="935"/>
      <c r="AC133" s="981"/>
      <c r="AD133" s="981"/>
      <c r="AE133" s="981"/>
      <c r="AF133" s="981"/>
      <c r="AG133" s="981"/>
      <c r="AH133" s="981"/>
      <c r="AI133" s="981"/>
    </row>
    <row r="134" spans="13:35" ht="13.5">
      <c r="M134" s="955"/>
      <c r="N134" s="973">
        <v>43</v>
      </c>
      <c r="O134" s="970" t="s">
        <v>2124</v>
      </c>
      <c r="P134" s="913" t="s">
        <v>2357</v>
      </c>
      <c r="Q134" s="971">
        <v>1</v>
      </c>
      <c r="R134" s="971">
        <v>0</v>
      </c>
      <c r="S134" s="971">
        <v>1</v>
      </c>
      <c r="T134" s="971">
        <v>0</v>
      </c>
      <c r="U134" s="971">
        <v>1</v>
      </c>
      <c r="V134" s="971">
        <v>0</v>
      </c>
      <c r="W134" s="972" t="s">
        <v>2129</v>
      </c>
      <c r="X134" s="876">
        <f t="shared" si="13"/>
        <v>42</v>
      </c>
      <c r="AB134" s="935"/>
      <c r="AC134" s="981"/>
      <c r="AD134" s="981"/>
      <c r="AE134" s="981"/>
      <c r="AF134" s="981"/>
      <c r="AG134" s="981"/>
      <c r="AH134" s="981"/>
      <c r="AI134" s="981"/>
    </row>
    <row r="135" spans="13:35" ht="13.5">
      <c r="M135" s="955"/>
      <c r="N135" s="979">
        <v>44</v>
      </c>
      <c r="O135" s="970" t="s">
        <v>2124</v>
      </c>
      <c r="P135" s="913" t="s">
        <v>2358</v>
      </c>
      <c r="Q135" s="971">
        <v>1</v>
      </c>
      <c r="R135" s="971">
        <v>0</v>
      </c>
      <c r="S135" s="971">
        <v>1</v>
      </c>
      <c r="T135" s="971">
        <v>0</v>
      </c>
      <c r="U135" s="971">
        <v>1</v>
      </c>
      <c r="V135" s="971">
        <v>1</v>
      </c>
      <c r="W135" s="972" t="s">
        <v>2129</v>
      </c>
      <c r="X135" s="876">
        <f t="shared" si="13"/>
        <v>43</v>
      </c>
      <c r="AB135" s="935"/>
      <c r="AC135" s="981"/>
      <c r="AD135" s="981"/>
      <c r="AE135" s="981"/>
      <c r="AF135" s="981"/>
      <c r="AG135" s="981"/>
      <c r="AH135" s="981"/>
      <c r="AI135" s="981"/>
    </row>
    <row r="136" spans="13:35" ht="13.5">
      <c r="M136" s="955"/>
      <c r="N136" s="973">
        <v>45</v>
      </c>
      <c r="O136" s="970" t="s">
        <v>2124</v>
      </c>
      <c r="P136" s="913" t="s">
        <v>2359</v>
      </c>
      <c r="Q136" s="971">
        <v>1</v>
      </c>
      <c r="R136" s="971">
        <v>0</v>
      </c>
      <c r="S136" s="971">
        <v>1</v>
      </c>
      <c r="T136" s="971">
        <v>1</v>
      </c>
      <c r="U136" s="971">
        <v>0</v>
      </c>
      <c r="V136" s="971">
        <v>0</v>
      </c>
      <c r="W136" s="982" t="s">
        <v>2129</v>
      </c>
      <c r="X136" s="876">
        <f t="shared" si="13"/>
        <v>44</v>
      </c>
      <c r="AB136" s="935"/>
      <c r="AC136" s="981"/>
      <c r="AD136" s="981"/>
      <c r="AE136" s="981"/>
      <c r="AF136" s="981"/>
      <c r="AG136" s="981"/>
      <c r="AH136" s="981"/>
      <c r="AI136" s="981"/>
    </row>
    <row r="137" spans="13:35" ht="13.5">
      <c r="M137" s="955"/>
      <c r="N137" s="973">
        <v>46</v>
      </c>
      <c r="O137" s="970" t="s">
        <v>2124</v>
      </c>
      <c r="P137" s="913" t="s">
        <v>2360</v>
      </c>
      <c r="Q137" s="971">
        <v>1</v>
      </c>
      <c r="R137" s="971">
        <v>0</v>
      </c>
      <c r="S137" s="971">
        <v>1</v>
      </c>
      <c r="T137" s="971">
        <v>1</v>
      </c>
      <c r="U137" s="971">
        <v>0</v>
      </c>
      <c r="V137" s="971">
        <v>1</v>
      </c>
      <c r="W137" s="982" t="s">
        <v>2129</v>
      </c>
      <c r="X137" s="876">
        <f t="shared" si="13"/>
        <v>45</v>
      </c>
      <c r="AB137" s="935"/>
      <c r="AC137" s="981"/>
      <c r="AD137" s="981"/>
      <c r="AE137" s="981"/>
      <c r="AF137" s="981"/>
      <c r="AG137" s="981"/>
      <c r="AH137" s="981"/>
      <c r="AI137" s="981"/>
    </row>
    <row r="138" spans="13:35" ht="13.5">
      <c r="M138" s="955"/>
      <c r="N138" s="973">
        <v>47</v>
      </c>
      <c r="O138" s="970" t="s">
        <v>2124</v>
      </c>
      <c r="P138" s="913" t="s">
        <v>2361</v>
      </c>
      <c r="Q138" s="971">
        <v>1</v>
      </c>
      <c r="R138" s="971">
        <v>0</v>
      </c>
      <c r="S138" s="971">
        <v>1</v>
      </c>
      <c r="T138" s="971">
        <v>1</v>
      </c>
      <c r="U138" s="971">
        <v>1</v>
      </c>
      <c r="V138" s="971">
        <v>0</v>
      </c>
      <c r="W138" s="984" t="s">
        <v>2129</v>
      </c>
      <c r="X138" s="876">
        <f t="shared" si="13"/>
        <v>46</v>
      </c>
      <c r="AB138" s="935"/>
      <c r="AC138" s="981"/>
      <c r="AD138" s="981"/>
      <c r="AE138" s="981"/>
      <c r="AF138" s="981"/>
      <c r="AG138" s="981"/>
      <c r="AH138" s="981"/>
      <c r="AI138" s="981"/>
    </row>
    <row r="139" spans="13:35" ht="13.5">
      <c r="M139" s="955"/>
      <c r="N139" s="973">
        <v>48</v>
      </c>
      <c r="O139" s="945" t="s">
        <v>2124</v>
      </c>
      <c r="P139" s="913" t="s">
        <v>2362</v>
      </c>
      <c r="Q139" s="971">
        <v>1</v>
      </c>
      <c r="R139" s="971">
        <v>0</v>
      </c>
      <c r="S139" s="971">
        <v>1</v>
      </c>
      <c r="T139" s="971">
        <v>1</v>
      </c>
      <c r="U139" s="971">
        <v>1</v>
      </c>
      <c r="V139" s="971">
        <v>1</v>
      </c>
      <c r="W139" s="982" t="s">
        <v>2129</v>
      </c>
      <c r="X139" s="876">
        <f t="shared" si="13"/>
        <v>47</v>
      </c>
      <c r="AB139" s="935"/>
      <c r="AC139" s="981"/>
      <c r="AD139" s="981"/>
      <c r="AE139" s="981"/>
      <c r="AF139" s="981"/>
      <c r="AG139" s="981"/>
      <c r="AH139" s="981"/>
      <c r="AI139" s="981"/>
    </row>
    <row r="140" spans="13:35" ht="13.5">
      <c r="M140" s="955"/>
      <c r="N140" s="973">
        <v>49</v>
      </c>
      <c r="O140" s="970" t="s">
        <v>6144</v>
      </c>
      <c r="P140" s="914" t="s">
        <v>2363</v>
      </c>
      <c r="Q140" s="971">
        <v>1</v>
      </c>
      <c r="R140" s="971">
        <v>1</v>
      </c>
      <c r="S140" s="971">
        <v>0</v>
      </c>
      <c r="T140" s="971">
        <v>0</v>
      </c>
      <c r="U140" s="971">
        <v>0</v>
      </c>
      <c r="V140" s="971">
        <v>0</v>
      </c>
      <c r="W140" s="972">
        <v>0</v>
      </c>
      <c r="X140" s="876">
        <f t="shared" si="13"/>
        <v>48</v>
      </c>
      <c r="AB140" s="935"/>
      <c r="AC140" s="981"/>
      <c r="AD140" s="981"/>
      <c r="AE140" s="981"/>
      <c r="AF140" s="981"/>
      <c r="AG140" s="981"/>
      <c r="AH140" s="981"/>
      <c r="AI140" s="981"/>
    </row>
    <row r="141" spans="13:35" ht="13.5">
      <c r="M141" s="955"/>
      <c r="N141" s="973">
        <v>50</v>
      </c>
      <c r="O141" s="970" t="s">
        <v>2106</v>
      </c>
      <c r="P141" s="914" t="s">
        <v>6193</v>
      </c>
      <c r="Q141" s="971">
        <v>1</v>
      </c>
      <c r="R141" s="971">
        <v>1</v>
      </c>
      <c r="S141" s="971">
        <v>0</v>
      </c>
      <c r="T141" s="971">
        <v>0</v>
      </c>
      <c r="U141" s="971">
        <v>0</v>
      </c>
      <c r="V141" s="971">
        <v>1</v>
      </c>
      <c r="W141" s="972">
        <v>0</v>
      </c>
      <c r="X141" s="876">
        <f t="shared" si="13"/>
        <v>49</v>
      </c>
      <c r="AB141" s="935"/>
      <c r="AC141" s="981"/>
      <c r="AD141" s="981"/>
      <c r="AE141" s="981"/>
      <c r="AF141" s="981"/>
      <c r="AG141" s="981"/>
      <c r="AH141" s="981"/>
      <c r="AI141" s="981"/>
    </row>
    <row r="142" spans="13:35" ht="13.5">
      <c r="M142" s="955"/>
      <c r="N142" s="973">
        <v>51</v>
      </c>
      <c r="O142" s="970" t="s">
        <v>2106</v>
      </c>
      <c r="P142" s="914" t="s">
        <v>6194</v>
      </c>
      <c r="Q142" s="971">
        <v>1</v>
      </c>
      <c r="R142" s="971">
        <v>1</v>
      </c>
      <c r="S142" s="971">
        <v>0</v>
      </c>
      <c r="T142" s="971">
        <v>0</v>
      </c>
      <c r="U142" s="971">
        <v>1</v>
      </c>
      <c r="V142" s="971">
        <v>0</v>
      </c>
      <c r="W142" s="972">
        <v>0</v>
      </c>
      <c r="X142" s="876">
        <f t="shared" si="13"/>
        <v>50</v>
      </c>
      <c r="AB142" s="935"/>
      <c r="AC142" s="981"/>
      <c r="AD142" s="981"/>
      <c r="AE142" s="981"/>
      <c r="AF142" s="981"/>
      <c r="AG142" s="981"/>
      <c r="AH142" s="981"/>
      <c r="AI142" s="981"/>
    </row>
    <row r="143" spans="13:35" ht="13.5">
      <c r="M143" s="955"/>
      <c r="N143" s="973">
        <v>52</v>
      </c>
      <c r="O143" s="945" t="s">
        <v>2124</v>
      </c>
      <c r="P143" s="914" t="s">
        <v>2366</v>
      </c>
      <c r="Q143" s="971">
        <v>1</v>
      </c>
      <c r="R143" s="971">
        <v>1</v>
      </c>
      <c r="S143" s="971">
        <v>0</v>
      </c>
      <c r="T143" s="971">
        <v>0</v>
      </c>
      <c r="U143" s="971">
        <v>1</v>
      </c>
      <c r="V143" s="971">
        <v>1</v>
      </c>
      <c r="W143" s="972">
        <v>0</v>
      </c>
      <c r="X143" s="876">
        <f t="shared" si="13"/>
        <v>51</v>
      </c>
      <c r="AB143" s="935"/>
      <c r="AC143" s="981"/>
      <c r="AD143" s="981"/>
      <c r="AE143" s="981"/>
      <c r="AF143" s="981"/>
      <c r="AG143" s="981"/>
      <c r="AH143" s="981"/>
      <c r="AI143" s="981"/>
    </row>
    <row r="144" spans="13:35" ht="13.5">
      <c r="M144" s="955"/>
      <c r="N144" s="973">
        <v>53</v>
      </c>
      <c r="O144" s="970" t="s">
        <v>2124</v>
      </c>
      <c r="P144" s="913" t="s">
        <v>2367</v>
      </c>
      <c r="Q144" s="971">
        <v>1</v>
      </c>
      <c r="R144" s="971">
        <v>1</v>
      </c>
      <c r="S144" s="971">
        <v>0</v>
      </c>
      <c r="T144" s="971">
        <v>1</v>
      </c>
      <c r="U144" s="971">
        <v>0</v>
      </c>
      <c r="V144" s="971">
        <v>0</v>
      </c>
      <c r="W144" s="972" t="s">
        <v>2129</v>
      </c>
      <c r="X144" s="876">
        <f t="shared" si="13"/>
        <v>52</v>
      </c>
      <c r="AB144" s="935"/>
      <c r="AC144" s="981"/>
      <c r="AD144" s="981"/>
      <c r="AE144" s="981"/>
      <c r="AF144" s="981"/>
      <c r="AG144" s="981"/>
      <c r="AH144" s="981"/>
      <c r="AI144" s="981"/>
    </row>
    <row r="145" spans="2:35" ht="13.5">
      <c r="M145" s="955"/>
      <c r="N145" s="973">
        <v>54</v>
      </c>
      <c r="O145" s="945" t="s">
        <v>2124</v>
      </c>
      <c r="P145" s="913" t="s">
        <v>2368</v>
      </c>
      <c r="Q145" s="971">
        <v>1</v>
      </c>
      <c r="R145" s="971">
        <v>1</v>
      </c>
      <c r="S145" s="971">
        <v>0</v>
      </c>
      <c r="T145" s="971">
        <v>1</v>
      </c>
      <c r="U145" s="971">
        <v>0</v>
      </c>
      <c r="V145" s="971">
        <v>1</v>
      </c>
      <c r="W145" s="972" t="s">
        <v>6133</v>
      </c>
      <c r="X145" s="876">
        <f t="shared" si="13"/>
        <v>53</v>
      </c>
      <c r="AB145" s="935"/>
      <c r="AC145" s="981"/>
      <c r="AD145" s="981"/>
      <c r="AE145" s="981"/>
      <c r="AF145" s="981"/>
      <c r="AG145" s="981"/>
      <c r="AH145" s="981"/>
      <c r="AI145" s="981"/>
    </row>
    <row r="146" spans="2:35" ht="13.5">
      <c r="M146" s="955"/>
      <c r="N146" s="973">
        <v>55</v>
      </c>
      <c r="O146" s="945" t="s">
        <v>6073</v>
      </c>
      <c r="P146" s="913" t="s">
        <v>2369</v>
      </c>
      <c r="Q146" s="971">
        <v>1</v>
      </c>
      <c r="R146" s="971">
        <v>1</v>
      </c>
      <c r="S146" s="971">
        <v>0</v>
      </c>
      <c r="T146" s="971">
        <v>1</v>
      </c>
      <c r="U146" s="971">
        <v>1</v>
      </c>
      <c r="V146" s="971">
        <v>0</v>
      </c>
      <c r="W146" s="982" t="s">
        <v>2129</v>
      </c>
      <c r="X146" s="876">
        <f t="shared" si="13"/>
        <v>54</v>
      </c>
      <c r="AB146" s="935"/>
      <c r="AC146" s="981"/>
      <c r="AD146" s="981"/>
      <c r="AE146" s="981"/>
      <c r="AF146" s="981"/>
      <c r="AG146" s="981"/>
      <c r="AH146" s="981"/>
      <c r="AI146" s="981"/>
    </row>
    <row r="147" spans="2:35" ht="13.5">
      <c r="M147" s="955"/>
      <c r="N147" s="979">
        <v>56</v>
      </c>
      <c r="O147" s="945" t="s">
        <v>2124</v>
      </c>
      <c r="P147" s="913" t="s">
        <v>2370</v>
      </c>
      <c r="Q147" s="971">
        <v>1</v>
      </c>
      <c r="R147" s="971">
        <v>1</v>
      </c>
      <c r="S147" s="971">
        <v>0</v>
      </c>
      <c r="T147" s="971">
        <v>1</v>
      </c>
      <c r="U147" s="971">
        <v>1</v>
      </c>
      <c r="V147" s="971">
        <v>1</v>
      </c>
      <c r="W147" s="982" t="s">
        <v>2129</v>
      </c>
      <c r="X147" s="876">
        <f t="shared" si="13"/>
        <v>55</v>
      </c>
      <c r="AB147" s="935"/>
      <c r="AC147" s="981"/>
      <c r="AD147" s="981"/>
      <c r="AE147" s="981"/>
      <c r="AF147" s="981"/>
      <c r="AG147" s="981"/>
      <c r="AH147" s="981"/>
      <c r="AI147" s="981"/>
    </row>
    <row r="148" spans="2:35" ht="13.5">
      <c r="M148" s="955"/>
      <c r="N148" s="973">
        <v>57</v>
      </c>
      <c r="O148" s="985" t="s">
        <v>2124</v>
      </c>
      <c r="P148" s="983" t="s">
        <v>2371</v>
      </c>
      <c r="Q148" s="971">
        <v>1</v>
      </c>
      <c r="R148" s="971">
        <v>1</v>
      </c>
      <c r="S148" s="971">
        <v>1</v>
      </c>
      <c r="T148" s="971">
        <v>0</v>
      </c>
      <c r="U148" s="971">
        <v>0</v>
      </c>
      <c r="V148" s="971">
        <v>0</v>
      </c>
      <c r="W148" s="984" t="s">
        <v>2129</v>
      </c>
      <c r="X148" s="876">
        <f t="shared" si="13"/>
        <v>56</v>
      </c>
      <c r="AB148" s="935"/>
      <c r="AC148" s="981"/>
      <c r="AD148" s="981"/>
      <c r="AE148" s="981"/>
      <c r="AF148" s="981"/>
      <c r="AG148" s="981"/>
      <c r="AH148" s="981"/>
      <c r="AI148" s="981"/>
    </row>
    <row r="149" spans="2:35" ht="13.5">
      <c r="M149" s="955"/>
      <c r="N149" s="973">
        <v>58</v>
      </c>
      <c r="O149" s="970" t="s">
        <v>2124</v>
      </c>
      <c r="P149" s="913" t="s">
        <v>2372</v>
      </c>
      <c r="Q149" s="971">
        <v>1</v>
      </c>
      <c r="R149" s="971">
        <v>1</v>
      </c>
      <c r="S149" s="971">
        <v>1</v>
      </c>
      <c r="T149" s="971">
        <v>0</v>
      </c>
      <c r="U149" s="971">
        <v>0</v>
      </c>
      <c r="V149" s="971">
        <v>1</v>
      </c>
      <c r="W149" s="982" t="s">
        <v>2129</v>
      </c>
      <c r="X149" s="876">
        <f t="shared" si="13"/>
        <v>57</v>
      </c>
      <c r="AB149" s="935"/>
      <c r="AC149" s="981"/>
      <c r="AD149" s="981"/>
      <c r="AE149" s="981"/>
      <c r="AF149" s="981"/>
      <c r="AG149" s="981"/>
      <c r="AH149" s="981"/>
      <c r="AI149" s="981"/>
    </row>
    <row r="150" spans="2:35" ht="13.5">
      <c r="M150" s="955"/>
      <c r="N150" s="973">
        <v>59</v>
      </c>
      <c r="O150" s="945" t="s">
        <v>2124</v>
      </c>
      <c r="P150" s="914" t="s">
        <v>2373</v>
      </c>
      <c r="Q150" s="971">
        <v>1</v>
      </c>
      <c r="R150" s="971">
        <v>1</v>
      </c>
      <c r="S150" s="971">
        <v>1</v>
      </c>
      <c r="T150" s="971">
        <v>0</v>
      </c>
      <c r="U150" s="971">
        <v>1</v>
      </c>
      <c r="V150" s="971">
        <v>0</v>
      </c>
      <c r="W150" s="972">
        <v>0</v>
      </c>
      <c r="X150" s="876">
        <f t="shared" si="13"/>
        <v>58</v>
      </c>
      <c r="AB150" s="935"/>
      <c r="AC150" s="981"/>
      <c r="AD150" s="981"/>
      <c r="AE150" s="981"/>
      <c r="AF150" s="981"/>
      <c r="AG150" s="981"/>
      <c r="AH150" s="981"/>
      <c r="AI150" s="981"/>
    </row>
    <row r="151" spans="2:35" ht="13.5">
      <c r="M151" s="955"/>
      <c r="N151" s="973">
        <v>60</v>
      </c>
      <c r="O151" s="985" t="s">
        <v>2124</v>
      </c>
      <c r="P151" s="914" t="s">
        <v>2374</v>
      </c>
      <c r="Q151" s="971">
        <v>1</v>
      </c>
      <c r="R151" s="971">
        <v>1</v>
      </c>
      <c r="S151" s="971">
        <v>1</v>
      </c>
      <c r="T151" s="971">
        <v>0</v>
      </c>
      <c r="U151" s="971">
        <v>1</v>
      </c>
      <c r="V151" s="971">
        <v>1</v>
      </c>
      <c r="W151" s="972">
        <v>0</v>
      </c>
      <c r="X151" s="876">
        <f t="shared" si="13"/>
        <v>59</v>
      </c>
      <c r="AB151" s="935"/>
      <c r="AC151" s="981"/>
      <c r="AD151" s="981"/>
      <c r="AE151" s="981"/>
      <c r="AF151" s="981"/>
      <c r="AG151" s="981"/>
      <c r="AH151" s="981"/>
      <c r="AI151" s="981"/>
    </row>
    <row r="152" spans="2:35" ht="13.5">
      <c r="M152" s="955"/>
      <c r="N152" s="973">
        <v>61</v>
      </c>
      <c r="O152" s="986" t="s">
        <v>2124</v>
      </c>
      <c r="P152" s="914" t="s">
        <v>2375</v>
      </c>
      <c r="Q152" s="971">
        <v>1</v>
      </c>
      <c r="R152" s="971">
        <v>1</v>
      </c>
      <c r="S152" s="971">
        <v>1</v>
      </c>
      <c r="T152" s="971">
        <v>1</v>
      </c>
      <c r="U152" s="971">
        <v>0</v>
      </c>
      <c r="V152" s="971">
        <v>0</v>
      </c>
      <c r="W152" s="972">
        <v>0</v>
      </c>
      <c r="X152" s="876">
        <f t="shared" si="13"/>
        <v>60</v>
      </c>
      <c r="AB152" s="935"/>
      <c r="AC152" s="981"/>
      <c r="AD152" s="981"/>
      <c r="AE152" s="981"/>
      <c r="AF152" s="981"/>
      <c r="AG152" s="981"/>
      <c r="AH152" s="981"/>
      <c r="AI152" s="981"/>
    </row>
    <row r="153" spans="2:35" ht="13.5">
      <c r="M153" s="955"/>
      <c r="N153" s="952">
        <v>62</v>
      </c>
      <c r="O153" s="987" t="s">
        <v>2124</v>
      </c>
      <c r="P153" s="988" t="s">
        <v>2376</v>
      </c>
      <c r="Q153" s="989">
        <v>1</v>
      </c>
      <c r="R153" s="989">
        <v>1</v>
      </c>
      <c r="S153" s="989">
        <v>1</v>
      </c>
      <c r="T153" s="989">
        <v>1</v>
      </c>
      <c r="U153" s="989">
        <v>0</v>
      </c>
      <c r="V153" s="989">
        <v>1</v>
      </c>
      <c r="W153" s="977">
        <v>0</v>
      </c>
      <c r="X153" s="876">
        <f t="shared" si="13"/>
        <v>61</v>
      </c>
      <c r="AB153" s="935"/>
      <c r="AC153" s="981"/>
      <c r="AD153" s="981"/>
      <c r="AE153" s="981"/>
      <c r="AF153" s="981"/>
      <c r="AG153" s="981"/>
      <c r="AH153" s="981"/>
      <c r="AI153" s="981"/>
    </row>
    <row r="154" spans="2:35">
      <c r="M154" s="874"/>
      <c r="N154" s="875"/>
      <c r="O154" s="929"/>
      <c r="P154" s="877"/>
      <c r="Q154" s="877"/>
      <c r="R154" s="877"/>
      <c r="S154" s="877"/>
      <c r="T154" s="877"/>
      <c r="U154" s="877"/>
      <c r="AB154" s="943"/>
      <c r="AC154" s="943"/>
      <c r="AD154" s="943"/>
      <c r="AE154" s="943"/>
      <c r="AF154" s="943"/>
      <c r="AG154" s="943"/>
      <c r="AH154" s="943"/>
      <c r="AI154" s="943"/>
    </row>
    <row r="155" spans="2:35">
      <c r="M155" s="874"/>
      <c r="N155" s="875"/>
      <c r="O155" s="929"/>
      <c r="P155" s="877"/>
      <c r="Q155" s="877"/>
      <c r="R155" s="877"/>
      <c r="S155" s="877"/>
      <c r="T155" s="877"/>
      <c r="U155" s="877"/>
    </row>
    <row r="156" spans="2:35">
      <c r="M156" s="874"/>
      <c r="N156" s="875"/>
      <c r="O156" s="929"/>
      <c r="P156" s="877"/>
      <c r="Q156" s="877"/>
      <c r="R156" s="877"/>
      <c r="S156" s="877"/>
      <c r="T156" s="877"/>
      <c r="U156" s="877"/>
    </row>
    <row r="157" spans="2:35" ht="13.5">
      <c r="M157" s="874"/>
      <c r="N157" s="875"/>
      <c r="O157" s="930"/>
      <c r="P157" s="877"/>
      <c r="Q157" s="877"/>
      <c r="R157" s="877"/>
      <c r="S157" s="877"/>
      <c r="T157" s="877"/>
      <c r="U157" s="877"/>
    </row>
    <row r="158" spans="2:35">
      <c r="O158" s="990"/>
    </row>
    <row r="159" spans="2:35" s="2942" customFormat="1" ht="13.5">
      <c r="B159" s="2947" t="s">
        <v>2256</v>
      </c>
      <c r="C159" s="880" t="s">
        <v>2088</v>
      </c>
      <c r="D159" s="881" t="s">
        <v>2377</v>
      </c>
      <c r="E159" s="2938">
        <f>181+320</f>
        <v>501</v>
      </c>
      <c r="F159" s="2938">
        <f t="shared" ref="F159:H160" si="14">E159-1</f>
        <v>500</v>
      </c>
      <c r="G159" s="2938">
        <f t="shared" si="14"/>
        <v>499</v>
      </c>
      <c r="H159" s="2939">
        <f t="shared" si="14"/>
        <v>498</v>
      </c>
      <c r="I159" s="2940"/>
      <c r="J159" s="2940"/>
      <c r="K159" s="2941"/>
      <c r="L159" s="2940"/>
      <c r="M159" s="955"/>
      <c r="N159" s="2947" t="s">
        <v>2256</v>
      </c>
      <c r="O159" s="880" t="s">
        <v>2088</v>
      </c>
      <c r="P159" s="881" t="s">
        <v>6195</v>
      </c>
      <c r="Q159" s="2938">
        <f>245+320</f>
        <v>565</v>
      </c>
      <c r="R159" s="2938">
        <f t="shared" ref="R159:T160" si="15">Q159-1</f>
        <v>564</v>
      </c>
      <c r="S159" s="2938">
        <f t="shared" si="15"/>
        <v>563</v>
      </c>
      <c r="T159" s="2939">
        <f t="shared" si="15"/>
        <v>562</v>
      </c>
      <c r="U159" s="2940"/>
      <c r="V159" s="2941"/>
      <c r="W159" s="2941"/>
      <c r="X159" s="2941"/>
    </row>
    <row r="160" spans="2:35" s="2954" customFormat="1" ht="13.5">
      <c r="B160" s="2948"/>
      <c r="C160" s="2949"/>
      <c r="D160" s="2950" t="s">
        <v>6196</v>
      </c>
      <c r="E160" s="2951">
        <f>565+320+64</f>
        <v>949</v>
      </c>
      <c r="F160" s="2951">
        <f t="shared" si="14"/>
        <v>948</v>
      </c>
      <c r="G160" s="2951">
        <f t="shared" si="14"/>
        <v>947</v>
      </c>
      <c r="H160" s="2952">
        <f t="shared" si="14"/>
        <v>946</v>
      </c>
      <c r="I160" s="994"/>
      <c r="J160" s="994"/>
      <c r="K160" s="995"/>
      <c r="L160" s="994"/>
      <c r="M160" s="996"/>
      <c r="N160" s="2948"/>
      <c r="O160" s="2949"/>
      <c r="P160" s="2953" t="s">
        <v>6197</v>
      </c>
      <c r="Q160" s="2951">
        <f>629+320+64</f>
        <v>1013</v>
      </c>
      <c r="R160" s="2951">
        <f t="shared" si="15"/>
        <v>1012</v>
      </c>
      <c r="S160" s="2951">
        <f t="shared" si="15"/>
        <v>1011</v>
      </c>
      <c r="T160" s="2952">
        <f t="shared" si="15"/>
        <v>1010</v>
      </c>
      <c r="U160" s="994"/>
      <c r="V160" s="995"/>
      <c r="W160" s="995"/>
      <c r="X160" s="995"/>
    </row>
    <row r="161" spans="2:24" s="2942" customFormat="1" ht="13.5">
      <c r="B161" s="898">
        <v>1</v>
      </c>
      <c r="C161" s="894" t="s">
        <v>2124</v>
      </c>
      <c r="D161" s="2955" t="s">
        <v>6198</v>
      </c>
      <c r="E161" s="896">
        <v>0</v>
      </c>
      <c r="F161" s="896">
        <v>0</v>
      </c>
      <c r="G161" s="896">
        <v>0</v>
      </c>
      <c r="H161" s="897">
        <v>0</v>
      </c>
      <c r="I161" s="2940"/>
      <c r="J161" s="2940"/>
      <c r="K161" s="2941"/>
      <c r="L161" s="2941">
        <f t="shared" ref="L161:L174" si="16">H161+G161*2+F161*4+E161*8</f>
        <v>0</v>
      </c>
      <c r="M161" s="955"/>
      <c r="N161" s="898">
        <v>1</v>
      </c>
      <c r="O161" s="894" t="s">
        <v>2124</v>
      </c>
      <c r="P161" s="2955" t="s">
        <v>2382</v>
      </c>
      <c r="Q161" s="896">
        <v>0</v>
      </c>
      <c r="R161" s="896">
        <v>0</v>
      </c>
      <c r="S161" s="896">
        <v>0</v>
      </c>
      <c r="T161" s="897">
        <v>0</v>
      </c>
      <c r="U161" s="2940"/>
      <c r="V161" s="2941"/>
      <c r="W161" s="2941"/>
      <c r="X161" s="2941">
        <f t="shared" ref="X161:X174" si="17">T161+S161*2+R161*4+Q161*8</f>
        <v>0</v>
      </c>
    </row>
    <row r="162" spans="2:24" s="2942" customFormat="1" ht="13.5">
      <c r="B162" s="899">
        <v>2</v>
      </c>
      <c r="C162" s="900" t="s">
        <v>2106</v>
      </c>
      <c r="D162" s="2956" t="s">
        <v>2383</v>
      </c>
      <c r="E162" s="902">
        <v>0</v>
      </c>
      <c r="F162" s="902">
        <v>0</v>
      </c>
      <c r="G162" s="902">
        <v>0</v>
      </c>
      <c r="H162" s="903">
        <v>1</v>
      </c>
      <c r="I162" s="2940"/>
      <c r="J162" s="2940"/>
      <c r="K162" s="2941"/>
      <c r="L162" s="2941">
        <f t="shared" si="16"/>
        <v>1</v>
      </c>
      <c r="M162" s="955"/>
      <c r="N162" s="899">
        <v>2</v>
      </c>
      <c r="O162" s="900" t="s">
        <v>2124</v>
      </c>
      <c r="P162" s="2956" t="s">
        <v>2384</v>
      </c>
      <c r="Q162" s="902">
        <v>0</v>
      </c>
      <c r="R162" s="902">
        <v>0</v>
      </c>
      <c r="S162" s="902">
        <v>0</v>
      </c>
      <c r="T162" s="903">
        <v>1</v>
      </c>
      <c r="U162" s="2940"/>
      <c r="V162" s="2941"/>
      <c r="W162" s="2941"/>
      <c r="X162" s="2941">
        <f t="shared" si="17"/>
        <v>1</v>
      </c>
    </row>
    <row r="163" spans="2:24" s="2942" customFormat="1" ht="13.5">
      <c r="B163" s="899">
        <v>3</v>
      </c>
      <c r="C163" s="900" t="s">
        <v>2124</v>
      </c>
      <c r="D163" s="2956" t="s">
        <v>2385</v>
      </c>
      <c r="E163" s="902">
        <v>0</v>
      </c>
      <c r="F163" s="902">
        <v>0</v>
      </c>
      <c r="G163" s="902">
        <v>1</v>
      </c>
      <c r="H163" s="903">
        <v>0</v>
      </c>
      <c r="I163" s="2940"/>
      <c r="J163" s="2940"/>
      <c r="K163" s="2941"/>
      <c r="L163" s="2941">
        <f t="shared" si="16"/>
        <v>2</v>
      </c>
      <c r="M163" s="955"/>
      <c r="N163" s="899">
        <v>3</v>
      </c>
      <c r="O163" s="900" t="s">
        <v>2124</v>
      </c>
      <c r="P163" s="2956" t="s">
        <v>2386</v>
      </c>
      <c r="Q163" s="902">
        <v>0</v>
      </c>
      <c r="R163" s="902">
        <v>0</v>
      </c>
      <c r="S163" s="902">
        <v>1</v>
      </c>
      <c r="T163" s="903">
        <v>0</v>
      </c>
      <c r="U163" s="2940"/>
      <c r="V163" s="2941"/>
      <c r="W163" s="2941"/>
      <c r="X163" s="2941">
        <f t="shared" si="17"/>
        <v>2</v>
      </c>
    </row>
    <row r="164" spans="2:24" s="2942" customFormat="1" ht="13.5">
      <c r="B164" s="899">
        <v>4</v>
      </c>
      <c r="C164" s="900" t="s">
        <v>2124</v>
      </c>
      <c r="D164" s="2956" t="s">
        <v>2387</v>
      </c>
      <c r="E164" s="902">
        <v>0</v>
      </c>
      <c r="F164" s="902">
        <v>0</v>
      </c>
      <c r="G164" s="902">
        <v>1</v>
      </c>
      <c r="H164" s="903">
        <v>1</v>
      </c>
      <c r="I164" s="2940"/>
      <c r="J164" s="2940"/>
      <c r="K164" s="2941"/>
      <c r="L164" s="2941">
        <f t="shared" si="16"/>
        <v>3</v>
      </c>
      <c r="M164" s="955"/>
      <c r="N164" s="899">
        <v>4</v>
      </c>
      <c r="O164" s="900" t="s">
        <v>2124</v>
      </c>
      <c r="P164" s="2956" t="s">
        <v>2388</v>
      </c>
      <c r="Q164" s="902">
        <v>0</v>
      </c>
      <c r="R164" s="902">
        <v>0</v>
      </c>
      <c r="S164" s="902">
        <v>1</v>
      </c>
      <c r="T164" s="903">
        <v>1</v>
      </c>
      <c r="U164" s="2940"/>
      <c r="V164" s="2941"/>
      <c r="W164" s="2941"/>
      <c r="X164" s="2941">
        <f t="shared" si="17"/>
        <v>3</v>
      </c>
    </row>
    <row r="165" spans="2:24" s="2942" customFormat="1" ht="13.5">
      <c r="B165" s="899">
        <v>5</v>
      </c>
      <c r="C165" s="900" t="s">
        <v>2124</v>
      </c>
      <c r="D165" s="2956" t="s">
        <v>2389</v>
      </c>
      <c r="E165" s="902">
        <v>0</v>
      </c>
      <c r="F165" s="902">
        <v>1</v>
      </c>
      <c r="G165" s="902">
        <v>0</v>
      </c>
      <c r="H165" s="903">
        <v>0</v>
      </c>
      <c r="I165" s="2940"/>
      <c r="J165" s="2940"/>
      <c r="K165" s="2941"/>
      <c r="L165" s="2941">
        <f t="shared" si="16"/>
        <v>4</v>
      </c>
      <c r="M165" s="955"/>
      <c r="N165" s="899">
        <v>5</v>
      </c>
      <c r="O165" s="900" t="s">
        <v>2124</v>
      </c>
      <c r="P165" s="2956" t="s">
        <v>2390</v>
      </c>
      <c r="Q165" s="902">
        <v>0</v>
      </c>
      <c r="R165" s="902">
        <v>1</v>
      </c>
      <c r="S165" s="902">
        <v>0</v>
      </c>
      <c r="T165" s="903">
        <v>0</v>
      </c>
      <c r="U165" s="2940"/>
      <c r="V165" s="2941"/>
      <c r="W165" s="2941"/>
      <c r="X165" s="2941">
        <f t="shared" si="17"/>
        <v>4</v>
      </c>
    </row>
    <row r="166" spans="2:24" s="2942" customFormat="1" ht="13.5">
      <c r="B166" s="899">
        <v>6</v>
      </c>
      <c r="C166" s="900" t="s">
        <v>2124</v>
      </c>
      <c r="D166" s="2956" t="s">
        <v>2391</v>
      </c>
      <c r="E166" s="902">
        <v>0</v>
      </c>
      <c r="F166" s="902">
        <v>1</v>
      </c>
      <c r="G166" s="902">
        <v>0</v>
      </c>
      <c r="H166" s="903">
        <v>1</v>
      </c>
      <c r="I166" s="2940"/>
      <c r="J166" s="2940"/>
      <c r="K166" s="2941"/>
      <c r="L166" s="2941">
        <f t="shared" si="16"/>
        <v>5</v>
      </c>
      <c r="M166" s="955"/>
      <c r="N166" s="899">
        <v>6</v>
      </c>
      <c r="O166" s="900" t="s">
        <v>2124</v>
      </c>
      <c r="P166" s="2956" t="s">
        <v>2392</v>
      </c>
      <c r="Q166" s="902">
        <v>0</v>
      </c>
      <c r="R166" s="902">
        <v>1</v>
      </c>
      <c r="S166" s="902">
        <v>0</v>
      </c>
      <c r="T166" s="903">
        <v>1</v>
      </c>
      <c r="U166" s="2940"/>
      <c r="V166" s="2941"/>
      <c r="W166" s="2941"/>
      <c r="X166" s="2941">
        <f t="shared" si="17"/>
        <v>5</v>
      </c>
    </row>
    <row r="167" spans="2:24" s="2942" customFormat="1" ht="13.5">
      <c r="B167" s="899">
        <v>7</v>
      </c>
      <c r="C167" s="900" t="s">
        <v>2124</v>
      </c>
      <c r="D167" s="2956" t="s">
        <v>2393</v>
      </c>
      <c r="E167" s="902">
        <v>0</v>
      </c>
      <c r="F167" s="902">
        <v>1</v>
      </c>
      <c r="G167" s="902">
        <v>1</v>
      </c>
      <c r="H167" s="903">
        <v>0</v>
      </c>
      <c r="I167" s="2940"/>
      <c r="J167" s="2940"/>
      <c r="K167" s="2941"/>
      <c r="L167" s="2941">
        <f t="shared" si="16"/>
        <v>6</v>
      </c>
      <c r="M167" s="955"/>
      <c r="N167" s="899">
        <v>7</v>
      </c>
      <c r="O167" s="900" t="s">
        <v>2124</v>
      </c>
      <c r="P167" s="2956" t="s">
        <v>2394</v>
      </c>
      <c r="Q167" s="902">
        <v>0</v>
      </c>
      <c r="R167" s="902">
        <v>1</v>
      </c>
      <c r="S167" s="902">
        <v>1</v>
      </c>
      <c r="T167" s="903">
        <v>0</v>
      </c>
      <c r="U167" s="2940"/>
      <c r="V167" s="2941"/>
      <c r="W167" s="2941"/>
      <c r="X167" s="2941">
        <f t="shared" si="17"/>
        <v>6</v>
      </c>
    </row>
    <row r="168" spans="2:24" s="2942" customFormat="1" ht="13.5">
      <c r="B168" s="899">
        <v>8</v>
      </c>
      <c r="C168" s="900" t="s">
        <v>2124</v>
      </c>
      <c r="D168" s="2956" t="s">
        <v>2395</v>
      </c>
      <c r="E168" s="902">
        <v>0</v>
      </c>
      <c r="F168" s="902">
        <v>1</v>
      </c>
      <c r="G168" s="902">
        <v>1</v>
      </c>
      <c r="H168" s="903">
        <v>1</v>
      </c>
      <c r="I168" s="2940"/>
      <c r="J168" s="2940"/>
      <c r="K168" s="2941"/>
      <c r="L168" s="2941">
        <f t="shared" si="16"/>
        <v>7</v>
      </c>
      <c r="M168" s="955"/>
      <c r="N168" s="899">
        <v>8</v>
      </c>
      <c r="O168" s="900" t="s">
        <v>2124</v>
      </c>
      <c r="P168" s="2956" t="s">
        <v>2396</v>
      </c>
      <c r="Q168" s="902">
        <v>0</v>
      </c>
      <c r="R168" s="902">
        <v>1</v>
      </c>
      <c r="S168" s="902">
        <v>1</v>
      </c>
      <c r="T168" s="903">
        <v>1</v>
      </c>
      <c r="U168" s="2940"/>
      <c r="V168" s="2941"/>
      <c r="W168" s="2941"/>
      <c r="X168" s="2941">
        <f t="shared" si="17"/>
        <v>7</v>
      </c>
    </row>
    <row r="169" spans="2:24" s="2942" customFormat="1" ht="13.5">
      <c r="B169" s="899">
        <v>9</v>
      </c>
      <c r="C169" s="909" t="s">
        <v>2101</v>
      </c>
      <c r="D169" s="2956" t="s">
        <v>6199</v>
      </c>
      <c r="E169" s="902">
        <v>1</v>
      </c>
      <c r="F169" s="902">
        <v>0</v>
      </c>
      <c r="G169" s="902">
        <v>0</v>
      </c>
      <c r="H169" s="903">
        <v>0</v>
      </c>
      <c r="I169" s="2940"/>
      <c r="J169" s="2940"/>
      <c r="K169" s="2941"/>
      <c r="L169" s="2941">
        <f t="shared" si="16"/>
        <v>8</v>
      </c>
      <c r="M169" s="955"/>
      <c r="N169" s="899">
        <v>9</v>
      </c>
      <c r="O169" s="909" t="s">
        <v>2101</v>
      </c>
      <c r="P169" s="2956" t="s">
        <v>2398</v>
      </c>
      <c r="Q169" s="902">
        <v>1</v>
      </c>
      <c r="R169" s="902">
        <v>0</v>
      </c>
      <c r="S169" s="902">
        <v>0</v>
      </c>
      <c r="T169" s="903">
        <v>0</v>
      </c>
      <c r="U169" s="2940"/>
      <c r="V169" s="2941"/>
      <c r="W169" s="2941"/>
      <c r="X169" s="2941">
        <f t="shared" si="17"/>
        <v>8</v>
      </c>
    </row>
    <row r="170" spans="2:24" s="2942" customFormat="1" ht="13.5">
      <c r="B170" s="899">
        <v>10</v>
      </c>
      <c r="C170" s="909" t="s">
        <v>2101</v>
      </c>
      <c r="D170" s="2956" t="s">
        <v>2399</v>
      </c>
      <c r="E170" s="902">
        <v>1</v>
      </c>
      <c r="F170" s="902">
        <v>0</v>
      </c>
      <c r="G170" s="902">
        <v>0</v>
      </c>
      <c r="H170" s="903">
        <v>1</v>
      </c>
      <c r="I170" s="2940"/>
      <c r="J170" s="2940"/>
      <c r="K170" s="2941"/>
      <c r="L170" s="2941">
        <f t="shared" si="16"/>
        <v>9</v>
      </c>
      <c r="M170" s="955"/>
      <c r="N170" s="899">
        <v>10</v>
      </c>
      <c r="O170" s="909" t="s">
        <v>2101</v>
      </c>
      <c r="P170" s="2956" t="s">
        <v>2400</v>
      </c>
      <c r="Q170" s="902">
        <v>1</v>
      </c>
      <c r="R170" s="902">
        <v>0</v>
      </c>
      <c r="S170" s="902">
        <v>0</v>
      </c>
      <c r="T170" s="903">
        <v>1</v>
      </c>
      <c r="U170" s="2940"/>
      <c r="V170" s="2941"/>
      <c r="W170" s="2941"/>
      <c r="X170" s="2941">
        <f t="shared" si="17"/>
        <v>9</v>
      </c>
    </row>
    <row r="171" spans="2:24" s="2942" customFormat="1" ht="13.5">
      <c r="B171" s="899">
        <v>11</v>
      </c>
      <c r="C171" s="909" t="s">
        <v>2101</v>
      </c>
      <c r="D171" s="2956" t="s">
        <v>2401</v>
      </c>
      <c r="E171" s="902">
        <v>1</v>
      </c>
      <c r="F171" s="902">
        <v>0</v>
      </c>
      <c r="G171" s="902">
        <v>1</v>
      </c>
      <c r="H171" s="903">
        <v>0</v>
      </c>
      <c r="I171" s="2940"/>
      <c r="J171" s="2940"/>
      <c r="K171" s="2941"/>
      <c r="L171" s="2941">
        <f t="shared" si="16"/>
        <v>10</v>
      </c>
      <c r="M171" s="955"/>
      <c r="N171" s="899">
        <v>11</v>
      </c>
      <c r="O171" s="909" t="s">
        <v>2101</v>
      </c>
      <c r="P171" s="2956" t="s">
        <v>2402</v>
      </c>
      <c r="Q171" s="902">
        <v>1</v>
      </c>
      <c r="R171" s="902">
        <v>0</v>
      </c>
      <c r="S171" s="902">
        <v>1</v>
      </c>
      <c r="T171" s="903">
        <v>0</v>
      </c>
      <c r="U171" s="2940"/>
      <c r="V171" s="2941"/>
      <c r="W171" s="2941"/>
      <c r="X171" s="2941">
        <f t="shared" si="17"/>
        <v>10</v>
      </c>
    </row>
    <row r="172" spans="2:24" s="2942" customFormat="1" ht="13.5">
      <c r="B172" s="899">
        <v>12</v>
      </c>
      <c r="C172" s="909" t="s">
        <v>2101</v>
      </c>
      <c r="D172" s="2956" t="s">
        <v>6200</v>
      </c>
      <c r="E172" s="902">
        <v>1</v>
      </c>
      <c r="F172" s="902">
        <v>0</v>
      </c>
      <c r="G172" s="902">
        <v>1</v>
      </c>
      <c r="H172" s="903">
        <v>1</v>
      </c>
      <c r="I172" s="2940"/>
      <c r="J172" s="2940"/>
      <c r="K172" s="2941"/>
      <c r="L172" s="2941">
        <f t="shared" si="16"/>
        <v>11</v>
      </c>
      <c r="M172" s="955"/>
      <c r="N172" s="899">
        <v>12</v>
      </c>
      <c r="O172" s="909" t="s">
        <v>2101</v>
      </c>
      <c r="P172" s="2956" t="s">
        <v>2404</v>
      </c>
      <c r="Q172" s="902">
        <v>1</v>
      </c>
      <c r="R172" s="902">
        <v>0</v>
      </c>
      <c r="S172" s="902">
        <v>1</v>
      </c>
      <c r="T172" s="903">
        <v>1</v>
      </c>
      <c r="U172" s="2940"/>
      <c r="V172" s="2941"/>
      <c r="W172" s="2941"/>
      <c r="X172" s="2941">
        <f t="shared" si="17"/>
        <v>11</v>
      </c>
    </row>
    <row r="173" spans="2:24" s="2942" customFormat="1" ht="13.5">
      <c r="B173" s="899">
        <v>13</v>
      </c>
      <c r="C173" s="909" t="s">
        <v>2101</v>
      </c>
      <c r="D173" s="2956" t="s">
        <v>2405</v>
      </c>
      <c r="E173" s="902">
        <v>1</v>
      </c>
      <c r="F173" s="902">
        <v>1</v>
      </c>
      <c r="G173" s="902">
        <v>0</v>
      </c>
      <c r="H173" s="903">
        <v>0</v>
      </c>
      <c r="I173" s="2940"/>
      <c r="J173" s="2940"/>
      <c r="K173" s="2941"/>
      <c r="L173" s="2941">
        <f t="shared" si="16"/>
        <v>12</v>
      </c>
      <c r="M173" s="955"/>
      <c r="N173" s="899">
        <v>13</v>
      </c>
      <c r="O173" s="909" t="s">
        <v>2101</v>
      </c>
      <c r="P173" s="2956" t="s">
        <v>2406</v>
      </c>
      <c r="Q173" s="902">
        <v>1</v>
      </c>
      <c r="R173" s="902">
        <v>1</v>
      </c>
      <c r="S173" s="902">
        <v>0</v>
      </c>
      <c r="T173" s="903">
        <v>0</v>
      </c>
      <c r="U173" s="2940"/>
      <c r="V173" s="2941"/>
      <c r="W173" s="2941"/>
      <c r="X173" s="2941">
        <f t="shared" si="17"/>
        <v>12</v>
      </c>
    </row>
    <row r="174" spans="2:24" s="2942" customFormat="1" ht="13.5">
      <c r="B174" s="952">
        <v>14</v>
      </c>
      <c r="C174" s="957" t="s">
        <v>2101</v>
      </c>
      <c r="D174" s="2957" t="s">
        <v>2407</v>
      </c>
      <c r="E174" s="933">
        <v>1</v>
      </c>
      <c r="F174" s="933">
        <v>1</v>
      </c>
      <c r="G174" s="933">
        <v>0</v>
      </c>
      <c r="H174" s="934">
        <v>1</v>
      </c>
      <c r="I174" s="2940"/>
      <c r="J174" s="2940"/>
      <c r="K174" s="2941"/>
      <c r="L174" s="2941">
        <f t="shared" si="16"/>
        <v>13</v>
      </c>
      <c r="M174" s="955"/>
      <c r="N174" s="952">
        <v>14</v>
      </c>
      <c r="O174" s="957" t="s">
        <v>2101</v>
      </c>
      <c r="P174" s="2957" t="s">
        <v>2408</v>
      </c>
      <c r="Q174" s="933">
        <v>1</v>
      </c>
      <c r="R174" s="933">
        <v>1</v>
      </c>
      <c r="S174" s="933">
        <v>0</v>
      </c>
      <c r="T174" s="934">
        <v>1</v>
      </c>
      <c r="U174" s="2940"/>
      <c r="V174" s="2941"/>
      <c r="W174" s="2941"/>
      <c r="X174" s="2941">
        <f t="shared" si="17"/>
        <v>13</v>
      </c>
    </row>
    <row r="175" spans="2:24">
      <c r="M175" s="874"/>
      <c r="N175" s="875"/>
      <c r="P175" s="877"/>
      <c r="Q175" s="877"/>
      <c r="R175" s="877"/>
      <c r="S175" s="877"/>
      <c r="T175" s="877"/>
      <c r="U175" s="877"/>
    </row>
    <row r="176" spans="2:24">
      <c r="M176" s="874"/>
      <c r="N176" s="875"/>
      <c r="P176" s="877"/>
      <c r="Q176" s="877"/>
      <c r="R176" s="877"/>
      <c r="S176" s="877"/>
      <c r="T176" s="877"/>
      <c r="U176" s="877"/>
    </row>
    <row r="177" spans="2:21">
      <c r="B177" s="2958" t="s">
        <v>2256</v>
      </c>
      <c r="C177" s="880" t="s">
        <v>2088</v>
      </c>
      <c r="D177" s="1000" t="s">
        <v>2409</v>
      </c>
      <c r="E177" s="1146">
        <f>610</f>
        <v>610</v>
      </c>
      <c r="F177" s="1147">
        <f>E177-1</f>
        <v>609</v>
      </c>
      <c r="G177" s="1147">
        <f>F177-1</f>
        <v>608</v>
      </c>
      <c r="M177" s="955"/>
      <c r="N177" s="2959" t="s">
        <v>2849</v>
      </c>
      <c r="O177" s="880" t="s">
        <v>2088</v>
      </c>
      <c r="P177" s="881" t="s">
        <v>2410</v>
      </c>
      <c r="Q177" s="1146">
        <f>626</f>
        <v>626</v>
      </c>
      <c r="R177" s="1147">
        <f>Q177-1</f>
        <v>625</v>
      </c>
      <c r="S177" s="1147">
        <f>R177-1</f>
        <v>624</v>
      </c>
      <c r="T177" s="877"/>
      <c r="U177" s="877"/>
    </row>
    <row r="178" spans="2:21" ht="13.5">
      <c r="B178" s="898">
        <v>1</v>
      </c>
      <c r="C178" s="894" t="s">
        <v>2124</v>
      </c>
      <c r="D178" s="1004" t="s">
        <v>2413</v>
      </c>
      <c r="E178" s="896">
        <v>0</v>
      </c>
      <c r="F178" s="896">
        <v>0</v>
      </c>
      <c r="G178" s="897">
        <v>0</v>
      </c>
      <c r="M178" s="955"/>
      <c r="N178" s="1005">
        <v>1</v>
      </c>
      <c r="O178" s="894" t="s">
        <v>2124</v>
      </c>
      <c r="P178" s="1006" t="s">
        <v>2414</v>
      </c>
      <c r="Q178" s="896">
        <v>0</v>
      </c>
      <c r="R178" s="896">
        <v>0</v>
      </c>
      <c r="S178" s="897">
        <v>0</v>
      </c>
      <c r="T178" s="877"/>
      <c r="U178" s="877"/>
    </row>
    <row r="179" spans="2:21" ht="13.5">
      <c r="B179" s="899">
        <v>2</v>
      </c>
      <c r="C179" s="900" t="s">
        <v>2124</v>
      </c>
      <c r="D179" s="914" t="s">
        <v>2415</v>
      </c>
      <c r="E179" s="902">
        <v>0</v>
      </c>
      <c r="F179" s="902">
        <v>0</v>
      </c>
      <c r="G179" s="903">
        <v>1</v>
      </c>
      <c r="M179" s="955"/>
      <c r="N179" s="973">
        <v>2</v>
      </c>
      <c r="O179" s="900" t="s">
        <v>2124</v>
      </c>
      <c r="P179" s="969" t="s">
        <v>2416</v>
      </c>
      <c r="Q179" s="902">
        <v>0</v>
      </c>
      <c r="R179" s="902">
        <v>0</v>
      </c>
      <c r="S179" s="903">
        <v>1</v>
      </c>
      <c r="T179" s="877"/>
      <c r="U179" s="877"/>
    </row>
    <row r="180" spans="2:21" ht="13.5">
      <c r="B180" s="899">
        <v>3</v>
      </c>
      <c r="C180" s="900" t="s">
        <v>2124</v>
      </c>
      <c r="D180" s="914" t="s">
        <v>2417</v>
      </c>
      <c r="E180" s="902">
        <v>0</v>
      </c>
      <c r="F180" s="902">
        <v>1</v>
      </c>
      <c r="G180" s="903">
        <v>0</v>
      </c>
      <c r="M180" s="955"/>
      <c r="N180" s="973">
        <v>3</v>
      </c>
      <c r="O180" s="900" t="s">
        <v>2124</v>
      </c>
      <c r="P180" s="969" t="s">
        <v>2418</v>
      </c>
      <c r="Q180" s="902">
        <v>0</v>
      </c>
      <c r="R180" s="902">
        <v>1</v>
      </c>
      <c r="S180" s="903">
        <v>0</v>
      </c>
      <c r="T180" s="877"/>
      <c r="U180" s="877"/>
    </row>
    <row r="181" spans="2:21" ht="13.5" customHeight="1">
      <c r="B181" s="899">
        <v>4</v>
      </c>
      <c r="C181" s="900" t="s">
        <v>2124</v>
      </c>
      <c r="D181" s="2960" t="s">
        <v>2419</v>
      </c>
      <c r="E181" s="902">
        <v>0</v>
      </c>
      <c r="F181" s="902">
        <v>1</v>
      </c>
      <c r="G181" s="903">
        <v>1</v>
      </c>
      <c r="M181" s="955"/>
      <c r="N181" s="899">
        <v>4</v>
      </c>
      <c r="O181" s="900" t="s">
        <v>2124</v>
      </c>
      <c r="P181" s="969" t="s">
        <v>6201</v>
      </c>
      <c r="Q181" s="902">
        <v>0</v>
      </c>
      <c r="R181" s="902">
        <v>1</v>
      </c>
      <c r="S181" s="903">
        <v>1</v>
      </c>
      <c r="T181" s="877"/>
      <c r="U181" s="877"/>
    </row>
    <row r="182" spans="2:21" ht="13.5">
      <c r="B182" s="1007">
        <v>5</v>
      </c>
      <c r="C182" s="1008" t="s">
        <v>2124</v>
      </c>
      <c r="D182" s="1009" t="s">
        <v>2421</v>
      </c>
      <c r="E182" s="1010">
        <v>1</v>
      </c>
      <c r="F182" s="1010">
        <v>0</v>
      </c>
      <c r="G182" s="1011">
        <v>0</v>
      </c>
      <c r="H182" s="2961"/>
      <c r="I182" s="2961"/>
      <c r="J182" s="2961"/>
      <c r="K182" s="2962"/>
      <c r="L182" s="2963"/>
      <c r="M182" s="2964"/>
      <c r="N182" s="1007">
        <v>5</v>
      </c>
      <c r="O182" s="1008" t="s">
        <v>2124</v>
      </c>
      <c r="P182" s="1013" t="s">
        <v>2422</v>
      </c>
      <c r="Q182" s="1010">
        <v>1</v>
      </c>
      <c r="R182" s="1010">
        <v>0</v>
      </c>
      <c r="S182" s="1011">
        <v>0</v>
      </c>
      <c r="T182" s="877"/>
      <c r="U182" s="877"/>
    </row>
    <row r="183" spans="2:21" ht="13.5">
      <c r="B183" s="1007">
        <v>6</v>
      </c>
      <c r="C183" s="1008" t="s">
        <v>2124</v>
      </c>
      <c r="D183" s="1014" t="s">
        <v>2423</v>
      </c>
      <c r="E183" s="1010">
        <v>1</v>
      </c>
      <c r="F183" s="1010">
        <v>0</v>
      </c>
      <c r="G183" s="1011">
        <v>1</v>
      </c>
      <c r="H183" s="2961"/>
      <c r="I183" s="2961"/>
      <c r="J183" s="2961"/>
      <c r="K183" s="2962"/>
      <c r="L183" s="2963"/>
      <c r="M183" s="2964"/>
      <c r="N183" s="1007">
        <v>6</v>
      </c>
      <c r="O183" s="1008" t="s">
        <v>2124</v>
      </c>
      <c r="P183" s="1013" t="s">
        <v>2424</v>
      </c>
      <c r="Q183" s="1010">
        <v>1</v>
      </c>
      <c r="R183" s="1010">
        <v>0</v>
      </c>
      <c r="S183" s="1011">
        <v>1</v>
      </c>
      <c r="T183" s="877"/>
      <c r="U183" s="877"/>
    </row>
    <row r="184" spans="2:21" ht="13.5">
      <c r="B184" s="1007">
        <v>7</v>
      </c>
      <c r="C184" s="1008" t="s">
        <v>2124</v>
      </c>
      <c r="D184" s="1014" t="s">
        <v>2425</v>
      </c>
      <c r="E184" s="1010">
        <v>1</v>
      </c>
      <c r="F184" s="1010">
        <v>1</v>
      </c>
      <c r="G184" s="1011">
        <v>0</v>
      </c>
      <c r="H184" s="2961"/>
      <c r="I184" s="2961"/>
      <c r="J184" s="2961"/>
      <c r="K184" s="2962"/>
      <c r="L184" s="2963"/>
      <c r="M184" s="2964"/>
      <c r="N184" s="1007">
        <v>7</v>
      </c>
      <c r="O184" s="1008" t="s">
        <v>2124</v>
      </c>
      <c r="P184" s="1013" t="s">
        <v>2426</v>
      </c>
      <c r="Q184" s="1010">
        <v>1</v>
      </c>
      <c r="R184" s="1010">
        <v>1</v>
      </c>
      <c r="S184" s="1011">
        <v>0</v>
      </c>
      <c r="T184" s="877"/>
      <c r="U184" s="877"/>
    </row>
    <row r="185" spans="2:21" ht="13.5">
      <c r="B185" s="1015">
        <v>8</v>
      </c>
      <c r="C185" s="2965" t="s">
        <v>2124</v>
      </c>
      <c r="D185" s="1017" t="s">
        <v>2427</v>
      </c>
      <c r="E185" s="1018">
        <v>1</v>
      </c>
      <c r="F185" s="1018">
        <v>1</v>
      </c>
      <c r="G185" s="1019">
        <v>1</v>
      </c>
      <c r="H185" s="2961"/>
      <c r="I185" s="2961"/>
      <c r="J185" s="2961"/>
      <c r="K185" s="2962"/>
      <c r="L185" s="2963"/>
      <c r="M185" s="2964"/>
      <c r="N185" s="2966">
        <v>8</v>
      </c>
      <c r="O185" s="1016" t="s">
        <v>2124</v>
      </c>
      <c r="P185" s="1020" t="s">
        <v>2428</v>
      </c>
      <c r="Q185" s="1018">
        <v>1</v>
      </c>
      <c r="R185" s="1018">
        <v>1</v>
      </c>
      <c r="S185" s="1019">
        <v>1</v>
      </c>
      <c r="T185" s="877"/>
      <c r="U185" s="877"/>
    </row>
    <row r="186" spans="2:21">
      <c r="C186" s="2967"/>
      <c r="M186" s="941"/>
      <c r="N186" s="2968"/>
      <c r="O186" s="875"/>
      <c r="Q186" s="877"/>
      <c r="R186" s="877"/>
      <c r="S186" s="877"/>
      <c r="T186" s="877"/>
      <c r="U186" s="877"/>
    </row>
    <row r="187" spans="2:21">
      <c r="M187" s="941"/>
      <c r="N187" s="1021"/>
      <c r="O187" s="875"/>
      <c r="Q187" s="877"/>
      <c r="R187" s="877"/>
      <c r="S187" s="877"/>
      <c r="T187" s="877"/>
      <c r="U187" s="877"/>
    </row>
    <row r="188" spans="2:21">
      <c r="B188" s="2958" t="s">
        <v>2256</v>
      </c>
      <c r="C188" s="880" t="s">
        <v>2088</v>
      </c>
      <c r="D188" s="1000" t="s">
        <v>2429</v>
      </c>
      <c r="E188" s="1146">
        <f>189+320+1</f>
        <v>510</v>
      </c>
      <c r="F188" s="1022">
        <f>E188-1</f>
        <v>509</v>
      </c>
      <c r="G188" s="1147">
        <f>F188-1</f>
        <v>508</v>
      </c>
      <c r="M188" s="955"/>
      <c r="N188" s="2959" t="s">
        <v>2256</v>
      </c>
      <c r="O188" s="880" t="s">
        <v>2088</v>
      </c>
      <c r="P188" s="1000" t="s">
        <v>2430</v>
      </c>
      <c r="Q188" s="1146">
        <f>574</f>
        <v>574</v>
      </c>
      <c r="R188" s="1147">
        <f>Q188-1</f>
        <v>573</v>
      </c>
      <c r="S188" s="1147">
        <f>Q188-2</f>
        <v>572</v>
      </c>
      <c r="T188" s="877"/>
      <c r="U188" s="877"/>
    </row>
    <row r="189" spans="2:21" ht="13.5">
      <c r="B189" s="898">
        <v>1</v>
      </c>
      <c r="C189" s="894" t="s">
        <v>2124</v>
      </c>
      <c r="D189" s="1025" t="s">
        <v>2433</v>
      </c>
      <c r="E189" s="877">
        <v>0</v>
      </c>
      <c r="F189" s="896">
        <v>0</v>
      </c>
      <c r="G189" s="897">
        <v>0</v>
      </c>
      <c r="H189" s="1026" t="s">
        <v>2434</v>
      </c>
      <c r="M189" s="955"/>
      <c r="N189" s="1005">
        <v>1</v>
      </c>
      <c r="O189" s="894" t="s">
        <v>2124</v>
      </c>
      <c r="P189" s="1025" t="s">
        <v>2435</v>
      </c>
      <c r="Q189" s="896">
        <v>0</v>
      </c>
      <c r="R189" s="896">
        <v>0</v>
      </c>
      <c r="S189" s="897">
        <v>0</v>
      </c>
      <c r="T189" s="1026" t="s">
        <v>2434</v>
      </c>
      <c r="U189" s="877"/>
    </row>
    <row r="190" spans="2:21" ht="13.5">
      <c r="B190" s="899">
        <v>2</v>
      </c>
      <c r="C190" s="900" t="s">
        <v>2124</v>
      </c>
      <c r="D190" s="913" t="s">
        <v>2436</v>
      </c>
      <c r="E190" s="877">
        <v>0</v>
      </c>
      <c r="F190" s="902">
        <v>0</v>
      </c>
      <c r="G190" s="903">
        <v>1</v>
      </c>
      <c r="M190" s="955"/>
      <c r="N190" s="973">
        <v>2</v>
      </c>
      <c r="O190" s="900" t="s">
        <v>2124</v>
      </c>
      <c r="P190" s="913" t="s">
        <v>2437</v>
      </c>
      <c r="Q190" s="902">
        <v>0</v>
      </c>
      <c r="R190" s="902">
        <v>0</v>
      </c>
      <c r="S190" s="903">
        <v>1</v>
      </c>
      <c r="T190" s="877"/>
      <c r="U190" s="877"/>
    </row>
    <row r="191" spans="2:21" ht="13.5">
      <c r="B191" s="915">
        <v>3</v>
      </c>
      <c r="C191" s="966" t="s">
        <v>2124</v>
      </c>
      <c r="D191" s="932" t="s">
        <v>2438</v>
      </c>
      <c r="E191" s="877">
        <v>0</v>
      </c>
      <c r="F191" s="918">
        <v>1</v>
      </c>
      <c r="G191" s="919">
        <v>0</v>
      </c>
      <c r="M191" s="955"/>
      <c r="N191" s="973">
        <v>3</v>
      </c>
      <c r="O191" s="900" t="s">
        <v>2124</v>
      </c>
      <c r="P191" s="913" t="s">
        <v>2439</v>
      </c>
      <c r="Q191" s="902">
        <v>0</v>
      </c>
      <c r="R191" s="902">
        <v>1</v>
      </c>
      <c r="S191" s="903">
        <v>0</v>
      </c>
      <c r="T191" s="877"/>
      <c r="U191" s="877"/>
    </row>
    <row r="192" spans="2:21" ht="13.5">
      <c r="B192" s="899">
        <v>4</v>
      </c>
      <c r="C192" s="900" t="s">
        <v>2124</v>
      </c>
      <c r="D192" s="913" t="s">
        <v>2440</v>
      </c>
      <c r="E192" s="1027">
        <v>0</v>
      </c>
      <c r="F192" s="902">
        <v>1</v>
      </c>
      <c r="G192" s="903">
        <v>1</v>
      </c>
      <c r="M192" s="955"/>
      <c r="N192" s="899">
        <v>4</v>
      </c>
      <c r="O192" s="900" t="s">
        <v>2124</v>
      </c>
      <c r="P192" s="913" t="s">
        <v>2441</v>
      </c>
      <c r="Q192" s="902">
        <v>0</v>
      </c>
      <c r="R192" s="902">
        <v>1</v>
      </c>
      <c r="S192" s="903">
        <v>1</v>
      </c>
      <c r="T192" s="877"/>
      <c r="U192" s="877"/>
    </row>
    <row r="193" spans="2:21">
      <c r="B193" s="899"/>
      <c r="C193" s="900"/>
      <c r="D193" s="1029"/>
      <c r="E193" s="1030"/>
      <c r="F193" s="1030"/>
      <c r="G193" s="1031"/>
      <c r="L193" s="1012"/>
      <c r="M193" s="941"/>
      <c r="N193" s="899"/>
      <c r="O193" s="900"/>
      <c r="P193" s="1029"/>
      <c r="Q193" s="1030"/>
      <c r="R193" s="1030"/>
      <c r="S193" s="1031"/>
      <c r="T193" s="877"/>
      <c r="U193" s="877"/>
    </row>
    <row r="194" spans="2:21">
      <c r="B194" s="899"/>
      <c r="C194" s="900"/>
      <c r="D194" s="1029"/>
      <c r="E194" s="1030"/>
      <c r="F194" s="1030"/>
      <c r="G194" s="1031"/>
      <c r="L194" s="1012"/>
      <c r="M194" s="941"/>
      <c r="N194" s="899"/>
      <c r="O194" s="900"/>
      <c r="P194" s="1029"/>
      <c r="Q194" s="1030"/>
      <c r="R194" s="1030"/>
      <c r="S194" s="1031"/>
      <c r="T194" s="877"/>
      <c r="U194" s="877"/>
    </row>
    <row r="195" spans="2:21">
      <c r="B195" s="899"/>
      <c r="C195" s="900"/>
      <c r="D195" s="1029"/>
      <c r="E195" s="1030"/>
      <c r="F195" s="1030"/>
      <c r="G195" s="1031"/>
      <c r="L195" s="1012"/>
      <c r="M195" s="941"/>
      <c r="N195" s="899"/>
      <c r="O195" s="900"/>
      <c r="P195" s="1029"/>
      <c r="Q195" s="1030"/>
      <c r="R195" s="1030"/>
      <c r="S195" s="1031"/>
      <c r="T195" s="877"/>
      <c r="U195" s="877"/>
    </row>
    <row r="196" spans="2:21">
      <c r="B196" s="952"/>
      <c r="C196" s="1032"/>
      <c r="D196" s="1033"/>
      <c r="E196" s="1034"/>
      <c r="F196" s="1034"/>
      <c r="G196" s="1035"/>
      <c r="L196" s="1012"/>
      <c r="M196" s="941"/>
      <c r="N196" s="952"/>
      <c r="O196" s="1032"/>
      <c r="P196" s="1033"/>
      <c r="Q196" s="1034"/>
      <c r="R196" s="1034"/>
      <c r="S196" s="1035"/>
      <c r="T196" s="877"/>
      <c r="U196" s="877"/>
    </row>
    <row r="197" spans="2:21">
      <c r="L197" s="1012"/>
      <c r="M197" s="941"/>
      <c r="N197" s="1021"/>
      <c r="O197" s="875"/>
      <c r="Q197" s="877"/>
      <c r="R197" s="877"/>
      <c r="S197" s="877"/>
      <c r="T197" s="877"/>
      <c r="U197" s="877"/>
    </row>
    <row r="198" spans="2:21" ht="14.45" customHeight="1">
      <c r="B198" s="2969" t="s">
        <v>2256</v>
      </c>
      <c r="C198" s="880" t="s">
        <v>2088</v>
      </c>
      <c r="D198" s="1000" t="s">
        <v>2442</v>
      </c>
      <c r="E198" s="1146">
        <f>187+320</f>
        <v>507</v>
      </c>
      <c r="F198" s="1147">
        <f>E198-1</f>
        <v>506</v>
      </c>
      <c r="G198" s="1147">
        <f>E198-2</f>
        <v>505</v>
      </c>
      <c r="M198" s="955"/>
      <c r="N198" s="2970" t="s">
        <v>2256</v>
      </c>
      <c r="O198" s="880" t="s">
        <v>2088</v>
      </c>
      <c r="P198" s="1000" t="s">
        <v>2443</v>
      </c>
      <c r="Q198" s="1146">
        <f>251+320</f>
        <v>571</v>
      </c>
      <c r="R198" s="1147">
        <f>Q198-1</f>
        <v>570</v>
      </c>
      <c r="S198" s="1147">
        <f>Q198-2</f>
        <v>569</v>
      </c>
      <c r="T198" s="877"/>
      <c r="U198" s="877"/>
    </row>
    <row r="199" spans="2:21" ht="13.5">
      <c r="B199" s="898">
        <v>1</v>
      </c>
      <c r="C199" s="894" t="s">
        <v>2124</v>
      </c>
      <c r="D199" s="1025" t="s">
        <v>6202</v>
      </c>
      <c r="E199" s="896">
        <v>0</v>
      </c>
      <c r="F199" s="896">
        <v>0</v>
      </c>
      <c r="G199" s="897">
        <v>0</v>
      </c>
      <c r="M199" s="955"/>
      <c r="N199" s="1005">
        <v>1</v>
      </c>
      <c r="O199" s="894" t="s">
        <v>2124</v>
      </c>
      <c r="P199" s="1025" t="s">
        <v>2449</v>
      </c>
      <c r="Q199" s="896">
        <v>0</v>
      </c>
      <c r="R199" s="896">
        <v>0</v>
      </c>
      <c r="S199" s="897">
        <v>0</v>
      </c>
      <c r="T199" s="877"/>
      <c r="U199" s="877"/>
    </row>
    <row r="200" spans="2:21" ht="13.5">
      <c r="B200" s="899">
        <v>2</v>
      </c>
      <c r="C200" s="900" t="s">
        <v>2124</v>
      </c>
      <c r="D200" s="913" t="s">
        <v>6203</v>
      </c>
      <c r="E200" s="902">
        <v>0</v>
      </c>
      <c r="F200" s="902">
        <v>0</v>
      </c>
      <c r="G200" s="903">
        <v>1</v>
      </c>
      <c r="H200" s="1026" t="s">
        <v>2434</v>
      </c>
      <c r="M200" s="955"/>
      <c r="N200" s="973">
        <v>2</v>
      </c>
      <c r="O200" s="900" t="s">
        <v>2124</v>
      </c>
      <c r="P200" s="913" t="s">
        <v>2452</v>
      </c>
      <c r="Q200" s="902">
        <v>0</v>
      </c>
      <c r="R200" s="902">
        <v>0</v>
      </c>
      <c r="S200" s="903">
        <v>1</v>
      </c>
      <c r="T200" s="1026" t="s">
        <v>2434</v>
      </c>
      <c r="U200" s="877"/>
    </row>
    <row r="201" spans="2:21" ht="13.5">
      <c r="B201" s="899">
        <v>3</v>
      </c>
      <c r="C201" s="900"/>
      <c r="D201" s="913" t="s">
        <v>6204</v>
      </c>
      <c r="E201" s="902">
        <v>0</v>
      </c>
      <c r="F201" s="902">
        <v>1</v>
      </c>
      <c r="G201" s="903">
        <v>0</v>
      </c>
      <c r="M201" s="955"/>
      <c r="N201" s="973">
        <v>3</v>
      </c>
      <c r="O201" s="900"/>
      <c r="P201" s="913" t="s">
        <v>2455</v>
      </c>
      <c r="Q201" s="902">
        <v>0</v>
      </c>
      <c r="R201" s="902">
        <v>1</v>
      </c>
      <c r="S201" s="903">
        <v>0</v>
      </c>
      <c r="T201" s="877"/>
      <c r="U201" s="877"/>
    </row>
    <row r="202" spans="2:21" ht="13.5">
      <c r="B202" s="899">
        <v>4</v>
      </c>
      <c r="C202" s="900" t="s">
        <v>2124</v>
      </c>
      <c r="D202" s="913" t="s">
        <v>6205</v>
      </c>
      <c r="E202" s="902">
        <v>0</v>
      </c>
      <c r="F202" s="902">
        <v>1</v>
      </c>
      <c r="G202" s="903">
        <v>1</v>
      </c>
      <c r="M202" s="955"/>
      <c r="N202" s="899">
        <v>4</v>
      </c>
      <c r="O202" s="900" t="s">
        <v>2124</v>
      </c>
      <c r="P202" s="913" t="s">
        <v>2459</v>
      </c>
      <c r="Q202" s="902">
        <v>0</v>
      </c>
      <c r="R202" s="902">
        <v>1</v>
      </c>
      <c r="S202" s="903">
        <v>1</v>
      </c>
      <c r="T202" s="877"/>
      <c r="U202" s="877"/>
    </row>
    <row r="203" spans="2:21">
      <c r="B203" s="899"/>
      <c r="C203" s="900"/>
      <c r="D203" s="1029"/>
      <c r="E203" s="1030"/>
      <c r="F203" s="1030"/>
      <c r="G203" s="1031"/>
      <c r="L203" s="1012"/>
      <c r="M203" s="941"/>
      <c r="N203" s="899"/>
      <c r="O203" s="900"/>
      <c r="P203" s="1029"/>
      <c r="Q203" s="1030"/>
      <c r="R203" s="1030"/>
      <c r="S203" s="1031"/>
      <c r="T203" s="877"/>
      <c r="U203" s="877"/>
    </row>
    <row r="204" spans="2:21">
      <c r="B204" s="899"/>
      <c r="C204" s="900"/>
      <c r="D204" s="1029"/>
      <c r="E204" s="1030"/>
      <c r="F204" s="1030"/>
      <c r="G204" s="1031"/>
      <c r="L204" s="1012"/>
      <c r="M204" s="941"/>
      <c r="N204" s="899"/>
      <c r="O204" s="900"/>
      <c r="P204" s="1029"/>
      <c r="Q204" s="1030"/>
      <c r="R204" s="1030"/>
      <c r="S204" s="1031"/>
      <c r="T204" s="877"/>
      <c r="U204" s="877"/>
    </row>
    <row r="205" spans="2:21">
      <c r="B205" s="899"/>
      <c r="C205" s="900"/>
      <c r="D205" s="1029"/>
      <c r="E205" s="1030"/>
      <c r="F205" s="1030"/>
      <c r="G205" s="1031"/>
      <c r="L205" s="1012"/>
      <c r="M205" s="941"/>
      <c r="N205" s="899"/>
      <c r="O205" s="900"/>
      <c r="P205" s="1029"/>
      <c r="Q205" s="1030"/>
      <c r="R205" s="1030"/>
      <c r="S205" s="1031"/>
      <c r="T205" s="877"/>
      <c r="U205" s="877"/>
    </row>
    <row r="206" spans="2:21">
      <c r="B206" s="952"/>
      <c r="C206" s="1032"/>
      <c r="D206" s="1033"/>
      <c r="E206" s="1034"/>
      <c r="F206" s="1034"/>
      <c r="G206" s="1035"/>
      <c r="L206" s="1012"/>
      <c r="M206" s="941"/>
      <c r="N206" s="952"/>
      <c r="O206" s="1032"/>
      <c r="P206" s="1033"/>
      <c r="Q206" s="1034"/>
      <c r="R206" s="1034"/>
      <c r="S206" s="1035"/>
      <c r="T206" s="877"/>
      <c r="U206" s="877"/>
    </row>
    <row r="207" spans="2:21">
      <c r="M207" s="955"/>
      <c r="N207" s="874"/>
      <c r="O207" s="875"/>
      <c r="Q207" s="877"/>
      <c r="R207" s="877"/>
      <c r="S207" s="877"/>
      <c r="T207" s="877"/>
      <c r="U207" s="877"/>
    </row>
    <row r="208" spans="2:21" ht="13.5">
      <c r="B208" s="2969" t="s">
        <v>2256</v>
      </c>
      <c r="C208" s="880" t="s">
        <v>2088</v>
      </c>
      <c r="D208" s="1000" t="s">
        <v>6206</v>
      </c>
      <c r="E208" s="1146">
        <f>504</f>
        <v>504</v>
      </c>
      <c r="F208" s="1147">
        <f>E208-1</f>
        <v>503</v>
      </c>
      <c r="G208" s="1147">
        <f>E208-2</f>
        <v>502</v>
      </c>
      <c r="M208" s="955"/>
      <c r="N208" s="2970" t="s">
        <v>2256</v>
      </c>
      <c r="O208" s="880" t="s">
        <v>2088</v>
      </c>
      <c r="P208" s="1000" t="s">
        <v>2462</v>
      </c>
      <c r="Q208" s="1146">
        <f>568</f>
        <v>568</v>
      </c>
      <c r="R208" s="1147">
        <f>Q208-1</f>
        <v>567</v>
      </c>
      <c r="S208" s="1147">
        <f>Q208-2</f>
        <v>566</v>
      </c>
      <c r="T208" s="877"/>
      <c r="U208" s="877"/>
    </row>
    <row r="209" spans="2:25" ht="13.5">
      <c r="B209" s="898">
        <v>1</v>
      </c>
      <c r="C209" s="894" t="s">
        <v>2124</v>
      </c>
      <c r="D209" s="1025" t="s">
        <v>6207</v>
      </c>
      <c r="E209" s="896">
        <v>0</v>
      </c>
      <c r="F209" s="896">
        <v>0</v>
      </c>
      <c r="G209" s="897">
        <v>0</v>
      </c>
      <c r="M209" s="955"/>
      <c r="N209" s="1005">
        <v>1</v>
      </c>
      <c r="O209" s="894" t="s">
        <v>2124</v>
      </c>
      <c r="P209" s="1025" t="s">
        <v>2467</v>
      </c>
      <c r="Q209" s="896">
        <v>0</v>
      </c>
      <c r="R209" s="896">
        <v>0</v>
      </c>
      <c r="S209" s="897">
        <v>0</v>
      </c>
      <c r="T209" s="877"/>
      <c r="U209" s="877"/>
    </row>
    <row r="210" spans="2:25" ht="13.5">
      <c r="B210" s="899">
        <v>2</v>
      </c>
      <c r="C210" s="900"/>
      <c r="D210" s="913" t="s">
        <v>6208</v>
      </c>
      <c r="E210" s="902">
        <v>0</v>
      </c>
      <c r="F210" s="902">
        <v>0</v>
      </c>
      <c r="G210" s="903">
        <v>1</v>
      </c>
      <c r="M210" s="955"/>
      <c r="N210" s="973">
        <v>2</v>
      </c>
      <c r="O210" s="900"/>
      <c r="P210" s="913" t="s">
        <v>2469</v>
      </c>
      <c r="Q210" s="902">
        <v>0</v>
      </c>
      <c r="R210" s="902">
        <v>0</v>
      </c>
      <c r="S210" s="903">
        <v>1</v>
      </c>
      <c r="T210" s="877"/>
      <c r="U210" s="877"/>
    </row>
    <row r="211" spans="2:25" ht="13.5">
      <c r="B211" s="899">
        <v>3</v>
      </c>
      <c r="C211" s="900" t="s">
        <v>2106</v>
      </c>
      <c r="D211" s="913" t="s">
        <v>6209</v>
      </c>
      <c r="E211" s="902">
        <v>0</v>
      </c>
      <c r="F211" s="902">
        <v>1</v>
      </c>
      <c r="G211" s="903">
        <v>0</v>
      </c>
      <c r="H211" s="1026" t="s">
        <v>2434</v>
      </c>
      <c r="M211" s="955"/>
      <c r="N211" s="973">
        <v>3</v>
      </c>
      <c r="O211" s="900" t="s">
        <v>2124</v>
      </c>
      <c r="P211" s="913" t="s">
        <v>2472</v>
      </c>
      <c r="Q211" s="902">
        <v>0</v>
      </c>
      <c r="R211" s="902">
        <v>1</v>
      </c>
      <c r="S211" s="903">
        <v>0</v>
      </c>
      <c r="T211" s="1026" t="s">
        <v>2434</v>
      </c>
      <c r="U211" s="877"/>
    </row>
    <row r="212" spans="2:25" ht="13.5">
      <c r="B212" s="899">
        <v>4</v>
      </c>
      <c r="C212" s="900" t="s">
        <v>2124</v>
      </c>
      <c r="D212" s="913" t="s">
        <v>6210</v>
      </c>
      <c r="E212" s="902">
        <v>0</v>
      </c>
      <c r="F212" s="902">
        <v>1</v>
      </c>
      <c r="G212" s="903">
        <v>1</v>
      </c>
      <c r="M212" s="955"/>
      <c r="N212" s="899">
        <v>4</v>
      </c>
      <c r="O212" s="900" t="s">
        <v>2106</v>
      </c>
      <c r="P212" s="913" t="s">
        <v>2475</v>
      </c>
      <c r="Q212" s="902">
        <v>0</v>
      </c>
      <c r="R212" s="902">
        <v>1</v>
      </c>
      <c r="S212" s="903">
        <v>1</v>
      </c>
      <c r="T212" s="877"/>
      <c r="U212" s="877"/>
    </row>
    <row r="213" spans="2:25">
      <c r="B213" s="899">
        <v>5</v>
      </c>
      <c r="C213" s="900"/>
      <c r="D213" s="1029"/>
      <c r="E213" s="1030"/>
      <c r="F213" s="1030"/>
      <c r="G213" s="1031"/>
      <c r="L213" s="1012"/>
      <c r="M213" s="941"/>
      <c r="N213" s="899"/>
      <c r="O213" s="900"/>
      <c r="P213" s="1029"/>
      <c r="Q213" s="1030"/>
      <c r="R213" s="1030"/>
      <c r="S213" s="1031"/>
      <c r="T213" s="877"/>
      <c r="U213" s="877"/>
    </row>
    <row r="214" spans="2:25">
      <c r="B214" s="899">
        <v>6</v>
      </c>
      <c r="C214" s="900"/>
      <c r="D214" s="1029"/>
      <c r="E214" s="1030"/>
      <c r="F214" s="1030"/>
      <c r="G214" s="1031"/>
      <c r="L214" s="1012"/>
      <c r="M214" s="941"/>
      <c r="N214" s="899"/>
      <c r="O214" s="900"/>
      <c r="P214" s="1029"/>
      <c r="Q214" s="1030"/>
      <c r="R214" s="1030"/>
      <c r="S214" s="1031"/>
      <c r="T214" s="877"/>
      <c r="U214" s="877"/>
    </row>
    <row r="215" spans="2:25">
      <c r="B215" s="899">
        <v>7</v>
      </c>
      <c r="C215" s="900"/>
      <c r="D215" s="1029"/>
      <c r="E215" s="1030"/>
      <c r="F215" s="1030"/>
      <c r="G215" s="1031"/>
      <c r="L215" s="1012"/>
      <c r="M215" s="941"/>
      <c r="N215" s="899"/>
      <c r="O215" s="900"/>
      <c r="P215" s="1029"/>
      <c r="Q215" s="1030"/>
      <c r="R215" s="1030"/>
      <c r="S215" s="1031"/>
      <c r="T215" s="877"/>
      <c r="U215" s="877"/>
    </row>
    <row r="216" spans="2:25">
      <c r="B216" s="952">
        <v>8</v>
      </c>
      <c r="C216" s="1032"/>
      <c r="D216" s="1033"/>
      <c r="E216" s="1034"/>
      <c r="F216" s="1034"/>
      <c r="G216" s="1035"/>
      <c r="L216" s="1012"/>
      <c r="M216" s="941"/>
      <c r="N216" s="952"/>
      <c r="O216" s="1032"/>
      <c r="P216" s="1033"/>
      <c r="Q216" s="1034"/>
      <c r="R216" s="1034"/>
      <c r="S216" s="1035"/>
      <c r="T216" s="877"/>
      <c r="U216" s="877"/>
    </row>
    <row r="218" spans="2:25">
      <c r="G218" s="2971" t="s">
        <v>6211</v>
      </c>
      <c r="H218" s="2972"/>
      <c r="M218" s="874"/>
      <c r="N218" s="875"/>
      <c r="P218" s="877"/>
      <c r="Q218" s="877"/>
      <c r="S218" s="2971" t="s">
        <v>6212</v>
      </c>
    </row>
    <row r="219" spans="2:25" ht="16.5" customHeight="1">
      <c r="B219" s="998" t="s">
        <v>2256</v>
      </c>
      <c r="C219" s="999" t="s">
        <v>2088</v>
      </c>
      <c r="D219" s="1038" t="s">
        <v>6213</v>
      </c>
      <c r="E219" s="2973" t="s">
        <v>6213</v>
      </c>
      <c r="F219" s="2973"/>
      <c r="G219" s="2974"/>
      <c r="H219" s="2975" t="s">
        <v>6214</v>
      </c>
      <c r="I219" s="2976"/>
      <c r="N219" s="998" t="s">
        <v>2256</v>
      </c>
      <c r="O219" s="999" t="s">
        <v>2088</v>
      </c>
      <c r="P219" s="1043" t="s">
        <v>6215</v>
      </c>
      <c r="Q219" s="2977" t="s">
        <v>6215</v>
      </c>
      <c r="R219" s="2973"/>
      <c r="S219" s="2974"/>
      <c r="T219" s="2975" t="s">
        <v>6216</v>
      </c>
      <c r="U219" s="2976"/>
    </row>
    <row r="220" spans="2:25" ht="16.5" customHeight="1">
      <c r="B220" s="2978"/>
      <c r="C220" s="2979"/>
      <c r="D220" s="1038" t="s">
        <v>6217</v>
      </c>
      <c r="E220" s="2973" t="s">
        <v>6217</v>
      </c>
      <c r="F220" s="2973"/>
      <c r="G220" s="2974"/>
      <c r="H220" s="2975" t="s">
        <v>6218</v>
      </c>
      <c r="I220" s="2976"/>
      <c r="N220" s="2978"/>
      <c r="O220" s="2979"/>
      <c r="P220" s="1038" t="s">
        <v>2495</v>
      </c>
      <c r="Q220" s="2973" t="s">
        <v>6219</v>
      </c>
      <c r="R220" s="2973"/>
      <c r="S220" s="2974"/>
      <c r="T220" s="2975" t="s">
        <v>2491</v>
      </c>
      <c r="U220" s="2976"/>
    </row>
    <row r="221" spans="2:25" ht="13.5">
      <c r="B221" s="2978"/>
      <c r="C221" s="2979"/>
      <c r="D221" s="1024" t="s">
        <v>6213</v>
      </c>
      <c r="E221" s="1146">
        <f>594</f>
        <v>594</v>
      </c>
      <c r="F221" s="2980">
        <f>E221-1</f>
        <v>593</v>
      </c>
      <c r="G221" s="2980">
        <f>E221-2</f>
        <v>592</v>
      </c>
      <c r="H221" s="1146">
        <f>589</f>
        <v>589</v>
      </c>
      <c r="I221" s="1147">
        <f>H221-1</f>
        <v>588</v>
      </c>
      <c r="N221" s="2978"/>
      <c r="O221" s="2979"/>
      <c r="P221" s="1043" t="s">
        <v>6215</v>
      </c>
      <c r="Q221" s="1146">
        <f>598</f>
        <v>598</v>
      </c>
      <c r="R221" s="2980">
        <f>Q221-1</f>
        <v>597</v>
      </c>
      <c r="S221" s="2980">
        <f>Q221-2</f>
        <v>596</v>
      </c>
      <c r="T221" s="1146">
        <f>591</f>
        <v>591</v>
      </c>
      <c r="U221" s="1147">
        <f>T221-1</f>
        <v>590</v>
      </c>
    </row>
    <row r="222" spans="2:25">
      <c r="B222" s="898">
        <v>1</v>
      </c>
      <c r="C222" s="894" t="s">
        <v>2124</v>
      </c>
      <c r="D222" s="1049" t="s">
        <v>2496</v>
      </c>
      <c r="E222" s="2981">
        <v>0</v>
      </c>
      <c r="F222" s="896">
        <v>0</v>
      </c>
      <c r="G222" s="896">
        <v>0</v>
      </c>
      <c r="H222" s="896">
        <v>0</v>
      </c>
      <c r="I222" s="897">
        <v>0</v>
      </c>
      <c r="L222" s="876">
        <f>I222+H222*2+G222*4+F222*8+E222*16</f>
        <v>0</v>
      </c>
      <c r="N222" s="898">
        <v>1</v>
      </c>
      <c r="O222" s="894" t="s">
        <v>2124</v>
      </c>
      <c r="P222" s="1049" t="s">
        <v>2497</v>
      </c>
      <c r="Q222" s="2981">
        <v>0</v>
      </c>
      <c r="R222" s="896">
        <v>0</v>
      </c>
      <c r="S222" s="896">
        <v>0</v>
      </c>
      <c r="T222" s="896">
        <v>0</v>
      </c>
      <c r="U222" s="897">
        <v>0</v>
      </c>
      <c r="Y222" s="876">
        <f>U222+T222*2+S222*4+R222*8+Q222*16</f>
        <v>0</v>
      </c>
    </row>
    <row r="223" spans="2:25">
      <c r="B223" s="899">
        <v>2</v>
      </c>
      <c r="C223" s="900" t="s">
        <v>2124</v>
      </c>
      <c r="D223" s="908" t="s">
        <v>6220</v>
      </c>
      <c r="E223" s="2982">
        <v>0</v>
      </c>
      <c r="F223" s="902">
        <v>0</v>
      </c>
      <c r="G223" s="902">
        <v>1</v>
      </c>
      <c r="H223" s="902">
        <v>0</v>
      </c>
      <c r="I223" s="903">
        <v>0</v>
      </c>
      <c r="L223" s="876">
        <f t="shared" ref="L223:L246" si="18">I223+H223*2+G223*4+F223*8+E223*16</f>
        <v>4</v>
      </c>
      <c r="N223" s="899">
        <v>2</v>
      </c>
      <c r="O223" s="900" t="s">
        <v>2124</v>
      </c>
      <c r="P223" s="908" t="s">
        <v>2500</v>
      </c>
      <c r="Q223" s="2982">
        <v>0</v>
      </c>
      <c r="R223" s="902">
        <v>0</v>
      </c>
      <c r="S223" s="902">
        <v>1</v>
      </c>
      <c r="T223" s="902">
        <v>0</v>
      </c>
      <c r="U223" s="903">
        <v>0</v>
      </c>
      <c r="Y223" s="876">
        <f t="shared" ref="Y223:Y246" si="19">U223+T223*2+S223*4+R223*8+Q223*16</f>
        <v>4</v>
      </c>
    </row>
    <row r="224" spans="2:25">
      <c r="B224" s="899">
        <v>3</v>
      </c>
      <c r="C224" s="900" t="s">
        <v>2124</v>
      </c>
      <c r="D224" s="908" t="s">
        <v>6221</v>
      </c>
      <c r="E224" s="2982">
        <v>0</v>
      </c>
      <c r="F224" s="902">
        <v>1</v>
      </c>
      <c r="G224" s="902">
        <v>0</v>
      </c>
      <c r="H224" s="902">
        <v>0</v>
      </c>
      <c r="I224" s="903">
        <v>0</v>
      </c>
      <c r="L224" s="876">
        <f t="shared" si="18"/>
        <v>8</v>
      </c>
      <c r="N224" s="899">
        <v>3</v>
      </c>
      <c r="O224" s="900" t="s">
        <v>2124</v>
      </c>
      <c r="P224" s="908" t="s">
        <v>2503</v>
      </c>
      <c r="Q224" s="2982">
        <v>0</v>
      </c>
      <c r="R224" s="902">
        <v>1</v>
      </c>
      <c r="S224" s="902">
        <v>0</v>
      </c>
      <c r="T224" s="902">
        <v>0</v>
      </c>
      <c r="U224" s="903">
        <v>0</v>
      </c>
      <c r="Y224" s="876">
        <f t="shared" si="19"/>
        <v>8</v>
      </c>
    </row>
    <row r="225" spans="2:25">
      <c r="B225" s="899">
        <v>4</v>
      </c>
      <c r="C225" s="900" t="s">
        <v>2124</v>
      </c>
      <c r="D225" s="908" t="s">
        <v>6222</v>
      </c>
      <c r="E225" s="2982">
        <v>0</v>
      </c>
      <c r="F225" s="902">
        <v>1</v>
      </c>
      <c r="G225" s="902">
        <v>1</v>
      </c>
      <c r="H225" s="918">
        <v>0</v>
      </c>
      <c r="I225" s="919">
        <v>0</v>
      </c>
      <c r="L225" s="876">
        <f t="shared" si="18"/>
        <v>12</v>
      </c>
      <c r="N225" s="899">
        <v>4</v>
      </c>
      <c r="O225" s="900" t="s">
        <v>2124</v>
      </c>
      <c r="P225" s="908" t="s">
        <v>2506</v>
      </c>
      <c r="Q225" s="2982">
        <v>0</v>
      </c>
      <c r="R225" s="902">
        <v>1</v>
      </c>
      <c r="S225" s="902">
        <v>1</v>
      </c>
      <c r="T225" s="918">
        <v>0</v>
      </c>
      <c r="U225" s="919">
        <v>0</v>
      </c>
      <c r="Y225" s="876">
        <f t="shared" si="19"/>
        <v>12</v>
      </c>
    </row>
    <row r="226" spans="2:25">
      <c r="B226" s="899">
        <v>5</v>
      </c>
      <c r="C226" s="900" t="s">
        <v>2124</v>
      </c>
      <c r="D226" s="908" t="s">
        <v>6223</v>
      </c>
      <c r="E226" s="2982">
        <v>1</v>
      </c>
      <c r="F226" s="902">
        <v>0</v>
      </c>
      <c r="G226" s="902">
        <v>0</v>
      </c>
      <c r="H226" s="902">
        <v>0</v>
      </c>
      <c r="I226" s="903">
        <v>0</v>
      </c>
      <c r="L226" s="876">
        <f t="shared" si="18"/>
        <v>16</v>
      </c>
      <c r="N226" s="899">
        <v>5</v>
      </c>
      <c r="O226" s="900" t="s">
        <v>2124</v>
      </c>
      <c r="P226" s="908" t="s">
        <v>2508</v>
      </c>
      <c r="Q226" s="2982">
        <v>1</v>
      </c>
      <c r="R226" s="902">
        <v>0</v>
      </c>
      <c r="S226" s="902">
        <v>0</v>
      </c>
      <c r="T226" s="902">
        <v>0</v>
      </c>
      <c r="U226" s="903">
        <v>0</v>
      </c>
      <c r="Y226" s="876">
        <f t="shared" si="19"/>
        <v>16</v>
      </c>
    </row>
    <row r="227" spans="2:25">
      <c r="B227" s="899">
        <v>6</v>
      </c>
      <c r="C227" s="900" t="s">
        <v>2124</v>
      </c>
      <c r="D227" s="908" t="s">
        <v>2509</v>
      </c>
      <c r="E227" s="2982">
        <v>1</v>
      </c>
      <c r="F227" s="902">
        <v>0</v>
      </c>
      <c r="G227" s="902">
        <v>1</v>
      </c>
      <c r="H227" s="902">
        <v>0</v>
      </c>
      <c r="I227" s="903">
        <v>0</v>
      </c>
      <c r="L227" s="876">
        <f t="shared" si="18"/>
        <v>20</v>
      </c>
      <c r="N227" s="899">
        <v>6</v>
      </c>
      <c r="O227" s="900" t="s">
        <v>2124</v>
      </c>
      <c r="P227" s="908" t="s">
        <v>2510</v>
      </c>
      <c r="Q227" s="2982">
        <v>1</v>
      </c>
      <c r="R227" s="902">
        <v>0</v>
      </c>
      <c r="S227" s="902">
        <v>1</v>
      </c>
      <c r="T227" s="902">
        <v>0</v>
      </c>
      <c r="U227" s="903">
        <v>0</v>
      </c>
      <c r="Y227" s="876">
        <f t="shared" si="19"/>
        <v>20</v>
      </c>
    </row>
    <row r="228" spans="2:25">
      <c r="B228" s="899">
        <v>7</v>
      </c>
      <c r="C228" s="900" t="s">
        <v>2124</v>
      </c>
      <c r="D228" s="908" t="s">
        <v>2511</v>
      </c>
      <c r="E228" s="2982">
        <v>1</v>
      </c>
      <c r="F228" s="902">
        <v>1</v>
      </c>
      <c r="G228" s="902">
        <v>0</v>
      </c>
      <c r="H228" s="902">
        <v>0</v>
      </c>
      <c r="I228" s="903">
        <v>0</v>
      </c>
      <c r="L228" s="876">
        <f t="shared" si="18"/>
        <v>24</v>
      </c>
      <c r="N228" s="899">
        <v>7</v>
      </c>
      <c r="O228" s="900" t="s">
        <v>2124</v>
      </c>
      <c r="P228" s="908" t="s">
        <v>2513</v>
      </c>
      <c r="Q228" s="2982">
        <v>1</v>
      </c>
      <c r="R228" s="902">
        <v>1</v>
      </c>
      <c r="S228" s="902">
        <v>0</v>
      </c>
      <c r="T228" s="902">
        <v>0</v>
      </c>
      <c r="U228" s="903">
        <v>0</v>
      </c>
      <c r="Y228" s="876">
        <f t="shared" si="19"/>
        <v>24</v>
      </c>
    </row>
    <row r="229" spans="2:25">
      <c r="B229" s="899">
        <v>8</v>
      </c>
      <c r="C229" s="900" t="s">
        <v>2124</v>
      </c>
      <c r="D229" s="908" t="s">
        <v>2515</v>
      </c>
      <c r="E229" s="2982">
        <v>1</v>
      </c>
      <c r="F229" s="902">
        <v>1</v>
      </c>
      <c r="G229" s="902">
        <v>1</v>
      </c>
      <c r="H229" s="902">
        <v>0</v>
      </c>
      <c r="I229" s="903">
        <v>0</v>
      </c>
      <c r="L229" s="876">
        <f t="shared" si="18"/>
        <v>28</v>
      </c>
      <c r="N229" s="899">
        <v>8</v>
      </c>
      <c r="O229" s="900" t="s">
        <v>2124</v>
      </c>
      <c r="P229" s="908" t="s">
        <v>2516</v>
      </c>
      <c r="Q229" s="2982">
        <v>1</v>
      </c>
      <c r="R229" s="902">
        <v>1</v>
      </c>
      <c r="S229" s="902">
        <v>1</v>
      </c>
      <c r="T229" s="902">
        <v>0</v>
      </c>
      <c r="U229" s="903">
        <v>0</v>
      </c>
      <c r="Y229" s="876">
        <f t="shared" si="19"/>
        <v>28</v>
      </c>
    </row>
    <row r="230" spans="2:25" ht="13.5">
      <c r="B230" s="899">
        <v>9</v>
      </c>
      <c r="C230" s="900" t="s">
        <v>2124</v>
      </c>
      <c r="D230" s="908" t="s">
        <v>6224</v>
      </c>
      <c r="E230" s="2982">
        <v>0</v>
      </c>
      <c r="F230" s="902">
        <v>0</v>
      </c>
      <c r="G230" s="902">
        <v>0</v>
      </c>
      <c r="H230" s="902">
        <v>0</v>
      </c>
      <c r="I230" s="903">
        <v>1</v>
      </c>
      <c r="L230" s="876">
        <f t="shared" si="18"/>
        <v>1</v>
      </c>
      <c r="N230" s="899">
        <v>9</v>
      </c>
      <c r="O230" s="900" t="s">
        <v>2124</v>
      </c>
      <c r="P230" s="908" t="s">
        <v>6225</v>
      </c>
      <c r="Q230" s="2982">
        <v>0</v>
      </c>
      <c r="R230" s="902">
        <v>0</v>
      </c>
      <c r="S230" s="902">
        <v>0</v>
      </c>
      <c r="T230" s="902">
        <v>0</v>
      </c>
      <c r="U230" s="903">
        <v>1</v>
      </c>
      <c r="Y230" s="876">
        <f t="shared" si="19"/>
        <v>1</v>
      </c>
    </row>
    <row r="231" spans="2:25" ht="13.5">
      <c r="B231" s="899">
        <v>10</v>
      </c>
      <c r="C231" s="900" t="s">
        <v>2124</v>
      </c>
      <c r="D231" s="908" t="s">
        <v>2519</v>
      </c>
      <c r="E231" s="2982">
        <v>0</v>
      </c>
      <c r="F231" s="902">
        <v>0</v>
      </c>
      <c r="G231" s="902">
        <v>1</v>
      </c>
      <c r="H231" s="902">
        <v>0</v>
      </c>
      <c r="I231" s="903">
        <v>1</v>
      </c>
      <c r="L231" s="876">
        <f t="shared" si="18"/>
        <v>5</v>
      </c>
      <c r="N231" s="899">
        <v>10</v>
      </c>
      <c r="O231" s="900" t="s">
        <v>2124</v>
      </c>
      <c r="P231" s="908" t="s">
        <v>2520</v>
      </c>
      <c r="Q231" s="2982">
        <v>0</v>
      </c>
      <c r="R231" s="902">
        <v>0</v>
      </c>
      <c r="S231" s="902">
        <v>1</v>
      </c>
      <c r="T231" s="902">
        <v>0</v>
      </c>
      <c r="U231" s="903">
        <v>1</v>
      </c>
      <c r="Y231" s="876">
        <f t="shared" si="19"/>
        <v>5</v>
      </c>
    </row>
    <row r="232" spans="2:25" ht="13.5">
      <c r="B232" s="899">
        <v>11</v>
      </c>
      <c r="C232" s="900" t="s">
        <v>2124</v>
      </c>
      <c r="D232" s="908" t="s">
        <v>2521</v>
      </c>
      <c r="E232" s="2982">
        <v>0</v>
      </c>
      <c r="F232" s="902">
        <v>1</v>
      </c>
      <c r="G232" s="902">
        <v>0</v>
      </c>
      <c r="H232" s="902">
        <v>0</v>
      </c>
      <c r="I232" s="903">
        <v>1</v>
      </c>
      <c r="L232" s="876">
        <f t="shared" si="18"/>
        <v>9</v>
      </c>
      <c r="N232" s="899">
        <v>11</v>
      </c>
      <c r="O232" s="900" t="s">
        <v>2124</v>
      </c>
      <c r="P232" s="908" t="s">
        <v>6226</v>
      </c>
      <c r="Q232" s="2982">
        <v>0</v>
      </c>
      <c r="R232" s="902">
        <v>1</v>
      </c>
      <c r="S232" s="902">
        <v>0</v>
      </c>
      <c r="T232" s="902">
        <v>0</v>
      </c>
      <c r="U232" s="903">
        <v>1</v>
      </c>
      <c r="Y232" s="876">
        <f t="shared" si="19"/>
        <v>9</v>
      </c>
    </row>
    <row r="233" spans="2:25" ht="13.5">
      <c r="B233" s="899">
        <v>12</v>
      </c>
      <c r="C233" s="900" t="s">
        <v>2124</v>
      </c>
      <c r="D233" s="908" t="s">
        <v>2523</v>
      </c>
      <c r="E233" s="2982">
        <v>0</v>
      </c>
      <c r="F233" s="902">
        <v>1</v>
      </c>
      <c r="G233" s="902">
        <v>1</v>
      </c>
      <c r="H233" s="902">
        <v>0</v>
      </c>
      <c r="I233" s="903">
        <v>1</v>
      </c>
      <c r="L233" s="876">
        <f t="shared" si="18"/>
        <v>13</v>
      </c>
      <c r="N233" s="899">
        <v>12</v>
      </c>
      <c r="O233" s="900" t="s">
        <v>2124</v>
      </c>
      <c r="P233" s="908" t="s">
        <v>6227</v>
      </c>
      <c r="Q233" s="2982">
        <v>0</v>
      </c>
      <c r="R233" s="902">
        <v>1</v>
      </c>
      <c r="S233" s="902">
        <v>1</v>
      </c>
      <c r="T233" s="902">
        <v>0</v>
      </c>
      <c r="U233" s="903">
        <v>1</v>
      </c>
      <c r="Y233" s="876">
        <f t="shared" si="19"/>
        <v>13</v>
      </c>
    </row>
    <row r="234" spans="2:25">
      <c r="B234" s="899">
        <v>13</v>
      </c>
      <c r="C234" s="900" t="s">
        <v>2124</v>
      </c>
      <c r="D234" s="908" t="s">
        <v>2525</v>
      </c>
      <c r="E234" s="2982">
        <v>1</v>
      </c>
      <c r="F234" s="902">
        <v>0</v>
      </c>
      <c r="G234" s="902">
        <v>0</v>
      </c>
      <c r="H234" s="902">
        <v>0</v>
      </c>
      <c r="I234" s="903">
        <v>1</v>
      </c>
      <c r="L234" s="876">
        <f t="shared" si="18"/>
        <v>17</v>
      </c>
      <c r="N234" s="899">
        <v>13</v>
      </c>
      <c r="O234" s="900" t="s">
        <v>2124</v>
      </c>
      <c r="P234" s="908" t="s">
        <v>6228</v>
      </c>
      <c r="Q234" s="2982">
        <v>1</v>
      </c>
      <c r="R234" s="902">
        <v>0</v>
      </c>
      <c r="S234" s="902">
        <v>0</v>
      </c>
      <c r="T234" s="902">
        <v>0</v>
      </c>
      <c r="U234" s="903">
        <v>1</v>
      </c>
      <c r="Y234" s="876">
        <f t="shared" si="19"/>
        <v>17</v>
      </c>
    </row>
    <row r="235" spans="2:25">
      <c r="B235" s="899">
        <v>14</v>
      </c>
      <c r="C235" s="900" t="s">
        <v>2124</v>
      </c>
      <c r="D235" s="908" t="s">
        <v>2527</v>
      </c>
      <c r="E235" s="2982">
        <v>1</v>
      </c>
      <c r="F235" s="902">
        <v>0</v>
      </c>
      <c r="G235" s="902">
        <v>1</v>
      </c>
      <c r="H235" s="902">
        <v>0</v>
      </c>
      <c r="I235" s="903">
        <v>1</v>
      </c>
      <c r="L235" s="876">
        <f t="shared" si="18"/>
        <v>21</v>
      </c>
      <c r="N235" s="899">
        <v>14</v>
      </c>
      <c r="O235" s="900" t="s">
        <v>2124</v>
      </c>
      <c r="P235" s="908" t="s">
        <v>6229</v>
      </c>
      <c r="Q235" s="2982">
        <v>1</v>
      </c>
      <c r="R235" s="902">
        <v>0</v>
      </c>
      <c r="S235" s="902">
        <v>1</v>
      </c>
      <c r="T235" s="902">
        <v>0</v>
      </c>
      <c r="U235" s="903">
        <v>1</v>
      </c>
      <c r="Y235" s="876">
        <f t="shared" si="19"/>
        <v>21</v>
      </c>
    </row>
    <row r="236" spans="2:25">
      <c r="B236" s="899">
        <v>15</v>
      </c>
      <c r="C236" s="900" t="s">
        <v>2124</v>
      </c>
      <c r="D236" s="908" t="s">
        <v>2529</v>
      </c>
      <c r="E236" s="2982">
        <v>1</v>
      </c>
      <c r="F236" s="902">
        <v>1</v>
      </c>
      <c r="G236" s="902">
        <v>0</v>
      </c>
      <c r="H236" s="902">
        <v>0</v>
      </c>
      <c r="I236" s="903">
        <v>1</v>
      </c>
      <c r="L236" s="876">
        <f t="shared" si="18"/>
        <v>25</v>
      </c>
      <c r="N236" s="899">
        <v>15</v>
      </c>
      <c r="O236" s="900" t="s">
        <v>2124</v>
      </c>
      <c r="P236" s="908" t="s">
        <v>6230</v>
      </c>
      <c r="Q236" s="2982">
        <v>1</v>
      </c>
      <c r="R236" s="902">
        <v>1</v>
      </c>
      <c r="S236" s="902">
        <v>0</v>
      </c>
      <c r="T236" s="902">
        <v>0</v>
      </c>
      <c r="U236" s="903">
        <v>1</v>
      </c>
      <c r="Y236" s="876">
        <f t="shared" si="19"/>
        <v>25</v>
      </c>
    </row>
    <row r="237" spans="2:25">
      <c r="B237" s="899">
        <v>16</v>
      </c>
      <c r="C237" s="900" t="s">
        <v>2124</v>
      </c>
      <c r="D237" s="908" t="s">
        <v>2531</v>
      </c>
      <c r="E237" s="2982">
        <v>1</v>
      </c>
      <c r="F237" s="902">
        <v>1</v>
      </c>
      <c r="G237" s="902">
        <v>1</v>
      </c>
      <c r="H237" s="902">
        <v>0</v>
      </c>
      <c r="I237" s="903">
        <v>1</v>
      </c>
      <c r="L237" s="876">
        <f t="shared" si="18"/>
        <v>29</v>
      </c>
      <c r="N237" s="899">
        <v>16</v>
      </c>
      <c r="O237" s="900" t="s">
        <v>2124</v>
      </c>
      <c r="P237" s="908" t="s">
        <v>6231</v>
      </c>
      <c r="Q237" s="2982">
        <v>1</v>
      </c>
      <c r="R237" s="902">
        <v>1</v>
      </c>
      <c r="S237" s="902">
        <v>1</v>
      </c>
      <c r="T237" s="902">
        <v>0</v>
      </c>
      <c r="U237" s="903">
        <v>1</v>
      </c>
      <c r="Y237" s="876">
        <f t="shared" si="19"/>
        <v>29</v>
      </c>
    </row>
    <row r="238" spans="2:25">
      <c r="B238" s="899">
        <v>17</v>
      </c>
      <c r="C238" s="900" t="s">
        <v>2124</v>
      </c>
      <c r="D238" s="908" t="s">
        <v>2534</v>
      </c>
      <c r="E238" s="2982">
        <v>0</v>
      </c>
      <c r="F238" s="902">
        <v>0</v>
      </c>
      <c r="G238" s="902">
        <v>0</v>
      </c>
      <c r="H238" s="902">
        <v>1</v>
      </c>
      <c r="I238" s="903">
        <v>0</v>
      </c>
      <c r="L238" s="876">
        <f t="shared" si="18"/>
        <v>2</v>
      </c>
      <c r="N238" s="899">
        <v>17</v>
      </c>
      <c r="O238" s="900" t="s">
        <v>2124</v>
      </c>
      <c r="P238" s="908" t="s">
        <v>6232</v>
      </c>
      <c r="Q238" s="2982">
        <v>0</v>
      </c>
      <c r="R238" s="902">
        <v>0</v>
      </c>
      <c r="S238" s="902">
        <v>0</v>
      </c>
      <c r="T238" s="902">
        <v>1</v>
      </c>
      <c r="U238" s="903">
        <v>0</v>
      </c>
      <c r="Y238" s="876">
        <f t="shared" si="19"/>
        <v>2</v>
      </c>
    </row>
    <row r="239" spans="2:25">
      <c r="B239" s="899">
        <v>18</v>
      </c>
      <c r="C239" s="900" t="s">
        <v>2124</v>
      </c>
      <c r="D239" s="908" t="s">
        <v>6233</v>
      </c>
      <c r="E239" s="2982">
        <v>0</v>
      </c>
      <c r="F239" s="902">
        <v>0</v>
      </c>
      <c r="G239" s="902">
        <v>1</v>
      </c>
      <c r="H239" s="902">
        <v>1</v>
      </c>
      <c r="I239" s="903">
        <v>0</v>
      </c>
      <c r="L239" s="876">
        <f t="shared" si="18"/>
        <v>6</v>
      </c>
      <c r="N239" s="899">
        <v>18</v>
      </c>
      <c r="O239" s="900" t="s">
        <v>2124</v>
      </c>
      <c r="P239" s="908" t="s">
        <v>2537</v>
      </c>
      <c r="Q239" s="2982">
        <v>0</v>
      </c>
      <c r="R239" s="902">
        <v>0</v>
      </c>
      <c r="S239" s="902">
        <v>1</v>
      </c>
      <c r="T239" s="902">
        <v>1</v>
      </c>
      <c r="U239" s="903">
        <v>0</v>
      </c>
      <c r="Y239" s="876">
        <f t="shared" si="19"/>
        <v>6</v>
      </c>
    </row>
    <row r="240" spans="2:25">
      <c r="B240" s="899">
        <v>19</v>
      </c>
      <c r="C240" s="900" t="s">
        <v>2124</v>
      </c>
      <c r="D240" s="908" t="s">
        <v>2538</v>
      </c>
      <c r="E240" s="2982">
        <v>0</v>
      </c>
      <c r="F240" s="902">
        <v>1</v>
      </c>
      <c r="G240" s="902">
        <v>0</v>
      </c>
      <c r="H240" s="902">
        <v>1</v>
      </c>
      <c r="I240" s="903">
        <v>0</v>
      </c>
      <c r="L240" s="876">
        <f t="shared" si="18"/>
        <v>10</v>
      </c>
      <c r="N240" s="899">
        <v>19</v>
      </c>
      <c r="O240" s="900" t="s">
        <v>2124</v>
      </c>
      <c r="P240" s="908" t="s">
        <v>2539</v>
      </c>
      <c r="Q240" s="2982">
        <v>0</v>
      </c>
      <c r="R240" s="902">
        <v>1</v>
      </c>
      <c r="S240" s="902">
        <v>0</v>
      </c>
      <c r="T240" s="902">
        <v>1</v>
      </c>
      <c r="U240" s="903">
        <v>0</v>
      </c>
      <c r="Y240" s="876">
        <f t="shared" si="19"/>
        <v>10</v>
      </c>
    </row>
    <row r="241" spans="2:25">
      <c r="B241" s="899">
        <v>20</v>
      </c>
      <c r="C241" s="900" t="s">
        <v>2124</v>
      </c>
      <c r="D241" s="908" t="s">
        <v>6234</v>
      </c>
      <c r="E241" s="2982">
        <v>0</v>
      </c>
      <c r="F241" s="902">
        <v>1</v>
      </c>
      <c r="G241" s="902">
        <v>1</v>
      </c>
      <c r="H241" s="902">
        <v>1</v>
      </c>
      <c r="I241" s="903">
        <v>0</v>
      </c>
      <c r="L241" s="876">
        <f t="shared" si="18"/>
        <v>14</v>
      </c>
      <c r="N241" s="899">
        <v>20</v>
      </c>
      <c r="O241" s="900" t="s">
        <v>2124</v>
      </c>
      <c r="P241" s="908" t="s">
        <v>2541</v>
      </c>
      <c r="Q241" s="2982">
        <v>0</v>
      </c>
      <c r="R241" s="902">
        <v>1</v>
      </c>
      <c r="S241" s="902">
        <v>1</v>
      </c>
      <c r="T241" s="902">
        <v>1</v>
      </c>
      <c r="U241" s="903">
        <v>0</v>
      </c>
      <c r="Y241" s="876">
        <f t="shared" si="19"/>
        <v>14</v>
      </c>
    </row>
    <row r="242" spans="2:25">
      <c r="B242" s="899">
        <v>21</v>
      </c>
      <c r="C242" s="900" t="s">
        <v>2124</v>
      </c>
      <c r="D242" s="908" t="s">
        <v>6235</v>
      </c>
      <c r="E242" s="2982">
        <v>1</v>
      </c>
      <c r="F242" s="902">
        <v>0</v>
      </c>
      <c r="G242" s="902">
        <v>0</v>
      </c>
      <c r="H242" s="902">
        <v>1</v>
      </c>
      <c r="I242" s="903">
        <v>0</v>
      </c>
      <c r="L242" s="876">
        <f t="shared" si="18"/>
        <v>18</v>
      </c>
      <c r="N242" s="899">
        <v>21</v>
      </c>
      <c r="O242" s="900" t="s">
        <v>2124</v>
      </c>
      <c r="P242" s="908" t="s">
        <v>6236</v>
      </c>
      <c r="Q242" s="2982">
        <v>1</v>
      </c>
      <c r="R242" s="902">
        <v>0</v>
      </c>
      <c r="S242" s="902">
        <v>0</v>
      </c>
      <c r="T242" s="902">
        <v>1</v>
      </c>
      <c r="U242" s="903">
        <v>0</v>
      </c>
      <c r="Y242" s="876">
        <f t="shared" si="19"/>
        <v>18</v>
      </c>
    </row>
    <row r="243" spans="2:25">
      <c r="B243" s="899">
        <v>22</v>
      </c>
      <c r="C243" s="900" t="s">
        <v>2124</v>
      </c>
      <c r="D243" s="908" t="s">
        <v>6237</v>
      </c>
      <c r="E243" s="2982">
        <v>1</v>
      </c>
      <c r="F243" s="902">
        <v>0</v>
      </c>
      <c r="G243" s="902">
        <v>1</v>
      </c>
      <c r="H243" s="902">
        <v>1</v>
      </c>
      <c r="I243" s="903">
        <v>0</v>
      </c>
      <c r="L243" s="876">
        <f t="shared" si="18"/>
        <v>22</v>
      </c>
      <c r="N243" s="899">
        <v>22</v>
      </c>
      <c r="O243" s="900" t="s">
        <v>2124</v>
      </c>
      <c r="P243" s="908" t="s">
        <v>6238</v>
      </c>
      <c r="Q243" s="2982">
        <v>1</v>
      </c>
      <c r="R243" s="902">
        <v>0</v>
      </c>
      <c r="S243" s="902">
        <v>1</v>
      </c>
      <c r="T243" s="902">
        <v>1</v>
      </c>
      <c r="U243" s="903">
        <v>0</v>
      </c>
      <c r="Y243" s="876">
        <f t="shared" si="19"/>
        <v>22</v>
      </c>
    </row>
    <row r="244" spans="2:25">
      <c r="B244" s="899">
        <v>23</v>
      </c>
      <c r="C244" s="900" t="s">
        <v>2124</v>
      </c>
      <c r="D244" s="908" t="s">
        <v>2546</v>
      </c>
      <c r="E244" s="2982">
        <v>1</v>
      </c>
      <c r="F244" s="902">
        <v>1</v>
      </c>
      <c r="G244" s="902">
        <v>0</v>
      </c>
      <c r="H244" s="902">
        <v>1</v>
      </c>
      <c r="I244" s="903">
        <v>0</v>
      </c>
      <c r="L244" s="876">
        <f t="shared" si="18"/>
        <v>26</v>
      </c>
      <c r="N244" s="899">
        <v>23</v>
      </c>
      <c r="O244" s="900" t="s">
        <v>2124</v>
      </c>
      <c r="P244" s="908" t="s">
        <v>6239</v>
      </c>
      <c r="Q244" s="2982">
        <v>1</v>
      </c>
      <c r="R244" s="902">
        <v>1</v>
      </c>
      <c r="S244" s="902">
        <v>0</v>
      </c>
      <c r="T244" s="902">
        <v>1</v>
      </c>
      <c r="U244" s="903">
        <v>0</v>
      </c>
      <c r="Y244" s="876">
        <f t="shared" si="19"/>
        <v>26</v>
      </c>
    </row>
    <row r="245" spans="2:25">
      <c r="B245" s="899">
        <v>24</v>
      </c>
      <c r="C245" s="900" t="s">
        <v>2124</v>
      </c>
      <c r="D245" s="908" t="s">
        <v>2548</v>
      </c>
      <c r="E245" s="2982">
        <v>1</v>
      </c>
      <c r="F245" s="902">
        <v>1</v>
      </c>
      <c r="G245" s="902">
        <v>1</v>
      </c>
      <c r="H245" s="902">
        <v>1</v>
      </c>
      <c r="I245" s="903">
        <v>0</v>
      </c>
      <c r="L245" s="876">
        <f t="shared" si="18"/>
        <v>30</v>
      </c>
      <c r="N245" s="899">
        <v>24</v>
      </c>
      <c r="O245" s="900" t="s">
        <v>2124</v>
      </c>
      <c r="P245" s="908" t="s">
        <v>6240</v>
      </c>
      <c r="Q245" s="2982">
        <v>1</v>
      </c>
      <c r="R245" s="902">
        <v>1</v>
      </c>
      <c r="S245" s="902">
        <v>1</v>
      </c>
      <c r="T245" s="902">
        <v>1</v>
      </c>
      <c r="U245" s="903">
        <v>0</v>
      </c>
      <c r="Y245" s="876">
        <f t="shared" si="19"/>
        <v>30</v>
      </c>
    </row>
    <row r="246" spans="2:25">
      <c r="B246" s="952">
        <v>25</v>
      </c>
      <c r="C246" s="1054" t="s">
        <v>2124</v>
      </c>
      <c r="D246" s="1055" t="s">
        <v>2550</v>
      </c>
      <c r="E246" s="2983">
        <v>0</v>
      </c>
      <c r="F246" s="933">
        <v>0</v>
      </c>
      <c r="G246" s="933">
        <v>0</v>
      </c>
      <c r="H246" s="933">
        <v>1</v>
      </c>
      <c r="I246" s="934">
        <v>1</v>
      </c>
      <c r="L246" s="876">
        <f t="shared" si="18"/>
        <v>3</v>
      </c>
      <c r="N246" s="952">
        <v>25</v>
      </c>
      <c r="O246" s="1054" t="s">
        <v>2124</v>
      </c>
      <c r="P246" s="1055" t="s">
        <v>2551</v>
      </c>
      <c r="Q246" s="2983">
        <v>0</v>
      </c>
      <c r="R246" s="933">
        <v>0</v>
      </c>
      <c r="S246" s="933">
        <v>0</v>
      </c>
      <c r="T246" s="933">
        <v>1</v>
      </c>
      <c r="U246" s="934">
        <v>1</v>
      </c>
      <c r="Y246" s="876">
        <f t="shared" si="19"/>
        <v>3</v>
      </c>
    </row>
    <row r="247" spans="2:25">
      <c r="B247" s="876"/>
      <c r="C247" s="876"/>
      <c r="E247" s="876"/>
      <c r="F247" s="876"/>
      <c r="G247" s="876"/>
      <c r="H247" s="876"/>
    </row>
    <row r="248" spans="2:25">
      <c r="G248" s="2971"/>
      <c r="H248" s="2972"/>
      <c r="M248" s="874"/>
      <c r="N248" s="875"/>
      <c r="P248" s="877"/>
      <c r="Q248" s="877"/>
      <c r="R248" s="2971"/>
      <c r="S248" s="2972"/>
    </row>
    <row r="249" spans="2:25">
      <c r="B249" s="2984" t="s">
        <v>2560</v>
      </c>
      <c r="C249" s="2985" t="s">
        <v>2557</v>
      </c>
      <c r="D249" s="1065" t="s">
        <v>2558</v>
      </c>
      <c r="E249" s="1146">
        <f>579</f>
        <v>579</v>
      </c>
      <c r="F249" s="2980">
        <f t="shared" ref="F249:H250" si="20">E249-1</f>
        <v>578</v>
      </c>
      <c r="G249" s="1146">
        <f t="shared" si="20"/>
        <v>577</v>
      </c>
      <c r="H249" s="1147">
        <f t="shared" si="20"/>
        <v>576</v>
      </c>
      <c r="N249" s="2984" t="s">
        <v>2560</v>
      </c>
      <c r="O249" s="2985" t="s">
        <v>2557</v>
      </c>
      <c r="P249" s="1065" t="s">
        <v>2561</v>
      </c>
      <c r="Q249" s="1146">
        <f>267+320</f>
        <v>587</v>
      </c>
      <c r="R249" s="2980">
        <f t="shared" ref="R249:T250" si="21">Q249-1</f>
        <v>586</v>
      </c>
      <c r="S249" s="1146">
        <f t="shared" si="21"/>
        <v>585</v>
      </c>
      <c r="T249" s="1147">
        <f t="shared" si="21"/>
        <v>584</v>
      </c>
    </row>
    <row r="250" spans="2:25">
      <c r="B250" s="2986"/>
      <c r="C250" s="2987"/>
      <c r="D250" s="1067" t="s">
        <v>2563</v>
      </c>
      <c r="E250" s="2988">
        <f>579+448</f>
        <v>1027</v>
      </c>
      <c r="F250" s="2989">
        <f t="shared" si="20"/>
        <v>1026</v>
      </c>
      <c r="G250" s="2988">
        <f>F250-1</f>
        <v>1025</v>
      </c>
      <c r="H250" s="2990">
        <f t="shared" si="20"/>
        <v>1024</v>
      </c>
      <c r="N250" s="2986"/>
      <c r="O250" s="2987"/>
      <c r="P250" s="1067" t="s">
        <v>6241</v>
      </c>
      <c r="Q250" s="2988">
        <f>587+448</f>
        <v>1035</v>
      </c>
      <c r="R250" s="2989">
        <f t="shared" si="21"/>
        <v>1034</v>
      </c>
      <c r="S250" s="2988">
        <f>R250-1</f>
        <v>1033</v>
      </c>
      <c r="T250" s="2990">
        <f t="shared" si="21"/>
        <v>1032</v>
      </c>
    </row>
    <row r="251" spans="2:25">
      <c r="B251" s="898">
        <v>1</v>
      </c>
      <c r="C251" s="894" t="s">
        <v>6242</v>
      </c>
      <c r="D251" s="1049" t="s">
        <v>6243</v>
      </c>
      <c r="E251" s="896">
        <v>0</v>
      </c>
      <c r="F251" s="896">
        <v>0</v>
      </c>
      <c r="G251" s="896">
        <v>0</v>
      </c>
      <c r="H251" s="897">
        <v>1</v>
      </c>
      <c r="L251" s="876"/>
      <c r="N251" s="898">
        <v>1</v>
      </c>
      <c r="O251" s="894" t="s">
        <v>6073</v>
      </c>
      <c r="P251" s="1049" t="s">
        <v>2568</v>
      </c>
      <c r="Q251" s="896">
        <v>0</v>
      </c>
      <c r="R251" s="896">
        <v>0</v>
      </c>
      <c r="S251" s="896">
        <v>0</v>
      </c>
      <c r="T251" s="897">
        <v>1</v>
      </c>
    </row>
    <row r="252" spans="2:25">
      <c r="B252" s="899">
        <v>2</v>
      </c>
      <c r="C252" s="900" t="s">
        <v>6244</v>
      </c>
      <c r="D252" s="908" t="s">
        <v>6245</v>
      </c>
      <c r="E252" s="902">
        <v>0</v>
      </c>
      <c r="F252" s="902">
        <v>0</v>
      </c>
      <c r="G252" s="902">
        <v>1</v>
      </c>
      <c r="H252" s="903">
        <v>0</v>
      </c>
      <c r="L252" s="876"/>
      <c r="N252" s="899">
        <v>2</v>
      </c>
      <c r="O252" s="900" t="s">
        <v>2106</v>
      </c>
      <c r="P252" s="908" t="s">
        <v>2570</v>
      </c>
      <c r="Q252" s="902">
        <v>0</v>
      </c>
      <c r="R252" s="902">
        <v>0</v>
      </c>
      <c r="S252" s="902">
        <v>1</v>
      </c>
      <c r="T252" s="903">
        <v>0</v>
      </c>
    </row>
    <row r="253" spans="2:25">
      <c r="B253" s="899">
        <v>3</v>
      </c>
      <c r="C253" s="900" t="s">
        <v>6246</v>
      </c>
      <c r="D253" s="908" t="s">
        <v>2571</v>
      </c>
      <c r="E253" s="902">
        <v>0</v>
      </c>
      <c r="F253" s="902">
        <v>0</v>
      </c>
      <c r="G253" s="902">
        <v>1</v>
      </c>
      <c r="H253" s="903">
        <v>1</v>
      </c>
      <c r="L253" s="876"/>
      <c r="N253" s="899">
        <v>3</v>
      </c>
      <c r="O253" s="900" t="s">
        <v>2106</v>
      </c>
      <c r="P253" s="908" t="s">
        <v>2572</v>
      </c>
      <c r="Q253" s="902">
        <v>0</v>
      </c>
      <c r="R253" s="902">
        <v>0</v>
      </c>
      <c r="S253" s="902">
        <v>1</v>
      </c>
      <c r="T253" s="903">
        <v>1</v>
      </c>
    </row>
    <row r="254" spans="2:25">
      <c r="B254" s="899">
        <v>4</v>
      </c>
      <c r="C254" s="900" t="s">
        <v>2124</v>
      </c>
      <c r="D254" s="908" t="s">
        <v>2573</v>
      </c>
      <c r="E254" s="902">
        <v>0</v>
      </c>
      <c r="F254" s="902">
        <v>1</v>
      </c>
      <c r="G254" s="902">
        <v>0</v>
      </c>
      <c r="H254" s="903">
        <v>0</v>
      </c>
      <c r="L254" s="876"/>
      <c r="N254" s="899">
        <v>4</v>
      </c>
      <c r="O254" s="900" t="s">
        <v>6244</v>
      </c>
      <c r="P254" s="908" t="s">
        <v>2574</v>
      </c>
      <c r="Q254" s="902">
        <v>0</v>
      </c>
      <c r="R254" s="902">
        <v>1</v>
      </c>
      <c r="S254" s="902">
        <v>0</v>
      </c>
      <c r="T254" s="903">
        <v>0</v>
      </c>
    </row>
    <row r="255" spans="2:25">
      <c r="B255" s="899">
        <v>5</v>
      </c>
      <c r="C255" s="900" t="s">
        <v>6073</v>
      </c>
      <c r="D255" s="908" t="s">
        <v>2575</v>
      </c>
      <c r="E255" s="902">
        <v>0</v>
      </c>
      <c r="F255" s="902">
        <v>1</v>
      </c>
      <c r="G255" s="891">
        <v>0</v>
      </c>
      <c r="H255" s="892">
        <v>1</v>
      </c>
      <c r="L255" s="876"/>
      <c r="N255" s="899">
        <v>5</v>
      </c>
      <c r="O255" s="900" t="s">
        <v>2124</v>
      </c>
      <c r="P255" s="908" t="s">
        <v>2576</v>
      </c>
      <c r="Q255" s="902">
        <v>0</v>
      </c>
      <c r="R255" s="902">
        <v>1</v>
      </c>
      <c r="S255" s="891">
        <v>0</v>
      </c>
      <c r="T255" s="892">
        <v>1</v>
      </c>
    </row>
    <row r="256" spans="2:25">
      <c r="B256" s="899">
        <v>6</v>
      </c>
      <c r="C256" s="900" t="s">
        <v>6073</v>
      </c>
      <c r="D256" s="908" t="s">
        <v>2577</v>
      </c>
      <c r="E256" s="902">
        <v>0</v>
      </c>
      <c r="F256" s="902">
        <v>1</v>
      </c>
      <c r="G256" s="902">
        <v>1</v>
      </c>
      <c r="H256" s="903">
        <v>0</v>
      </c>
      <c r="L256" s="876"/>
      <c r="N256" s="899">
        <v>6</v>
      </c>
      <c r="O256" s="900" t="s">
        <v>6073</v>
      </c>
      <c r="P256" s="908" t="s">
        <v>2578</v>
      </c>
      <c r="Q256" s="902">
        <v>0</v>
      </c>
      <c r="R256" s="902">
        <v>1</v>
      </c>
      <c r="S256" s="902">
        <v>1</v>
      </c>
      <c r="T256" s="903">
        <v>0</v>
      </c>
    </row>
    <row r="257" spans="2:20">
      <c r="B257" s="899">
        <v>7</v>
      </c>
      <c r="C257" s="900" t="s">
        <v>6244</v>
      </c>
      <c r="D257" s="908" t="s">
        <v>2579</v>
      </c>
      <c r="E257" s="902">
        <v>0</v>
      </c>
      <c r="F257" s="902">
        <v>1</v>
      </c>
      <c r="G257" s="902">
        <v>1</v>
      </c>
      <c r="H257" s="903">
        <v>1</v>
      </c>
      <c r="L257" s="876"/>
      <c r="N257" s="899">
        <v>7</v>
      </c>
      <c r="O257" s="900" t="s">
        <v>6247</v>
      </c>
      <c r="P257" s="908" t="s">
        <v>2580</v>
      </c>
      <c r="Q257" s="902">
        <v>0</v>
      </c>
      <c r="R257" s="902">
        <v>1</v>
      </c>
      <c r="S257" s="902">
        <v>1</v>
      </c>
      <c r="T257" s="903">
        <v>1</v>
      </c>
    </row>
    <row r="258" spans="2:20">
      <c r="B258" s="899">
        <v>8</v>
      </c>
      <c r="C258" s="900" t="s">
        <v>2124</v>
      </c>
      <c r="D258" s="908" t="s">
        <v>2581</v>
      </c>
      <c r="E258" s="902">
        <v>1</v>
      </c>
      <c r="F258" s="902">
        <v>0</v>
      </c>
      <c r="G258" s="902">
        <v>0</v>
      </c>
      <c r="H258" s="903">
        <v>0</v>
      </c>
      <c r="L258" s="876"/>
      <c r="N258" s="899">
        <v>8</v>
      </c>
      <c r="O258" s="900" t="s">
        <v>6246</v>
      </c>
      <c r="P258" s="908" t="s">
        <v>2582</v>
      </c>
      <c r="Q258" s="902">
        <v>1</v>
      </c>
      <c r="R258" s="902">
        <v>0</v>
      </c>
      <c r="S258" s="902">
        <v>0</v>
      </c>
      <c r="T258" s="903">
        <v>0</v>
      </c>
    </row>
    <row r="259" spans="2:20">
      <c r="B259" s="899">
        <v>9</v>
      </c>
      <c r="C259" s="900" t="s">
        <v>2106</v>
      </c>
      <c r="D259" s="908" t="s">
        <v>2584</v>
      </c>
      <c r="E259" s="902">
        <v>1</v>
      </c>
      <c r="F259" s="902">
        <v>0</v>
      </c>
      <c r="G259" s="891">
        <v>0</v>
      </c>
      <c r="H259" s="892">
        <v>1</v>
      </c>
      <c r="L259" s="876"/>
      <c r="N259" s="899">
        <v>9</v>
      </c>
      <c r="O259" s="900" t="s">
        <v>6246</v>
      </c>
      <c r="P259" s="908" t="s">
        <v>2585</v>
      </c>
      <c r="Q259" s="902">
        <v>1</v>
      </c>
      <c r="R259" s="902">
        <v>0</v>
      </c>
      <c r="S259" s="891">
        <v>0</v>
      </c>
      <c r="T259" s="892">
        <v>1</v>
      </c>
    </row>
    <row r="260" spans="2:20">
      <c r="B260" s="899">
        <v>10</v>
      </c>
      <c r="C260" s="900" t="s">
        <v>6073</v>
      </c>
      <c r="D260" s="908" t="s">
        <v>2586</v>
      </c>
      <c r="E260" s="902">
        <v>1</v>
      </c>
      <c r="F260" s="902">
        <v>0</v>
      </c>
      <c r="G260" s="902">
        <v>1</v>
      </c>
      <c r="H260" s="903">
        <v>0</v>
      </c>
      <c r="L260" s="876"/>
      <c r="N260" s="899">
        <v>10</v>
      </c>
      <c r="O260" s="900" t="s">
        <v>6073</v>
      </c>
      <c r="P260" s="908" t="s">
        <v>2587</v>
      </c>
      <c r="Q260" s="902">
        <v>1</v>
      </c>
      <c r="R260" s="902">
        <v>0</v>
      </c>
      <c r="S260" s="902">
        <v>1</v>
      </c>
      <c r="T260" s="903">
        <v>0</v>
      </c>
    </row>
    <row r="261" spans="2:20">
      <c r="B261" s="899">
        <v>11</v>
      </c>
      <c r="C261" s="900" t="s">
        <v>6246</v>
      </c>
      <c r="D261" s="908" t="s">
        <v>2588</v>
      </c>
      <c r="E261" s="902">
        <v>1</v>
      </c>
      <c r="F261" s="902">
        <v>0</v>
      </c>
      <c r="G261" s="902">
        <v>1</v>
      </c>
      <c r="H261" s="903">
        <v>1</v>
      </c>
      <c r="L261" s="876"/>
      <c r="N261" s="899">
        <v>11</v>
      </c>
      <c r="O261" s="900" t="s">
        <v>2124</v>
      </c>
      <c r="P261" s="908" t="s">
        <v>2589</v>
      </c>
      <c r="Q261" s="902">
        <v>1</v>
      </c>
      <c r="R261" s="902">
        <v>0</v>
      </c>
      <c r="S261" s="902">
        <v>1</v>
      </c>
      <c r="T261" s="903">
        <v>1</v>
      </c>
    </row>
    <row r="262" spans="2:20">
      <c r="B262" s="899">
        <v>12</v>
      </c>
      <c r="C262" s="900" t="s">
        <v>6246</v>
      </c>
      <c r="D262" s="908" t="s">
        <v>2590</v>
      </c>
      <c r="E262" s="902">
        <v>1</v>
      </c>
      <c r="F262" s="902">
        <v>1</v>
      </c>
      <c r="G262" s="902">
        <v>0</v>
      </c>
      <c r="H262" s="903">
        <v>0</v>
      </c>
      <c r="L262" s="876"/>
      <c r="N262" s="899">
        <v>12</v>
      </c>
      <c r="O262" s="900" t="s">
        <v>6248</v>
      </c>
      <c r="P262" s="908" t="s">
        <v>2591</v>
      </c>
      <c r="Q262" s="902">
        <v>1</v>
      </c>
      <c r="R262" s="902">
        <v>1</v>
      </c>
      <c r="S262" s="902">
        <v>0</v>
      </c>
      <c r="T262" s="903">
        <v>0</v>
      </c>
    </row>
    <row r="263" spans="2:20">
      <c r="B263" s="899">
        <v>13</v>
      </c>
      <c r="C263" s="900" t="s">
        <v>2106</v>
      </c>
      <c r="D263" s="908" t="s">
        <v>2592</v>
      </c>
      <c r="E263" s="902">
        <v>1</v>
      </c>
      <c r="F263" s="902">
        <v>1</v>
      </c>
      <c r="G263" s="891">
        <v>0</v>
      </c>
      <c r="H263" s="892">
        <v>1</v>
      </c>
      <c r="L263" s="876"/>
      <c r="N263" s="899">
        <v>13</v>
      </c>
      <c r="O263" s="900" t="s">
        <v>2124</v>
      </c>
      <c r="P263" s="908" t="s">
        <v>2593</v>
      </c>
      <c r="Q263" s="902">
        <v>1</v>
      </c>
      <c r="R263" s="902">
        <v>1</v>
      </c>
      <c r="S263" s="891">
        <v>0</v>
      </c>
      <c r="T263" s="892">
        <v>1</v>
      </c>
    </row>
    <row r="264" spans="2:20">
      <c r="B264" s="899">
        <v>14</v>
      </c>
      <c r="C264" s="900" t="s">
        <v>6073</v>
      </c>
      <c r="D264" s="908" t="s">
        <v>2594</v>
      </c>
      <c r="E264" s="902">
        <v>1</v>
      </c>
      <c r="F264" s="902">
        <v>1</v>
      </c>
      <c r="G264" s="902">
        <v>1</v>
      </c>
      <c r="H264" s="903">
        <v>0</v>
      </c>
      <c r="L264" s="876"/>
      <c r="N264" s="899">
        <v>14</v>
      </c>
      <c r="O264" s="900" t="s">
        <v>6073</v>
      </c>
      <c r="P264" s="908" t="s">
        <v>2595</v>
      </c>
      <c r="Q264" s="902">
        <v>1</v>
      </c>
      <c r="R264" s="902">
        <v>1</v>
      </c>
      <c r="S264" s="902">
        <v>1</v>
      </c>
      <c r="T264" s="903">
        <v>0</v>
      </c>
    </row>
    <row r="265" spans="2:20">
      <c r="B265" s="899">
        <v>15</v>
      </c>
      <c r="C265" s="900" t="s">
        <v>2106</v>
      </c>
      <c r="D265" s="908" t="s">
        <v>2596</v>
      </c>
      <c r="E265" s="902">
        <v>1</v>
      </c>
      <c r="F265" s="902">
        <v>1</v>
      </c>
      <c r="G265" s="902">
        <v>1</v>
      </c>
      <c r="H265" s="903">
        <v>1</v>
      </c>
      <c r="L265" s="876"/>
      <c r="N265" s="899">
        <v>15</v>
      </c>
      <c r="O265" s="900" t="s">
        <v>2124</v>
      </c>
      <c r="P265" s="908" t="s">
        <v>2597</v>
      </c>
      <c r="Q265" s="902">
        <v>1</v>
      </c>
      <c r="R265" s="902">
        <v>1</v>
      </c>
      <c r="S265" s="902">
        <v>1</v>
      </c>
      <c r="T265" s="903">
        <v>1</v>
      </c>
    </row>
    <row r="266" spans="2:20">
      <c r="B266" s="952"/>
      <c r="C266" s="1054"/>
      <c r="D266" s="1055"/>
      <c r="E266" s="933"/>
      <c r="F266" s="933"/>
      <c r="G266" s="933"/>
      <c r="H266" s="934"/>
      <c r="N266" s="952"/>
      <c r="O266" s="1054"/>
      <c r="P266" s="1055"/>
      <c r="Q266" s="933"/>
      <c r="R266" s="933"/>
      <c r="S266" s="933"/>
      <c r="T266" s="934"/>
    </row>
    <row r="267" spans="2:20">
      <c r="B267" s="876"/>
      <c r="C267" s="876"/>
      <c r="E267" s="876"/>
      <c r="F267" s="876"/>
      <c r="G267" s="876"/>
      <c r="H267" s="876"/>
    </row>
    <row r="268" spans="2:20">
      <c r="B268" s="2991" t="s">
        <v>2560</v>
      </c>
      <c r="C268" s="2985" t="s">
        <v>6249</v>
      </c>
      <c r="D268" s="1065" t="s">
        <v>6250</v>
      </c>
      <c r="E268" s="1146">
        <f>617</f>
        <v>617</v>
      </c>
      <c r="F268" s="2980">
        <f>E268-1</f>
        <v>616</v>
      </c>
      <c r="G268" s="2992"/>
      <c r="H268" s="1148"/>
      <c r="N268" s="2991" t="s">
        <v>6251</v>
      </c>
      <c r="O268" s="2985" t="s">
        <v>2557</v>
      </c>
      <c r="P268" s="1065" t="s">
        <v>2599</v>
      </c>
      <c r="Q268" s="1146">
        <f>633</f>
        <v>633</v>
      </c>
      <c r="R268" s="2980">
        <f>Q268-1</f>
        <v>632</v>
      </c>
      <c r="S268" s="2992"/>
      <c r="T268" s="1148"/>
    </row>
    <row r="269" spans="2:20">
      <c r="B269" s="2993"/>
      <c r="C269" s="2987"/>
      <c r="D269" s="1067" t="s">
        <v>2600</v>
      </c>
      <c r="E269" s="1146">
        <f>617+448</f>
        <v>1065</v>
      </c>
      <c r="F269" s="2980">
        <f>E269-1</f>
        <v>1064</v>
      </c>
      <c r="G269" s="2992"/>
      <c r="H269" s="1148"/>
      <c r="N269" s="2993"/>
      <c r="O269" s="2987"/>
      <c r="P269" s="1067" t="s">
        <v>6252</v>
      </c>
      <c r="Q269" s="1146">
        <f>633+448</f>
        <v>1081</v>
      </c>
      <c r="R269" s="2980">
        <f>Q269-1</f>
        <v>1080</v>
      </c>
      <c r="S269" s="2992"/>
      <c r="T269" s="1148"/>
    </row>
    <row r="270" spans="2:20">
      <c r="B270" s="898">
        <v>1</v>
      </c>
      <c r="C270" s="894" t="s">
        <v>2124</v>
      </c>
      <c r="D270" s="1049"/>
      <c r="E270" s="896">
        <v>0</v>
      </c>
      <c r="F270" s="1071">
        <v>0</v>
      </c>
      <c r="G270" s="2994"/>
      <c r="H270" s="936"/>
      <c r="L270" s="876"/>
      <c r="N270" s="898">
        <v>1</v>
      </c>
      <c r="O270" s="894" t="s">
        <v>2106</v>
      </c>
      <c r="P270" s="1049"/>
      <c r="Q270" s="896">
        <v>0</v>
      </c>
      <c r="R270" s="1071">
        <v>0</v>
      </c>
      <c r="S270" s="2994"/>
      <c r="T270" s="936"/>
    </row>
    <row r="271" spans="2:20">
      <c r="B271" s="899">
        <v>2</v>
      </c>
      <c r="C271" s="900" t="s">
        <v>2124</v>
      </c>
      <c r="D271" s="908"/>
      <c r="E271" s="902"/>
      <c r="F271" s="965"/>
      <c r="G271" s="2994"/>
      <c r="H271" s="936"/>
      <c r="L271" s="876"/>
      <c r="N271" s="899">
        <v>2</v>
      </c>
      <c r="O271" s="900" t="s">
        <v>6073</v>
      </c>
      <c r="P271" s="908"/>
      <c r="Q271" s="902"/>
      <c r="R271" s="965"/>
      <c r="S271" s="2994"/>
      <c r="T271" s="936"/>
    </row>
    <row r="272" spans="2:20">
      <c r="B272" s="899">
        <v>3</v>
      </c>
      <c r="C272" s="900" t="s">
        <v>2124</v>
      </c>
      <c r="D272" s="908"/>
      <c r="E272" s="902"/>
      <c r="F272" s="965"/>
      <c r="G272" s="2994"/>
      <c r="H272" s="936"/>
      <c r="L272" s="876"/>
      <c r="N272" s="899">
        <v>3</v>
      </c>
      <c r="O272" s="900" t="s">
        <v>2106</v>
      </c>
      <c r="P272" s="908"/>
      <c r="Q272" s="902"/>
      <c r="R272" s="965"/>
      <c r="S272" s="2994"/>
      <c r="T272" s="936"/>
    </row>
    <row r="273" spans="2:20">
      <c r="B273" s="952">
        <v>4</v>
      </c>
      <c r="C273" s="1054" t="s">
        <v>2124</v>
      </c>
      <c r="D273" s="1055"/>
      <c r="E273" s="933"/>
      <c r="F273" s="934"/>
      <c r="G273" s="2994"/>
      <c r="H273" s="936"/>
      <c r="L273" s="876"/>
      <c r="N273" s="952">
        <v>4</v>
      </c>
      <c r="O273" s="1054" t="s">
        <v>2124</v>
      </c>
      <c r="P273" s="1055"/>
      <c r="Q273" s="933"/>
      <c r="R273" s="1072"/>
      <c r="S273" s="2994"/>
      <c r="T273" s="936"/>
    </row>
    <row r="274" spans="2:20">
      <c r="B274" s="876"/>
      <c r="C274" s="876"/>
      <c r="E274" s="876"/>
      <c r="F274" s="876"/>
      <c r="G274" s="876"/>
      <c r="H274" s="876"/>
    </row>
    <row r="275" spans="2:20">
      <c r="B275" s="2991" t="s">
        <v>6253</v>
      </c>
      <c r="C275" s="2985" t="s">
        <v>6254</v>
      </c>
      <c r="D275" s="1065" t="s">
        <v>2612</v>
      </c>
      <c r="E275" s="1146">
        <f>619</f>
        <v>619</v>
      </c>
      <c r="F275" s="2980">
        <f>E275-1</f>
        <v>618</v>
      </c>
      <c r="G275" s="2992"/>
      <c r="H275" s="1148"/>
      <c r="N275" s="2991" t="s">
        <v>6255</v>
      </c>
      <c r="O275" s="2985" t="s">
        <v>2557</v>
      </c>
      <c r="P275" s="1065" t="s">
        <v>6256</v>
      </c>
      <c r="Q275" s="1146">
        <f>635</f>
        <v>635</v>
      </c>
      <c r="R275" s="2980">
        <f>Q275-1</f>
        <v>634</v>
      </c>
      <c r="S275" s="2992"/>
      <c r="T275" s="1148"/>
    </row>
    <row r="276" spans="2:20">
      <c r="B276" s="2993"/>
      <c r="C276" s="2987"/>
      <c r="D276" s="1067" t="s">
        <v>6257</v>
      </c>
      <c r="E276" s="1146">
        <f>619+448</f>
        <v>1067</v>
      </c>
      <c r="F276" s="2980">
        <f>E276-1</f>
        <v>1066</v>
      </c>
      <c r="G276" s="2992"/>
      <c r="H276" s="1148"/>
      <c r="N276" s="2993"/>
      <c r="O276" s="2987"/>
      <c r="P276" s="1067" t="s">
        <v>6258</v>
      </c>
      <c r="Q276" s="1146">
        <f>635+448</f>
        <v>1083</v>
      </c>
      <c r="R276" s="2980">
        <f>Q276-1</f>
        <v>1082</v>
      </c>
      <c r="S276" s="2992"/>
      <c r="T276" s="1148"/>
    </row>
    <row r="277" spans="2:20">
      <c r="B277" s="898">
        <v>1</v>
      </c>
      <c r="C277" s="894" t="s">
        <v>2124</v>
      </c>
      <c r="D277" s="1049"/>
      <c r="E277" s="896">
        <v>0</v>
      </c>
      <c r="F277" s="1071">
        <v>0</v>
      </c>
      <c r="G277" s="2994"/>
      <c r="H277" s="936"/>
      <c r="L277" s="876"/>
      <c r="N277" s="898">
        <v>1</v>
      </c>
      <c r="O277" s="894" t="s">
        <v>2124</v>
      </c>
      <c r="P277" s="1049"/>
      <c r="Q277" s="896">
        <v>0</v>
      </c>
      <c r="R277" s="1071">
        <v>0</v>
      </c>
      <c r="S277" s="2994"/>
      <c r="T277" s="936"/>
    </row>
    <row r="278" spans="2:20">
      <c r="B278" s="899">
        <v>2</v>
      </c>
      <c r="C278" s="900" t="s">
        <v>2124</v>
      </c>
      <c r="D278" s="908"/>
      <c r="E278" s="902"/>
      <c r="F278" s="965"/>
      <c r="G278" s="2994"/>
      <c r="H278" s="936"/>
      <c r="L278" s="876"/>
      <c r="N278" s="899">
        <v>2</v>
      </c>
      <c r="O278" s="900" t="s">
        <v>6246</v>
      </c>
      <c r="P278" s="908"/>
      <c r="Q278" s="902"/>
      <c r="R278" s="965"/>
      <c r="S278" s="2994"/>
      <c r="T278" s="936"/>
    </row>
    <row r="279" spans="2:20">
      <c r="B279" s="899">
        <v>3</v>
      </c>
      <c r="C279" s="900" t="s">
        <v>6247</v>
      </c>
      <c r="D279" s="908"/>
      <c r="E279" s="902"/>
      <c r="F279" s="965"/>
      <c r="G279" s="2994"/>
      <c r="H279" s="936"/>
      <c r="L279" s="876"/>
      <c r="N279" s="899">
        <v>3</v>
      </c>
      <c r="O279" s="900" t="s">
        <v>6073</v>
      </c>
      <c r="P279" s="908"/>
      <c r="Q279" s="902"/>
      <c r="R279" s="965"/>
      <c r="S279" s="2994"/>
      <c r="T279" s="936"/>
    </row>
    <row r="280" spans="2:20">
      <c r="B280" s="952">
        <v>4</v>
      </c>
      <c r="C280" s="1054" t="s">
        <v>6073</v>
      </c>
      <c r="D280" s="1055"/>
      <c r="E280" s="933"/>
      <c r="F280" s="934"/>
      <c r="G280" s="2994"/>
      <c r="H280" s="936"/>
      <c r="L280" s="876"/>
      <c r="N280" s="952">
        <v>4</v>
      </c>
      <c r="O280" s="1054" t="s">
        <v>2124</v>
      </c>
      <c r="P280" s="1055"/>
      <c r="Q280" s="933"/>
      <c r="R280" s="1072"/>
      <c r="S280" s="2994"/>
      <c r="T280" s="936"/>
    </row>
    <row r="281" spans="2:20">
      <c r="B281" s="1074"/>
      <c r="C281" s="876"/>
      <c r="E281" s="876"/>
      <c r="F281" s="876"/>
      <c r="G281" s="876"/>
      <c r="H281" s="876"/>
    </row>
    <row r="282" spans="2:20">
      <c r="B282" s="2991" t="s">
        <v>2560</v>
      </c>
      <c r="C282" s="2985" t="s">
        <v>6259</v>
      </c>
      <c r="D282" s="1065" t="s">
        <v>2627</v>
      </c>
      <c r="E282" s="1146">
        <f>621</f>
        <v>621</v>
      </c>
      <c r="F282" s="2980">
        <f>E282-1</f>
        <v>620</v>
      </c>
      <c r="G282" s="2992"/>
      <c r="H282" s="1148"/>
      <c r="N282" s="2991" t="s">
        <v>6253</v>
      </c>
      <c r="O282" s="2985" t="s">
        <v>6254</v>
      </c>
      <c r="P282" s="1065" t="s">
        <v>6260</v>
      </c>
      <c r="Q282" s="1146">
        <f>637</f>
        <v>637</v>
      </c>
      <c r="R282" s="2980">
        <f>Q282-1</f>
        <v>636</v>
      </c>
      <c r="S282" s="2992"/>
      <c r="T282" s="1148"/>
    </row>
    <row r="283" spans="2:20">
      <c r="B283" s="2993"/>
      <c r="C283" s="2987"/>
      <c r="D283" s="1067" t="s">
        <v>6261</v>
      </c>
      <c r="E283" s="1146">
        <f>621+448</f>
        <v>1069</v>
      </c>
      <c r="F283" s="2980">
        <f>E283-1</f>
        <v>1068</v>
      </c>
      <c r="G283" s="2992"/>
      <c r="H283" s="1148"/>
      <c r="N283" s="2993"/>
      <c r="O283" s="2987"/>
      <c r="P283" s="1067" t="s">
        <v>2630</v>
      </c>
      <c r="Q283" s="1146">
        <f>637+448</f>
        <v>1085</v>
      </c>
      <c r="R283" s="2980">
        <f>Q283-1</f>
        <v>1084</v>
      </c>
      <c r="S283" s="2992"/>
      <c r="T283" s="1148"/>
    </row>
    <row r="284" spans="2:20">
      <c r="B284" s="898">
        <v>1</v>
      </c>
      <c r="C284" s="894" t="s">
        <v>6246</v>
      </c>
      <c r="D284" s="1049"/>
      <c r="E284" s="896">
        <v>0</v>
      </c>
      <c r="F284" s="1071">
        <v>0</v>
      </c>
      <c r="G284" s="2994"/>
      <c r="H284" s="936"/>
      <c r="L284" s="876"/>
      <c r="N284" s="898">
        <v>1</v>
      </c>
      <c r="O284" s="894" t="s">
        <v>6246</v>
      </c>
      <c r="P284" s="1049"/>
      <c r="Q284" s="896">
        <v>0</v>
      </c>
      <c r="R284" s="1071">
        <v>0</v>
      </c>
      <c r="S284" s="2994"/>
      <c r="T284" s="936"/>
    </row>
    <row r="285" spans="2:20">
      <c r="B285" s="899">
        <v>2</v>
      </c>
      <c r="C285" s="900" t="s">
        <v>2124</v>
      </c>
      <c r="D285" s="908"/>
      <c r="E285" s="902"/>
      <c r="F285" s="965"/>
      <c r="G285" s="2994"/>
      <c r="H285" s="936"/>
      <c r="L285" s="876"/>
      <c r="N285" s="899">
        <v>2</v>
      </c>
      <c r="O285" s="900" t="s">
        <v>6246</v>
      </c>
      <c r="P285" s="908"/>
      <c r="Q285" s="902"/>
      <c r="R285" s="965"/>
      <c r="S285" s="2994"/>
      <c r="T285" s="936"/>
    </row>
    <row r="286" spans="2:20">
      <c r="B286" s="899">
        <v>3</v>
      </c>
      <c r="C286" s="900" t="s">
        <v>2124</v>
      </c>
      <c r="D286" s="908"/>
      <c r="E286" s="902"/>
      <c r="F286" s="965"/>
      <c r="G286" s="2994"/>
      <c r="H286" s="936"/>
      <c r="L286" s="876"/>
      <c r="N286" s="899">
        <v>3</v>
      </c>
      <c r="O286" s="900" t="s">
        <v>2124</v>
      </c>
      <c r="P286" s="908"/>
      <c r="Q286" s="902"/>
      <c r="R286" s="965"/>
      <c r="S286" s="2994"/>
      <c r="T286" s="936"/>
    </row>
    <row r="287" spans="2:20">
      <c r="B287" s="952">
        <v>4</v>
      </c>
      <c r="C287" s="1054" t="s">
        <v>2124</v>
      </c>
      <c r="D287" s="1055"/>
      <c r="E287" s="933"/>
      <c r="F287" s="934"/>
      <c r="G287" s="2994"/>
      <c r="H287" s="936"/>
      <c r="L287" s="876"/>
      <c r="N287" s="952">
        <v>4</v>
      </c>
      <c r="O287" s="1054" t="s">
        <v>6073</v>
      </c>
      <c r="P287" s="1055"/>
      <c r="Q287" s="933"/>
      <c r="R287" s="1072"/>
      <c r="S287" s="2994"/>
      <c r="T287" s="936"/>
    </row>
    <row r="288" spans="2:20">
      <c r="B288" s="876"/>
      <c r="C288" s="876"/>
      <c r="E288" s="876"/>
      <c r="F288" s="876"/>
      <c r="G288" s="876"/>
      <c r="H288" s="876"/>
    </row>
    <row r="289" spans="2:24">
      <c r="B289" s="2991" t="s">
        <v>2560</v>
      </c>
      <c r="C289" s="2985" t="s">
        <v>2557</v>
      </c>
      <c r="D289" s="1065" t="s">
        <v>2642</v>
      </c>
      <c r="E289" s="1146">
        <f>623</f>
        <v>623</v>
      </c>
      <c r="F289" s="2980">
        <f>E289-1</f>
        <v>622</v>
      </c>
      <c r="G289" s="2992"/>
      <c r="H289" s="1148"/>
      <c r="N289" s="2991" t="s">
        <v>2560</v>
      </c>
      <c r="O289" s="2985" t="s">
        <v>2557</v>
      </c>
      <c r="P289" s="1065" t="s">
        <v>2643</v>
      </c>
      <c r="Q289" s="1146">
        <f>639</f>
        <v>639</v>
      </c>
      <c r="R289" s="2980">
        <f>Q289-1</f>
        <v>638</v>
      </c>
      <c r="S289" s="2992"/>
      <c r="T289" s="1148"/>
    </row>
    <row r="290" spans="2:24">
      <c r="B290" s="2993"/>
      <c r="C290" s="2987"/>
      <c r="D290" s="1067" t="s">
        <v>6262</v>
      </c>
      <c r="E290" s="1146">
        <f>623+448</f>
        <v>1071</v>
      </c>
      <c r="F290" s="2980">
        <f>E290-1</f>
        <v>1070</v>
      </c>
      <c r="G290" s="2992"/>
      <c r="H290" s="1148"/>
      <c r="N290" s="2993"/>
      <c r="O290" s="2987"/>
      <c r="P290" s="1067" t="s">
        <v>6263</v>
      </c>
      <c r="Q290" s="1146">
        <f>639+448</f>
        <v>1087</v>
      </c>
      <c r="R290" s="2980">
        <f>Q290-1</f>
        <v>1086</v>
      </c>
      <c r="S290" s="2992"/>
      <c r="T290" s="1148"/>
    </row>
    <row r="291" spans="2:24">
      <c r="B291" s="898">
        <v>1</v>
      </c>
      <c r="C291" s="894" t="s">
        <v>2124</v>
      </c>
      <c r="D291" s="1049"/>
      <c r="E291" s="896">
        <v>0</v>
      </c>
      <c r="F291" s="1071">
        <v>0</v>
      </c>
      <c r="G291" s="2994"/>
      <c r="H291" s="936"/>
      <c r="L291" s="876"/>
      <c r="N291" s="898">
        <v>1</v>
      </c>
      <c r="O291" s="894" t="s">
        <v>2124</v>
      </c>
      <c r="P291" s="1049"/>
      <c r="Q291" s="896">
        <v>0</v>
      </c>
      <c r="R291" s="1071">
        <v>0</v>
      </c>
      <c r="S291" s="2994"/>
      <c r="T291" s="936"/>
    </row>
    <row r="292" spans="2:24">
      <c r="B292" s="899">
        <v>2</v>
      </c>
      <c r="C292" s="900" t="s">
        <v>2124</v>
      </c>
      <c r="D292" s="908"/>
      <c r="E292" s="902"/>
      <c r="F292" s="965"/>
      <c r="G292" s="2994"/>
      <c r="H292" s="936"/>
      <c r="L292" s="876"/>
      <c r="N292" s="899">
        <v>2</v>
      </c>
      <c r="O292" s="900" t="s">
        <v>2124</v>
      </c>
      <c r="P292" s="908"/>
      <c r="Q292" s="902"/>
      <c r="R292" s="965"/>
      <c r="S292" s="2994"/>
      <c r="T292" s="936"/>
    </row>
    <row r="293" spans="2:24">
      <c r="B293" s="899">
        <v>3</v>
      </c>
      <c r="C293" s="900" t="s">
        <v>2106</v>
      </c>
      <c r="D293" s="908"/>
      <c r="E293" s="902"/>
      <c r="F293" s="965"/>
      <c r="G293" s="2994"/>
      <c r="H293" s="936"/>
      <c r="L293" s="876"/>
      <c r="N293" s="899">
        <v>3</v>
      </c>
      <c r="O293" s="900" t="s">
        <v>2124</v>
      </c>
      <c r="P293" s="908"/>
      <c r="Q293" s="902"/>
      <c r="R293" s="965"/>
      <c r="S293" s="2994"/>
      <c r="T293" s="936"/>
    </row>
    <row r="294" spans="2:24">
      <c r="B294" s="952">
        <v>4</v>
      </c>
      <c r="C294" s="1054" t="s">
        <v>6073</v>
      </c>
      <c r="D294" s="1055"/>
      <c r="E294" s="933"/>
      <c r="F294" s="934"/>
      <c r="G294" s="2994"/>
      <c r="H294" s="936"/>
      <c r="L294" s="876"/>
      <c r="N294" s="952">
        <v>4</v>
      </c>
      <c r="O294" s="1054" t="s">
        <v>2124</v>
      </c>
      <c r="P294" s="1055"/>
      <c r="Q294" s="933"/>
      <c r="R294" s="1072"/>
      <c r="S294" s="2994"/>
      <c r="T294" s="936"/>
    </row>
    <row r="295" spans="2:24">
      <c r="B295" s="876"/>
      <c r="C295" s="876"/>
      <c r="E295" s="876"/>
      <c r="F295" s="876"/>
      <c r="G295" s="876"/>
      <c r="H295" s="876"/>
    </row>
    <row r="296" spans="2:24">
      <c r="B296" s="876"/>
      <c r="C296" s="876"/>
      <c r="E296" s="876"/>
      <c r="F296" s="876"/>
      <c r="G296" s="876"/>
      <c r="H296" s="876"/>
    </row>
    <row r="297" spans="2:24">
      <c r="B297" s="879" t="s">
        <v>2256</v>
      </c>
      <c r="C297" s="880" t="s">
        <v>2088</v>
      </c>
      <c r="D297" s="1024" t="s">
        <v>2657</v>
      </c>
      <c r="E297" s="1146">
        <f>279+320</f>
        <v>599</v>
      </c>
      <c r="F297" s="1146">
        <f t="shared" ref="F297:H298" si="22">E297-1</f>
        <v>598</v>
      </c>
      <c r="G297" s="1146">
        <f t="shared" si="22"/>
        <v>597</v>
      </c>
      <c r="H297" s="1147">
        <f t="shared" si="22"/>
        <v>596</v>
      </c>
      <c r="N297" s="879" t="s">
        <v>2256</v>
      </c>
      <c r="O297" s="880" t="s">
        <v>2088</v>
      </c>
      <c r="P297" s="1024" t="s">
        <v>2659</v>
      </c>
      <c r="Q297" s="1146">
        <f>284+320</f>
        <v>604</v>
      </c>
      <c r="R297" s="1146">
        <f t="shared" ref="R297:T298" si="23">Q297-1</f>
        <v>603</v>
      </c>
      <c r="S297" s="1146">
        <f t="shared" si="23"/>
        <v>602</v>
      </c>
      <c r="T297" s="1147">
        <f t="shared" si="23"/>
        <v>601</v>
      </c>
      <c r="U297" s="877"/>
      <c r="V297" s="877"/>
    </row>
    <row r="298" spans="2:24" ht="13.5">
      <c r="B298" s="885"/>
      <c r="C298" s="886"/>
      <c r="D298" s="1024" t="s">
        <v>6264</v>
      </c>
      <c r="E298" s="1146">
        <f>663+320+64</f>
        <v>1047</v>
      </c>
      <c r="F298" s="1146">
        <f t="shared" si="22"/>
        <v>1046</v>
      </c>
      <c r="G298" s="1146">
        <f t="shared" si="22"/>
        <v>1045</v>
      </c>
      <c r="H298" s="1147">
        <f t="shared" si="22"/>
        <v>1044</v>
      </c>
      <c r="N298" s="885"/>
      <c r="O298" s="886"/>
      <c r="P298" s="1038" t="s">
        <v>6265</v>
      </c>
      <c r="Q298" s="1146">
        <f>668+320+64</f>
        <v>1052</v>
      </c>
      <c r="R298" s="1146">
        <f t="shared" si="23"/>
        <v>1051</v>
      </c>
      <c r="S298" s="1146">
        <f t="shared" si="23"/>
        <v>1050</v>
      </c>
      <c r="T298" s="1147">
        <f t="shared" si="23"/>
        <v>1049</v>
      </c>
      <c r="U298" s="877"/>
      <c r="V298" s="877"/>
    </row>
    <row r="299" spans="2:24" ht="13.5" customHeight="1">
      <c r="B299" s="898">
        <v>1</v>
      </c>
      <c r="C299" s="894" t="s">
        <v>2106</v>
      </c>
      <c r="D299" s="1049" t="s">
        <v>6266</v>
      </c>
      <c r="E299" s="896">
        <v>0</v>
      </c>
      <c r="F299" s="896">
        <v>0</v>
      </c>
      <c r="G299" s="896">
        <v>0</v>
      </c>
      <c r="H299" s="897">
        <v>0</v>
      </c>
      <c r="L299" s="876">
        <f t="shared" ref="L299:L306" si="24">G299+F299*2+E299*4</f>
        <v>0</v>
      </c>
      <c r="N299" s="898">
        <v>1</v>
      </c>
      <c r="O299" s="894" t="s">
        <v>2124</v>
      </c>
      <c r="P299" s="1049" t="s">
        <v>2665</v>
      </c>
      <c r="Q299" s="896">
        <v>0</v>
      </c>
      <c r="R299" s="896">
        <v>0</v>
      </c>
      <c r="S299" s="896">
        <v>0</v>
      </c>
      <c r="T299" s="897">
        <v>0</v>
      </c>
      <c r="U299" s="877"/>
      <c r="V299" s="877"/>
      <c r="X299" s="876">
        <f t="shared" ref="X299:X306" si="25">S299+R299*2+Q299*4</f>
        <v>0</v>
      </c>
    </row>
    <row r="300" spans="2:24" ht="13.5">
      <c r="B300" s="899">
        <v>2</v>
      </c>
      <c r="C300" s="900" t="s">
        <v>2124</v>
      </c>
      <c r="D300" s="908" t="s">
        <v>6267</v>
      </c>
      <c r="E300" s="902">
        <v>0</v>
      </c>
      <c r="F300" s="902">
        <v>0</v>
      </c>
      <c r="G300" s="902">
        <v>1</v>
      </c>
      <c r="H300" s="903" t="s">
        <v>2129</v>
      </c>
      <c r="L300" s="876">
        <f t="shared" si="24"/>
        <v>1</v>
      </c>
      <c r="N300" s="899">
        <v>2</v>
      </c>
      <c r="O300" s="900" t="s">
        <v>2124</v>
      </c>
      <c r="P300" s="908" t="s">
        <v>2668</v>
      </c>
      <c r="Q300" s="902">
        <v>0</v>
      </c>
      <c r="R300" s="902">
        <v>0</v>
      </c>
      <c r="S300" s="902">
        <v>1</v>
      </c>
      <c r="T300" s="903" t="s">
        <v>2105</v>
      </c>
      <c r="U300" s="877"/>
      <c r="V300" s="877"/>
      <c r="X300" s="876">
        <f t="shared" si="25"/>
        <v>1</v>
      </c>
    </row>
    <row r="301" spans="2:24" ht="13.5">
      <c r="B301" s="899">
        <v>3</v>
      </c>
      <c r="C301" s="900" t="s">
        <v>2138</v>
      </c>
      <c r="D301" s="908" t="s">
        <v>6268</v>
      </c>
      <c r="E301" s="902">
        <v>0</v>
      </c>
      <c r="F301" s="902">
        <v>1</v>
      </c>
      <c r="G301" s="902">
        <v>0</v>
      </c>
      <c r="H301" s="903" t="s">
        <v>2129</v>
      </c>
      <c r="L301" s="876">
        <f t="shared" si="24"/>
        <v>2</v>
      </c>
      <c r="N301" s="899">
        <v>3</v>
      </c>
      <c r="O301" s="900" t="s">
        <v>2124</v>
      </c>
      <c r="P301" s="908" t="s">
        <v>2671</v>
      </c>
      <c r="Q301" s="902">
        <v>0</v>
      </c>
      <c r="R301" s="902">
        <v>1</v>
      </c>
      <c r="S301" s="902">
        <v>0</v>
      </c>
      <c r="T301" s="903" t="s">
        <v>2129</v>
      </c>
      <c r="U301" s="877"/>
      <c r="V301" s="877"/>
      <c r="X301" s="876">
        <f t="shared" si="25"/>
        <v>2</v>
      </c>
    </row>
    <row r="302" spans="2:24">
      <c r="B302" s="899">
        <v>4</v>
      </c>
      <c r="C302" s="900" t="s">
        <v>2124</v>
      </c>
      <c r="D302" s="908" t="s">
        <v>6269</v>
      </c>
      <c r="E302" s="902">
        <v>0</v>
      </c>
      <c r="F302" s="902">
        <v>1</v>
      </c>
      <c r="G302" s="902">
        <v>1</v>
      </c>
      <c r="H302" s="903">
        <v>0</v>
      </c>
      <c r="L302" s="876">
        <f t="shared" si="24"/>
        <v>3</v>
      </c>
      <c r="N302" s="899">
        <v>4</v>
      </c>
      <c r="O302" s="900" t="s">
        <v>2124</v>
      </c>
      <c r="P302" s="908" t="s">
        <v>2675</v>
      </c>
      <c r="Q302" s="902">
        <v>0</v>
      </c>
      <c r="R302" s="902">
        <v>1</v>
      </c>
      <c r="S302" s="902">
        <v>1</v>
      </c>
      <c r="T302" s="903">
        <v>0</v>
      </c>
      <c r="U302" s="877"/>
      <c r="V302" s="877"/>
      <c r="X302" s="876">
        <f t="shared" si="25"/>
        <v>3</v>
      </c>
    </row>
    <row r="303" spans="2:24">
      <c r="B303" s="899">
        <v>5</v>
      </c>
      <c r="C303" s="900" t="s">
        <v>2124</v>
      </c>
      <c r="D303" s="908" t="s">
        <v>2676</v>
      </c>
      <c r="E303" s="902">
        <v>1</v>
      </c>
      <c r="F303" s="902">
        <v>0</v>
      </c>
      <c r="G303" s="902">
        <v>0</v>
      </c>
      <c r="H303" s="903">
        <v>0</v>
      </c>
      <c r="L303" s="876">
        <f t="shared" si="24"/>
        <v>4</v>
      </c>
      <c r="N303" s="899">
        <v>5</v>
      </c>
      <c r="O303" s="900" t="s">
        <v>2124</v>
      </c>
      <c r="P303" s="908" t="s">
        <v>2678</v>
      </c>
      <c r="Q303" s="902">
        <v>1</v>
      </c>
      <c r="R303" s="902">
        <v>0</v>
      </c>
      <c r="S303" s="902">
        <v>0</v>
      </c>
      <c r="T303" s="903">
        <v>0</v>
      </c>
      <c r="U303" s="877"/>
      <c r="V303" s="877"/>
      <c r="X303" s="876">
        <f t="shared" si="25"/>
        <v>4</v>
      </c>
    </row>
    <row r="304" spans="2:24" ht="13.5">
      <c r="B304" s="899">
        <v>6</v>
      </c>
      <c r="C304" s="900" t="s">
        <v>2124</v>
      </c>
      <c r="D304" s="908" t="s">
        <v>2679</v>
      </c>
      <c r="E304" s="902">
        <v>1</v>
      </c>
      <c r="F304" s="902">
        <v>0</v>
      </c>
      <c r="G304" s="902">
        <v>1</v>
      </c>
      <c r="H304" s="903" t="s">
        <v>2129</v>
      </c>
      <c r="L304" s="876">
        <f t="shared" si="24"/>
        <v>5</v>
      </c>
      <c r="N304" s="899">
        <v>6</v>
      </c>
      <c r="O304" s="900" t="s">
        <v>2138</v>
      </c>
      <c r="P304" s="908" t="s">
        <v>2681</v>
      </c>
      <c r="Q304" s="902">
        <v>1</v>
      </c>
      <c r="R304" s="902">
        <v>0</v>
      </c>
      <c r="S304" s="902">
        <v>1</v>
      </c>
      <c r="T304" s="903" t="s">
        <v>2129</v>
      </c>
      <c r="U304" s="877"/>
      <c r="V304" s="877"/>
      <c r="X304" s="876">
        <f t="shared" si="25"/>
        <v>5</v>
      </c>
    </row>
    <row r="305" spans="2:24" ht="13.5">
      <c r="B305" s="899">
        <v>7</v>
      </c>
      <c r="C305" s="900" t="s">
        <v>2124</v>
      </c>
      <c r="D305" s="908" t="s">
        <v>6270</v>
      </c>
      <c r="E305" s="902">
        <v>1</v>
      </c>
      <c r="F305" s="902">
        <v>1</v>
      </c>
      <c r="G305" s="902">
        <v>0</v>
      </c>
      <c r="H305" s="903" t="s">
        <v>2129</v>
      </c>
      <c r="L305" s="876">
        <f t="shared" si="24"/>
        <v>6</v>
      </c>
      <c r="N305" s="899">
        <v>7</v>
      </c>
      <c r="O305" s="900" t="s">
        <v>6271</v>
      </c>
      <c r="P305" s="908" t="s">
        <v>2686</v>
      </c>
      <c r="Q305" s="902">
        <v>1</v>
      </c>
      <c r="R305" s="902">
        <v>1</v>
      </c>
      <c r="S305" s="902">
        <v>0</v>
      </c>
      <c r="T305" s="903" t="s">
        <v>2129</v>
      </c>
      <c r="U305" s="877"/>
      <c r="V305" s="877"/>
      <c r="X305" s="876">
        <f t="shared" si="25"/>
        <v>6</v>
      </c>
    </row>
    <row r="306" spans="2:24">
      <c r="B306" s="952">
        <v>8</v>
      </c>
      <c r="C306" s="1054" t="s">
        <v>2124</v>
      </c>
      <c r="D306" s="1055" t="s">
        <v>6272</v>
      </c>
      <c r="E306" s="933">
        <v>1</v>
      </c>
      <c r="F306" s="933">
        <v>1</v>
      </c>
      <c r="G306" s="933">
        <v>1</v>
      </c>
      <c r="H306" s="934">
        <v>0</v>
      </c>
      <c r="L306" s="876">
        <f t="shared" si="24"/>
        <v>7</v>
      </c>
      <c r="N306" s="952">
        <v>8</v>
      </c>
      <c r="O306" s="1054" t="s">
        <v>2138</v>
      </c>
      <c r="P306" s="1055" t="s">
        <v>2689</v>
      </c>
      <c r="Q306" s="933">
        <v>1</v>
      </c>
      <c r="R306" s="933">
        <v>1</v>
      </c>
      <c r="S306" s="933">
        <v>1</v>
      </c>
      <c r="T306" s="934">
        <v>0</v>
      </c>
      <c r="U306" s="877"/>
      <c r="V306" s="877"/>
      <c r="X306" s="876">
        <f t="shared" si="25"/>
        <v>7</v>
      </c>
    </row>
    <row r="308" spans="2:24" ht="13.5">
      <c r="B308" s="879" t="s">
        <v>2256</v>
      </c>
      <c r="C308" s="880" t="s">
        <v>2088</v>
      </c>
      <c r="D308" s="1077" t="s">
        <v>2691</v>
      </c>
      <c r="E308" s="1146">
        <f>262+320</f>
        <v>582</v>
      </c>
      <c r="F308" s="1146">
        <f>E308-1</f>
        <v>581</v>
      </c>
      <c r="G308" s="1078">
        <f>F308-1</f>
        <v>580</v>
      </c>
      <c r="O308" s="937"/>
    </row>
    <row r="309" spans="2:24" ht="13.5">
      <c r="B309" s="879"/>
      <c r="C309" s="880"/>
      <c r="D309" s="1077" t="s">
        <v>6273</v>
      </c>
      <c r="E309" s="1146">
        <f>646+320+64</f>
        <v>1030</v>
      </c>
      <c r="F309" s="1146">
        <f>E309-1</f>
        <v>1029</v>
      </c>
      <c r="G309" s="1078">
        <f>F309-1</f>
        <v>1028</v>
      </c>
      <c r="O309" s="937"/>
    </row>
    <row r="310" spans="2:24" ht="13.5">
      <c r="B310" s="888">
        <v>1</v>
      </c>
      <c r="C310" s="889" t="s">
        <v>2106</v>
      </c>
      <c r="D310" s="1079" t="s">
        <v>2694</v>
      </c>
      <c r="E310" s="1080" t="s">
        <v>6274</v>
      </c>
      <c r="F310" s="1080" t="s">
        <v>3026</v>
      </c>
      <c r="G310" s="892">
        <v>1</v>
      </c>
      <c r="O310" s="937"/>
    </row>
    <row r="311" spans="2:24" ht="13.5">
      <c r="B311" s="1081">
        <v>2</v>
      </c>
      <c r="C311" s="900" t="s">
        <v>6275</v>
      </c>
      <c r="D311" s="1082" t="s">
        <v>6276</v>
      </c>
      <c r="E311" s="902" t="s">
        <v>6277</v>
      </c>
      <c r="F311" s="1083">
        <v>1</v>
      </c>
      <c r="G311" s="903" t="s">
        <v>6278</v>
      </c>
      <c r="O311" s="937"/>
    </row>
    <row r="312" spans="2:24" ht="13.5">
      <c r="B312" s="1084">
        <v>3</v>
      </c>
      <c r="C312" s="1054" t="s">
        <v>2124</v>
      </c>
      <c r="D312" s="1085" t="s">
        <v>6279</v>
      </c>
      <c r="E312" s="933">
        <v>1</v>
      </c>
      <c r="F312" s="1086" t="s">
        <v>6277</v>
      </c>
      <c r="G312" s="1087" t="s">
        <v>6278</v>
      </c>
      <c r="O312" s="937"/>
    </row>
    <row r="313" spans="2:24">
      <c r="O313" s="937"/>
    </row>
    <row r="314" spans="2:24">
      <c r="B314" s="879" t="s">
        <v>2256</v>
      </c>
      <c r="C314" s="880" t="s">
        <v>2088</v>
      </c>
      <c r="D314" s="1088" t="s">
        <v>6280</v>
      </c>
      <c r="E314" s="1147">
        <f>263+320</f>
        <v>583</v>
      </c>
    </row>
    <row r="315" spans="2:24">
      <c r="B315" s="1089"/>
      <c r="C315" s="2995"/>
      <c r="D315" s="1088" t="s">
        <v>6281</v>
      </c>
      <c r="E315" s="1147">
        <f>647+320+64</f>
        <v>1031</v>
      </c>
    </row>
    <row r="316" spans="2:24">
      <c r="B316" s="1089">
        <v>1</v>
      </c>
      <c r="C316" s="1090" t="s">
        <v>6246</v>
      </c>
      <c r="D316" s="1077" t="s">
        <v>2705</v>
      </c>
      <c r="E316" s="1091">
        <v>1</v>
      </c>
    </row>
    <row r="319" spans="2:24" s="3002" customFormat="1" ht="13.5" customHeight="1">
      <c r="B319" s="2996" t="s">
        <v>6282</v>
      </c>
      <c r="C319" s="2997" t="s">
        <v>2088</v>
      </c>
      <c r="D319" s="2998" t="s">
        <v>6283</v>
      </c>
      <c r="E319" s="2999">
        <f>299+320+32</f>
        <v>651</v>
      </c>
      <c r="F319" s="2999">
        <f>E319-1</f>
        <v>650</v>
      </c>
      <c r="G319" s="2999">
        <f t="shared" ref="G319:I320" si="26">F319-1</f>
        <v>649</v>
      </c>
      <c r="H319" s="2999">
        <f t="shared" si="26"/>
        <v>648</v>
      </c>
      <c r="I319" s="3000">
        <f t="shared" si="26"/>
        <v>647</v>
      </c>
      <c r="J319" s="3001"/>
      <c r="L319" s="3001"/>
      <c r="M319" s="3003"/>
      <c r="N319" s="2996" t="s">
        <v>2256</v>
      </c>
      <c r="O319" s="2997" t="s">
        <v>2088</v>
      </c>
      <c r="P319" s="3004" t="s">
        <v>2708</v>
      </c>
      <c r="Q319" s="2999">
        <f>309+320+32</f>
        <v>661</v>
      </c>
      <c r="R319" s="2999">
        <f t="shared" ref="R319:U320" si="27">Q319-1</f>
        <v>660</v>
      </c>
      <c r="S319" s="2999">
        <f t="shared" si="27"/>
        <v>659</v>
      </c>
      <c r="T319" s="2999">
        <f t="shared" si="27"/>
        <v>658</v>
      </c>
      <c r="U319" s="3000">
        <f t="shared" si="27"/>
        <v>657</v>
      </c>
      <c r="V319" s="3001"/>
    </row>
    <row r="320" spans="2:24" s="3002" customFormat="1" ht="13.5" customHeight="1">
      <c r="B320" s="3005"/>
      <c r="C320" s="3006"/>
      <c r="D320" s="3007" t="s">
        <v>6284</v>
      </c>
      <c r="E320" s="2999">
        <f>683+320+96</f>
        <v>1099</v>
      </c>
      <c r="F320" s="2999">
        <f>E320-1</f>
        <v>1098</v>
      </c>
      <c r="G320" s="2999">
        <f t="shared" si="26"/>
        <v>1097</v>
      </c>
      <c r="H320" s="2999">
        <f t="shared" si="26"/>
        <v>1096</v>
      </c>
      <c r="I320" s="3000">
        <f t="shared" si="26"/>
        <v>1095</v>
      </c>
      <c r="J320" s="3001"/>
      <c r="L320" s="3001"/>
      <c r="M320" s="3003"/>
      <c r="N320" s="3005"/>
      <c r="O320" s="3006"/>
      <c r="P320" s="3007" t="s">
        <v>6285</v>
      </c>
      <c r="Q320" s="2999">
        <f>693+320+96</f>
        <v>1109</v>
      </c>
      <c r="R320" s="2999">
        <f t="shared" si="27"/>
        <v>1108</v>
      </c>
      <c r="S320" s="2999">
        <f t="shared" si="27"/>
        <v>1107</v>
      </c>
      <c r="T320" s="2999">
        <f t="shared" si="27"/>
        <v>1106</v>
      </c>
      <c r="U320" s="3000">
        <f t="shared" si="27"/>
        <v>1105</v>
      </c>
      <c r="V320" s="3001"/>
    </row>
    <row r="321" spans="2:24" s="3002" customFormat="1">
      <c r="B321" s="3008">
        <v>1</v>
      </c>
      <c r="C321" s="3009" t="s">
        <v>6102</v>
      </c>
      <c r="D321" s="3010" t="s">
        <v>6286</v>
      </c>
      <c r="E321" s="3011">
        <v>0</v>
      </c>
      <c r="F321" s="3011">
        <v>0</v>
      </c>
      <c r="G321" s="3011">
        <v>0</v>
      </c>
      <c r="H321" s="3011">
        <v>0</v>
      </c>
      <c r="I321" s="3012">
        <v>0</v>
      </c>
      <c r="J321" s="3001"/>
      <c r="L321" s="3002">
        <f t="shared" ref="L321:L336" si="28">H321+G321*2+F321*4+E321*8</f>
        <v>0</v>
      </c>
      <c r="M321" s="3003"/>
      <c r="N321" s="3008">
        <v>1</v>
      </c>
      <c r="O321" s="3009" t="s">
        <v>2124</v>
      </c>
      <c r="P321" s="3010" t="s">
        <v>2712</v>
      </c>
      <c r="Q321" s="3011">
        <v>0</v>
      </c>
      <c r="R321" s="3011">
        <v>0</v>
      </c>
      <c r="S321" s="3011">
        <v>0</v>
      </c>
      <c r="T321" s="3011">
        <v>0</v>
      </c>
      <c r="U321" s="3012">
        <v>0</v>
      </c>
      <c r="V321" s="3001"/>
      <c r="X321" s="3002">
        <f t="shared" ref="X321:X336" si="29">T321+S321*2+R321*4+Q321*8</f>
        <v>0</v>
      </c>
    </row>
    <row r="322" spans="2:24" s="3002" customFormat="1">
      <c r="B322" s="3013">
        <v>2</v>
      </c>
      <c r="C322" s="3014" t="s">
        <v>2124</v>
      </c>
      <c r="D322" s="3015" t="s">
        <v>6287</v>
      </c>
      <c r="E322" s="3016">
        <v>0</v>
      </c>
      <c r="F322" s="3016">
        <v>0</v>
      </c>
      <c r="G322" s="3016">
        <v>0</v>
      </c>
      <c r="H322" s="3016">
        <v>1</v>
      </c>
      <c r="I322" s="3017">
        <v>0</v>
      </c>
      <c r="J322" s="3001"/>
      <c r="L322" s="3002">
        <f t="shared" si="28"/>
        <v>1</v>
      </c>
      <c r="M322" s="3003"/>
      <c r="N322" s="3013">
        <v>2</v>
      </c>
      <c r="O322" s="3014" t="s">
        <v>2124</v>
      </c>
      <c r="P322" s="3015" t="s">
        <v>2714</v>
      </c>
      <c r="Q322" s="3016">
        <v>0</v>
      </c>
      <c r="R322" s="3016">
        <v>0</v>
      </c>
      <c r="S322" s="3016">
        <v>0</v>
      </c>
      <c r="T322" s="3016">
        <v>1</v>
      </c>
      <c r="U322" s="3017">
        <v>0</v>
      </c>
      <c r="V322" s="3001"/>
      <c r="X322" s="3002">
        <f t="shared" si="29"/>
        <v>1</v>
      </c>
    </row>
    <row r="323" spans="2:24" s="3002" customFormat="1" ht="13.5">
      <c r="B323" s="3013">
        <v>3</v>
      </c>
      <c r="C323" s="3014" t="s">
        <v>2124</v>
      </c>
      <c r="D323" s="3015" t="s">
        <v>6288</v>
      </c>
      <c r="E323" s="3016">
        <v>0</v>
      </c>
      <c r="F323" s="3016">
        <v>0</v>
      </c>
      <c r="G323" s="3016">
        <v>1</v>
      </c>
      <c r="H323" s="3016">
        <v>0</v>
      </c>
      <c r="I323" s="3017" t="s">
        <v>6289</v>
      </c>
      <c r="J323" s="3001"/>
      <c r="L323" s="3002">
        <f t="shared" si="28"/>
        <v>2</v>
      </c>
      <c r="M323" s="3003"/>
      <c r="N323" s="3013">
        <v>3</v>
      </c>
      <c r="O323" s="3014" t="s">
        <v>2124</v>
      </c>
      <c r="P323" s="3015" t="s">
        <v>2717</v>
      </c>
      <c r="Q323" s="3016">
        <v>0</v>
      </c>
      <c r="R323" s="3016">
        <v>0</v>
      </c>
      <c r="S323" s="3016">
        <v>1</v>
      </c>
      <c r="T323" s="3016">
        <v>0</v>
      </c>
      <c r="U323" s="3017" t="s">
        <v>6290</v>
      </c>
      <c r="V323" s="3001"/>
      <c r="X323" s="3002">
        <f t="shared" si="29"/>
        <v>2</v>
      </c>
    </row>
    <row r="324" spans="2:24" s="3002" customFormat="1" ht="13.5">
      <c r="B324" s="3013">
        <v>4</v>
      </c>
      <c r="C324" s="3014" t="s">
        <v>2130</v>
      </c>
      <c r="D324" s="3015" t="s">
        <v>6291</v>
      </c>
      <c r="E324" s="3016">
        <v>0</v>
      </c>
      <c r="F324" s="3016">
        <v>0</v>
      </c>
      <c r="G324" s="3016">
        <v>1</v>
      </c>
      <c r="H324" s="3016">
        <v>1</v>
      </c>
      <c r="I324" s="3017" t="s">
        <v>6289</v>
      </c>
      <c r="J324" s="3001"/>
      <c r="L324" s="3002">
        <f t="shared" si="28"/>
        <v>3</v>
      </c>
      <c r="M324" s="3003"/>
      <c r="N324" s="3013">
        <v>4</v>
      </c>
      <c r="O324" s="3014" t="s">
        <v>2124</v>
      </c>
      <c r="P324" s="3015" t="s">
        <v>2721</v>
      </c>
      <c r="Q324" s="3016">
        <v>0</v>
      </c>
      <c r="R324" s="3016">
        <v>0</v>
      </c>
      <c r="S324" s="3016">
        <v>1</v>
      </c>
      <c r="T324" s="3016">
        <v>1</v>
      </c>
      <c r="U324" s="3017" t="s">
        <v>6289</v>
      </c>
      <c r="V324" s="3001"/>
      <c r="X324" s="3002">
        <f t="shared" si="29"/>
        <v>3</v>
      </c>
    </row>
    <row r="325" spans="2:24" s="3002" customFormat="1" ht="13.5">
      <c r="B325" s="3013">
        <v>5</v>
      </c>
      <c r="C325" s="3014" t="s">
        <v>2130</v>
      </c>
      <c r="D325" s="3015" t="s">
        <v>6292</v>
      </c>
      <c r="E325" s="3016">
        <v>1</v>
      </c>
      <c r="F325" s="3016">
        <v>0</v>
      </c>
      <c r="G325" s="3016">
        <v>1</v>
      </c>
      <c r="H325" s="3016">
        <v>0</v>
      </c>
      <c r="I325" s="3017" t="s">
        <v>6289</v>
      </c>
      <c r="J325" s="3001"/>
      <c r="L325" s="3002">
        <f t="shared" si="28"/>
        <v>10</v>
      </c>
      <c r="M325" s="3003"/>
      <c r="N325" s="3013">
        <v>5</v>
      </c>
      <c r="O325" s="3014" t="s">
        <v>2124</v>
      </c>
      <c r="P325" s="3015" t="s">
        <v>2724</v>
      </c>
      <c r="Q325" s="3016">
        <v>1</v>
      </c>
      <c r="R325" s="3016">
        <v>0</v>
      </c>
      <c r="S325" s="3016">
        <v>1</v>
      </c>
      <c r="T325" s="3016">
        <v>0</v>
      </c>
      <c r="U325" s="3017" t="s">
        <v>6293</v>
      </c>
      <c r="V325" s="3001"/>
      <c r="X325" s="3002">
        <f t="shared" si="29"/>
        <v>10</v>
      </c>
    </row>
    <row r="326" spans="2:24" s="3002" customFormat="1" ht="13.5">
      <c r="B326" s="3013">
        <v>6</v>
      </c>
      <c r="C326" s="3014" t="s">
        <v>2130</v>
      </c>
      <c r="D326" s="3015" t="s">
        <v>6294</v>
      </c>
      <c r="E326" s="3016">
        <v>1</v>
      </c>
      <c r="F326" s="3016">
        <v>0</v>
      </c>
      <c r="G326" s="3016">
        <v>1</v>
      </c>
      <c r="H326" s="3016">
        <v>1</v>
      </c>
      <c r="I326" s="3017" t="s">
        <v>6293</v>
      </c>
      <c r="J326" s="3001"/>
      <c r="L326" s="3002">
        <f t="shared" si="28"/>
        <v>11</v>
      </c>
      <c r="M326" s="3003"/>
      <c r="N326" s="3013">
        <v>6</v>
      </c>
      <c r="O326" s="3014" t="s">
        <v>6073</v>
      </c>
      <c r="P326" s="3015" t="s">
        <v>2727</v>
      </c>
      <c r="Q326" s="3016">
        <v>1</v>
      </c>
      <c r="R326" s="3016">
        <v>0</v>
      </c>
      <c r="S326" s="3016">
        <v>1</v>
      </c>
      <c r="T326" s="3016">
        <v>1</v>
      </c>
      <c r="U326" s="3017" t="s">
        <v>6289</v>
      </c>
      <c r="V326" s="3001"/>
      <c r="X326" s="3002">
        <f t="shared" si="29"/>
        <v>11</v>
      </c>
    </row>
    <row r="327" spans="2:24" s="3002" customFormat="1">
      <c r="B327" s="3013">
        <v>7</v>
      </c>
      <c r="C327" s="3014" t="s">
        <v>2124</v>
      </c>
      <c r="D327" s="3015" t="s">
        <v>6295</v>
      </c>
      <c r="E327" s="3016">
        <v>1</v>
      </c>
      <c r="F327" s="3016">
        <v>1</v>
      </c>
      <c r="G327" s="3016">
        <v>0</v>
      </c>
      <c r="H327" s="3016">
        <v>0</v>
      </c>
      <c r="I327" s="3017">
        <v>0</v>
      </c>
      <c r="J327" s="3001"/>
      <c r="L327" s="3002">
        <f t="shared" si="28"/>
        <v>12</v>
      </c>
      <c r="M327" s="3003"/>
      <c r="N327" s="3013">
        <v>7</v>
      </c>
      <c r="O327" s="3014" t="s">
        <v>2124</v>
      </c>
      <c r="P327" s="3015" t="s">
        <v>2729</v>
      </c>
      <c r="Q327" s="3016">
        <v>1</v>
      </c>
      <c r="R327" s="3016">
        <v>1</v>
      </c>
      <c r="S327" s="3016">
        <v>0</v>
      </c>
      <c r="T327" s="3016">
        <v>0</v>
      </c>
      <c r="U327" s="3017">
        <v>0</v>
      </c>
      <c r="V327" s="3001"/>
      <c r="X327" s="3002">
        <f t="shared" si="29"/>
        <v>12</v>
      </c>
    </row>
    <row r="328" spans="2:24" s="3002" customFormat="1">
      <c r="B328" s="3013">
        <v>8</v>
      </c>
      <c r="C328" s="3014" t="s">
        <v>2124</v>
      </c>
      <c r="D328" s="3018" t="s">
        <v>6296</v>
      </c>
      <c r="E328" s="3016">
        <v>0</v>
      </c>
      <c r="F328" s="3016">
        <v>1</v>
      </c>
      <c r="G328" s="3016">
        <v>0</v>
      </c>
      <c r="H328" s="3016">
        <v>0</v>
      </c>
      <c r="I328" s="3017">
        <v>0</v>
      </c>
      <c r="J328" s="3001"/>
      <c r="L328" s="3002">
        <f t="shared" si="28"/>
        <v>4</v>
      </c>
      <c r="M328" s="3003"/>
      <c r="N328" s="3013">
        <v>8</v>
      </c>
      <c r="O328" s="3014" t="s">
        <v>2124</v>
      </c>
      <c r="P328" s="3018" t="s">
        <v>2731</v>
      </c>
      <c r="Q328" s="3016">
        <v>0</v>
      </c>
      <c r="R328" s="3016">
        <v>1</v>
      </c>
      <c r="S328" s="3016">
        <v>0</v>
      </c>
      <c r="T328" s="3016">
        <v>0</v>
      </c>
      <c r="U328" s="3017">
        <v>0</v>
      </c>
      <c r="V328" s="3001"/>
      <c r="X328" s="3002">
        <f t="shared" si="29"/>
        <v>4</v>
      </c>
    </row>
    <row r="329" spans="2:24" s="3002" customFormat="1">
      <c r="B329" s="3013">
        <v>9</v>
      </c>
      <c r="C329" s="3014" t="s">
        <v>2197</v>
      </c>
      <c r="D329" s="3018" t="s">
        <v>2732</v>
      </c>
      <c r="E329" s="3016">
        <v>0</v>
      </c>
      <c r="F329" s="3016">
        <v>1</v>
      </c>
      <c r="G329" s="3016">
        <v>0</v>
      </c>
      <c r="H329" s="3016">
        <v>1</v>
      </c>
      <c r="I329" s="3017">
        <v>0</v>
      </c>
      <c r="J329" s="3001"/>
      <c r="L329" s="3002">
        <f t="shared" si="28"/>
        <v>5</v>
      </c>
      <c r="M329" s="3003"/>
      <c r="N329" s="3013">
        <v>9</v>
      </c>
      <c r="O329" s="3014" t="s">
        <v>6297</v>
      </c>
      <c r="P329" s="3018" t="s">
        <v>2734</v>
      </c>
      <c r="Q329" s="3016">
        <v>0</v>
      </c>
      <c r="R329" s="3016">
        <v>1</v>
      </c>
      <c r="S329" s="3016">
        <v>0</v>
      </c>
      <c r="T329" s="3016">
        <v>1</v>
      </c>
      <c r="U329" s="3017">
        <v>0</v>
      </c>
      <c r="V329" s="3001"/>
      <c r="X329" s="3002">
        <f t="shared" si="29"/>
        <v>5</v>
      </c>
    </row>
    <row r="330" spans="2:24" s="3002" customFormat="1">
      <c r="B330" s="3013">
        <v>10</v>
      </c>
      <c r="C330" s="3014" t="s">
        <v>2193</v>
      </c>
      <c r="D330" s="3018" t="s">
        <v>2735</v>
      </c>
      <c r="E330" s="3016">
        <v>0</v>
      </c>
      <c r="F330" s="3016">
        <v>1</v>
      </c>
      <c r="G330" s="3016">
        <v>1</v>
      </c>
      <c r="H330" s="3016">
        <v>0</v>
      </c>
      <c r="I330" s="3017">
        <v>0</v>
      </c>
      <c r="J330" s="3001"/>
      <c r="L330" s="3002">
        <f t="shared" si="28"/>
        <v>6</v>
      </c>
      <c r="M330" s="3003"/>
      <c r="N330" s="3013">
        <v>10</v>
      </c>
      <c r="O330" s="3014" t="s">
        <v>2197</v>
      </c>
      <c r="P330" s="3018" t="s">
        <v>6298</v>
      </c>
      <c r="Q330" s="3016">
        <v>0</v>
      </c>
      <c r="R330" s="3016">
        <v>1</v>
      </c>
      <c r="S330" s="3016">
        <v>1</v>
      </c>
      <c r="T330" s="3016">
        <v>0</v>
      </c>
      <c r="U330" s="3017">
        <v>0</v>
      </c>
      <c r="V330" s="3001"/>
      <c r="X330" s="3002">
        <f t="shared" si="29"/>
        <v>6</v>
      </c>
    </row>
    <row r="331" spans="2:24" s="3002" customFormat="1">
      <c r="B331" s="3013">
        <v>11</v>
      </c>
      <c r="C331" s="3014" t="s">
        <v>2197</v>
      </c>
      <c r="D331" s="3018" t="s">
        <v>2739</v>
      </c>
      <c r="E331" s="3016">
        <v>0</v>
      </c>
      <c r="F331" s="3016">
        <v>1</v>
      </c>
      <c r="G331" s="3016">
        <v>1</v>
      </c>
      <c r="H331" s="3016">
        <v>1</v>
      </c>
      <c r="I331" s="3017">
        <v>0</v>
      </c>
      <c r="J331" s="3001"/>
      <c r="L331" s="3002">
        <f t="shared" si="28"/>
        <v>7</v>
      </c>
      <c r="M331" s="3003"/>
      <c r="N331" s="3013">
        <v>11</v>
      </c>
      <c r="O331" s="3014" t="s">
        <v>6297</v>
      </c>
      <c r="P331" s="3018" t="s">
        <v>2741</v>
      </c>
      <c r="Q331" s="3016">
        <v>0</v>
      </c>
      <c r="R331" s="3016">
        <v>1</v>
      </c>
      <c r="S331" s="3016">
        <v>1</v>
      </c>
      <c r="T331" s="3016">
        <v>1</v>
      </c>
      <c r="U331" s="3017">
        <v>0</v>
      </c>
      <c r="V331" s="3001"/>
      <c r="X331" s="3002">
        <f t="shared" si="29"/>
        <v>7</v>
      </c>
    </row>
    <row r="332" spans="2:24" s="3002" customFormat="1">
      <c r="B332" s="3013">
        <v>12</v>
      </c>
      <c r="C332" s="3014" t="s">
        <v>2124</v>
      </c>
      <c r="D332" s="3018" t="s">
        <v>6299</v>
      </c>
      <c r="E332" s="3016">
        <v>1</v>
      </c>
      <c r="F332" s="3016">
        <v>0</v>
      </c>
      <c r="G332" s="3016">
        <v>0</v>
      </c>
      <c r="H332" s="3016">
        <v>0</v>
      </c>
      <c r="I332" s="3017">
        <v>0</v>
      </c>
      <c r="J332" s="3001"/>
      <c r="L332" s="3002">
        <f t="shared" si="28"/>
        <v>8</v>
      </c>
      <c r="M332" s="3003"/>
      <c r="N332" s="3013">
        <v>12</v>
      </c>
      <c r="O332" s="3014" t="s">
        <v>2124</v>
      </c>
      <c r="P332" s="3018" t="s">
        <v>2743</v>
      </c>
      <c r="Q332" s="3016">
        <v>1</v>
      </c>
      <c r="R332" s="3016">
        <v>0</v>
      </c>
      <c r="S332" s="3016">
        <v>0</v>
      </c>
      <c r="T332" s="3016">
        <v>0</v>
      </c>
      <c r="U332" s="3017">
        <v>0</v>
      </c>
      <c r="V332" s="3001"/>
      <c r="X332" s="3002">
        <f t="shared" si="29"/>
        <v>8</v>
      </c>
    </row>
    <row r="333" spans="2:24" s="3002" customFormat="1">
      <c r="B333" s="3013">
        <v>13</v>
      </c>
      <c r="C333" s="3014" t="s">
        <v>2197</v>
      </c>
      <c r="D333" s="3018" t="s">
        <v>2744</v>
      </c>
      <c r="E333" s="3016">
        <v>1</v>
      </c>
      <c r="F333" s="3016">
        <v>0</v>
      </c>
      <c r="G333" s="3016">
        <v>0</v>
      </c>
      <c r="H333" s="3016">
        <v>1</v>
      </c>
      <c r="I333" s="3017">
        <v>0</v>
      </c>
      <c r="J333" s="3001"/>
      <c r="L333" s="3002">
        <f t="shared" si="28"/>
        <v>9</v>
      </c>
      <c r="M333" s="3003"/>
      <c r="N333" s="3013">
        <v>13</v>
      </c>
      <c r="O333" s="3014" t="s">
        <v>2197</v>
      </c>
      <c r="P333" s="3018" t="s">
        <v>2746</v>
      </c>
      <c r="Q333" s="3016">
        <v>1</v>
      </c>
      <c r="R333" s="3016">
        <v>0</v>
      </c>
      <c r="S333" s="3016">
        <v>0</v>
      </c>
      <c r="T333" s="3016">
        <v>1</v>
      </c>
      <c r="U333" s="3017">
        <v>0</v>
      </c>
      <c r="V333" s="3001"/>
      <c r="X333" s="3002">
        <f t="shared" si="29"/>
        <v>9</v>
      </c>
    </row>
    <row r="334" spans="2:24" s="3002" customFormat="1" ht="13.5">
      <c r="B334" s="3013">
        <v>14</v>
      </c>
      <c r="C334" s="3014" t="s">
        <v>2197</v>
      </c>
      <c r="D334" s="3018" t="s">
        <v>6300</v>
      </c>
      <c r="E334" s="3016">
        <v>1</v>
      </c>
      <c r="F334" s="3016">
        <v>1</v>
      </c>
      <c r="G334" s="3016">
        <v>0</v>
      </c>
      <c r="H334" s="3016">
        <v>1</v>
      </c>
      <c r="I334" s="3017" t="s">
        <v>6289</v>
      </c>
      <c r="J334" s="3001"/>
      <c r="L334" s="3002">
        <f t="shared" si="28"/>
        <v>13</v>
      </c>
      <c r="M334" s="3003"/>
      <c r="N334" s="3013">
        <v>14</v>
      </c>
      <c r="O334" s="3014" t="s">
        <v>2197</v>
      </c>
      <c r="P334" s="3018" t="s">
        <v>2748</v>
      </c>
      <c r="Q334" s="3016">
        <v>1</v>
      </c>
      <c r="R334" s="3016">
        <v>1</v>
      </c>
      <c r="S334" s="3016">
        <v>0</v>
      </c>
      <c r="T334" s="3016">
        <v>1</v>
      </c>
      <c r="U334" s="3017" t="s">
        <v>6289</v>
      </c>
      <c r="V334" s="3001"/>
      <c r="X334" s="3002">
        <f t="shared" si="29"/>
        <v>13</v>
      </c>
    </row>
    <row r="335" spans="2:24" s="3002" customFormat="1">
      <c r="B335" s="3013">
        <v>15</v>
      </c>
      <c r="C335" s="3014" t="s">
        <v>2197</v>
      </c>
      <c r="D335" s="3018" t="s">
        <v>6301</v>
      </c>
      <c r="E335" s="3016">
        <v>1</v>
      </c>
      <c r="F335" s="3016">
        <v>1</v>
      </c>
      <c r="G335" s="3016">
        <v>1</v>
      </c>
      <c r="H335" s="3016">
        <v>0</v>
      </c>
      <c r="I335" s="3017">
        <v>0</v>
      </c>
      <c r="J335" s="3001"/>
      <c r="L335" s="3002">
        <f t="shared" si="28"/>
        <v>14</v>
      </c>
      <c r="M335" s="3003"/>
      <c r="N335" s="3013">
        <v>15</v>
      </c>
      <c r="O335" s="3014" t="s">
        <v>2197</v>
      </c>
      <c r="P335" s="3018" t="s">
        <v>2750</v>
      </c>
      <c r="Q335" s="3016">
        <v>1</v>
      </c>
      <c r="R335" s="3016">
        <v>1</v>
      </c>
      <c r="S335" s="3016">
        <v>1</v>
      </c>
      <c r="T335" s="3016">
        <v>0</v>
      </c>
      <c r="U335" s="3017">
        <v>0</v>
      </c>
      <c r="V335" s="3001"/>
      <c r="X335" s="3002">
        <f t="shared" si="29"/>
        <v>14</v>
      </c>
    </row>
    <row r="336" spans="2:24" s="3002" customFormat="1" ht="13.5">
      <c r="B336" s="3019">
        <v>16</v>
      </c>
      <c r="C336" s="3020" t="s">
        <v>2197</v>
      </c>
      <c r="D336" s="3021" t="s">
        <v>2751</v>
      </c>
      <c r="E336" s="3022">
        <v>1</v>
      </c>
      <c r="F336" s="3022">
        <v>1</v>
      </c>
      <c r="G336" s="3022">
        <v>1</v>
      </c>
      <c r="H336" s="3022">
        <v>1</v>
      </c>
      <c r="I336" s="3023" t="s">
        <v>6302</v>
      </c>
      <c r="J336" s="3001"/>
      <c r="L336" s="3002">
        <f t="shared" si="28"/>
        <v>15</v>
      </c>
      <c r="M336" s="3003"/>
      <c r="N336" s="3019">
        <v>16</v>
      </c>
      <c r="O336" s="3020" t="s">
        <v>2197</v>
      </c>
      <c r="P336" s="3021" t="s">
        <v>2752</v>
      </c>
      <c r="Q336" s="3022">
        <v>1</v>
      </c>
      <c r="R336" s="3022">
        <v>1</v>
      </c>
      <c r="S336" s="3022">
        <v>1</v>
      </c>
      <c r="T336" s="3022">
        <v>1</v>
      </c>
      <c r="U336" s="3023" t="s">
        <v>6289</v>
      </c>
      <c r="V336" s="3001"/>
      <c r="X336" s="3002">
        <f t="shared" si="29"/>
        <v>15</v>
      </c>
    </row>
    <row r="337" spans="2:24" s="3002" customFormat="1">
      <c r="B337" s="3024"/>
      <c r="C337" s="3025"/>
      <c r="E337" s="3001"/>
      <c r="F337" s="3001"/>
      <c r="G337" s="3001"/>
      <c r="H337" s="3001"/>
      <c r="I337" s="3001"/>
      <c r="J337" s="3001"/>
      <c r="L337" s="3001"/>
      <c r="M337" s="3024"/>
      <c r="N337" s="3025"/>
      <c r="P337" s="3001"/>
      <c r="Q337" s="3001"/>
      <c r="R337" s="3001"/>
      <c r="S337" s="3001"/>
      <c r="T337" s="3001"/>
      <c r="U337" s="3001"/>
    </row>
    <row r="338" spans="2:24" s="3002" customFormat="1" ht="13.5">
      <c r="B338" s="2996" t="s">
        <v>6056</v>
      </c>
      <c r="C338" s="2997" t="s">
        <v>2088</v>
      </c>
      <c r="D338" s="3004" t="s">
        <v>6303</v>
      </c>
      <c r="E338" s="2999">
        <f>303+320+32</f>
        <v>655</v>
      </c>
      <c r="F338" s="2999">
        <f>E338-1</f>
        <v>654</v>
      </c>
      <c r="G338" s="3000">
        <f>F338-1</f>
        <v>653</v>
      </c>
      <c r="H338" s="3001"/>
      <c r="I338" s="3001"/>
      <c r="J338" s="3001"/>
      <c r="L338" s="3001"/>
      <c r="N338" s="2996" t="s">
        <v>2256</v>
      </c>
      <c r="O338" s="2997" t="s">
        <v>2088</v>
      </c>
      <c r="P338" s="3004" t="s">
        <v>6304</v>
      </c>
      <c r="Q338" s="2999">
        <f>313+320+32</f>
        <v>665</v>
      </c>
      <c r="R338" s="2999">
        <f>Q338-1</f>
        <v>664</v>
      </c>
      <c r="S338" s="3000">
        <f>R338-1</f>
        <v>663</v>
      </c>
      <c r="T338" s="3001"/>
      <c r="U338" s="3001"/>
    </row>
    <row r="339" spans="2:24" s="3002" customFormat="1" ht="13.5">
      <c r="B339" s="3005"/>
      <c r="C339" s="3006"/>
      <c r="D339" s="3007" t="s">
        <v>6305</v>
      </c>
      <c r="E339" s="2999">
        <f>687+320+96</f>
        <v>1103</v>
      </c>
      <c r="F339" s="2999">
        <f>E339-1</f>
        <v>1102</v>
      </c>
      <c r="G339" s="3000">
        <f>F339-1</f>
        <v>1101</v>
      </c>
      <c r="H339" s="3001"/>
      <c r="I339" s="3001"/>
      <c r="J339" s="3001"/>
      <c r="L339" s="3001"/>
      <c r="N339" s="3005"/>
      <c r="O339" s="3006"/>
      <c r="P339" s="3007" t="s">
        <v>6306</v>
      </c>
      <c r="Q339" s="2999">
        <f>697+320+32</f>
        <v>1049</v>
      </c>
      <c r="R339" s="2999">
        <f>Q339-1</f>
        <v>1048</v>
      </c>
      <c r="S339" s="3000">
        <f>R339-1</f>
        <v>1047</v>
      </c>
      <c r="T339" s="3001"/>
      <c r="U339" s="3001"/>
    </row>
    <row r="340" spans="2:24" s="3002" customFormat="1" ht="13.5">
      <c r="B340" s="3008">
        <v>1</v>
      </c>
      <c r="C340" s="3009" t="s">
        <v>6307</v>
      </c>
      <c r="D340" s="3026" t="s">
        <v>6308</v>
      </c>
      <c r="E340" s="3011">
        <v>0</v>
      </c>
      <c r="F340" s="3011">
        <v>0</v>
      </c>
      <c r="G340" s="3012">
        <v>0</v>
      </c>
      <c r="H340" s="3001"/>
      <c r="I340" s="3001"/>
      <c r="J340" s="3001"/>
      <c r="L340" s="3002">
        <f t="shared" ref="L340:L347" si="30">G340+F340*2+E340*4</f>
        <v>0</v>
      </c>
      <c r="N340" s="3008">
        <v>1</v>
      </c>
      <c r="O340" s="3009" t="s">
        <v>6307</v>
      </c>
      <c r="P340" s="3026"/>
      <c r="Q340" s="3011">
        <v>0</v>
      </c>
      <c r="R340" s="3011">
        <v>0</v>
      </c>
      <c r="S340" s="3012">
        <v>0</v>
      </c>
      <c r="T340" s="3001"/>
      <c r="U340" s="3001"/>
      <c r="X340" s="3002">
        <f t="shared" ref="X340:X347" si="31">S340+R340*2+Q340*4</f>
        <v>0</v>
      </c>
    </row>
    <row r="341" spans="2:24" s="3002" customFormat="1">
      <c r="B341" s="3013">
        <v>2</v>
      </c>
      <c r="C341" s="3014" t="s">
        <v>2124</v>
      </c>
      <c r="D341" s="3015" t="s">
        <v>6309</v>
      </c>
      <c r="E341" s="3016">
        <v>0</v>
      </c>
      <c r="F341" s="3016">
        <v>0</v>
      </c>
      <c r="G341" s="3017">
        <v>1</v>
      </c>
      <c r="H341" s="3001"/>
      <c r="I341" s="3001"/>
      <c r="J341" s="3001"/>
      <c r="L341" s="3002">
        <f t="shared" si="30"/>
        <v>1</v>
      </c>
      <c r="N341" s="3013">
        <v>2</v>
      </c>
      <c r="O341" s="3014" t="s">
        <v>6073</v>
      </c>
      <c r="P341" s="3015" t="s">
        <v>2760</v>
      </c>
      <c r="Q341" s="3016">
        <v>0</v>
      </c>
      <c r="R341" s="3016">
        <v>0</v>
      </c>
      <c r="S341" s="3017">
        <v>1</v>
      </c>
      <c r="T341" s="3001"/>
      <c r="U341" s="3001"/>
      <c r="X341" s="3002">
        <f t="shared" si="31"/>
        <v>1</v>
      </c>
    </row>
    <row r="342" spans="2:24" s="3002" customFormat="1">
      <c r="B342" s="3013">
        <v>3</v>
      </c>
      <c r="C342" s="3014" t="s">
        <v>2124</v>
      </c>
      <c r="D342" s="3015" t="s">
        <v>2761</v>
      </c>
      <c r="E342" s="3016">
        <v>0</v>
      </c>
      <c r="F342" s="3016">
        <v>1</v>
      </c>
      <c r="G342" s="3017">
        <v>0</v>
      </c>
      <c r="H342" s="3001"/>
      <c r="I342" s="3001"/>
      <c r="J342" s="3001"/>
      <c r="L342" s="3002">
        <f t="shared" si="30"/>
        <v>2</v>
      </c>
      <c r="N342" s="3013">
        <v>3</v>
      </c>
      <c r="O342" s="3014" t="s">
        <v>6073</v>
      </c>
      <c r="P342" s="3015" t="s">
        <v>2762</v>
      </c>
      <c r="Q342" s="3016">
        <v>0</v>
      </c>
      <c r="R342" s="3016">
        <v>1</v>
      </c>
      <c r="S342" s="3017">
        <v>0</v>
      </c>
      <c r="T342" s="3001"/>
      <c r="U342" s="3001"/>
      <c r="X342" s="3002">
        <f t="shared" si="31"/>
        <v>2</v>
      </c>
    </row>
    <row r="343" spans="2:24" s="3002" customFormat="1">
      <c r="B343" s="3013">
        <v>4</v>
      </c>
      <c r="C343" s="3014" t="s">
        <v>2124</v>
      </c>
      <c r="D343" s="3015" t="s">
        <v>2763</v>
      </c>
      <c r="E343" s="3016">
        <v>0</v>
      </c>
      <c r="F343" s="3016">
        <v>1</v>
      </c>
      <c r="G343" s="3017">
        <v>1</v>
      </c>
      <c r="H343" s="3001"/>
      <c r="I343" s="3001"/>
      <c r="J343" s="3001"/>
      <c r="L343" s="3002">
        <f t="shared" si="30"/>
        <v>3</v>
      </c>
      <c r="N343" s="3013">
        <v>4</v>
      </c>
      <c r="O343" s="3014" t="s">
        <v>6073</v>
      </c>
      <c r="P343" s="3015" t="s">
        <v>2764</v>
      </c>
      <c r="Q343" s="3016">
        <v>0</v>
      </c>
      <c r="R343" s="3016">
        <v>1</v>
      </c>
      <c r="S343" s="3017">
        <v>1</v>
      </c>
      <c r="T343" s="3001"/>
      <c r="U343" s="3001"/>
      <c r="X343" s="3002">
        <f t="shared" si="31"/>
        <v>3</v>
      </c>
    </row>
    <row r="344" spans="2:24" s="3002" customFormat="1">
      <c r="B344" s="3013">
        <v>5</v>
      </c>
      <c r="C344" s="3014" t="s">
        <v>6073</v>
      </c>
      <c r="D344" s="3015" t="s">
        <v>2765</v>
      </c>
      <c r="E344" s="3016">
        <v>1</v>
      </c>
      <c r="F344" s="3016">
        <v>0</v>
      </c>
      <c r="G344" s="3017">
        <v>0</v>
      </c>
      <c r="H344" s="3001"/>
      <c r="I344" s="3001"/>
      <c r="J344" s="3001"/>
      <c r="L344" s="3002">
        <f t="shared" si="30"/>
        <v>4</v>
      </c>
      <c r="N344" s="3013">
        <v>5</v>
      </c>
      <c r="O344" s="3014" t="s">
        <v>6073</v>
      </c>
      <c r="P344" s="3015" t="s">
        <v>2766</v>
      </c>
      <c r="Q344" s="3016">
        <v>1</v>
      </c>
      <c r="R344" s="3016">
        <v>0</v>
      </c>
      <c r="S344" s="3017">
        <v>0</v>
      </c>
      <c r="T344" s="3001"/>
      <c r="U344" s="3001"/>
      <c r="X344" s="3002">
        <f t="shared" si="31"/>
        <v>4</v>
      </c>
    </row>
    <row r="345" spans="2:24" s="3002" customFormat="1">
      <c r="B345" s="3013">
        <v>6</v>
      </c>
      <c r="C345" s="3014" t="s">
        <v>2124</v>
      </c>
      <c r="D345" s="3015" t="s">
        <v>2767</v>
      </c>
      <c r="E345" s="3016">
        <v>1</v>
      </c>
      <c r="F345" s="3016">
        <v>0</v>
      </c>
      <c r="G345" s="3017">
        <v>1</v>
      </c>
      <c r="H345" s="3001"/>
      <c r="I345" s="3001"/>
      <c r="J345" s="3001"/>
      <c r="L345" s="3002">
        <f t="shared" si="30"/>
        <v>5</v>
      </c>
      <c r="N345" s="3013">
        <v>6</v>
      </c>
      <c r="O345" s="3014" t="s">
        <v>6073</v>
      </c>
      <c r="P345" s="3015" t="s">
        <v>2768</v>
      </c>
      <c r="Q345" s="3016">
        <v>1</v>
      </c>
      <c r="R345" s="3016">
        <v>0</v>
      </c>
      <c r="S345" s="3017">
        <v>1</v>
      </c>
      <c r="T345" s="3001"/>
      <c r="U345" s="3001"/>
      <c r="X345" s="3002">
        <f t="shared" si="31"/>
        <v>5</v>
      </c>
    </row>
    <row r="346" spans="2:24" s="3002" customFormat="1">
      <c r="B346" s="3013">
        <v>7</v>
      </c>
      <c r="C346" s="3014" t="s">
        <v>6073</v>
      </c>
      <c r="D346" s="3015" t="s">
        <v>2769</v>
      </c>
      <c r="E346" s="3016">
        <v>1</v>
      </c>
      <c r="F346" s="3016">
        <v>1</v>
      </c>
      <c r="G346" s="3017">
        <v>0</v>
      </c>
      <c r="H346" s="3001"/>
      <c r="I346" s="3001"/>
      <c r="J346" s="3001"/>
      <c r="L346" s="3002">
        <f t="shared" si="30"/>
        <v>6</v>
      </c>
      <c r="N346" s="3013">
        <v>7</v>
      </c>
      <c r="O346" s="3014" t="s">
        <v>2124</v>
      </c>
      <c r="P346" s="3015" t="s">
        <v>2770</v>
      </c>
      <c r="Q346" s="3016">
        <v>1</v>
      </c>
      <c r="R346" s="3016">
        <v>1</v>
      </c>
      <c r="S346" s="3017">
        <v>0</v>
      </c>
      <c r="T346" s="3001"/>
      <c r="U346" s="3001"/>
      <c r="X346" s="3002">
        <f t="shared" si="31"/>
        <v>6</v>
      </c>
    </row>
    <row r="347" spans="2:24" s="3002" customFormat="1">
      <c r="B347" s="3019">
        <v>8</v>
      </c>
      <c r="C347" s="3020" t="s">
        <v>2124</v>
      </c>
      <c r="D347" s="3027" t="s">
        <v>2771</v>
      </c>
      <c r="E347" s="3022">
        <v>1</v>
      </c>
      <c r="F347" s="3022">
        <v>1</v>
      </c>
      <c r="G347" s="3023">
        <v>1</v>
      </c>
      <c r="H347" s="3001"/>
      <c r="I347" s="3001"/>
      <c r="J347" s="3028"/>
      <c r="L347" s="3002">
        <f t="shared" si="30"/>
        <v>7</v>
      </c>
      <c r="N347" s="3019">
        <v>8</v>
      </c>
      <c r="O347" s="3020" t="s">
        <v>2124</v>
      </c>
      <c r="P347" s="3027" t="s">
        <v>2772</v>
      </c>
      <c r="Q347" s="3022">
        <v>1</v>
      </c>
      <c r="R347" s="3022">
        <v>1</v>
      </c>
      <c r="S347" s="3023">
        <v>1</v>
      </c>
      <c r="T347" s="3001"/>
      <c r="U347" s="3001"/>
      <c r="X347" s="3002">
        <f t="shared" si="31"/>
        <v>7</v>
      </c>
    </row>
    <row r="348" spans="2:24">
      <c r="J348" s="1125"/>
    </row>
    <row r="349" spans="2:24" ht="13.5">
      <c r="B349" s="879" t="s">
        <v>2256</v>
      </c>
      <c r="C349" s="880" t="s">
        <v>2088</v>
      </c>
      <c r="D349" s="1126" t="s">
        <v>2773</v>
      </c>
      <c r="E349" s="3029" t="s">
        <v>6310</v>
      </c>
      <c r="F349" s="3030"/>
      <c r="G349" s="3031"/>
      <c r="H349" s="3032"/>
      <c r="I349" s="3032"/>
      <c r="J349" s="1125"/>
      <c r="M349" s="941"/>
      <c r="N349" s="879" t="s">
        <v>2775</v>
      </c>
      <c r="O349" s="880" t="s">
        <v>2088</v>
      </c>
      <c r="P349" s="1126" t="s">
        <v>2776</v>
      </c>
      <c r="Q349" s="3029" t="s">
        <v>2777</v>
      </c>
      <c r="R349" s="3030"/>
      <c r="S349" s="3031"/>
    </row>
    <row r="350" spans="2:24" ht="13.5">
      <c r="B350" s="1089"/>
      <c r="C350" s="2995"/>
      <c r="D350" s="1131" t="s">
        <v>2778</v>
      </c>
      <c r="E350" s="3029" t="s">
        <v>6311</v>
      </c>
      <c r="F350" s="3030"/>
      <c r="G350" s="3031"/>
      <c r="H350" s="3032"/>
      <c r="I350" s="3032"/>
      <c r="J350" s="1125"/>
      <c r="M350" s="941"/>
      <c r="N350" s="1089"/>
      <c r="O350" s="2995"/>
      <c r="P350" s="1126" t="s">
        <v>2780</v>
      </c>
      <c r="Q350" s="3029" t="s">
        <v>6312</v>
      </c>
      <c r="R350" s="3030"/>
      <c r="S350" s="3031"/>
    </row>
    <row r="351" spans="2:24" ht="13.5">
      <c r="B351" s="1089">
        <v>1</v>
      </c>
      <c r="C351" s="1090" t="s">
        <v>2124</v>
      </c>
      <c r="D351" s="1132" t="s">
        <v>6313</v>
      </c>
      <c r="E351" s="1133" t="s">
        <v>2783</v>
      </c>
      <c r="F351" s="1134"/>
      <c r="G351" s="1135"/>
      <c r="H351" s="936"/>
      <c r="I351" s="936"/>
      <c r="J351" s="1125"/>
      <c r="M351" s="941"/>
      <c r="N351" s="1089">
        <v>1</v>
      </c>
      <c r="O351" s="1090" t="s">
        <v>2101</v>
      </c>
      <c r="P351" s="1132" t="s">
        <v>2784</v>
      </c>
      <c r="Q351" s="1133" t="s">
        <v>2785</v>
      </c>
      <c r="R351" s="1134"/>
      <c r="S351" s="1135"/>
    </row>
    <row r="352" spans="2:24">
      <c r="J352" s="1125"/>
      <c r="M352" s="937"/>
      <c r="N352" s="937"/>
      <c r="O352" s="937"/>
      <c r="P352" s="1136"/>
      <c r="Q352" s="1136"/>
      <c r="R352" s="1136"/>
    </row>
    <row r="353" spans="2:24" ht="13.5">
      <c r="B353" s="879" t="s">
        <v>2256</v>
      </c>
      <c r="C353" s="880" t="s">
        <v>2088</v>
      </c>
      <c r="D353" s="1126" t="s">
        <v>2786</v>
      </c>
      <c r="E353" s="3029" t="s">
        <v>6314</v>
      </c>
      <c r="F353" s="3030"/>
      <c r="G353" s="3031"/>
      <c r="H353" s="3032"/>
      <c r="I353" s="3032"/>
      <c r="J353" s="1125"/>
      <c r="M353" s="941"/>
      <c r="N353" s="879" t="s">
        <v>2775</v>
      </c>
      <c r="O353" s="880" t="s">
        <v>2088</v>
      </c>
      <c r="P353" s="1126" t="s">
        <v>2788</v>
      </c>
      <c r="Q353" s="3029" t="s">
        <v>6315</v>
      </c>
      <c r="R353" s="3030"/>
      <c r="S353" s="3031"/>
    </row>
    <row r="354" spans="2:24" ht="13.5">
      <c r="B354" s="1089"/>
      <c r="C354" s="2995"/>
      <c r="D354" s="1126" t="s">
        <v>2790</v>
      </c>
      <c r="E354" s="3029" t="s">
        <v>6316</v>
      </c>
      <c r="F354" s="3030"/>
      <c r="G354" s="3031"/>
      <c r="H354" s="3032"/>
      <c r="I354" s="3032"/>
      <c r="J354" s="1125"/>
      <c r="M354" s="941"/>
      <c r="N354" s="1089"/>
      <c r="O354" s="2995"/>
      <c r="P354" s="1126" t="s">
        <v>2792</v>
      </c>
      <c r="Q354" s="3029" t="s">
        <v>6317</v>
      </c>
      <c r="R354" s="3030"/>
      <c r="S354" s="3031"/>
    </row>
    <row r="355" spans="2:24" ht="13.5">
      <c r="B355" s="1089">
        <v>1</v>
      </c>
      <c r="C355" s="1090" t="s">
        <v>6318</v>
      </c>
      <c r="D355" s="1132" t="s">
        <v>2794</v>
      </c>
      <c r="E355" s="1133" t="s">
        <v>2783</v>
      </c>
      <c r="F355" s="1134"/>
      <c r="G355" s="1135"/>
      <c r="H355" s="936"/>
      <c r="I355" s="936"/>
      <c r="J355" s="1125"/>
      <c r="M355" s="941"/>
      <c r="N355" s="1089">
        <v>1</v>
      </c>
      <c r="O355" s="1090" t="s">
        <v>2101</v>
      </c>
      <c r="P355" s="1132" t="s">
        <v>2795</v>
      </c>
      <c r="Q355" s="1133" t="s">
        <v>2785</v>
      </c>
      <c r="R355" s="1134"/>
      <c r="S355" s="1135"/>
    </row>
    <row r="356" spans="2:24">
      <c r="J356" s="1125"/>
    </row>
    <row r="357" spans="2:24" ht="13.5">
      <c r="B357" s="876" t="s">
        <v>2796</v>
      </c>
      <c r="J357" s="1125"/>
      <c r="M357" s="937"/>
      <c r="N357" s="1137" t="s">
        <v>6319</v>
      </c>
      <c r="O357" s="875"/>
      <c r="Q357" s="877"/>
      <c r="R357" s="877"/>
      <c r="S357" s="877"/>
      <c r="T357" s="877"/>
      <c r="U357" s="877"/>
      <c r="V357" s="877"/>
    </row>
    <row r="358" spans="2:24" ht="13.5">
      <c r="B358" s="879" t="s">
        <v>2256</v>
      </c>
      <c r="C358" s="880" t="s">
        <v>2088</v>
      </c>
      <c r="D358" s="1138" t="s">
        <v>6320</v>
      </c>
      <c r="E358" s="1146">
        <f>351+320+32</f>
        <v>703</v>
      </c>
      <c r="F358" s="1146">
        <f>E358-1</f>
        <v>702</v>
      </c>
      <c r="G358" s="1146">
        <f t="shared" ref="G358:J359" si="32">F358-1</f>
        <v>701</v>
      </c>
      <c r="H358" s="1146">
        <f t="shared" si="32"/>
        <v>700</v>
      </c>
      <c r="I358" s="1146">
        <f t="shared" si="32"/>
        <v>699</v>
      </c>
      <c r="J358" s="1147">
        <f t="shared" si="32"/>
        <v>698</v>
      </c>
      <c r="K358" s="884"/>
      <c r="M358" s="955"/>
      <c r="N358" s="1211" t="s">
        <v>2256</v>
      </c>
      <c r="O358" s="880" t="s">
        <v>2088</v>
      </c>
      <c r="P358" s="1138" t="s">
        <v>2799</v>
      </c>
      <c r="Q358" s="1146">
        <f>383+320+32</f>
        <v>735</v>
      </c>
      <c r="R358" s="1146">
        <f t="shared" ref="R358:V359" si="33">Q358-1</f>
        <v>734</v>
      </c>
      <c r="S358" s="1146">
        <f t="shared" si="33"/>
        <v>733</v>
      </c>
      <c r="T358" s="1146">
        <f t="shared" si="33"/>
        <v>732</v>
      </c>
      <c r="U358" s="1146">
        <f t="shared" si="33"/>
        <v>731</v>
      </c>
      <c r="V358" s="1147">
        <f t="shared" si="33"/>
        <v>730</v>
      </c>
      <c r="W358" s="884"/>
    </row>
    <row r="359" spans="2:24" ht="13.5">
      <c r="B359" s="885"/>
      <c r="C359" s="886"/>
      <c r="D359" s="1138" t="s">
        <v>2800</v>
      </c>
      <c r="E359" s="1146">
        <f>735+320+96</f>
        <v>1151</v>
      </c>
      <c r="F359" s="1146">
        <f>E359-1</f>
        <v>1150</v>
      </c>
      <c r="G359" s="1146">
        <f t="shared" si="32"/>
        <v>1149</v>
      </c>
      <c r="H359" s="1146">
        <f t="shared" si="32"/>
        <v>1148</v>
      </c>
      <c r="I359" s="1146">
        <f t="shared" si="32"/>
        <v>1147</v>
      </c>
      <c r="J359" s="1147">
        <f t="shared" si="32"/>
        <v>1146</v>
      </c>
      <c r="K359" s="884"/>
      <c r="M359" s="955"/>
      <c r="N359" s="3033"/>
      <c r="O359" s="886"/>
      <c r="P359" s="1138" t="s">
        <v>2801</v>
      </c>
      <c r="Q359" s="1146">
        <f>767+320+96</f>
        <v>1183</v>
      </c>
      <c r="R359" s="1146">
        <f t="shared" si="33"/>
        <v>1182</v>
      </c>
      <c r="S359" s="1146">
        <f t="shared" si="33"/>
        <v>1181</v>
      </c>
      <c r="T359" s="1146">
        <f t="shared" si="33"/>
        <v>1180</v>
      </c>
      <c r="U359" s="1146">
        <f t="shared" si="33"/>
        <v>1179</v>
      </c>
      <c r="V359" s="1147">
        <f t="shared" si="33"/>
        <v>1178</v>
      </c>
      <c r="W359" s="884"/>
    </row>
    <row r="360" spans="2:24">
      <c r="B360" s="898">
        <v>1</v>
      </c>
      <c r="C360" s="894" t="s">
        <v>2124</v>
      </c>
      <c r="D360" s="895" t="s">
        <v>2802</v>
      </c>
      <c r="E360" s="896">
        <v>0</v>
      </c>
      <c r="F360" s="896">
        <v>0</v>
      </c>
      <c r="G360" s="896">
        <v>0</v>
      </c>
      <c r="H360" s="896">
        <v>0</v>
      </c>
      <c r="I360" s="896">
        <v>0</v>
      </c>
      <c r="J360" s="897">
        <v>0</v>
      </c>
      <c r="K360" s="876">
        <f t="shared" ref="K360:K377" si="34">I360+H360*2+G360*4+F360*8+E360*16</f>
        <v>0</v>
      </c>
      <c r="M360" s="955"/>
      <c r="N360" s="1005">
        <v>1</v>
      </c>
      <c r="O360" s="894" t="s">
        <v>2124</v>
      </c>
      <c r="P360" s="895" t="s">
        <v>2803</v>
      </c>
      <c r="Q360" s="896">
        <v>0</v>
      </c>
      <c r="R360" s="896">
        <v>0</v>
      </c>
      <c r="S360" s="896">
        <v>0</v>
      </c>
      <c r="T360" s="896">
        <v>0</v>
      </c>
      <c r="U360" s="896">
        <v>0</v>
      </c>
      <c r="V360" s="897">
        <v>0</v>
      </c>
      <c r="X360" s="876">
        <f t="shared" ref="X360:X377" si="35">V360+U360*2+T360*4+S360*8+R360*16</f>
        <v>0</v>
      </c>
    </row>
    <row r="361" spans="2:24">
      <c r="B361" s="899">
        <v>2</v>
      </c>
      <c r="C361" s="900" t="s">
        <v>6073</v>
      </c>
      <c r="D361" s="905" t="s">
        <v>2804</v>
      </c>
      <c r="E361" s="902">
        <v>0</v>
      </c>
      <c r="F361" s="902">
        <v>0</v>
      </c>
      <c r="G361" s="902">
        <v>0</v>
      </c>
      <c r="H361" s="902">
        <v>0</v>
      </c>
      <c r="I361" s="902">
        <v>1</v>
      </c>
      <c r="J361" s="1139">
        <v>0</v>
      </c>
      <c r="K361" s="876">
        <f t="shared" si="34"/>
        <v>1</v>
      </c>
      <c r="M361" s="955"/>
      <c r="N361" s="973">
        <v>2</v>
      </c>
      <c r="O361" s="900" t="s">
        <v>6073</v>
      </c>
      <c r="P361" s="905" t="s">
        <v>2805</v>
      </c>
      <c r="Q361" s="902">
        <v>0</v>
      </c>
      <c r="R361" s="902">
        <v>0</v>
      </c>
      <c r="S361" s="902">
        <v>0</v>
      </c>
      <c r="T361" s="902">
        <v>0</v>
      </c>
      <c r="U361" s="902">
        <v>1</v>
      </c>
      <c r="V361" s="1139">
        <v>0</v>
      </c>
      <c r="X361" s="876">
        <f t="shared" si="35"/>
        <v>2</v>
      </c>
    </row>
    <row r="362" spans="2:24">
      <c r="B362" s="899">
        <v>3</v>
      </c>
      <c r="C362" s="900" t="s">
        <v>6073</v>
      </c>
      <c r="D362" s="905" t="s">
        <v>2806</v>
      </c>
      <c r="E362" s="902">
        <v>1</v>
      </c>
      <c r="F362" s="902">
        <v>0</v>
      </c>
      <c r="G362" s="902">
        <v>0</v>
      </c>
      <c r="H362" s="902">
        <v>0</v>
      </c>
      <c r="I362" s="902">
        <v>1</v>
      </c>
      <c r="J362" s="1139">
        <v>0</v>
      </c>
      <c r="K362" s="876">
        <f t="shared" si="34"/>
        <v>17</v>
      </c>
      <c r="M362" s="955"/>
      <c r="N362" s="973">
        <v>3</v>
      </c>
      <c r="O362" s="900" t="s">
        <v>6073</v>
      </c>
      <c r="P362" s="905" t="s">
        <v>2807</v>
      </c>
      <c r="Q362" s="902">
        <v>1</v>
      </c>
      <c r="R362" s="902">
        <v>0</v>
      </c>
      <c r="S362" s="902">
        <v>0</v>
      </c>
      <c r="T362" s="902">
        <v>0</v>
      </c>
      <c r="U362" s="902">
        <v>1</v>
      </c>
      <c r="V362" s="1139">
        <v>0</v>
      </c>
      <c r="X362" s="876">
        <f t="shared" si="35"/>
        <v>2</v>
      </c>
    </row>
    <row r="363" spans="2:24">
      <c r="B363" s="899">
        <v>4</v>
      </c>
      <c r="C363" s="900" t="s">
        <v>6073</v>
      </c>
      <c r="D363" s="905" t="s">
        <v>2808</v>
      </c>
      <c r="E363" s="902">
        <v>0</v>
      </c>
      <c r="F363" s="902">
        <v>0</v>
      </c>
      <c r="G363" s="902">
        <v>0</v>
      </c>
      <c r="H363" s="902">
        <v>1</v>
      </c>
      <c r="I363" s="902">
        <v>0</v>
      </c>
      <c r="J363" s="903">
        <v>0</v>
      </c>
      <c r="K363" s="876">
        <f t="shared" si="34"/>
        <v>2</v>
      </c>
      <c r="M363" s="955"/>
      <c r="N363" s="973">
        <v>4</v>
      </c>
      <c r="O363" s="900" t="s">
        <v>6073</v>
      </c>
      <c r="P363" s="905" t="s">
        <v>2809</v>
      </c>
      <c r="Q363" s="902">
        <v>0</v>
      </c>
      <c r="R363" s="902">
        <v>0</v>
      </c>
      <c r="S363" s="902">
        <v>0</v>
      </c>
      <c r="T363" s="902">
        <v>1</v>
      </c>
      <c r="U363" s="902">
        <v>0</v>
      </c>
      <c r="V363" s="903">
        <v>0</v>
      </c>
      <c r="X363" s="876">
        <f t="shared" si="35"/>
        <v>4</v>
      </c>
    </row>
    <row r="364" spans="2:24">
      <c r="B364" s="899">
        <v>5</v>
      </c>
      <c r="C364" s="900" t="s">
        <v>6073</v>
      </c>
      <c r="D364" s="905" t="s">
        <v>2810</v>
      </c>
      <c r="E364" s="902">
        <v>0</v>
      </c>
      <c r="F364" s="902">
        <v>0</v>
      </c>
      <c r="G364" s="902">
        <v>0</v>
      </c>
      <c r="H364" s="902">
        <v>1</v>
      </c>
      <c r="I364" s="902">
        <v>1</v>
      </c>
      <c r="J364" s="903">
        <v>0</v>
      </c>
      <c r="K364" s="876">
        <f t="shared" si="34"/>
        <v>3</v>
      </c>
      <c r="M364" s="955"/>
      <c r="N364" s="973">
        <v>5</v>
      </c>
      <c r="O364" s="900" t="s">
        <v>6073</v>
      </c>
      <c r="P364" s="905" t="s">
        <v>2811</v>
      </c>
      <c r="Q364" s="902">
        <v>0</v>
      </c>
      <c r="R364" s="902">
        <v>0</v>
      </c>
      <c r="S364" s="902">
        <v>0</v>
      </c>
      <c r="T364" s="902">
        <v>1</v>
      </c>
      <c r="U364" s="902">
        <v>1</v>
      </c>
      <c r="V364" s="903">
        <v>0</v>
      </c>
      <c r="X364" s="876">
        <f t="shared" si="35"/>
        <v>6</v>
      </c>
    </row>
    <row r="365" spans="2:24">
      <c r="B365" s="899">
        <v>6</v>
      </c>
      <c r="C365" s="900" t="s">
        <v>2124</v>
      </c>
      <c r="D365" s="905" t="s">
        <v>2812</v>
      </c>
      <c r="E365" s="902">
        <v>0</v>
      </c>
      <c r="F365" s="902">
        <v>0</v>
      </c>
      <c r="G365" s="902">
        <v>1</v>
      </c>
      <c r="H365" s="902">
        <v>0</v>
      </c>
      <c r="I365" s="902">
        <v>0</v>
      </c>
      <c r="J365" s="903">
        <v>0</v>
      </c>
      <c r="K365" s="876">
        <f t="shared" si="34"/>
        <v>4</v>
      </c>
      <c r="M365" s="955"/>
      <c r="N365" s="973">
        <v>6</v>
      </c>
      <c r="O365" s="900" t="s">
        <v>2124</v>
      </c>
      <c r="P365" s="905" t="s">
        <v>2813</v>
      </c>
      <c r="Q365" s="902">
        <v>0</v>
      </c>
      <c r="R365" s="902">
        <v>0</v>
      </c>
      <c r="S365" s="902">
        <v>1</v>
      </c>
      <c r="T365" s="902">
        <v>0</v>
      </c>
      <c r="U365" s="902">
        <v>0</v>
      </c>
      <c r="V365" s="903">
        <v>0</v>
      </c>
      <c r="X365" s="876">
        <f t="shared" si="35"/>
        <v>8</v>
      </c>
    </row>
    <row r="366" spans="2:24">
      <c r="B366" s="899">
        <v>7</v>
      </c>
      <c r="C366" s="900" t="s">
        <v>2124</v>
      </c>
      <c r="D366" s="905" t="s">
        <v>2814</v>
      </c>
      <c r="E366" s="902">
        <v>0</v>
      </c>
      <c r="F366" s="902">
        <v>0</v>
      </c>
      <c r="G366" s="902">
        <v>1</v>
      </c>
      <c r="H366" s="902">
        <v>0</v>
      </c>
      <c r="I366" s="902">
        <v>1</v>
      </c>
      <c r="J366" s="1139">
        <v>0</v>
      </c>
      <c r="K366" s="876">
        <f t="shared" si="34"/>
        <v>5</v>
      </c>
      <c r="M366" s="955"/>
      <c r="N366" s="973">
        <v>7</v>
      </c>
      <c r="O366" s="900" t="s">
        <v>2124</v>
      </c>
      <c r="P366" s="905" t="s">
        <v>2815</v>
      </c>
      <c r="Q366" s="902">
        <v>0</v>
      </c>
      <c r="R366" s="902">
        <v>0</v>
      </c>
      <c r="S366" s="902">
        <v>1</v>
      </c>
      <c r="T366" s="902">
        <v>0</v>
      </c>
      <c r="U366" s="902">
        <v>1</v>
      </c>
      <c r="V366" s="1139">
        <v>0</v>
      </c>
      <c r="X366" s="876">
        <f t="shared" si="35"/>
        <v>10</v>
      </c>
    </row>
    <row r="367" spans="2:24">
      <c r="B367" s="899">
        <v>8</v>
      </c>
      <c r="C367" s="900" t="s">
        <v>2124</v>
      </c>
      <c r="D367" s="905" t="s">
        <v>2816</v>
      </c>
      <c r="E367" s="902">
        <v>0</v>
      </c>
      <c r="F367" s="902">
        <v>0</v>
      </c>
      <c r="G367" s="902">
        <v>1</v>
      </c>
      <c r="H367" s="902">
        <v>1</v>
      </c>
      <c r="I367" s="902">
        <v>0</v>
      </c>
      <c r="J367" s="903">
        <v>0</v>
      </c>
      <c r="K367" s="876">
        <f t="shared" si="34"/>
        <v>6</v>
      </c>
      <c r="M367" s="955"/>
      <c r="N367" s="973">
        <v>8</v>
      </c>
      <c r="O367" s="900" t="s">
        <v>2124</v>
      </c>
      <c r="P367" s="905" t="s">
        <v>2817</v>
      </c>
      <c r="Q367" s="902">
        <v>0</v>
      </c>
      <c r="R367" s="902">
        <v>0</v>
      </c>
      <c r="S367" s="902">
        <v>1</v>
      </c>
      <c r="T367" s="902">
        <v>1</v>
      </c>
      <c r="U367" s="902">
        <v>0</v>
      </c>
      <c r="V367" s="903">
        <v>0</v>
      </c>
      <c r="X367" s="876">
        <f t="shared" si="35"/>
        <v>12</v>
      </c>
    </row>
    <row r="368" spans="2:24">
      <c r="B368" s="899">
        <v>9</v>
      </c>
      <c r="C368" s="900" t="s">
        <v>2124</v>
      </c>
      <c r="D368" s="905" t="s">
        <v>2818</v>
      </c>
      <c r="E368" s="902">
        <v>0</v>
      </c>
      <c r="F368" s="902">
        <v>0</v>
      </c>
      <c r="G368" s="902">
        <v>1</v>
      </c>
      <c r="H368" s="902">
        <v>1</v>
      </c>
      <c r="I368" s="902">
        <v>1</v>
      </c>
      <c r="J368" s="903">
        <v>0</v>
      </c>
      <c r="K368" s="876">
        <f t="shared" si="34"/>
        <v>7</v>
      </c>
      <c r="M368" s="955"/>
      <c r="N368" s="973">
        <v>9</v>
      </c>
      <c r="O368" s="900" t="s">
        <v>2124</v>
      </c>
      <c r="P368" s="905" t="s">
        <v>2819</v>
      </c>
      <c r="Q368" s="902">
        <v>0</v>
      </c>
      <c r="R368" s="902">
        <v>0</v>
      </c>
      <c r="S368" s="902">
        <v>1</v>
      </c>
      <c r="T368" s="902">
        <v>1</v>
      </c>
      <c r="U368" s="902">
        <v>1</v>
      </c>
      <c r="V368" s="903">
        <v>0</v>
      </c>
      <c r="X368" s="876">
        <f t="shared" si="35"/>
        <v>14</v>
      </c>
    </row>
    <row r="369" spans="2:24">
      <c r="B369" s="899">
        <v>10</v>
      </c>
      <c r="C369" s="900" t="s">
        <v>2124</v>
      </c>
      <c r="D369" s="905" t="s">
        <v>2820</v>
      </c>
      <c r="E369" s="902">
        <v>0</v>
      </c>
      <c r="F369" s="902">
        <v>1</v>
      </c>
      <c r="G369" s="902">
        <v>0</v>
      </c>
      <c r="H369" s="902">
        <v>0</v>
      </c>
      <c r="I369" s="902">
        <v>0</v>
      </c>
      <c r="J369" s="903">
        <v>0</v>
      </c>
      <c r="K369" s="876">
        <f t="shared" si="34"/>
        <v>8</v>
      </c>
      <c r="M369" s="955"/>
      <c r="N369" s="973">
        <v>10</v>
      </c>
      <c r="O369" s="900" t="s">
        <v>2124</v>
      </c>
      <c r="P369" s="905" t="s">
        <v>2821</v>
      </c>
      <c r="Q369" s="902">
        <v>0</v>
      </c>
      <c r="R369" s="902">
        <v>1</v>
      </c>
      <c r="S369" s="902">
        <v>0</v>
      </c>
      <c r="T369" s="902">
        <v>0</v>
      </c>
      <c r="U369" s="902">
        <v>0</v>
      </c>
      <c r="V369" s="903">
        <v>0</v>
      </c>
      <c r="X369" s="876">
        <f t="shared" si="35"/>
        <v>16</v>
      </c>
    </row>
    <row r="370" spans="2:24">
      <c r="B370" s="899">
        <v>11</v>
      </c>
      <c r="C370" s="900" t="s">
        <v>2124</v>
      </c>
      <c r="D370" s="905" t="s">
        <v>2822</v>
      </c>
      <c r="E370" s="902">
        <v>0</v>
      </c>
      <c r="F370" s="902">
        <v>1</v>
      </c>
      <c r="G370" s="902">
        <v>0</v>
      </c>
      <c r="H370" s="902">
        <v>0</v>
      </c>
      <c r="I370" s="902">
        <v>1</v>
      </c>
      <c r="J370" s="903">
        <v>0</v>
      </c>
      <c r="K370" s="876">
        <f t="shared" si="34"/>
        <v>9</v>
      </c>
      <c r="M370" s="955"/>
      <c r="N370" s="973">
        <v>11</v>
      </c>
      <c r="O370" s="900" t="s">
        <v>2124</v>
      </c>
      <c r="P370" s="905" t="s">
        <v>2823</v>
      </c>
      <c r="Q370" s="902">
        <v>0</v>
      </c>
      <c r="R370" s="902">
        <v>1</v>
      </c>
      <c r="S370" s="902">
        <v>0</v>
      </c>
      <c r="T370" s="902">
        <v>0</v>
      </c>
      <c r="U370" s="902">
        <v>1</v>
      </c>
      <c r="V370" s="903">
        <v>0</v>
      </c>
      <c r="X370" s="876">
        <f t="shared" si="35"/>
        <v>18</v>
      </c>
    </row>
    <row r="371" spans="2:24">
      <c r="B371" s="899">
        <v>12</v>
      </c>
      <c r="C371" s="900" t="s">
        <v>2124</v>
      </c>
      <c r="D371" s="905" t="s">
        <v>2824</v>
      </c>
      <c r="E371" s="902">
        <v>0</v>
      </c>
      <c r="F371" s="902">
        <v>1</v>
      </c>
      <c r="G371" s="902">
        <v>0</v>
      </c>
      <c r="H371" s="902">
        <v>1</v>
      </c>
      <c r="I371" s="902">
        <v>0</v>
      </c>
      <c r="J371" s="903">
        <v>0</v>
      </c>
      <c r="K371" s="876">
        <f t="shared" si="34"/>
        <v>10</v>
      </c>
      <c r="M371" s="955"/>
      <c r="N371" s="973">
        <v>12</v>
      </c>
      <c r="O371" s="900" t="s">
        <v>2124</v>
      </c>
      <c r="P371" s="905" t="s">
        <v>2825</v>
      </c>
      <c r="Q371" s="902">
        <v>0</v>
      </c>
      <c r="R371" s="902">
        <v>1</v>
      </c>
      <c r="S371" s="902">
        <v>0</v>
      </c>
      <c r="T371" s="902">
        <v>1</v>
      </c>
      <c r="U371" s="902">
        <v>0</v>
      </c>
      <c r="V371" s="903">
        <v>0</v>
      </c>
      <c r="X371" s="876">
        <f t="shared" si="35"/>
        <v>20</v>
      </c>
    </row>
    <row r="372" spans="2:24">
      <c r="B372" s="899">
        <v>13</v>
      </c>
      <c r="C372" s="900" t="s">
        <v>2124</v>
      </c>
      <c r="D372" s="905" t="s">
        <v>2826</v>
      </c>
      <c r="E372" s="902">
        <v>0</v>
      </c>
      <c r="F372" s="902">
        <v>1</v>
      </c>
      <c r="G372" s="902">
        <v>0</v>
      </c>
      <c r="H372" s="902">
        <v>1</v>
      </c>
      <c r="I372" s="902">
        <v>1</v>
      </c>
      <c r="J372" s="1139">
        <v>0</v>
      </c>
      <c r="K372" s="876">
        <f t="shared" si="34"/>
        <v>11</v>
      </c>
      <c r="M372" s="955"/>
      <c r="N372" s="973">
        <v>13</v>
      </c>
      <c r="O372" s="900" t="s">
        <v>2124</v>
      </c>
      <c r="P372" s="905" t="s">
        <v>2827</v>
      </c>
      <c r="Q372" s="902">
        <v>0</v>
      </c>
      <c r="R372" s="902">
        <v>1</v>
      </c>
      <c r="S372" s="902">
        <v>0</v>
      </c>
      <c r="T372" s="902">
        <v>1</v>
      </c>
      <c r="U372" s="902">
        <v>1</v>
      </c>
      <c r="V372" s="1139">
        <v>0</v>
      </c>
      <c r="X372" s="876">
        <f t="shared" si="35"/>
        <v>22</v>
      </c>
    </row>
    <row r="373" spans="2:24">
      <c r="B373" s="899">
        <v>14</v>
      </c>
      <c r="C373" s="900" t="s">
        <v>2124</v>
      </c>
      <c r="D373" s="905" t="s">
        <v>2828</v>
      </c>
      <c r="E373" s="902">
        <v>0</v>
      </c>
      <c r="F373" s="902">
        <v>1</v>
      </c>
      <c r="G373" s="902">
        <v>1</v>
      </c>
      <c r="H373" s="902">
        <v>0</v>
      </c>
      <c r="I373" s="902">
        <v>0</v>
      </c>
      <c r="J373" s="1139">
        <v>0</v>
      </c>
      <c r="K373" s="876">
        <f t="shared" si="34"/>
        <v>12</v>
      </c>
      <c r="M373" s="955"/>
      <c r="N373" s="973">
        <v>14</v>
      </c>
      <c r="O373" s="900" t="s">
        <v>2124</v>
      </c>
      <c r="P373" s="905" t="s">
        <v>2829</v>
      </c>
      <c r="Q373" s="902">
        <v>0</v>
      </c>
      <c r="R373" s="902">
        <v>1</v>
      </c>
      <c r="S373" s="902">
        <v>1</v>
      </c>
      <c r="T373" s="902">
        <v>0</v>
      </c>
      <c r="U373" s="902">
        <v>0</v>
      </c>
      <c r="V373" s="1139">
        <v>0</v>
      </c>
      <c r="X373" s="876">
        <f t="shared" si="35"/>
        <v>24</v>
      </c>
    </row>
    <row r="374" spans="2:24">
      <c r="B374" s="899">
        <v>15</v>
      </c>
      <c r="C374" s="900" t="s">
        <v>2124</v>
      </c>
      <c r="D374" s="905" t="s">
        <v>2830</v>
      </c>
      <c r="E374" s="902">
        <v>0</v>
      </c>
      <c r="F374" s="902">
        <v>1</v>
      </c>
      <c r="G374" s="902">
        <v>1</v>
      </c>
      <c r="H374" s="902">
        <v>0</v>
      </c>
      <c r="I374" s="902">
        <v>1</v>
      </c>
      <c r="J374" s="1139">
        <v>0</v>
      </c>
      <c r="K374" s="876">
        <f t="shared" si="34"/>
        <v>13</v>
      </c>
      <c r="M374" s="955"/>
      <c r="N374" s="973">
        <v>15</v>
      </c>
      <c r="O374" s="900" t="s">
        <v>2124</v>
      </c>
      <c r="P374" s="905" t="s">
        <v>2831</v>
      </c>
      <c r="Q374" s="902">
        <v>0</v>
      </c>
      <c r="R374" s="902">
        <v>1</v>
      </c>
      <c r="S374" s="902">
        <v>1</v>
      </c>
      <c r="T374" s="902">
        <v>0</v>
      </c>
      <c r="U374" s="902">
        <v>1</v>
      </c>
      <c r="V374" s="1139">
        <v>0</v>
      </c>
      <c r="X374" s="876">
        <f t="shared" si="35"/>
        <v>26</v>
      </c>
    </row>
    <row r="375" spans="2:24">
      <c r="B375" s="899">
        <v>16</v>
      </c>
      <c r="C375" s="900" t="s">
        <v>2124</v>
      </c>
      <c r="D375" s="905" t="s">
        <v>2832</v>
      </c>
      <c r="E375" s="902">
        <v>0</v>
      </c>
      <c r="F375" s="902">
        <v>1</v>
      </c>
      <c r="G375" s="902">
        <v>1</v>
      </c>
      <c r="H375" s="902">
        <v>1</v>
      </c>
      <c r="I375" s="902">
        <v>0</v>
      </c>
      <c r="J375" s="903">
        <v>0</v>
      </c>
      <c r="K375" s="876">
        <f t="shared" si="34"/>
        <v>14</v>
      </c>
      <c r="M375" s="955"/>
      <c r="N375" s="973">
        <v>16</v>
      </c>
      <c r="O375" s="900" t="s">
        <v>2124</v>
      </c>
      <c r="P375" s="905" t="s">
        <v>2833</v>
      </c>
      <c r="Q375" s="902">
        <v>0</v>
      </c>
      <c r="R375" s="902">
        <v>1</v>
      </c>
      <c r="S375" s="902">
        <v>1</v>
      </c>
      <c r="T375" s="902">
        <v>1</v>
      </c>
      <c r="U375" s="902">
        <v>0</v>
      </c>
      <c r="V375" s="903">
        <v>0</v>
      </c>
      <c r="X375" s="876">
        <f t="shared" si="35"/>
        <v>28</v>
      </c>
    </row>
    <row r="376" spans="2:24">
      <c r="B376" s="899">
        <v>17</v>
      </c>
      <c r="C376" s="900" t="s">
        <v>2124</v>
      </c>
      <c r="D376" s="905" t="s">
        <v>2834</v>
      </c>
      <c r="E376" s="902">
        <v>0</v>
      </c>
      <c r="F376" s="902">
        <v>1</v>
      </c>
      <c r="G376" s="902">
        <v>1</v>
      </c>
      <c r="H376" s="902">
        <v>1</v>
      </c>
      <c r="I376" s="902">
        <v>1</v>
      </c>
      <c r="J376" s="903">
        <v>0</v>
      </c>
      <c r="K376" s="876">
        <f t="shared" si="34"/>
        <v>15</v>
      </c>
      <c r="M376" s="955"/>
      <c r="N376" s="973">
        <v>17</v>
      </c>
      <c r="O376" s="900" t="s">
        <v>2124</v>
      </c>
      <c r="P376" s="905" t="s">
        <v>2835</v>
      </c>
      <c r="Q376" s="902">
        <v>0</v>
      </c>
      <c r="R376" s="902">
        <v>1</v>
      </c>
      <c r="S376" s="902">
        <v>1</v>
      </c>
      <c r="T376" s="902">
        <v>1</v>
      </c>
      <c r="U376" s="902">
        <v>1</v>
      </c>
      <c r="V376" s="903">
        <v>0</v>
      </c>
      <c r="X376" s="876">
        <f t="shared" si="35"/>
        <v>30</v>
      </c>
    </row>
    <row r="377" spans="2:24" ht="13.5">
      <c r="B377" s="952">
        <v>18</v>
      </c>
      <c r="C377" s="1054" t="s">
        <v>2124</v>
      </c>
      <c r="D377" s="990" t="s">
        <v>2836</v>
      </c>
      <c r="E377" s="933">
        <v>1</v>
      </c>
      <c r="F377" s="933">
        <v>0</v>
      </c>
      <c r="G377" s="933">
        <v>0</v>
      </c>
      <c r="H377" s="933">
        <v>0</v>
      </c>
      <c r="I377" s="933">
        <v>0</v>
      </c>
      <c r="J377" s="934">
        <v>0</v>
      </c>
      <c r="K377" s="876">
        <f t="shared" si="34"/>
        <v>16</v>
      </c>
      <c r="M377" s="955"/>
      <c r="N377" s="1140">
        <v>18</v>
      </c>
      <c r="O377" s="1054" t="s">
        <v>2124</v>
      </c>
      <c r="P377" s="990" t="s">
        <v>2837</v>
      </c>
      <c r="Q377" s="933">
        <v>1</v>
      </c>
      <c r="R377" s="933">
        <v>0</v>
      </c>
      <c r="S377" s="933">
        <v>0</v>
      </c>
      <c r="T377" s="933">
        <v>0</v>
      </c>
      <c r="U377" s="933">
        <v>0</v>
      </c>
      <c r="V377" s="934">
        <v>0</v>
      </c>
      <c r="X377" s="876">
        <f t="shared" si="35"/>
        <v>0</v>
      </c>
    </row>
    <row r="378" spans="2:24">
      <c r="B378" s="874" t="s">
        <v>2838</v>
      </c>
    </row>
    <row r="379" spans="2:24" ht="13.5">
      <c r="B379" s="879" t="s">
        <v>2256</v>
      </c>
      <c r="C379" s="880" t="s">
        <v>2088</v>
      </c>
      <c r="D379" s="881" t="s">
        <v>2839</v>
      </c>
      <c r="E379" s="1146">
        <f>413+320+32</f>
        <v>765</v>
      </c>
      <c r="F379" s="1146">
        <f>E379-1</f>
        <v>764</v>
      </c>
      <c r="G379" s="1147">
        <f>F379-1</f>
        <v>763</v>
      </c>
      <c r="J379" s="876"/>
      <c r="K379" s="877"/>
      <c r="L379" s="876"/>
    </row>
    <row r="380" spans="2:24" ht="13.5">
      <c r="B380" s="885"/>
      <c r="C380" s="886"/>
      <c r="D380" s="1141" t="s">
        <v>6321</v>
      </c>
      <c r="E380" s="1146">
        <f>797+320+96</f>
        <v>1213</v>
      </c>
      <c r="F380" s="1146">
        <f>E380-1</f>
        <v>1212</v>
      </c>
      <c r="G380" s="1147">
        <f>F380-1</f>
        <v>1211</v>
      </c>
      <c r="J380" s="876"/>
      <c r="K380" s="877"/>
      <c r="L380" s="876"/>
    </row>
    <row r="381" spans="2:24">
      <c r="B381" s="898"/>
      <c r="C381" s="894"/>
      <c r="D381" s="1025"/>
      <c r="E381" s="896">
        <v>0</v>
      </c>
      <c r="F381" s="896">
        <v>0</v>
      </c>
      <c r="G381" s="897">
        <v>0</v>
      </c>
      <c r="J381" s="876"/>
      <c r="K381" s="877"/>
      <c r="L381" s="876"/>
    </row>
    <row r="382" spans="2:24">
      <c r="B382" s="899"/>
      <c r="C382" s="900"/>
      <c r="D382" s="913"/>
      <c r="E382" s="902">
        <v>0</v>
      </c>
      <c r="F382" s="902">
        <v>0</v>
      </c>
      <c r="G382" s="903">
        <v>1</v>
      </c>
      <c r="J382" s="876"/>
      <c r="K382" s="877"/>
      <c r="L382" s="876"/>
    </row>
    <row r="383" spans="2:24" s="961" customFormat="1" ht="13.5">
      <c r="B383" s="899">
        <v>1</v>
      </c>
      <c r="C383" s="900" t="s">
        <v>6073</v>
      </c>
      <c r="D383" s="905" t="s">
        <v>2841</v>
      </c>
      <c r="E383" s="971">
        <v>0</v>
      </c>
      <c r="F383" s="971">
        <v>1</v>
      </c>
      <c r="G383" s="982">
        <v>0</v>
      </c>
      <c r="H383" s="1142"/>
      <c r="I383" s="1142"/>
      <c r="K383" s="1142"/>
    </row>
    <row r="384" spans="2:24" s="961" customFormat="1" ht="13.5">
      <c r="B384" s="899">
        <v>2</v>
      </c>
      <c r="C384" s="900" t="s">
        <v>6102</v>
      </c>
      <c r="D384" s="905" t="s">
        <v>6322</v>
      </c>
      <c r="E384" s="971">
        <v>0</v>
      </c>
      <c r="F384" s="971">
        <v>1</v>
      </c>
      <c r="G384" s="982">
        <v>1</v>
      </c>
      <c r="H384" s="1142"/>
      <c r="I384" s="1142"/>
      <c r="K384" s="1142"/>
    </row>
    <row r="385" spans="2:24" s="961" customFormat="1">
      <c r="B385" s="899">
        <v>3</v>
      </c>
      <c r="C385" s="900" t="s">
        <v>2106</v>
      </c>
      <c r="D385" s="905" t="s">
        <v>6323</v>
      </c>
      <c r="E385" s="971">
        <v>1</v>
      </c>
      <c r="F385" s="971">
        <v>0</v>
      </c>
      <c r="G385" s="982">
        <v>0</v>
      </c>
      <c r="H385" s="1142"/>
      <c r="I385" s="1142"/>
      <c r="K385" s="1142"/>
    </row>
    <row r="386" spans="2:24">
      <c r="B386" s="899"/>
      <c r="C386" s="900"/>
      <c r="D386" s="913" t="s">
        <v>6324</v>
      </c>
      <c r="E386" s="902">
        <v>1</v>
      </c>
      <c r="F386" s="902">
        <v>0</v>
      </c>
      <c r="G386" s="903">
        <v>1</v>
      </c>
      <c r="J386" s="876"/>
      <c r="K386" s="877"/>
      <c r="L386" s="876"/>
    </row>
    <row r="387" spans="2:24">
      <c r="B387" s="952"/>
      <c r="C387" s="1054"/>
      <c r="D387" s="976"/>
      <c r="E387" s="933">
        <v>1</v>
      </c>
      <c r="F387" s="933">
        <v>1</v>
      </c>
      <c r="G387" s="934">
        <v>0</v>
      </c>
      <c r="J387" s="876"/>
      <c r="K387" s="877"/>
      <c r="L387" s="876"/>
    </row>
    <row r="388" spans="2:24">
      <c r="B388" s="941"/>
      <c r="C388" s="942"/>
      <c r="D388" s="937"/>
    </row>
    <row r="389" spans="2:24">
      <c r="B389" s="874" t="s">
        <v>2844</v>
      </c>
      <c r="O389" s="943"/>
    </row>
    <row r="390" spans="2:24" ht="13.5">
      <c r="B390" s="879" t="s">
        <v>6325</v>
      </c>
      <c r="C390" s="880" t="s">
        <v>2088</v>
      </c>
      <c r="D390" s="1077" t="s">
        <v>2845</v>
      </c>
      <c r="E390" s="1147">
        <f>410+320+32</f>
        <v>762</v>
      </c>
      <c r="F390" s="3032"/>
      <c r="G390" s="3032"/>
      <c r="H390" s="3032"/>
      <c r="O390" s="943"/>
    </row>
    <row r="391" spans="2:24" ht="13.5">
      <c r="B391" s="879"/>
      <c r="C391" s="880"/>
      <c r="D391" s="1077" t="s">
        <v>6326</v>
      </c>
      <c r="E391" s="1147">
        <f>794+320+96</f>
        <v>1210</v>
      </c>
      <c r="F391" s="3032"/>
      <c r="G391" s="3032"/>
      <c r="H391" s="3032"/>
      <c r="O391" s="943"/>
    </row>
    <row r="392" spans="2:24">
      <c r="B392" s="879">
        <v>1</v>
      </c>
      <c r="C392" s="1143" t="s">
        <v>6073</v>
      </c>
      <c r="D392" s="1144" t="s">
        <v>2847</v>
      </c>
      <c r="E392" s="1145">
        <v>1</v>
      </c>
      <c r="O392" s="943"/>
    </row>
    <row r="393" spans="2:24">
      <c r="B393" s="941"/>
      <c r="C393" s="942"/>
      <c r="D393" s="943"/>
      <c r="E393" s="942"/>
      <c r="F393" s="942"/>
      <c r="G393" s="942"/>
      <c r="H393" s="942"/>
      <c r="O393" s="943"/>
    </row>
    <row r="394" spans="2:24">
      <c r="B394" s="941"/>
      <c r="C394" s="942"/>
      <c r="D394" s="943"/>
      <c r="E394" s="942"/>
      <c r="F394" s="942"/>
      <c r="G394" s="942"/>
      <c r="H394" s="942"/>
      <c r="O394" s="943"/>
    </row>
    <row r="395" spans="2:24">
      <c r="B395" s="879" t="s">
        <v>6056</v>
      </c>
      <c r="C395" s="880" t="s">
        <v>2088</v>
      </c>
      <c r="D395" s="881" t="s">
        <v>6327</v>
      </c>
      <c r="E395" s="1146">
        <v>770</v>
      </c>
      <c r="F395" s="1146">
        <f>E395-1</f>
        <v>769</v>
      </c>
      <c r="G395" s="1147">
        <f>F395-1</f>
        <v>768</v>
      </c>
      <c r="H395" s="1148"/>
      <c r="M395" s="955"/>
      <c r="N395" s="879" t="s">
        <v>2256</v>
      </c>
      <c r="O395" s="880" t="s">
        <v>2088</v>
      </c>
      <c r="P395" s="881" t="s">
        <v>6328</v>
      </c>
      <c r="Q395" s="1146">
        <v>786</v>
      </c>
      <c r="R395" s="1146">
        <f>Q395-1</f>
        <v>785</v>
      </c>
      <c r="S395" s="1147">
        <f>R395-1</f>
        <v>784</v>
      </c>
      <c r="T395" s="1148"/>
      <c r="U395" s="877"/>
    </row>
    <row r="396" spans="2:24" s="995" customFormat="1">
      <c r="B396" s="991"/>
      <c r="C396" s="992"/>
      <c r="D396" s="3034"/>
      <c r="E396" s="2988"/>
      <c r="F396" s="2988"/>
      <c r="G396" s="2990"/>
      <c r="H396" s="1149"/>
      <c r="I396" s="994"/>
      <c r="J396" s="994"/>
      <c r="L396" s="994"/>
      <c r="M396" s="996"/>
      <c r="N396" s="991"/>
      <c r="O396" s="992"/>
      <c r="P396" s="2953"/>
      <c r="Q396" s="2988"/>
      <c r="R396" s="2988"/>
      <c r="S396" s="2990"/>
      <c r="T396" s="1149"/>
      <c r="U396" s="994"/>
    </row>
    <row r="397" spans="2:24" ht="13.5">
      <c r="B397" s="898">
        <v>1</v>
      </c>
      <c r="C397" s="894" t="s">
        <v>2124</v>
      </c>
      <c r="D397" s="964" t="s">
        <v>2853</v>
      </c>
      <c r="E397" s="896">
        <v>0</v>
      </c>
      <c r="F397" s="896">
        <v>0</v>
      </c>
      <c r="G397" s="897">
        <v>0</v>
      </c>
      <c r="H397" s="936"/>
      <c r="L397" s="876">
        <f>G397+F397*2+E397*4</f>
        <v>0</v>
      </c>
      <c r="M397" s="955"/>
      <c r="N397" s="898">
        <v>1</v>
      </c>
      <c r="O397" s="894" t="s">
        <v>2124</v>
      </c>
      <c r="P397" s="964" t="s">
        <v>2854</v>
      </c>
      <c r="Q397" s="896">
        <v>0</v>
      </c>
      <c r="R397" s="896">
        <v>0</v>
      </c>
      <c r="S397" s="897">
        <v>0</v>
      </c>
      <c r="T397" s="936"/>
      <c r="U397" s="877"/>
      <c r="X397" s="876">
        <f>S397+R397*2+Q397*4</f>
        <v>0</v>
      </c>
    </row>
    <row r="398" spans="2:24" ht="13.5">
      <c r="B398" s="899">
        <v>2</v>
      </c>
      <c r="C398" s="900" t="s">
        <v>6073</v>
      </c>
      <c r="D398" s="911" t="s">
        <v>6329</v>
      </c>
      <c r="E398" s="902">
        <v>0</v>
      </c>
      <c r="F398" s="902">
        <v>0</v>
      </c>
      <c r="G398" s="903">
        <v>1</v>
      </c>
      <c r="H398" s="936"/>
      <c r="L398" s="876">
        <f>G398+F398*2+E398*4</f>
        <v>1</v>
      </c>
      <c r="M398" s="955"/>
      <c r="N398" s="899">
        <v>2</v>
      </c>
      <c r="O398" s="900" t="s">
        <v>2106</v>
      </c>
      <c r="P398" s="911" t="s">
        <v>2856</v>
      </c>
      <c r="Q398" s="902">
        <v>0</v>
      </c>
      <c r="R398" s="902">
        <v>0</v>
      </c>
      <c r="S398" s="903">
        <v>1</v>
      </c>
      <c r="T398" s="936"/>
      <c r="U398" s="877"/>
      <c r="X398" s="876">
        <f>S398+R398*2+Q398*4</f>
        <v>1</v>
      </c>
    </row>
    <row r="399" spans="2:24" ht="13.5">
      <c r="B399" s="899">
        <v>3</v>
      </c>
      <c r="C399" s="900" t="s">
        <v>2106</v>
      </c>
      <c r="D399" s="911" t="s">
        <v>6330</v>
      </c>
      <c r="E399" s="902">
        <v>0</v>
      </c>
      <c r="F399" s="902">
        <v>1</v>
      </c>
      <c r="G399" s="903">
        <v>0</v>
      </c>
      <c r="H399" s="936"/>
      <c r="L399" s="876">
        <f>G399+F399*2+E399*4</f>
        <v>2</v>
      </c>
      <c r="M399" s="955"/>
      <c r="N399" s="899">
        <v>3</v>
      </c>
      <c r="O399" s="900" t="s">
        <v>6102</v>
      </c>
      <c r="P399" s="911" t="s">
        <v>2858</v>
      </c>
      <c r="Q399" s="902">
        <v>0</v>
      </c>
      <c r="R399" s="902">
        <v>1</v>
      </c>
      <c r="S399" s="903">
        <v>0</v>
      </c>
      <c r="T399" s="936"/>
      <c r="U399" s="877"/>
      <c r="X399" s="876">
        <f>S399+R399*2+Q399*4</f>
        <v>2</v>
      </c>
    </row>
    <row r="400" spans="2:24" ht="13.5">
      <c r="B400" s="899">
        <v>4</v>
      </c>
      <c r="C400" s="900" t="s">
        <v>6073</v>
      </c>
      <c r="D400" s="911" t="s">
        <v>6331</v>
      </c>
      <c r="E400" s="902">
        <v>0</v>
      </c>
      <c r="F400" s="902">
        <v>1</v>
      </c>
      <c r="G400" s="903">
        <v>1</v>
      </c>
      <c r="H400" s="936"/>
      <c r="L400" s="876">
        <f>G400+F400*2+E400*4</f>
        <v>3</v>
      </c>
      <c r="M400" s="955"/>
      <c r="N400" s="899">
        <v>4</v>
      </c>
      <c r="O400" s="900" t="s">
        <v>6073</v>
      </c>
      <c r="P400" s="911" t="s">
        <v>2861</v>
      </c>
      <c r="Q400" s="902">
        <v>0</v>
      </c>
      <c r="R400" s="902">
        <v>1</v>
      </c>
      <c r="S400" s="903">
        <v>1</v>
      </c>
      <c r="T400" s="936"/>
      <c r="U400" s="877"/>
      <c r="X400" s="876">
        <f>S400+R400*2+Q400*4</f>
        <v>3</v>
      </c>
    </row>
    <row r="401" spans="2:31" ht="13.5">
      <c r="B401" s="899">
        <v>5</v>
      </c>
      <c r="C401" s="900"/>
      <c r="D401" s="911"/>
      <c r="E401" s="902"/>
      <c r="F401" s="902"/>
      <c r="G401" s="903"/>
      <c r="H401" s="936"/>
      <c r="L401" s="876"/>
      <c r="M401" s="955"/>
      <c r="N401" s="899"/>
      <c r="O401" s="900"/>
      <c r="P401" s="911"/>
      <c r="Q401" s="902"/>
      <c r="R401" s="902"/>
      <c r="S401" s="903"/>
      <c r="T401" s="936"/>
      <c r="U401" s="877"/>
    </row>
    <row r="402" spans="2:31" ht="13.5">
      <c r="B402" s="899">
        <v>6</v>
      </c>
      <c r="C402" s="900"/>
      <c r="D402" s="911"/>
      <c r="E402" s="902"/>
      <c r="F402" s="902"/>
      <c r="G402" s="903"/>
      <c r="H402" s="936"/>
      <c r="L402" s="876"/>
      <c r="M402" s="955"/>
      <c r="N402" s="899"/>
      <c r="O402" s="900"/>
      <c r="P402" s="911"/>
      <c r="Q402" s="902"/>
      <c r="R402" s="902"/>
      <c r="S402" s="903"/>
      <c r="T402" s="936"/>
      <c r="U402" s="877"/>
    </row>
    <row r="403" spans="2:31" ht="13.5">
      <c r="B403" s="899">
        <v>7</v>
      </c>
      <c r="C403" s="900"/>
      <c r="D403" s="911"/>
      <c r="E403" s="902"/>
      <c r="F403" s="902"/>
      <c r="G403" s="903"/>
      <c r="H403" s="936"/>
      <c r="L403" s="876"/>
      <c r="M403" s="955"/>
      <c r="N403" s="899"/>
      <c r="O403" s="900"/>
      <c r="P403" s="911"/>
      <c r="Q403" s="902"/>
      <c r="R403" s="902"/>
      <c r="S403" s="903"/>
      <c r="T403" s="936"/>
      <c r="U403" s="877"/>
    </row>
    <row r="404" spans="2:31" ht="13.5">
      <c r="B404" s="952">
        <v>8</v>
      </c>
      <c r="C404" s="1054"/>
      <c r="D404" s="997"/>
      <c r="E404" s="933"/>
      <c r="F404" s="933"/>
      <c r="G404" s="934"/>
      <c r="H404" s="936"/>
      <c r="L404" s="876"/>
      <c r="M404" s="955"/>
      <c r="N404" s="952"/>
      <c r="O404" s="1054"/>
      <c r="P404" s="997"/>
      <c r="Q404" s="933"/>
      <c r="R404" s="933"/>
      <c r="S404" s="934"/>
      <c r="T404" s="936"/>
      <c r="U404" s="877"/>
    </row>
    <row r="405" spans="2:31" ht="13.5">
      <c r="B405" s="1150"/>
      <c r="C405" s="936"/>
      <c r="D405" s="949"/>
      <c r="E405" s="936"/>
      <c r="F405" s="936"/>
      <c r="G405" s="936"/>
      <c r="H405" s="936"/>
      <c r="I405" s="1151"/>
      <c r="J405" s="1151"/>
      <c r="K405" s="1152"/>
      <c r="L405" s="1152"/>
      <c r="M405" s="1150"/>
      <c r="N405" s="1150"/>
      <c r="O405" s="936"/>
      <c r="P405" s="949"/>
      <c r="Q405" s="936"/>
      <c r="R405" s="942"/>
      <c r="S405" s="942"/>
      <c r="T405" s="936"/>
      <c r="U405" s="877"/>
    </row>
    <row r="406" spans="2:31">
      <c r="B406" s="879" t="s">
        <v>2256</v>
      </c>
      <c r="C406" s="880" t="s">
        <v>2088</v>
      </c>
      <c r="D406" s="881" t="s">
        <v>6332</v>
      </c>
      <c r="E406" s="1146">
        <v>773</v>
      </c>
      <c r="F406" s="1147">
        <f>E406-1</f>
        <v>772</v>
      </c>
      <c r="G406" s="1148"/>
      <c r="H406" s="1148"/>
      <c r="M406" s="955"/>
      <c r="N406" s="879" t="s">
        <v>2849</v>
      </c>
      <c r="O406" s="880" t="s">
        <v>2088</v>
      </c>
      <c r="P406" s="881" t="s">
        <v>2864</v>
      </c>
      <c r="Q406" s="1146">
        <v>789</v>
      </c>
      <c r="R406" s="1147">
        <f>Q406-1</f>
        <v>788</v>
      </c>
      <c r="S406" s="1148"/>
      <c r="T406" s="1148"/>
      <c r="U406" s="877"/>
    </row>
    <row r="407" spans="2:31" s="995" customFormat="1">
      <c r="B407" s="991"/>
      <c r="C407" s="992"/>
      <c r="D407" s="3034"/>
      <c r="E407" s="2988"/>
      <c r="F407" s="2990"/>
      <c r="G407" s="1149"/>
      <c r="H407" s="1149"/>
      <c r="I407" s="994"/>
      <c r="J407" s="994"/>
      <c r="L407" s="994"/>
      <c r="M407" s="996"/>
      <c r="N407" s="991"/>
      <c r="O407" s="992"/>
      <c r="P407" s="2953"/>
      <c r="Q407" s="2988"/>
      <c r="R407" s="2990"/>
      <c r="S407" s="1149"/>
      <c r="T407" s="1149"/>
      <c r="U407" s="994"/>
    </row>
    <row r="408" spans="2:31" ht="13.5">
      <c r="B408" s="898">
        <v>1</v>
      </c>
      <c r="C408" s="894" t="s">
        <v>6102</v>
      </c>
      <c r="D408" s="964" t="s">
        <v>6333</v>
      </c>
      <c r="E408" s="896">
        <v>0</v>
      </c>
      <c r="F408" s="897">
        <v>0</v>
      </c>
      <c r="G408" s="936"/>
      <c r="H408" s="936"/>
      <c r="L408" s="876">
        <f>F408+E408*2</f>
        <v>0</v>
      </c>
      <c r="M408" s="955"/>
      <c r="N408" s="898">
        <v>1</v>
      </c>
      <c r="O408" s="894" t="s">
        <v>2124</v>
      </c>
      <c r="P408" s="964" t="s">
        <v>2869</v>
      </c>
      <c r="Q408" s="896">
        <v>0</v>
      </c>
      <c r="R408" s="897">
        <v>0</v>
      </c>
      <c r="S408" s="936"/>
      <c r="T408" s="936"/>
      <c r="U408" s="877"/>
      <c r="X408" s="876">
        <f>R408+Q408*2</f>
        <v>0</v>
      </c>
    </row>
    <row r="409" spans="2:31" ht="13.5">
      <c r="B409" s="899">
        <v>2</v>
      </c>
      <c r="C409" s="900" t="s">
        <v>2124</v>
      </c>
      <c r="D409" s="911" t="s">
        <v>2870</v>
      </c>
      <c r="E409" s="902">
        <v>0</v>
      </c>
      <c r="F409" s="903">
        <v>1</v>
      </c>
      <c r="G409" s="936"/>
      <c r="H409" s="936"/>
      <c r="L409" s="876">
        <f>F409+E409*2</f>
        <v>1</v>
      </c>
      <c r="M409" s="955"/>
      <c r="N409" s="899">
        <v>2</v>
      </c>
      <c r="O409" s="900" t="s">
        <v>6102</v>
      </c>
      <c r="P409" s="911" t="s">
        <v>2871</v>
      </c>
      <c r="Q409" s="902">
        <v>0</v>
      </c>
      <c r="R409" s="903">
        <v>1</v>
      </c>
      <c r="S409" s="936"/>
      <c r="T409" s="936"/>
      <c r="U409" s="877"/>
      <c r="X409" s="876">
        <f>R409+Q409*2</f>
        <v>1</v>
      </c>
    </row>
    <row r="410" spans="2:31" ht="13.5">
      <c r="B410" s="899">
        <v>3</v>
      </c>
      <c r="C410" s="900" t="s">
        <v>2124</v>
      </c>
      <c r="D410" s="911" t="s">
        <v>6334</v>
      </c>
      <c r="E410" s="902">
        <v>1</v>
      </c>
      <c r="F410" s="903">
        <v>0</v>
      </c>
      <c r="G410" s="936"/>
      <c r="H410" s="936"/>
      <c r="L410" s="876">
        <f>F410+E410*2</f>
        <v>2</v>
      </c>
      <c r="M410" s="955"/>
      <c r="N410" s="899">
        <v>3</v>
      </c>
      <c r="O410" s="900" t="s">
        <v>2124</v>
      </c>
      <c r="P410" s="911" t="s">
        <v>2874</v>
      </c>
      <c r="Q410" s="902">
        <v>1</v>
      </c>
      <c r="R410" s="903">
        <v>0</v>
      </c>
      <c r="S410" s="936"/>
      <c r="T410" s="936"/>
      <c r="U410" s="877"/>
      <c r="X410" s="876">
        <f>R410+Q410*2</f>
        <v>2</v>
      </c>
    </row>
    <row r="411" spans="2:31" ht="13.5">
      <c r="B411" s="952">
        <v>4</v>
      </c>
      <c r="C411" s="1054" t="s">
        <v>2124</v>
      </c>
      <c r="D411" s="997" t="s">
        <v>6335</v>
      </c>
      <c r="E411" s="933">
        <v>1</v>
      </c>
      <c r="F411" s="934">
        <v>1</v>
      </c>
      <c r="G411" s="936"/>
      <c r="H411" s="936"/>
      <c r="L411" s="876">
        <f>F411+E411*2</f>
        <v>3</v>
      </c>
      <c r="M411" s="955"/>
      <c r="N411" s="952">
        <v>4</v>
      </c>
      <c r="O411" s="1054" t="s">
        <v>2124</v>
      </c>
      <c r="P411" s="997" t="s">
        <v>2876</v>
      </c>
      <c r="Q411" s="933">
        <v>1</v>
      </c>
      <c r="R411" s="934">
        <v>1</v>
      </c>
      <c r="S411" s="936"/>
      <c r="T411" s="936"/>
      <c r="U411" s="877"/>
      <c r="X411" s="876">
        <f>R411+Q411*2</f>
        <v>3</v>
      </c>
    </row>
    <row r="412" spans="2:31" ht="13.5">
      <c r="B412" s="1150"/>
      <c r="C412" s="936"/>
      <c r="D412" s="949"/>
      <c r="E412" s="936"/>
      <c r="F412" s="936"/>
      <c r="G412" s="936"/>
      <c r="H412" s="936"/>
      <c r="I412" s="1151"/>
      <c r="J412" s="1151"/>
      <c r="K412" s="1152"/>
      <c r="L412" s="1152"/>
      <c r="M412" s="1150"/>
      <c r="N412" s="1150"/>
      <c r="O412" s="936"/>
      <c r="P412" s="949"/>
      <c r="Q412" s="936"/>
      <c r="R412" s="942"/>
      <c r="S412" s="942"/>
      <c r="T412" s="936"/>
      <c r="U412" s="877"/>
    </row>
    <row r="413" spans="2:31" s="3002" customFormat="1" ht="13.5">
      <c r="B413" s="874" t="s">
        <v>6336</v>
      </c>
      <c r="C413" s="3035"/>
      <c r="D413" s="2941"/>
      <c r="E413" s="2940"/>
      <c r="F413" s="2940"/>
      <c r="G413" s="942"/>
      <c r="H413" s="942"/>
      <c r="I413" s="2940"/>
      <c r="J413" s="2940"/>
      <c r="K413" s="2941"/>
      <c r="L413" s="2940"/>
      <c r="M413" s="941"/>
      <c r="N413" s="874" t="s">
        <v>2878</v>
      </c>
      <c r="O413" s="3035"/>
      <c r="P413" s="2941"/>
      <c r="Q413" s="2940"/>
      <c r="R413" s="2940"/>
      <c r="S413" s="942"/>
      <c r="T413" s="2941"/>
      <c r="U413" s="2941"/>
      <c r="V413" s="2941"/>
      <c r="W413" s="2941"/>
      <c r="X413" s="2941"/>
      <c r="Y413" s="874" t="s">
        <v>2879</v>
      </c>
      <c r="Z413" s="874"/>
      <c r="AA413" s="3035"/>
      <c r="AB413" s="2941"/>
      <c r="AC413" s="2940"/>
      <c r="AD413" s="2940"/>
      <c r="AE413" s="942"/>
    </row>
    <row r="414" spans="2:31" s="3002" customFormat="1" ht="13.5">
      <c r="B414" s="879" t="s">
        <v>2256</v>
      </c>
      <c r="C414" s="880" t="s">
        <v>2088</v>
      </c>
      <c r="D414" s="1088" t="s">
        <v>6337</v>
      </c>
      <c r="E414" s="2938">
        <f>397+320+32</f>
        <v>749</v>
      </c>
      <c r="F414" s="2938">
        <f>E414-1</f>
        <v>748</v>
      </c>
      <c r="G414" s="2939">
        <f>F414-1</f>
        <v>747</v>
      </c>
      <c r="H414" s="2940"/>
      <c r="I414" s="1153"/>
      <c r="J414" s="1153"/>
      <c r="K414" s="1153"/>
      <c r="L414" s="1153"/>
      <c r="M414" s="955"/>
      <c r="N414" s="1211" t="s">
        <v>2849</v>
      </c>
      <c r="O414" s="880" t="s">
        <v>2088</v>
      </c>
      <c r="P414" s="1088" t="s">
        <v>6338</v>
      </c>
      <c r="Q414" s="2938">
        <f>400+320+32</f>
        <v>752</v>
      </c>
      <c r="R414" s="2938">
        <f>Q414-1</f>
        <v>751</v>
      </c>
      <c r="S414" s="2939">
        <f>R414-1</f>
        <v>750</v>
      </c>
      <c r="T414" s="1153"/>
      <c r="U414" s="1153"/>
      <c r="V414" s="1153"/>
      <c r="W414" s="2941"/>
      <c r="X414" s="2941"/>
      <c r="Y414" s="879" t="s">
        <v>6339</v>
      </c>
      <c r="Z414" s="879" t="s">
        <v>6056</v>
      </c>
      <c r="AA414" s="880" t="s">
        <v>2088</v>
      </c>
      <c r="AB414" s="1088" t="s">
        <v>6340</v>
      </c>
      <c r="AC414" s="2938">
        <f>403+320+32</f>
        <v>755</v>
      </c>
      <c r="AD414" s="2938">
        <f>AC414-1</f>
        <v>754</v>
      </c>
      <c r="AE414" s="2939">
        <f>AD414-1</f>
        <v>753</v>
      </c>
    </row>
    <row r="415" spans="2:31" s="3002" customFormat="1" ht="13.5">
      <c r="B415" s="885"/>
      <c r="C415" s="886"/>
      <c r="D415" s="1088" t="s">
        <v>6341</v>
      </c>
      <c r="E415" s="2938">
        <f>781+320+96</f>
        <v>1197</v>
      </c>
      <c r="F415" s="2938">
        <f>E415-1</f>
        <v>1196</v>
      </c>
      <c r="G415" s="2939">
        <f>F415-1</f>
        <v>1195</v>
      </c>
      <c r="H415" s="2940"/>
      <c r="I415" s="1153"/>
      <c r="J415" s="1153"/>
      <c r="K415" s="1153"/>
      <c r="L415" s="1153"/>
      <c r="M415" s="955"/>
      <c r="N415" s="3033"/>
      <c r="O415" s="886"/>
      <c r="P415" s="1088" t="s">
        <v>6342</v>
      </c>
      <c r="Q415" s="2938">
        <f>784+320+96</f>
        <v>1200</v>
      </c>
      <c r="R415" s="2938">
        <f>Q415-1</f>
        <v>1199</v>
      </c>
      <c r="S415" s="2939">
        <f>R415-1</f>
        <v>1198</v>
      </c>
      <c r="T415" s="1153"/>
      <c r="U415" s="1153"/>
      <c r="V415" s="1153"/>
      <c r="W415" s="2941"/>
      <c r="X415" s="2941"/>
      <c r="Y415" s="885"/>
      <c r="Z415" s="885"/>
      <c r="AA415" s="886"/>
      <c r="AB415" s="1088" t="s">
        <v>6343</v>
      </c>
      <c r="AC415" s="2938">
        <f>787+320+96</f>
        <v>1203</v>
      </c>
      <c r="AD415" s="2938">
        <f>AC415-1</f>
        <v>1202</v>
      </c>
      <c r="AE415" s="2939">
        <f>AD415-1</f>
        <v>1201</v>
      </c>
    </row>
    <row r="416" spans="2:31" s="3002" customFormat="1" ht="13.5">
      <c r="B416" s="898">
        <v>1</v>
      </c>
      <c r="C416" s="894" t="s">
        <v>2106</v>
      </c>
      <c r="D416" s="895" t="s">
        <v>6344</v>
      </c>
      <c r="E416" s="896">
        <v>0</v>
      </c>
      <c r="F416" s="896">
        <v>0</v>
      </c>
      <c r="G416" s="897">
        <v>0</v>
      </c>
      <c r="H416" s="2940"/>
      <c r="I416" s="1153"/>
      <c r="J416" s="3036"/>
      <c r="K416" s="3036"/>
      <c r="L416" s="3036"/>
      <c r="M416" s="955"/>
      <c r="N416" s="1005">
        <v>1</v>
      </c>
      <c r="O416" s="894" t="s">
        <v>6073</v>
      </c>
      <c r="P416" s="895" t="s">
        <v>2888</v>
      </c>
      <c r="Q416" s="896">
        <v>0</v>
      </c>
      <c r="R416" s="896">
        <v>0</v>
      </c>
      <c r="S416" s="897">
        <v>0</v>
      </c>
      <c r="T416" s="1153"/>
      <c r="U416" s="1153"/>
      <c r="V416" s="1153"/>
      <c r="W416" s="2941"/>
      <c r="X416" s="2941"/>
      <c r="Y416" s="898">
        <v>1</v>
      </c>
      <c r="Z416" s="898">
        <v>1</v>
      </c>
      <c r="AA416" s="894" t="s">
        <v>2106</v>
      </c>
      <c r="AB416" s="895" t="s">
        <v>2889</v>
      </c>
      <c r="AC416" s="896">
        <v>0</v>
      </c>
      <c r="AD416" s="896">
        <v>0</v>
      </c>
      <c r="AE416" s="897">
        <v>0</v>
      </c>
    </row>
    <row r="417" spans="2:45" s="3002" customFormat="1" ht="13.5">
      <c r="B417" s="899">
        <v>2</v>
      </c>
      <c r="C417" s="900" t="s">
        <v>6073</v>
      </c>
      <c r="D417" s="905" t="s">
        <v>6345</v>
      </c>
      <c r="E417" s="902">
        <v>0</v>
      </c>
      <c r="F417" s="902">
        <v>1</v>
      </c>
      <c r="G417" s="1139">
        <v>0</v>
      </c>
      <c r="H417" s="2940"/>
      <c r="I417" s="1153"/>
      <c r="J417" s="3036"/>
      <c r="K417" s="3036"/>
      <c r="L417" s="3036"/>
      <c r="M417" s="955"/>
      <c r="N417" s="973">
        <v>2</v>
      </c>
      <c r="O417" s="900" t="s">
        <v>2106</v>
      </c>
      <c r="P417" s="905" t="s">
        <v>2891</v>
      </c>
      <c r="Q417" s="902">
        <v>0</v>
      </c>
      <c r="R417" s="902">
        <v>1</v>
      </c>
      <c r="S417" s="1139">
        <v>0</v>
      </c>
      <c r="T417" s="1153"/>
      <c r="U417" s="1153"/>
      <c r="V417" s="1153"/>
      <c r="W417" s="2941"/>
      <c r="X417" s="2941"/>
      <c r="Y417" s="899">
        <v>2</v>
      </c>
      <c r="Z417" s="899">
        <v>2</v>
      </c>
      <c r="AA417" s="900" t="s">
        <v>6073</v>
      </c>
      <c r="AB417" s="905" t="s">
        <v>2892</v>
      </c>
      <c r="AC417" s="902">
        <v>0</v>
      </c>
      <c r="AD417" s="902">
        <v>1</v>
      </c>
      <c r="AE417" s="1139">
        <v>0</v>
      </c>
    </row>
    <row r="418" spans="2:45" s="3002" customFormat="1" ht="13.5">
      <c r="B418" s="899">
        <v>3</v>
      </c>
      <c r="C418" s="900" t="s">
        <v>6297</v>
      </c>
      <c r="D418" s="913" t="s">
        <v>6346</v>
      </c>
      <c r="E418" s="902">
        <v>1</v>
      </c>
      <c r="F418" s="902">
        <v>0</v>
      </c>
      <c r="G418" s="1139">
        <v>0</v>
      </c>
      <c r="H418" s="2940"/>
      <c r="I418" s="1153"/>
      <c r="J418" s="3036"/>
      <c r="K418" s="3036"/>
      <c r="L418" s="3036"/>
      <c r="M418" s="955"/>
      <c r="N418" s="973">
        <v>3</v>
      </c>
      <c r="O418" s="900" t="s">
        <v>2197</v>
      </c>
      <c r="P418" s="913" t="s">
        <v>2894</v>
      </c>
      <c r="Q418" s="902">
        <v>1</v>
      </c>
      <c r="R418" s="902">
        <v>0</v>
      </c>
      <c r="S418" s="1139">
        <v>0</v>
      </c>
      <c r="T418" s="1153"/>
      <c r="U418" s="1153"/>
      <c r="V418" s="1153"/>
      <c r="W418" s="2941"/>
      <c r="X418" s="2941"/>
      <c r="Y418" s="899">
        <v>3</v>
      </c>
      <c r="Z418" s="899">
        <v>3</v>
      </c>
      <c r="AA418" s="900" t="s">
        <v>6297</v>
      </c>
      <c r="AB418" s="913" t="s">
        <v>2895</v>
      </c>
      <c r="AC418" s="902">
        <v>1</v>
      </c>
      <c r="AD418" s="902">
        <v>0</v>
      </c>
      <c r="AE418" s="1139">
        <v>0</v>
      </c>
    </row>
    <row r="419" spans="2:45" s="3002" customFormat="1">
      <c r="B419" s="952">
        <v>4</v>
      </c>
      <c r="C419" s="1054" t="s">
        <v>6102</v>
      </c>
      <c r="D419" s="1055" t="s">
        <v>6347</v>
      </c>
      <c r="E419" s="933">
        <v>1</v>
      </c>
      <c r="F419" s="933">
        <v>1</v>
      </c>
      <c r="G419" s="934">
        <v>0</v>
      </c>
      <c r="H419" s="2940"/>
      <c r="I419" s="1153"/>
      <c r="J419" s="3036"/>
      <c r="K419" s="3036"/>
      <c r="L419" s="3036"/>
      <c r="M419" s="955"/>
      <c r="N419" s="1140">
        <v>4</v>
      </c>
      <c r="O419" s="1054" t="s">
        <v>6102</v>
      </c>
      <c r="P419" s="1055" t="s">
        <v>2897</v>
      </c>
      <c r="Q419" s="933">
        <v>1</v>
      </c>
      <c r="R419" s="933">
        <v>1</v>
      </c>
      <c r="S419" s="934">
        <v>0</v>
      </c>
      <c r="T419" s="1153"/>
      <c r="U419" s="1153"/>
      <c r="V419" s="1153"/>
      <c r="W419" s="2941"/>
      <c r="X419" s="2941"/>
      <c r="Y419" s="952">
        <v>4</v>
      </c>
      <c r="Z419" s="952">
        <v>4</v>
      </c>
      <c r="AA419" s="1054" t="s">
        <v>6102</v>
      </c>
      <c r="AB419" s="990" t="s">
        <v>2898</v>
      </c>
      <c r="AC419" s="933">
        <v>1</v>
      </c>
      <c r="AD419" s="933">
        <v>1</v>
      </c>
      <c r="AE419" s="934">
        <v>0</v>
      </c>
    </row>
    <row r="420" spans="2:45">
      <c r="I420" s="1153"/>
      <c r="J420" s="3036"/>
      <c r="K420" s="3036"/>
      <c r="L420" s="3036"/>
      <c r="M420" s="1153"/>
      <c r="N420" s="1153"/>
      <c r="O420" s="1153"/>
      <c r="P420" s="1153"/>
      <c r="Q420" s="1153"/>
      <c r="R420" s="1153"/>
      <c r="S420" s="1153"/>
      <c r="T420" s="1153"/>
      <c r="U420" s="1153"/>
      <c r="V420" s="1153"/>
    </row>
    <row r="421" spans="2:45" s="2942" customFormat="1" ht="13.5">
      <c r="B421" s="3037" t="s">
        <v>2256</v>
      </c>
      <c r="C421" s="3038" t="s">
        <v>2088</v>
      </c>
      <c r="D421" s="3039" t="s">
        <v>6348</v>
      </c>
      <c r="E421" s="3040">
        <f>159+320</f>
        <v>479</v>
      </c>
      <c r="F421" s="3040">
        <f>E421-1</f>
        <v>478</v>
      </c>
      <c r="G421" s="3040">
        <f>F421-1</f>
        <v>477</v>
      </c>
      <c r="H421" s="3040">
        <f t="shared" ref="F421:J422" si="36">G421-1</f>
        <v>476</v>
      </c>
      <c r="I421" s="3040">
        <f t="shared" si="36"/>
        <v>475</v>
      </c>
      <c r="J421" s="3041">
        <f t="shared" si="36"/>
        <v>474</v>
      </c>
      <c r="L421" s="3042"/>
      <c r="M421" s="3043"/>
      <c r="N421" s="3044" t="s">
        <v>2256</v>
      </c>
      <c r="O421" s="3038" t="s">
        <v>2088</v>
      </c>
      <c r="P421" s="3039" t="s">
        <v>6349</v>
      </c>
      <c r="Q421" s="3040">
        <f>223+320</f>
        <v>543</v>
      </c>
      <c r="R421" s="3040">
        <f t="shared" ref="R421:V422" si="37">Q421-1</f>
        <v>542</v>
      </c>
      <c r="S421" s="3040">
        <f t="shared" si="37"/>
        <v>541</v>
      </c>
      <c r="T421" s="3040">
        <f t="shared" si="37"/>
        <v>540</v>
      </c>
      <c r="U421" s="3040">
        <f t="shared" si="37"/>
        <v>539</v>
      </c>
      <c r="V421" s="3041">
        <f t="shared" si="37"/>
        <v>538</v>
      </c>
      <c r="X421" s="3045"/>
      <c r="Y421" s="3046"/>
      <c r="Z421" s="3047"/>
      <c r="AA421" s="3048"/>
      <c r="AB421" s="3048"/>
      <c r="AC421" s="3048"/>
      <c r="AD421" s="3048"/>
      <c r="AE421" s="3048"/>
      <c r="AF421" s="3048"/>
    </row>
    <row r="422" spans="2:45" s="2942" customFormat="1" ht="13.5">
      <c r="B422" s="3037"/>
      <c r="C422" s="3038"/>
      <c r="D422" s="3039" t="s">
        <v>6350</v>
      </c>
      <c r="E422" s="3040">
        <f>543+320+64</f>
        <v>927</v>
      </c>
      <c r="F422" s="3040">
        <f t="shared" si="36"/>
        <v>926</v>
      </c>
      <c r="G422" s="3040">
        <f t="shared" si="36"/>
        <v>925</v>
      </c>
      <c r="H422" s="3040">
        <f t="shared" si="36"/>
        <v>924</v>
      </c>
      <c r="I422" s="3040">
        <f t="shared" si="36"/>
        <v>923</v>
      </c>
      <c r="J422" s="3041">
        <f t="shared" si="36"/>
        <v>922</v>
      </c>
      <c r="L422" s="3042"/>
      <c r="M422" s="3043"/>
      <c r="N422" s="3044"/>
      <c r="O422" s="3038"/>
      <c r="P422" s="3039" t="s">
        <v>6351</v>
      </c>
      <c r="Q422" s="3040">
        <f>607+320+64</f>
        <v>991</v>
      </c>
      <c r="R422" s="3040">
        <f t="shared" si="37"/>
        <v>990</v>
      </c>
      <c r="S422" s="3040">
        <f t="shared" si="37"/>
        <v>989</v>
      </c>
      <c r="T422" s="3040">
        <f t="shared" si="37"/>
        <v>988</v>
      </c>
      <c r="U422" s="3040">
        <f t="shared" si="37"/>
        <v>987</v>
      </c>
      <c r="V422" s="3041">
        <f t="shared" si="37"/>
        <v>986</v>
      </c>
      <c r="X422" s="3045"/>
      <c r="Y422" s="3046"/>
      <c r="Z422" s="3047"/>
      <c r="AA422" s="3048"/>
      <c r="AB422" s="3048"/>
      <c r="AC422" s="3048"/>
      <c r="AD422" s="3048"/>
      <c r="AE422" s="3048"/>
      <c r="AF422" s="3048"/>
    </row>
    <row r="423" spans="2:45" s="2942" customFormat="1">
      <c r="B423" s="3049">
        <v>1</v>
      </c>
      <c r="C423" s="3050" t="s">
        <v>2124</v>
      </c>
      <c r="D423" s="3051" t="s">
        <v>2903</v>
      </c>
      <c r="E423" s="3052">
        <v>0</v>
      </c>
      <c r="F423" s="3052">
        <v>1</v>
      </c>
      <c r="G423" s="3052">
        <v>1</v>
      </c>
      <c r="H423" s="3052">
        <v>0</v>
      </c>
      <c r="I423" s="3052">
        <v>0</v>
      </c>
      <c r="J423" s="3053">
        <v>1</v>
      </c>
      <c r="L423" s="3042"/>
      <c r="M423" s="3043"/>
      <c r="N423" s="3054">
        <v>1</v>
      </c>
      <c r="O423" s="3050" t="s">
        <v>2124</v>
      </c>
      <c r="P423" s="3051" t="s">
        <v>2904</v>
      </c>
      <c r="Q423" s="3052"/>
      <c r="R423" s="3052">
        <v>1</v>
      </c>
      <c r="S423" s="3052">
        <v>1</v>
      </c>
      <c r="T423" s="3052">
        <v>0</v>
      </c>
      <c r="U423" s="3052">
        <v>0</v>
      </c>
      <c r="V423" s="3053">
        <v>1</v>
      </c>
      <c r="X423" s="3045"/>
      <c r="Y423" s="3055"/>
      <c r="Z423" s="3056"/>
      <c r="AA423" s="3055"/>
      <c r="AB423" s="3055"/>
      <c r="AC423" s="3055"/>
      <c r="AD423" s="3055"/>
      <c r="AE423" s="3055"/>
      <c r="AF423" s="3055"/>
      <c r="AG423" s="3047"/>
      <c r="AH423" s="3047"/>
      <c r="AI423" s="3047"/>
      <c r="AJ423" s="3047"/>
      <c r="AK423" s="3047"/>
      <c r="AL423" s="3047"/>
      <c r="AM423" s="3047"/>
      <c r="AN423" s="3047"/>
      <c r="AO423" s="3047"/>
      <c r="AP423" s="3047"/>
      <c r="AQ423" s="3047"/>
      <c r="AR423" s="3047"/>
      <c r="AS423" s="3047"/>
    </row>
    <row r="424" spans="2:45" s="2942" customFormat="1" ht="13.5">
      <c r="B424" s="3057">
        <v>2</v>
      </c>
      <c r="C424" s="3058" t="s">
        <v>2124</v>
      </c>
      <c r="D424" s="3059" t="s">
        <v>2905</v>
      </c>
      <c r="E424" s="3052">
        <v>0</v>
      </c>
      <c r="F424" s="3060">
        <v>1</v>
      </c>
      <c r="G424" s="3060">
        <v>1</v>
      </c>
      <c r="H424" s="3060">
        <v>0</v>
      </c>
      <c r="I424" s="3060">
        <v>1</v>
      </c>
      <c r="J424" s="3061">
        <v>0</v>
      </c>
      <c r="L424" s="3042"/>
      <c r="M424" s="3062"/>
      <c r="N424" s="3063">
        <v>2</v>
      </c>
      <c r="O424" s="3058" t="s">
        <v>2124</v>
      </c>
      <c r="P424" s="3059" t="s">
        <v>6352</v>
      </c>
      <c r="Q424" s="3060"/>
      <c r="R424" s="3060">
        <v>1</v>
      </c>
      <c r="S424" s="3060">
        <v>1</v>
      </c>
      <c r="T424" s="3060">
        <v>0</v>
      </c>
      <c r="U424" s="3060">
        <v>1</v>
      </c>
      <c r="V424" s="3061">
        <v>0</v>
      </c>
      <c r="X424" s="3045"/>
      <c r="Y424" s="3055"/>
      <c r="Z424" s="3056"/>
      <c r="AA424" s="3055"/>
      <c r="AB424" s="3055"/>
      <c r="AC424" s="3055"/>
      <c r="AD424" s="3055"/>
      <c r="AE424" s="3055"/>
      <c r="AF424" s="3055"/>
      <c r="AG424" s="3047"/>
      <c r="AH424" s="3047"/>
      <c r="AI424" s="3047"/>
      <c r="AJ424" s="3047"/>
      <c r="AK424" s="3047"/>
      <c r="AL424" s="3047"/>
      <c r="AM424" s="3047"/>
      <c r="AN424" s="3047"/>
      <c r="AO424" s="3047"/>
      <c r="AP424" s="3047"/>
      <c r="AQ424" s="3047"/>
      <c r="AR424" s="3047"/>
      <c r="AS424" s="3047"/>
    </row>
    <row r="425" spans="2:45" s="2942" customFormat="1" ht="13.5">
      <c r="B425" s="3057">
        <v>3</v>
      </c>
      <c r="C425" s="3058" t="s">
        <v>6073</v>
      </c>
      <c r="D425" s="3059" t="s">
        <v>2907</v>
      </c>
      <c r="E425" s="3052">
        <v>0</v>
      </c>
      <c r="F425" s="3060">
        <v>1</v>
      </c>
      <c r="G425" s="3060">
        <v>1</v>
      </c>
      <c r="H425" s="3060">
        <v>0</v>
      </c>
      <c r="I425" s="3060">
        <v>1</v>
      </c>
      <c r="J425" s="3061">
        <v>1</v>
      </c>
      <c r="L425" s="3042"/>
      <c r="M425" s="3043"/>
      <c r="N425" s="3064">
        <v>3</v>
      </c>
      <c r="O425" s="3058" t="s">
        <v>2124</v>
      </c>
      <c r="P425" s="3059" t="s">
        <v>6353</v>
      </c>
      <c r="Q425" s="3060"/>
      <c r="R425" s="3060">
        <v>1</v>
      </c>
      <c r="S425" s="3060">
        <v>1</v>
      </c>
      <c r="T425" s="3060">
        <v>0</v>
      </c>
      <c r="U425" s="3060">
        <v>1</v>
      </c>
      <c r="V425" s="3061">
        <v>1</v>
      </c>
      <c r="X425" s="3045"/>
      <c r="Y425" s="3055"/>
      <c r="Z425" s="3056"/>
      <c r="AA425" s="3055"/>
      <c r="AB425" s="3055"/>
      <c r="AC425" s="3055"/>
      <c r="AD425" s="3055"/>
      <c r="AE425" s="3055"/>
      <c r="AF425" s="3055"/>
      <c r="AG425" s="3047"/>
      <c r="AH425" s="3047"/>
      <c r="AI425" s="3047"/>
      <c r="AJ425" s="3047"/>
      <c r="AK425" s="3047"/>
      <c r="AL425" s="3047"/>
      <c r="AM425" s="3047"/>
      <c r="AN425" s="3047"/>
      <c r="AO425" s="3047"/>
      <c r="AP425" s="3047"/>
      <c r="AQ425" s="3047"/>
      <c r="AR425" s="3047"/>
      <c r="AS425" s="3047"/>
    </row>
    <row r="426" spans="2:45" s="2942" customFormat="1">
      <c r="B426" s="3057">
        <v>4</v>
      </c>
      <c r="C426" s="3058" t="s">
        <v>2124</v>
      </c>
      <c r="D426" s="3059" t="s">
        <v>6354</v>
      </c>
      <c r="E426" s="3052">
        <v>0</v>
      </c>
      <c r="F426" s="3060">
        <v>1</v>
      </c>
      <c r="G426" s="3060">
        <v>1</v>
      </c>
      <c r="H426" s="3060">
        <v>1</v>
      </c>
      <c r="I426" s="3060">
        <v>0</v>
      </c>
      <c r="J426" s="3061">
        <v>0</v>
      </c>
      <c r="L426" s="3042"/>
      <c r="M426" s="3043"/>
      <c r="N426" s="3064">
        <v>4</v>
      </c>
      <c r="O426" s="3058" t="s">
        <v>6073</v>
      </c>
      <c r="P426" s="3059" t="s">
        <v>2910</v>
      </c>
      <c r="Q426" s="3060"/>
      <c r="R426" s="3060">
        <v>1</v>
      </c>
      <c r="S426" s="3060">
        <v>1</v>
      </c>
      <c r="T426" s="3060">
        <v>1</v>
      </c>
      <c r="U426" s="3060">
        <v>0</v>
      </c>
      <c r="V426" s="3061">
        <v>0</v>
      </c>
      <c r="X426" s="3045"/>
      <c r="Y426" s="3055"/>
      <c r="Z426" s="3056"/>
      <c r="AA426" s="3055"/>
      <c r="AB426" s="3055"/>
      <c r="AC426" s="3055"/>
      <c r="AD426" s="3055"/>
      <c r="AE426" s="3055"/>
      <c r="AF426" s="3055"/>
      <c r="AG426" s="3047"/>
      <c r="AH426" s="3047"/>
      <c r="AI426" s="3047"/>
      <c r="AJ426" s="3047"/>
      <c r="AK426" s="3047"/>
      <c r="AL426" s="3047"/>
      <c r="AM426" s="3047"/>
      <c r="AN426" s="3047"/>
      <c r="AO426" s="3047"/>
      <c r="AP426" s="3047"/>
      <c r="AQ426" s="3047"/>
      <c r="AR426" s="3047"/>
      <c r="AS426" s="3047"/>
    </row>
    <row r="427" spans="2:45" s="2942" customFormat="1" ht="13.5">
      <c r="B427" s="3057">
        <v>5</v>
      </c>
      <c r="C427" s="3058" t="s">
        <v>2124</v>
      </c>
      <c r="D427" s="3059" t="s">
        <v>2911</v>
      </c>
      <c r="E427" s="3052">
        <v>0</v>
      </c>
      <c r="F427" s="3060">
        <v>1</v>
      </c>
      <c r="G427" s="3060">
        <v>1</v>
      </c>
      <c r="H427" s="3060">
        <v>1</v>
      </c>
      <c r="I427" s="3060">
        <v>0</v>
      </c>
      <c r="J427" s="3061">
        <v>1</v>
      </c>
      <c r="L427" s="3042"/>
      <c r="M427" s="3043"/>
      <c r="N427" s="3064">
        <v>5</v>
      </c>
      <c r="O427" s="3058" t="s">
        <v>2124</v>
      </c>
      <c r="P427" s="3059" t="s">
        <v>6355</v>
      </c>
      <c r="Q427" s="3060"/>
      <c r="R427" s="3060">
        <v>1</v>
      </c>
      <c r="S427" s="3060">
        <v>1</v>
      </c>
      <c r="T427" s="3060">
        <v>1</v>
      </c>
      <c r="U427" s="3060">
        <v>0</v>
      </c>
      <c r="V427" s="3061">
        <v>1</v>
      </c>
      <c r="X427" s="3045"/>
      <c r="Y427" s="3055"/>
      <c r="Z427" s="3056"/>
      <c r="AA427" s="3055"/>
      <c r="AB427" s="3055"/>
      <c r="AC427" s="3065"/>
      <c r="AD427" s="3065"/>
      <c r="AE427" s="3065"/>
      <c r="AF427" s="3065"/>
      <c r="AG427" s="3047"/>
      <c r="AH427" s="3047"/>
      <c r="AI427" s="3047"/>
      <c r="AJ427" s="3047"/>
      <c r="AK427" s="3047"/>
      <c r="AL427" s="3047"/>
      <c r="AM427" s="3047"/>
      <c r="AN427" s="3047"/>
      <c r="AO427" s="3047"/>
      <c r="AP427" s="3047"/>
      <c r="AQ427" s="3047"/>
      <c r="AR427" s="3047"/>
      <c r="AS427" s="3047"/>
    </row>
    <row r="428" spans="2:45" s="2942" customFormat="1">
      <c r="B428" s="3057">
        <v>6</v>
      </c>
      <c r="C428" s="3058" t="s">
        <v>2124</v>
      </c>
      <c r="D428" s="3059" t="s">
        <v>2913</v>
      </c>
      <c r="E428" s="3052">
        <v>0</v>
      </c>
      <c r="F428" s="3060">
        <v>1</v>
      </c>
      <c r="G428" s="3060">
        <v>1</v>
      </c>
      <c r="H428" s="3060">
        <v>1</v>
      </c>
      <c r="I428" s="3060">
        <v>1</v>
      </c>
      <c r="J428" s="3061">
        <v>0</v>
      </c>
      <c r="L428" s="3042"/>
      <c r="M428" s="3043"/>
      <c r="N428" s="3064">
        <v>6</v>
      </c>
      <c r="O428" s="3058" t="s">
        <v>2124</v>
      </c>
      <c r="P428" s="3059" t="s">
        <v>6356</v>
      </c>
      <c r="Q428" s="3060"/>
      <c r="R428" s="3060">
        <v>1</v>
      </c>
      <c r="S428" s="3060">
        <v>1</v>
      </c>
      <c r="T428" s="3060">
        <v>1</v>
      </c>
      <c r="U428" s="3060">
        <v>1</v>
      </c>
      <c r="V428" s="3061">
        <v>0</v>
      </c>
      <c r="X428" s="3047"/>
      <c r="Y428" s="3055"/>
      <c r="Z428" s="3056"/>
      <c r="AA428" s="3055"/>
      <c r="AB428" s="3055"/>
      <c r="AC428" s="3055"/>
      <c r="AD428" s="3055"/>
      <c r="AE428" s="3055"/>
      <c r="AF428" s="3055"/>
      <c r="AG428" s="3047"/>
      <c r="AH428" s="3047"/>
      <c r="AI428" s="3047"/>
      <c r="AJ428" s="3047"/>
      <c r="AK428" s="3047"/>
      <c r="AL428" s="3047"/>
      <c r="AM428" s="3047"/>
      <c r="AN428" s="3047"/>
      <c r="AO428" s="3047"/>
      <c r="AP428" s="3047"/>
      <c r="AQ428" s="3047"/>
      <c r="AR428" s="3047"/>
      <c r="AS428" s="3047"/>
    </row>
    <row r="429" spans="2:45" s="2942" customFormat="1">
      <c r="B429" s="3057">
        <v>7</v>
      </c>
      <c r="C429" s="3058" t="s">
        <v>2124</v>
      </c>
      <c r="D429" s="3059" t="s">
        <v>6357</v>
      </c>
      <c r="E429" s="3052">
        <v>0</v>
      </c>
      <c r="F429" s="3066">
        <v>1</v>
      </c>
      <c r="G429" s="3066">
        <v>1</v>
      </c>
      <c r="H429" s="3066">
        <v>1</v>
      </c>
      <c r="I429" s="3066">
        <v>1</v>
      </c>
      <c r="J429" s="3067">
        <v>1</v>
      </c>
      <c r="L429" s="3042"/>
      <c r="M429" s="3043"/>
      <c r="N429" s="3064">
        <v>7</v>
      </c>
      <c r="O429" s="3058" t="s">
        <v>2124</v>
      </c>
      <c r="P429" s="3059" t="s">
        <v>6358</v>
      </c>
      <c r="Q429" s="3066"/>
      <c r="R429" s="3066">
        <v>1</v>
      </c>
      <c r="S429" s="3066">
        <v>1</v>
      </c>
      <c r="T429" s="3066">
        <v>1</v>
      </c>
      <c r="U429" s="3066">
        <v>1</v>
      </c>
      <c r="V429" s="3067">
        <v>1</v>
      </c>
      <c r="X429" s="3047"/>
      <c r="Y429" s="3055"/>
      <c r="Z429" s="3056"/>
      <c r="AA429" s="3055"/>
      <c r="AB429" s="3055"/>
      <c r="AC429" s="3065"/>
      <c r="AD429" s="3065"/>
      <c r="AE429" s="3065"/>
      <c r="AF429" s="3065"/>
      <c r="AG429" s="3047"/>
      <c r="AH429" s="3047"/>
      <c r="AI429" s="3047"/>
      <c r="AJ429" s="3047"/>
      <c r="AK429" s="3047"/>
      <c r="AL429" s="3047"/>
      <c r="AM429" s="3047"/>
      <c r="AN429" s="3047"/>
      <c r="AO429" s="3047"/>
      <c r="AP429" s="3047"/>
      <c r="AQ429" s="3047"/>
      <c r="AR429" s="3047"/>
      <c r="AS429" s="3047"/>
    </row>
    <row r="430" spans="2:45" s="2942" customFormat="1">
      <c r="B430" s="3057">
        <v>8</v>
      </c>
      <c r="C430" s="3058" t="s">
        <v>2124</v>
      </c>
      <c r="D430" s="3059" t="s">
        <v>2565</v>
      </c>
      <c r="E430" s="3060"/>
      <c r="F430" s="3060">
        <v>1</v>
      </c>
      <c r="G430" s="3060">
        <v>0</v>
      </c>
      <c r="H430" s="3060">
        <v>0</v>
      </c>
      <c r="I430" s="3060">
        <v>0</v>
      </c>
      <c r="J430" s="3061">
        <v>1</v>
      </c>
      <c r="L430" s="3042"/>
      <c r="M430" s="3043"/>
      <c r="N430" s="3064">
        <v>8</v>
      </c>
      <c r="O430" s="3058" t="s">
        <v>2124</v>
      </c>
      <c r="P430" s="3059" t="s">
        <v>2917</v>
      </c>
      <c r="Q430" s="3060"/>
      <c r="R430" s="3060">
        <v>1</v>
      </c>
      <c r="S430" s="3060">
        <v>0</v>
      </c>
      <c r="T430" s="3060">
        <v>0</v>
      </c>
      <c r="U430" s="3060">
        <v>0</v>
      </c>
      <c r="V430" s="3061">
        <v>1</v>
      </c>
      <c r="X430" s="3045"/>
      <c r="Y430" s="3055"/>
      <c r="Z430" s="3065"/>
      <c r="AA430" s="3055"/>
      <c r="AB430" s="3055"/>
      <c r="AC430" s="3055"/>
      <c r="AD430" s="3055"/>
      <c r="AE430" s="3055"/>
      <c r="AF430" s="3055"/>
      <c r="AG430" s="3047"/>
      <c r="AH430" s="3047"/>
      <c r="AI430" s="3047"/>
      <c r="AJ430" s="3047"/>
      <c r="AK430" s="3047"/>
      <c r="AL430" s="3047"/>
      <c r="AM430" s="3047"/>
      <c r="AN430" s="3047"/>
      <c r="AO430" s="3047"/>
      <c r="AP430" s="3047"/>
      <c r="AQ430" s="3047"/>
      <c r="AR430" s="3047"/>
      <c r="AS430" s="3047"/>
    </row>
    <row r="431" spans="2:45" s="2942" customFormat="1" ht="13.5">
      <c r="B431" s="3068">
        <v>9</v>
      </c>
      <c r="C431" s="3069"/>
      <c r="D431" s="3070"/>
      <c r="E431" s="3071"/>
      <c r="F431" s="3071"/>
      <c r="G431" s="3071"/>
      <c r="H431" s="3071"/>
      <c r="I431" s="3071"/>
      <c r="J431" s="3072"/>
      <c r="L431" s="3042"/>
      <c r="M431" s="3043"/>
      <c r="N431" s="3073">
        <v>9</v>
      </c>
      <c r="O431" s="3069" t="s">
        <v>2124</v>
      </c>
      <c r="P431" s="3070" t="s">
        <v>6359</v>
      </c>
      <c r="Q431" s="3071"/>
      <c r="R431" s="3071">
        <v>1</v>
      </c>
      <c r="S431" s="3071">
        <v>0</v>
      </c>
      <c r="T431" s="3071">
        <v>0</v>
      </c>
      <c r="U431" s="3071">
        <v>1</v>
      </c>
      <c r="V431" s="3072">
        <v>0</v>
      </c>
      <c r="X431" s="3047"/>
      <c r="Y431" s="3047"/>
      <c r="Z431" s="3056"/>
      <c r="AA431" s="3074"/>
      <c r="AB431" s="3074"/>
      <c r="AC431" s="3074"/>
      <c r="AD431" s="3074"/>
      <c r="AE431" s="3074"/>
      <c r="AF431" s="3074"/>
      <c r="AG431" s="3047"/>
      <c r="AH431" s="3047"/>
      <c r="AI431" s="3047"/>
      <c r="AJ431" s="3075"/>
      <c r="AK431" s="3074"/>
      <c r="AL431" s="3056"/>
      <c r="AM431" s="3074"/>
      <c r="AN431" s="3074"/>
      <c r="AO431" s="3074"/>
      <c r="AP431" s="3074"/>
      <c r="AQ431" s="3074"/>
      <c r="AR431" s="3074"/>
      <c r="AS431" s="3047"/>
    </row>
    <row r="432" spans="2:45">
      <c r="B432" s="941"/>
      <c r="C432" s="942"/>
      <c r="D432" s="1167"/>
      <c r="E432" s="942"/>
      <c r="F432" s="942"/>
      <c r="G432" s="942"/>
      <c r="H432" s="942"/>
      <c r="I432" s="942"/>
      <c r="J432" s="942"/>
      <c r="M432" s="941"/>
      <c r="N432" s="938"/>
      <c r="O432" s="942"/>
      <c r="P432" s="1167"/>
      <c r="Q432" s="942"/>
      <c r="R432" s="942"/>
      <c r="S432" s="942"/>
      <c r="T432" s="942"/>
      <c r="U432" s="942"/>
      <c r="V432" s="942"/>
      <c r="X432" s="3076"/>
      <c r="Y432" s="3076"/>
      <c r="Z432" s="3056"/>
      <c r="AA432" s="3074"/>
      <c r="AB432" s="3074"/>
      <c r="AC432" s="3074"/>
      <c r="AD432" s="3074"/>
      <c r="AE432" s="3074"/>
      <c r="AF432" s="3074"/>
      <c r="AG432" s="3076"/>
      <c r="AH432" s="3076"/>
      <c r="AI432" s="3076"/>
      <c r="AJ432" s="3075"/>
      <c r="AK432" s="3074"/>
      <c r="AL432" s="3056"/>
      <c r="AM432" s="3074"/>
      <c r="AN432" s="3074"/>
      <c r="AO432" s="3074"/>
      <c r="AP432" s="3074"/>
      <c r="AQ432" s="3074"/>
      <c r="AR432" s="3074"/>
      <c r="AS432" s="3076"/>
    </row>
    <row r="433" spans="2:45">
      <c r="B433" s="3077" t="s">
        <v>2256</v>
      </c>
      <c r="C433" s="3078" t="s">
        <v>2088</v>
      </c>
      <c r="D433" s="3079" t="s">
        <v>2899</v>
      </c>
      <c r="E433" s="3080">
        <f>159+320</f>
        <v>479</v>
      </c>
      <c r="F433" s="3080">
        <f>E433-1</f>
        <v>478</v>
      </c>
      <c r="G433" s="3080">
        <f t="shared" ref="G433:I434" si="38">F433-1</f>
        <v>477</v>
      </c>
      <c r="H433" s="3080">
        <f t="shared" si="38"/>
        <v>476</v>
      </c>
      <c r="I433" s="3080">
        <f t="shared" si="38"/>
        <v>475</v>
      </c>
      <c r="J433" s="3081">
        <f>I433-1</f>
        <v>474</v>
      </c>
      <c r="K433" s="2962"/>
      <c r="L433" s="2961"/>
      <c r="M433" s="2964"/>
      <c r="N433" s="3077" t="s">
        <v>2256</v>
      </c>
      <c r="O433" s="3078" t="s">
        <v>2088</v>
      </c>
      <c r="P433" s="3079" t="s">
        <v>6360</v>
      </c>
      <c r="Q433" s="3080">
        <v>543</v>
      </c>
      <c r="R433" s="3080">
        <f>Q433-1</f>
        <v>542</v>
      </c>
      <c r="S433" s="3080">
        <f t="shared" ref="S433:U434" si="39">R433-1</f>
        <v>541</v>
      </c>
      <c r="T433" s="3080">
        <f t="shared" si="39"/>
        <v>540</v>
      </c>
      <c r="U433" s="3080">
        <f t="shared" si="39"/>
        <v>539</v>
      </c>
      <c r="V433" s="3081">
        <f>U433-1</f>
        <v>538</v>
      </c>
      <c r="X433" s="3076"/>
      <c r="Y433" s="3076"/>
      <c r="Z433" s="3056"/>
      <c r="AA433" s="3074"/>
      <c r="AB433" s="3074"/>
      <c r="AC433" s="3074"/>
      <c r="AD433" s="3074"/>
      <c r="AE433" s="3074"/>
      <c r="AF433" s="3074"/>
      <c r="AG433" s="3076"/>
      <c r="AH433" s="3076"/>
      <c r="AI433" s="3076"/>
      <c r="AJ433" s="3075"/>
      <c r="AK433" s="3074"/>
      <c r="AL433" s="3056"/>
      <c r="AM433" s="3074"/>
      <c r="AN433" s="3074"/>
      <c r="AO433" s="3074"/>
      <c r="AP433" s="3074"/>
      <c r="AQ433" s="3074"/>
      <c r="AR433" s="3074"/>
      <c r="AS433" s="3076"/>
    </row>
    <row r="434" spans="2:45" ht="13.5">
      <c r="B434" s="3077"/>
      <c r="C434" s="3078"/>
      <c r="D434" s="3079" t="s">
        <v>6361</v>
      </c>
      <c r="E434" s="3080">
        <f>543+320+64</f>
        <v>927</v>
      </c>
      <c r="F434" s="3080">
        <f>E434-1</f>
        <v>926</v>
      </c>
      <c r="G434" s="3080">
        <f t="shared" si="38"/>
        <v>925</v>
      </c>
      <c r="H434" s="3080">
        <f t="shared" si="38"/>
        <v>924</v>
      </c>
      <c r="I434" s="3080">
        <f t="shared" si="38"/>
        <v>923</v>
      </c>
      <c r="J434" s="3081">
        <f>H434-1</f>
        <v>923</v>
      </c>
      <c r="K434" s="2962"/>
      <c r="L434" s="2961"/>
      <c r="M434" s="2964"/>
      <c r="N434" s="3077"/>
      <c r="O434" s="3078"/>
      <c r="P434" s="3079" t="s">
        <v>6362</v>
      </c>
      <c r="Q434" s="3080">
        <f>543+320+64</f>
        <v>927</v>
      </c>
      <c r="R434" s="3080">
        <f>Q434-1</f>
        <v>926</v>
      </c>
      <c r="S434" s="3080">
        <f t="shared" si="39"/>
        <v>925</v>
      </c>
      <c r="T434" s="3080">
        <f t="shared" si="39"/>
        <v>924</v>
      </c>
      <c r="U434" s="3080">
        <f t="shared" si="39"/>
        <v>923</v>
      </c>
      <c r="V434" s="3081">
        <f>U434-1</f>
        <v>922</v>
      </c>
      <c r="X434" s="3076"/>
      <c r="Y434" s="3076"/>
      <c r="Z434" s="3056"/>
      <c r="AA434" s="3074"/>
      <c r="AB434" s="3074"/>
      <c r="AC434" s="3074"/>
      <c r="AD434" s="3074"/>
      <c r="AE434" s="3074"/>
      <c r="AF434" s="3074"/>
      <c r="AG434" s="3076"/>
      <c r="AH434" s="3076"/>
      <c r="AI434" s="3076"/>
      <c r="AJ434" s="3075"/>
      <c r="AK434" s="3074"/>
      <c r="AL434" s="3056"/>
      <c r="AM434" s="3074"/>
      <c r="AN434" s="3074"/>
      <c r="AO434" s="3074"/>
      <c r="AP434" s="3074"/>
      <c r="AQ434" s="3074"/>
      <c r="AR434" s="3074"/>
      <c r="AS434" s="3076"/>
    </row>
    <row r="435" spans="2:45">
      <c r="B435" s="888">
        <v>1</v>
      </c>
      <c r="C435" s="889"/>
      <c r="D435" s="1156" t="s">
        <v>2903</v>
      </c>
      <c r="E435" s="3082">
        <v>1</v>
      </c>
      <c r="F435" s="896">
        <v>0</v>
      </c>
      <c r="G435" s="3083">
        <v>0</v>
      </c>
      <c r="H435" s="896">
        <v>0</v>
      </c>
      <c r="I435" s="896">
        <v>0</v>
      </c>
      <c r="J435" s="897">
        <v>1</v>
      </c>
      <c r="K435" s="2962"/>
      <c r="L435" s="2961"/>
      <c r="M435" s="2964"/>
      <c r="N435" s="888">
        <v>1</v>
      </c>
      <c r="O435" s="889"/>
      <c r="P435" s="1156" t="s">
        <v>2904</v>
      </c>
      <c r="Q435" s="3082">
        <v>1</v>
      </c>
      <c r="R435" s="896">
        <v>0</v>
      </c>
      <c r="S435" s="3083">
        <v>0</v>
      </c>
      <c r="T435" s="896">
        <v>0</v>
      </c>
      <c r="U435" s="896">
        <v>0</v>
      </c>
      <c r="V435" s="897">
        <v>1</v>
      </c>
      <c r="X435" s="3084"/>
      <c r="Y435" s="3084"/>
      <c r="Z435" s="3056"/>
      <c r="AA435" s="3074"/>
      <c r="AB435" s="3074"/>
      <c r="AC435" s="3074"/>
      <c r="AD435" s="3074"/>
      <c r="AE435" s="3074"/>
      <c r="AF435" s="3074"/>
      <c r="AG435" s="936"/>
      <c r="AH435" s="936"/>
      <c r="AI435" s="936"/>
      <c r="AJ435" s="3075"/>
      <c r="AK435" s="3074"/>
      <c r="AL435" s="3056"/>
      <c r="AM435" s="3074"/>
      <c r="AN435" s="3074"/>
      <c r="AO435" s="3074"/>
      <c r="AP435" s="3074"/>
      <c r="AQ435" s="3074"/>
      <c r="AR435" s="3074"/>
      <c r="AS435" s="3076"/>
    </row>
    <row r="436" spans="2:45" ht="13.5">
      <c r="B436" s="888">
        <v>2</v>
      </c>
      <c r="C436" s="900"/>
      <c r="D436" s="1051" t="s">
        <v>2905</v>
      </c>
      <c r="E436" s="3085">
        <v>1</v>
      </c>
      <c r="F436" s="891">
        <v>0</v>
      </c>
      <c r="G436" s="3086">
        <v>0</v>
      </c>
      <c r="H436" s="902">
        <v>0</v>
      </c>
      <c r="I436" s="902">
        <v>1</v>
      </c>
      <c r="J436" s="903">
        <v>0</v>
      </c>
      <c r="K436" s="2962"/>
      <c r="L436" s="2961"/>
      <c r="M436" s="2964"/>
      <c r="N436" s="888">
        <v>2</v>
      </c>
      <c r="O436" s="900"/>
      <c r="P436" s="1051" t="s">
        <v>6363</v>
      </c>
      <c r="Q436" s="3085">
        <v>1</v>
      </c>
      <c r="R436" s="891">
        <v>0</v>
      </c>
      <c r="S436" s="3086">
        <v>0</v>
      </c>
      <c r="T436" s="902">
        <v>0</v>
      </c>
      <c r="U436" s="902">
        <v>1</v>
      </c>
      <c r="V436" s="903">
        <v>0</v>
      </c>
      <c r="X436" s="3084"/>
      <c r="Y436" s="3084"/>
      <c r="Z436" s="3056"/>
      <c r="AA436" s="3074"/>
      <c r="AB436" s="3074"/>
      <c r="AC436" s="3074"/>
      <c r="AD436" s="3074"/>
      <c r="AE436" s="3074"/>
      <c r="AF436" s="3074"/>
      <c r="AG436" s="936"/>
      <c r="AH436" s="936"/>
      <c r="AI436" s="936"/>
      <c r="AJ436" s="3075"/>
      <c r="AK436" s="3074"/>
      <c r="AL436" s="3056"/>
      <c r="AM436" s="3074"/>
      <c r="AN436" s="3074"/>
      <c r="AO436" s="3056"/>
      <c r="AP436" s="3056"/>
      <c r="AQ436" s="3056"/>
      <c r="AR436" s="3056"/>
      <c r="AS436" s="3076"/>
    </row>
    <row r="437" spans="2:45" ht="13.5">
      <c r="B437" s="888">
        <v>3</v>
      </c>
      <c r="C437" s="900"/>
      <c r="D437" s="1051" t="s">
        <v>2907</v>
      </c>
      <c r="E437" s="3085">
        <v>1</v>
      </c>
      <c r="F437" s="891">
        <v>0</v>
      </c>
      <c r="G437" s="3086">
        <v>0</v>
      </c>
      <c r="H437" s="902">
        <v>0</v>
      </c>
      <c r="I437" s="902">
        <v>1</v>
      </c>
      <c r="J437" s="903">
        <v>1</v>
      </c>
      <c r="K437" s="2962"/>
      <c r="L437" s="2961"/>
      <c r="M437" s="2964"/>
      <c r="N437" s="888">
        <v>3</v>
      </c>
      <c r="O437" s="900"/>
      <c r="P437" s="1051" t="s">
        <v>6364</v>
      </c>
      <c r="Q437" s="3085">
        <v>1</v>
      </c>
      <c r="R437" s="891">
        <v>0</v>
      </c>
      <c r="S437" s="3086">
        <v>0</v>
      </c>
      <c r="T437" s="902">
        <v>0</v>
      </c>
      <c r="U437" s="902">
        <v>1</v>
      </c>
      <c r="V437" s="903">
        <v>1</v>
      </c>
      <c r="X437" s="3076"/>
      <c r="Y437" s="3076"/>
      <c r="Z437" s="3056"/>
      <c r="AA437" s="3074"/>
      <c r="AB437" s="3074"/>
      <c r="AC437" s="3074"/>
      <c r="AD437" s="3074"/>
      <c r="AE437" s="3074"/>
      <c r="AF437" s="3074"/>
      <c r="AG437" s="936"/>
      <c r="AH437" s="936"/>
      <c r="AI437" s="936"/>
      <c r="AJ437" s="3075"/>
      <c r="AK437" s="3074"/>
      <c r="AL437" s="3056"/>
      <c r="AM437" s="3074"/>
      <c r="AN437" s="3074"/>
      <c r="AO437" s="3074"/>
      <c r="AP437" s="3074"/>
      <c r="AQ437" s="3074"/>
      <c r="AR437" s="3074"/>
      <c r="AS437" s="3076"/>
    </row>
    <row r="438" spans="2:45">
      <c r="B438" s="888">
        <v>4</v>
      </c>
      <c r="C438" s="900"/>
      <c r="D438" s="1051" t="s">
        <v>6365</v>
      </c>
      <c r="E438" s="3086">
        <v>1</v>
      </c>
      <c r="F438" s="891">
        <v>0</v>
      </c>
      <c r="G438" s="3087">
        <v>0</v>
      </c>
      <c r="H438" s="891">
        <v>1</v>
      </c>
      <c r="I438" s="891">
        <v>0</v>
      </c>
      <c r="J438" s="892">
        <v>0</v>
      </c>
      <c r="K438" s="2962"/>
      <c r="L438" s="2961"/>
      <c r="M438" s="2964"/>
      <c r="N438" s="888">
        <v>4</v>
      </c>
      <c r="O438" s="900"/>
      <c r="P438" s="1051" t="s">
        <v>2910</v>
      </c>
      <c r="Q438" s="3086">
        <v>1</v>
      </c>
      <c r="R438" s="891">
        <v>0</v>
      </c>
      <c r="S438" s="3086">
        <v>0</v>
      </c>
      <c r="T438" s="902">
        <v>1</v>
      </c>
      <c r="U438" s="902">
        <v>0</v>
      </c>
      <c r="V438" s="903">
        <v>0</v>
      </c>
      <c r="X438" s="1150"/>
      <c r="Y438" s="936"/>
      <c r="Z438" s="3056"/>
      <c r="AA438" s="3074"/>
      <c r="AB438" s="3074"/>
      <c r="AC438" s="3074"/>
      <c r="AD438" s="3074"/>
      <c r="AE438" s="3074"/>
      <c r="AF438" s="3074"/>
      <c r="AG438" s="3088"/>
      <c r="AH438" s="3088"/>
      <c r="AI438" s="3088"/>
      <c r="AJ438" s="3075"/>
      <c r="AK438" s="3074"/>
      <c r="AL438" s="3056"/>
      <c r="AM438" s="3074"/>
      <c r="AN438" s="3074"/>
      <c r="AO438" s="3074"/>
      <c r="AP438" s="3074"/>
      <c r="AQ438" s="3074"/>
      <c r="AR438" s="3074"/>
      <c r="AS438" s="3076"/>
    </row>
    <row r="439" spans="2:45" ht="13.5">
      <c r="B439" s="888">
        <v>5</v>
      </c>
      <c r="C439" s="900"/>
      <c r="D439" s="1051" t="s">
        <v>2911</v>
      </c>
      <c r="E439" s="3089">
        <v>1</v>
      </c>
      <c r="F439" s="891">
        <v>0</v>
      </c>
      <c r="G439" s="3087">
        <v>0</v>
      </c>
      <c r="H439" s="891">
        <v>1</v>
      </c>
      <c r="I439" s="891">
        <v>0</v>
      </c>
      <c r="J439" s="892">
        <v>1</v>
      </c>
      <c r="K439" s="2962"/>
      <c r="L439" s="2961"/>
      <c r="M439" s="2964"/>
      <c r="N439" s="888">
        <v>5</v>
      </c>
      <c r="O439" s="900"/>
      <c r="P439" s="1051" t="s">
        <v>6366</v>
      </c>
      <c r="Q439" s="3089">
        <v>1</v>
      </c>
      <c r="R439" s="891">
        <v>0</v>
      </c>
      <c r="S439" s="3086">
        <v>0</v>
      </c>
      <c r="T439" s="902">
        <v>1</v>
      </c>
      <c r="U439" s="902">
        <v>0</v>
      </c>
      <c r="V439" s="903">
        <v>1</v>
      </c>
      <c r="X439" s="3076"/>
      <c r="Y439" s="3076"/>
      <c r="Z439" s="3056"/>
      <c r="AA439" s="3074"/>
      <c r="AB439" s="3074"/>
      <c r="AC439" s="3056"/>
      <c r="AD439" s="3056"/>
      <c r="AE439" s="3056"/>
      <c r="AF439" s="3056"/>
      <c r="AG439" s="3090"/>
      <c r="AH439" s="3090"/>
      <c r="AI439" s="3090"/>
      <c r="AJ439" s="3075"/>
      <c r="AK439" s="3074"/>
      <c r="AL439" s="3056"/>
      <c r="AM439" s="3074"/>
      <c r="AN439" s="3074"/>
      <c r="AO439" s="3074"/>
      <c r="AP439" s="3074"/>
      <c r="AQ439" s="3074"/>
      <c r="AR439" s="3074"/>
      <c r="AS439" s="3076"/>
    </row>
    <row r="440" spans="2:45">
      <c r="B440" s="888">
        <v>6</v>
      </c>
      <c r="C440" s="900"/>
      <c r="D440" s="1051" t="s">
        <v>2913</v>
      </c>
      <c r="E440" s="3086">
        <v>1</v>
      </c>
      <c r="F440" s="891">
        <v>0</v>
      </c>
      <c r="G440" s="3086">
        <v>0</v>
      </c>
      <c r="H440" s="902">
        <v>1</v>
      </c>
      <c r="I440" s="902">
        <v>1</v>
      </c>
      <c r="J440" s="903">
        <v>0</v>
      </c>
      <c r="K440" s="2962"/>
      <c r="L440" s="2961"/>
      <c r="M440" s="2964"/>
      <c r="N440" s="888">
        <v>6</v>
      </c>
      <c r="O440" s="900"/>
      <c r="P440" s="1051" t="s">
        <v>6367</v>
      </c>
      <c r="Q440" s="3086">
        <v>1</v>
      </c>
      <c r="R440" s="902">
        <v>0</v>
      </c>
      <c r="S440" s="1051">
        <v>0</v>
      </c>
      <c r="T440" s="1160">
        <v>1</v>
      </c>
      <c r="U440" s="1160">
        <v>1</v>
      </c>
      <c r="V440" s="1161">
        <v>0</v>
      </c>
      <c r="X440" s="3076"/>
      <c r="Y440" s="3076"/>
      <c r="Z440" s="3056"/>
      <c r="AA440" s="3074"/>
      <c r="AB440" s="3074"/>
      <c r="AC440" s="3074"/>
      <c r="AD440" s="3074"/>
      <c r="AE440" s="3074"/>
      <c r="AF440" s="3074"/>
      <c r="AG440" s="936"/>
      <c r="AH440" s="936"/>
      <c r="AI440" s="936"/>
      <c r="AJ440" s="3075"/>
      <c r="AK440" s="3074"/>
      <c r="AL440" s="3056"/>
      <c r="AM440" s="3074"/>
      <c r="AN440" s="3074"/>
      <c r="AO440" s="3074"/>
      <c r="AP440" s="3074"/>
      <c r="AQ440" s="3074"/>
      <c r="AR440" s="3074"/>
      <c r="AS440" s="3076"/>
    </row>
    <row r="441" spans="2:45">
      <c r="B441" s="888">
        <v>7</v>
      </c>
      <c r="C441" s="900"/>
      <c r="D441" s="1051" t="s">
        <v>6357</v>
      </c>
      <c r="E441" s="3087">
        <v>1</v>
      </c>
      <c r="F441" s="891">
        <v>0</v>
      </c>
      <c r="G441" s="3086">
        <v>0</v>
      </c>
      <c r="H441" s="902">
        <v>1</v>
      </c>
      <c r="I441" s="902">
        <v>1</v>
      </c>
      <c r="J441" s="903">
        <v>1</v>
      </c>
      <c r="K441" s="2962"/>
      <c r="L441" s="2961"/>
      <c r="M441" s="2964"/>
      <c r="N441" s="888">
        <v>7</v>
      </c>
      <c r="O441" s="900"/>
      <c r="P441" s="1051" t="s">
        <v>6358</v>
      </c>
      <c r="Q441" s="3087">
        <v>1</v>
      </c>
      <c r="R441" s="891">
        <v>0</v>
      </c>
      <c r="S441" s="3087">
        <v>0</v>
      </c>
      <c r="T441" s="891">
        <v>1</v>
      </c>
      <c r="U441" s="891">
        <v>1</v>
      </c>
      <c r="V441" s="892">
        <v>1</v>
      </c>
      <c r="X441" s="3076"/>
      <c r="Y441" s="3076"/>
      <c r="Z441" s="3056"/>
      <c r="AA441" s="3074"/>
      <c r="AB441" s="3074"/>
      <c r="AC441" s="3074"/>
      <c r="AD441" s="3074"/>
      <c r="AE441" s="3074"/>
      <c r="AF441" s="3074"/>
      <c r="AG441" s="1196"/>
      <c r="AH441" s="1196"/>
      <c r="AI441" s="1196"/>
      <c r="AJ441" s="3076"/>
      <c r="AK441" s="3076"/>
      <c r="AL441" s="3076"/>
      <c r="AM441" s="3076"/>
      <c r="AN441" s="3076"/>
      <c r="AO441" s="3076"/>
      <c r="AP441" s="3076"/>
      <c r="AQ441" s="3076"/>
      <c r="AR441" s="3076"/>
      <c r="AS441" s="3076"/>
    </row>
    <row r="442" spans="2:45">
      <c r="B442" s="888">
        <v>8</v>
      </c>
      <c r="C442" s="900"/>
      <c r="D442" s="1051" t="s">
        <v>2565</v>
      </c>
      <c r="E442" s="3087">
        <v>1</v>
      </c>
      <c r="F442" s="891">
        <v>0</v>
      </c>
      <c r="G442" s="3086">
        <v>1</v>
      </c>
      <c r="H442" s="902">
        <v>0</v>
      </c>
      <c r="I442" s="902">
        <v>0</v>
      </c>
      <c r="J442" s="1011">
        <v>0</v>
      </c>
      <c r="K442" s="2962"/>
      <c r="L442" s="2961"/>
      <c r="M442" s="2964"/>
      <c r="N442" s="888">
        <v>8</v>
      </c>
      <c r="O442" s="900"/>
      <c r="P442" s="1051" t="s">
        <v>2917</v>
      </c>
      <c r="Q442" s="3087">
        <v>1</v>
      </c>
      <c r="R442" s="902">
        <v>0</v>
      </c>
      <c r="S442" s="3087">
        <v>1</v>
      </c>
      <c r="T442" s="891">
        <v>0</v>
      </c>
      <c r="U442" s="891">
        <v>0</v>
      </c>
      <c r="V442" s="892">
        <v>0</v>
      </c>
      <c r="X442" s="1150"/>
      <c r="Y442" s="936"/>
      <c r="Z442" s="936"/>
      <c r="AA442" s="936"/>
      <c r="AB442" s="1196"/>
      <c r="AC442" s="936"/>
      <c r="AD442" s="936"/>
      <c r="AE442" s="936"/>
      <c r="AF442" s="936"/>
      <c r="AG442" s="936"/>
      <c r="AH442" s="936"/>
      <c r="AI442" s="936"/>
      <c r="AJ442" s="3076"/>
      <c r="AK442" s="3076"/>
      <c r="AL442" s="3076"/>
      <c r="AM442" s="3076"/>
      <c r="AN442" s="3076"/>
      <c r="AO442" s="3076"/>
      <c r="AP442" s="3076"/>
      <c r="AQ442" s="3076"/>
      <c r="AR442" s="3076"/>
      <c r="AS442" s="3076"/>
    </row>
    <row r="443" spans="2:45" ht="13.5">
      <c r="B443" s="3091">
        <v>9</v>
      </c>
      <c r="C443" s="1008"/>
      <c r="D443" s="3092" t="s">
        <v>6368</v>
      </c>
      <c r="E443" s="3093">
        <v>1</v>
      </c>
      <c r="F443" s="3094">
        <v>0</v>
      </c>
      <c r="G443" s="1164">
        <v>1</v>
      </c>
      <c r="H443" s="3095">
        <v>0</v>
      </c>
      <c r="I443" s="3095">
        <v>0</v>
      </c>
      <c r="J443" s="3096">
        <v>1</v>
      </c>
      <c r="K443" s="2962"/>
      <c r="L443" s="2961"/>
      <c r="M443" s="2964"/>
      <c r="N443" s="3091">
        <v>9</v>
      </c>
      <c r="O443" s="1008"/>
      <c r="P443" s="3097" t="s">
        <v>6369</v>
      </c>
      <c r="Q443" s="3093">
        <v>1</v>
      </c>
      <c r="R443" s="1010">
        <v>0</v>
      </c>
      <c r="S443" s="3098">
        <v>1</v>
      </c>
      <c r="T443" s="1010">
        <v>0</v>
      </c>
      <c r="U443" s="1010">
        <v>0</v>
      </c>
      <c r="V443" s="1011">
        <v>1</v>
      </c>
      <c r="X443" s="3076"/>
      <c r="Y443" s="936"/>
      <c r="Z443" s="936"/>
      <c r="AA443" s="936"/>
      <c r="AB443" s="1196"/>
      <c r="AC443" s="936"/>
      <c r="AD443" s="936"/>
      <c r="AE443" s="936"/>
      <c r="AF443" s="936"/>
      <c r="AG443" s="936"/>
      <c r="AH443" s="936"/>
      <c r="AI443" s="936"/>
      <c r="AJ443" s="3076"/>
      <c r="AK443" s="3076"/>
      <c r="AL443" s="3076"/>
      <c r="AM443" s="3076"/>
      <c r="AN443" s="3076"/>
      <c r="AO443" s="3076"/>
      <c r="AP443" s="3076"/>
      <c r="AQ443" s="3076"/>
      <c r="AR443" s="3076"/>
      <c r="AS443" s="3076"/>
    </row>
    <row r="444" spans="2:45">
      <c r="B444" s="3091">
        <v>10</v>
      </c>
      <c r="C444" s="1008"/>
      <c r="D444" s="3092" t="s">
        <v>6370</v>
      </c>
      <c r="E444" s="3099">
        <v>1</v>
      </c>
      <c r="F444" s="3094">
        <v>0</v>
      </c>
      <c r="G444" s="3098">
        <v>1</v>
      </c>
      <c r="H444" s="1010">
        <v>0</v>
      </c>
      <c r="I444" s="1010">
        <v>1</v>
      </c>
      <c r="J444" s="1011">
        <v>0</v>
      </c>
      <c r="K444" s="2962"/>
      <c r="L444" s="2961"/>
      <c r="M444" s="2964"/>
      <c r="N444" s="3091">
        <v>10</v>
      </c>
      <c r="O444" s="1008"/>
      <c r="P444" s="3092" t="s">
        <v>6371</v>
      </c>
      <c r="Q444" s="3098">
        <v>1</v>
      </c>
      <c r="R444" s="1010">
        <v>0</v>
      </c>
      <c r="S444" s="1010">
        <v>1</v>
      </c>
      <c r="T444" s="1010">
        <v>0</v>
      </c>
      <c r="U444" s="1010">
        <v>1</v>
      </c>
      <c r="V444" s="1011">
        <v>0</v>
      </c>
      <c r="X444" s="3076"/>
      <c r="Y444" s="936"/>
      <c r="Z444" s="3065"/>
      <c r="AA444" s="3055"/>
      <c r="AB444" s="3055"/>
      <c r="AC444" s="3055"/>
      <c r="AD444" s="3055"/>
      <c r="AE444" s="3055"/>
      <c r="AF444" s="3055"/>
      <c r="AG444" s="936"/>
      <c r="AH444" s="936"/>
      <c r="AI444" s="936"/>
      <c r="AJ444" s="3045"/>
      <c r="AK444" s="3055"/>
      <c r="AL444" s="3065"/>
      <c r="AM444" s="3055"/>
      <c r="AN444" s="3055"/>
      <c r="AO444" s="3055"/>
      <c r="AP444" s="3055"/>
      <c r="AQ444" s="3055"/>
      <c r="AR444" s="3055"/>
      <c r="AS444" s="3076"/>
    </row>
    <row r="445" spans="2:45">
      <c r="B445" s="3091">
        <v>11</v>
      </c>
      <c r="C445" s="1008"/>
      <c r="D445" s="3092" t="s">
        <v>6372</v>
      </c>
      <c r="E445" s="1010">
        <v>1</v>
      </c>
      <c r="F445" s="1010">
        <v>0</v>
      </c>
      <c r="G445" s="3098">
        <v>1</v>
      </c>
      <c r="H445" s="1010">
        <v>0</v>
      </c>
      <c r="I445" s="1010">
        <v>1</v>
      </c>
      <c r="J445" s="1011">
        <v>1</v>
      </c>
      <c r="K445" s="2962"/>
      <c r="L445" s="2961"/>
      <c r="M445" s="2964"/>
      <c r="N445" s="3091">
        <v>11</v>
      </c>
      <c r="O445" s="1008"/>
      <c r="P445" s="3092" t="s">
        <v>6373</v>
      </c>
      <c r="Q445" s="3093">
        <v>1</v>
      </c>
      <c r="R445" s="3094">
        <v>0</v>
      </c>
      <c r="S445" s="3093">
        <v>1</v>
      </c>
      <c r="T445" s="3094">
        <v>0</v>
      </c>
      <c r="U445" s="3094">
        <v>1</v>
      </c>
      <c r="V445" s="3100">
        <v>1</v>
      </c>
      <c r="X445" s="3076"/>
      <c r="Y445" s="936"/>
      <c r="Z445" s="3065"/>
      <c r="AA445" s="3055"/>
      <c r="AB445" s="3055"/>
      <c r="AC445" s="3055"/>
      <c r="AD445" s="3055"/>
      <c r="AE445" s="3055"/>
      <c r="AF445" s="3055"/>
      <c r="AG445" s="936"/>
      <c r="AH445" s="936"/>
      <c r="AI445" s="936"/>
      <c r="AJ445" s="3045"/>
      <c r="AK445" s="3055"/>
      <c r="AL445" s="3065"/>
      <c r="AM445" s="3055"/>
      <c r="AN445" s="3055"/>
      <c r="AO445" s="3055"/>
      <c r="AP445" s="3055"/>
      <c r="AQ445" s="3055"/>
      <c r="AR445" s="3055"/>
      <c r="AS445" s="3076"/>
    </row>
    <row r="446" spans="2:45">
      <c r="B446" s="3091">
        <v>12</v>
      </c>
      <c r="C446" s="1008"/>
      <c r="D446" s="3092" t="s">
        <v>6374</v>
      </c>
      <c r="E446" s="3093">
        <v>1</v>
      </c>
      <c r="F446" s="3094">
        <v>0</v>
      </c>
      <c r="G446" s="3093">
        <v>1</v>
      </c>
      <c r="H446" s="3094">
        <v>1</v>
      </c>
      <c r="I446" s="3094">
        <v>0</v>
      </c>
      <c r="J446" s="3100">
        <v>0</v>
      </c>
      <c r="K446" s="2962"/>
      <c r="L446" s="2961"/>
      <c r="M446" s="2964"/>
      <c r="N446" s="3091">
        <v>12</v>
      </c>
      <c r="O446" s="1008"/>
      <c r="P446" s="3092" t="s">
        <v>6375</v>
      </c>
      <c r="Q446" s="3093">
        <v>1</v>
      </c>
      <c r="R446" s="3094">
        <v>0</v>
      </c>
      <c r="S446" s="3093">
        <v>1</v>
      </c>
      <c r="T446" s="3094">
        <v>1</v>
      </c>
      <c r="U446" s="3094">
        <v>0</v>
      </c>
      <c r="V446" s="3100">
        <v>0</v>
      </c>
      <c r="X446" s="3076"/>
      <c r="Y446" s="936"/>
      <c r="Z446" s="3065"/>
      <c r="AA446" s="3055"/>
      <c r="AB446" s="3055"/>
      <c r="AC446" s="3055"/>
      <c r="AD446" s="3055"/>
      <c r="AE446" s="3055"/>
      <c r="AF446" s="3055"/>
      <c r="AG446" s="936"/>
      <c r="AH446" s="936"/>
      <c r="AI446" s="936"/>
      <c r="AJ446" s="3045"/>
      <c r="AK446" s="3055"/>
      <c r="AL446" s="3065"/>
      <c r="AM446" s="3055"/>
      <c r="AN446" s="3055"/>
      <c r="AO446" s="3055"/>
      <c r="AP446" s="3055"/>
      <c r="AQ446" s="3055"/>
      <c r="AR446" s="3055"/>
      <c r="AS446" s="3076"/>
    </row>
    <row r="447" spans="2:45">
      <c r="B447" s="3091">
        <v>13</v>
      </c>
      <c r="C447" s="1008"/>
      <c r="D447" s="3092" t="s">
        <v>6376</v>
      </c>
      <c r="E447" s="3093">
        <v>1</v>
      </c>
      <c r="F447" s="3094">
        <v>0</v>
      </c>
      <c r="G447" s="3093">
        <v>1</v>
      </c>
      <c r="H447" s="3094">
        <v>1</v>
      </c>
      <c r="I447" s="3094">
        <v>0</v>
      </c>
      <c r="J447" s="3100">
        <v>1</v>
      </c>
      <c r="K447" s="2962"/>
      <c r="L447" s="2961"/>
      <c r="M447" s="2964"/>
      <c r="N447" s="3091"/>
      <c r="O447" s="1008"/>
      <c r="P447" s="3092"/>
      <c r="Q447" s="3093"/>
      <c r="R447" s="3094"/>
      <c r="S447" s="3093"/>
      <c r="T447" s="3094"/>
      <c r="U447" s="3094"/>
      <c r="V447" s="3100"/>
      <c r="X447" s="3076"/>
      <c r="Y447" s="936"/>
      <c r="Z447" s="3065"/>
      <c r="AA447" s="3055"/>
      <c r="AB447" s="3055"/>
      <c r="AC447" s="3055"/>
      <c r="AD447" s="3055"/>
      <c r="AE447" s="3055"/>
      <c r="AF447" s="3055"/>
      <c r="AG447" s="936"/>
      <c r="AH447" s="936"/>
      <c r="AI447" s="936"/>
      <c r="AJ447" s="3045"/>
      <c r="AK447" s="3055"/>
      <c r="AL447" s="3065"/>
      <c r="AM447" s="3055"/>
      <c r="AN447" s="3055"/>
      <c r="AO447" s="3055"/>
      <c r="AP447" s="3055"/>
      <c r="AQ447" s="3055"/>
      <c r="AR447" s="3055"/>
      <c r="AS447" s="3076"/>
    </row>
    <row r="448" spans="2:45">
      <c r="B448" s="3091">
        <v>14</v>
      </c>
      <c r="C448" s="1008"/>
      <c r="D448" s="3092" t="s">
        <v>6377</v>
      </c>
      <c r="E448" s="3093">
        <v>1</v>
      </c>
      <c r="F448" s="3094">
        <v>0</v>
      </c>
      <c r="G448" s="3093">
        <v>1</v>
      </c>
      <c r="H448" s="3094">
        <v>1</v>
      </c>
      <c r="I448" s="3094">
        <v>1</v>
      </c>
      <c r="J448" s="3100">
        <v>0</v>
      </c>
      <c r="K448" s="2962"/>
      <c r="L448" s="2961"/>
      <c r="M448" s="2964"/>
      <c r="N448" s="3091"/>
      <c r="O448" s="1008"/>
      <c r="P448" s="3092"/>
      <c r="Q448" s="3093"/>
      <c r="R448" s="3094"/>
      <c r="S448" s="3093"/>
      <c r="T448" s="3094"/>
      <c r="U448" s="3094"/>
      <c r="V448" s="3100"/>
      <c r="X448" s="3076"/>
      <c r="Y448" s="936"/>
      <c r="Z448" s="3065"/>
      <c r="AA448" s="3055"/>
      <c r="AB448" s="3055"/>
      <c r="AC448" s="3055"/>
      <c r="AD448" s="3055"/>
      <c r="AE448" s="3055"/>
      <c r="AF448" s="3055"/>
      <c r="AG448" s="936"/>
      <c r="AH448" s="936"/>
      <c r="AI448" s="936"/>
      <c r="AJ448" s="3045"/>
      <c r="AK448" s="3055"/>
      <c r="AL448" s="3065"/>
      <c r="AM448" s="3055"/>
      <c r="AN448" s="3055"/>
      <c r="AO448" s="3055"/>
      <c r="AP448" s="3055"/>
      <c r="AQ448" s="3055"/>
      <c r="AR448" s="3055"/>
      <c r="AS448" s="3076"/>
    </row>
    <row r="449" spans="2:45">
      <c r="B449" s="3091">
        <v>15</v>
      </c>
      <c r="C449" s="1008"/>
      <c r="D449" s="3092" t="s">
        <v>6378</v>
      </c>
      <c r="E449" s="3093">
        <v>1</v>
      </c>
      <c r="F449" s="3094">
        <v>0</v>
      </c>
      <c r="G449" s="3093">
        <v>1</v>
      </c>
      <c r="H449" s="3094">
        <v>1</v>
      </c>
      <c r="I449" s="3094">
        <v>1</v>
      </c>
      <c r="J449" s="3100">
        <v>1</v>
      </c>
      <c r="K449" s="2962"/>
      <c r="L449" s="2961"/>
      <c r="M449" s="2964"/>
      <c r="N449" s="3091"/>
      <c r="O449" s="1008"/>
      <c r="P449" s="3092"/>
      <c r="Q449" s="3093"/>
      <c r="R449" s="3094"/>
      <c r="S449" s="3093"/>
      <c r="T449" s="3094"/>
      <c r="U449" s="3094"/>
      <c r="V449" s="3100"/>
      <c r="X449" s="3076"/>
      <c r="Y449" s="936"/>
      <c r="Z449" s="3065"/>
      <c r="AA449" s="3055"/>
      <c r="AB449" s="3055"/>
      <c r="AC449" s="3055"/>
      <c r="AD449" s="3055"/>
      <c r="AE449" s="3055"/>
      <c r="AF449" s="3055"/>
      <c r="AG449" s="936"/>
      <c r="AH449" s="936"/>
      <c r="AI449" s="936"/>
      <c r="AJ449" s="3045"/>
      <c r="AK449" s="3055"/>
      <c r="AL449" s="3065"/>
      <c r="AM449" s="3055"/>
      <c r="AN449" s="3055"/>
      <c r="AO449" s="3055"/>
      <c r="AP449" s="3055"/>
      <c r="AQ449" s="3055"/>
      <c r="AR449" s="3055"/>
      <c r="AS449" s="3076"/>
    </row>
    <row r="450" spans="2:45">
      <c r="B450" s="3091">
        <v>16</v>
      </c>
      <c r="C450" s="1008"/>
      <c r="D450" s="3101"/>
      <c r="E450" s="3093"/>
      <c r="F450" s="3094"/>
      <c r="G450" s="3093"/>
      <c r="H450" s="3094"/>
      <c r="I450" s="3094"/>
      <c r="J450" s="3100"/>
      <c r="K450" s="2962"/>
      <c r="L450" s="2961"/>
      <c r="M450" s="2964"/>
      <c r="N450" s="3091"/>
      <c r="O450" s="1008"/>
      <c r="P450" s="3092"/>
      <c r="Q450" s="3093"/>
      <c r="R450" s="3094"/>
      <c r="S450" s="3093"/>
      <c r="T450" s="3094"/>
      <c r="U450" s="3094"/>
      <c r="V450" s="3100"/>
      <c r="X450" s="3076"/>
      <c r="Y450" s="936"/>
      <c r="Z450" s="3065"/>
      <c r="AA450" s="3055"/>
      <c r="AB450" s="3055"/>
      <c r="AC450" s="3055"/>
      <c r="AD450" s="3055"/>
      <c r="AE450" s="3055"/>
      <c r="AF450" s="3055"/>
      <c r="AG450" s="936"/>
      <c r="AH450" s="936"/>
      <c r="AI450" s="936"/>
      <c r="AJ450" s="3045"/>
      <c r="AK450" s="3055"/>
      <c r="AL450" s="3065"/>
      <c r="AM450" s="3055"/>
      <c r="AN450" s="3055"/>
      <c r="AO450" s="3055"/>
      <c r="AP450" s="3055"/>
      <c r="AQ450" s="3055"/>
      <c r="AR450" s="3055"/>
      <c r="AS450" s="3076"/>
    </row>
    <row r="451" spans="2:45">
      <c r="B451" s="3091">
        <v>20</v>
      </c>
      <c r="C451" s="1008"/>
      <c r="D451" s="3101" t="s">
        <v>2567</v>
      </c>
      <c r="E451" s="3093">
        <v>1</v>
      </c>
      <c r="F451" s="3094">
        <v>1</v>
      </c>
      <c r="G451" s="3093">
        <v>0</v>
      </c>
      <c r="H451" s="3094">
        <v>0</v>
      </c>
      <c r="I451" s="3094">
        <v>0</v>
      </c>
      <c r="J451" s="3100">
        <v>0</v>
      </c>
      <c r="K451" s="2962"/>
      <c r="L451" s="2961"/>
      <c r="M451" s="2964"/>
      <c r="N451" s="3091">
        <v>20</v>
      </c>
      <c r="O451" s="1008"/>
      <c r="P451" s="3092" t="s">
        <v>6379</v>
      </c>
      <c r="Q451" s="3093">
        <v>1</v>
      </c>
      <c r="R451" s="3094">
        <v>1</v>
      </c>
      <c r="S451" s="3093">
        <v>0</v>
      </c>
      <c r="T451" s="3094">
        <v>0</v>
      </c>
      <c r="U451" s="3094">
        <v>0</v>
      </c>
      <c r="V451" s="3100">
        <v>0</v>
      </c>
      <c r="X451" s="3076"/>
      <c r="Y451" s="936"/>
      <c r="Z451" s="3065"/>
      <c r="AA451" s="3055"/>
      <c r="AB451" s="3055"/>
      <c r="AC451" s="3055"/>
      <c r="AD451" s="3055"/>
      <c r="AE451" s="3055"/>
      <c r="AF451" s="3055"/>
      <c r="AG451" s="3076"/>
      <c r="AH451" s="3076"/>
      <c r="AI451" s="3076"/>
      <c r="AJ451" s="3045"/>
      <c r="AK451" s="3055"/>
      <c r="AL451" s="3065"/>
      <c r="AM451" s="3055"/>
      <c r="AN451" s="3055"/>
      <c r="AO451" s="3055"/>
      <c r="AP451" s="3055"/>
      <c r="AQ451" s="3055"/>
      <c r="AR451" s="3055"/>
      <c r="AS451" s="3076"/>
    </row>
    <row r="452" spans="2:45">
      <c r="B452" s="3091">
        <v>21</v>
      </c>
      <c r="C452" s="1008"/>
      <c r="D452" s="1164" t="s">
        <v>2933</v>
      </c>
      <c r="E452" s="3098">
        <v>1</v>
      </c>
      <c r="F452" s="1010">
        <v>1</v>
      </c>
      <c r="G452" s="3093">
        <v>0</v>
      </c>
      <c r="H452" s="3094">
        <v>0</v>
      </c>
      <c r="I452" s="3094">
        <v>0</v>
      </c>
      <c r="J452" s="3100">
        <v>1</v>
      </c>
      <c r="K452" s="2962"/>
      <c r="L452" s="2961"/>
      <c r="M452" s="2964"/>
      <c r="N452" s="3091">
        <v>21</v>
      </c>
      <c r="O452" s="1008"/>
      <c r="P452" s="3092" t="s">
        <v>2570</v>
      </c>
      <c r="Q452" s="3098">
        <v>1</v>
      </c>
      <c r="R452" s="1010">
        <v>1</v>
      </c>
      <c r="S452" s="3093">
        <v>0</v>
      </c>
      <c r="T452" s="3094">
        <v>0</v>
      </c>
      <c r="U452" s="3094">
        <v>0</v>
      </c>
      <c r="V452" s="3100">
        <v>1</v>
      </c>
      <c r="X452" s="3076"/>
      <c r="Y452" s="936"/>
      <c r="Z452" s="3065"/>
      <c r="AA452" s="3055"/>
      <c r="AB452" s="3055"/>
      <c r="AC452" s="3055"/>
      <c r="AD452" s="3055"/>
      <c r="AE452" s="3055"/>
      <c r="AF452" s="3055"/>
      <c r="AG452" s="3076"/>
      <c r="AH452" s="3076"/>
      <c r="AI452" s="3076"/>
      <c r="AJ452" s="3045"/>
      <c r="AK452" s="3055"/>
      <c r="AL452" s="3065"/>
      <c r="AM452" s="3055"/>
      <c r="AN452" s="3055"/>
      <c r="AO452" s="3055"/>
      <c r="AP452" s="3055"/>
      <c r="AQ452" s="3055"/>
      <c r="AR452" s="3055"/>
      <c r="AS452" s="3076"/>
    </row>
    <row r="453" spans="2:45">
      <c r="B453" s="3091">
        <v>22</v>
      </c>
      <c r="C453" s="1008"/>
      <c r="D453" s="1164" t="s">
        <v>2571</v>
      </c>
      <c r="E453" s="3098">
        <v>1</v>
      </c>
      <c r="F453" s="1010">
        <v>1</v>
      </c>
      <c r="G453" s="3098">
        <v>0</v>
      </c>
      <c r="H453" s="1010">
        <v>0</v>
      </c>
      <c r="I453" s="1010">
        <v>1</v>
      </c>
      <c r="J453" s="1011">
        <v>0</v>
      </c>
      <c r="K453" s="2962"/>
      <c r="L453" s="2961"/>
      <c r="M453" s="2964"/>
      <c r="N453" s="3091">
        <v>22</v>
      </c>
      <c r="O453" s="1008"/>
      <c r="P453" s="1164" t="s">
        <v>2572</v>
      </c>
      <c r="Q453" s="3098">
        <v>1</v>
      </c>
      <c r="R453" s="1010">
        <v>1</v>
      </c>
      <c r="S453" s="3098">
        <v>0</v>
      </c>
      <c r="T453" s="1010">
        <v>0</v>
      </c>
      <c r="U453" s="1010">
        <v>1</v>
      </c>
      <c r="V453" s="1011">
        <v>0</v>
      </c>
      <c r="X453" s="3076"/>
      <c r="Y453" s="936"/>
      <c r="Z453" s="3065"/>
      <c r="AA453" s="3055"/>
      <c r="AB453" s="3055"/>
      <c r="AC453" s="3055"/>
      <c r="AD453" s="3055"/>
      <c r="AE453" s="3055"/>
      <c r="AF453" s="3055"/>
      <c r="AG453" s="3076"/>
      <c r="AH453" s="3076"/>
      <c r="AI453" s="3076"/>
      <c r="AJ453" s="3045"/>
      <c r="AK453" s="3055"/>
      <c r="AL453" s="3065"/>
      <c r="AM453" s="3055"/>
      <c r="AN453" s="3055"/>
      <c r="AO453" s="3055"/>
      <c r="AP453" s="3055"/>
      <c r="AQ453" s="3055"/>
      <c r="AR453" s="3055"/>
      <c r="AS453" s="3076"/>
    </row>
    <row r="454" spans="2:45">
      <c r="B454" s="3091">
        <v>23</v>
      </c>
      <c r="C454" s="1008"/>
      <c r="D454" s="1164" t="s">
        <v>2573</v>
      </c>
      <c r="E454" s="3098">
        <v>1</v>
      </c>
      <c r="F454" s="1010">
        <v>1</v>
      </c>
      <c r="G454" s="3098">
        <v>0</v>
      </c>
      <c r="H454" s="1010">
        <v>0</v>
      </c>
      <c r="I454" s="1010">
        <v>1</v>
      </c>
      <c r="J454" s="1011">
        <v>1</v>
      </c>
      <c r="K454" s="2962"/>
      <c r="L454" s="2961"/>
      <c r="M454" s="2964"/>
      <c r="N454" s="3091">
        <v>23</v>
      </c>
      <c r="O454" s="1008"/>
      <c r="P454" s="1164" t="s">
        <v>2574</v>
      </c>
      <c r="Q454" s="3098">
        <v>1</v>
      </c>
      <c r="R454" s="1010">
        <v>1</v>
      </c>
      <c r="S454" s="3098">
        <v>0</v>
      </c>
      <c r="T454" s="1010">
        <v>0</v>
      </c>
      <c r="U454" s="1010">
        <v>1</v>
      </c>
      <c r="V454" s="1011">
        <v>1</v>
      </c>
      <c r="X454" s="1150"/>
      <c r="Y454" s="936"/>
      <c r="Z454" s="3065"/>
      <c r="AA454" s="3055"/>
      <c r="AB454" s="3055"/>
      <c r="AC454" s="3055"/>
      <c r="AD454" s="3055"/>
      <c r="AE454" s="3055"/>
      <c r="AF454" s="3055"/>
      <c r="AG454" s="3076"/>
      <c r="AH454" s="3076"/>
      <c r="AI454" s="3076"/>
      <c r="AJ454" s="3045"/>
      <c r="AK454" s="3055"/>
      <c r="AL454" s="3065"/>
      <c r="AM454" s="3055"/>
      <c r="AN454" s="3055"/>
      <c r="AO454" s="3055"/>
      <c r="AP454" s="3055"/>
      <c r="AQ454" s="3055"/>
      <c r="AR454" s="3055"/>
      <c r="AS454" s="3076"/>
    </row>
    <row r="455" spans="2:45">
      <c r="B455" s="3091">
        <v>24</v>
      </c>
      <c r="C455" s="1008"/>
      <c r="D455" s="1164" t="s">
        <v>2575</v>
      </c>
      <c r="E455" s="3098">
        <v>1</v>
      </c>
      <c r="F455" s="1010">
        <v>1</v>
      </c>
      <c r="G455" s="3098">
        <v>0</v>
      </c>
      <c r="H455" s="1010">
        <v>1</v>
      </c>
      <c r="I455" s="1010">
        <v>0</v>
      </c>
      <c r="J455" s="1011">
        <v>0</v>
      </c>
      <c r="K455" s="2962"/>
      <c r="L455" s="2961"/>
      <c r="M455" s="2964"/>
      <c r="N455" s="3091">
        <v>24</v>
      </c>
      <c r="O455" s="1008"/>
      <c r="P455" s="1164" t="s">
        <v>2576</v>
      </c>
      <c r="Q455" s="3098">
        <v>1</v>
      </c>
      <c r="R455" s="1010">
        <v>1</v>
      </c>
      <c r="S455" s="3098">
        <v>0</v>
      </c>
      <c r="T455" s="1010">
        <v>1</v>
      </c>
      <c r="U455" s="1010">
        <v>0</v>
      </c>
      <c r="V455" s="1011">
        <v>0</v>
      </c>
      <c r="X455" s="3076"/>
      <c r="Y455" s="3076"/>
      <c r="Z455" s="3065"/>
      <c r="AA455" s="3055"/>
      <c r="AB455" s="3065"/>
      <c r="AC455" s="3065"/>
      <c r="AD455" s="3065"/>
      <c r="AE455" s="3065"/>
      <c r="AF455" s="3065"/>
      <c r="AG455" s="3076"/>
      <c r="AH455" s="3076"/>
      <c r="AI455" s="3076"/>
      <c r="AJ455" s="3045"/>
      <c r="AK455" s="3055"/>
      <c r="AL455" s="3065"/>
      <c r="AM455" s="3065"/>
      <c r="AN455" s="3065"/>
      <c r="AO455" s="3065"/>
      <c r="AP455" s="3065"/>
      <c r="AQ455" s="3065"/>
      <c r="AR455" s="3065"/>
      <c r="AS455" s="3076"/>
    </row>
    <row r="456" spans="2:45">
      <c r="B456" s="3091">
        <v>25</v>
      </c>
      <c r="C456" s="1008"/>
      <c r="D456" s="1164" t="s">
        <v>2577</v>
      </c>
      <c r="E456" s="3098">
        <v>1</v>
      </c>
      <c r="F456" s="1010">
        <v>1</v>
      </c>
      <c r="G456" s="1164">
        <v>0</v>
      </c>
      <c r="H456" s="3095">
        <v>1</v>
      </c>
      <c r="I456" s="3095">
        <v>0</v>
      </c>
      <c r="J456" s="3096">
        <v>1</v>
      </c>
      <c r="K456" s="2962"/>
      <c r="L456" s="2961"/>
      <c r="M456" s="2964"/>
      <c r="N456" s="3091">
        <v>25</v>
      </c>
      <c r="O456" s="1008"/>
      <c r="P456" s="1164" t="s">
        <v>2578</v>
      </c>
      <c r="Q456" s="3098">
        <v>1</v>
      </c>
      <c r="R456" s="1010">
        <v>1</v>
      </c>
      <c r="S456" s="1164">
        <v>0</v>
      </c>
      <c r="T456" s="3095">
        <v>1</v>
      </c>
      <c r="U456" s="3095">
        <v>0</v>
      </c>
      <c r="V456" s="3096">
        <v>1</v>
      </c>
      <c r="X456" s="1212"/>
      <c r="Y456" s="1212"/>
      <c r="Z456" s="3065"/>
      <c r="AA456" s="3055"/>
      <c r="AB456" s="3055"/>
      <c r="AC456" s="3055"/>
      <c r="AD456" s="3055"/>
      <c r="AE456" s="3055"/>
      <c r="AF456" s="3055"/>
      <c r="AG456" s="3076"/>
      <c r="AH456" s="3076"/>
      <c r="AI456" s="3076"/>
      <c r="AJ456" s="3045"/>
      <c r="AK456" s="3055"/>
      <c r="AL456" s="3065"/>
      <c r="AM456" s="3055"/>
      <c r="AN456" s="3055"/>
      <c r="AO456" s="3055"/>
      <c r="AP456" s="3055"/>
      <c r="AQ456" s="3055"/>
      <c r="AR456" s="3055"/>
      <c r="AS456" s="3076"/>
    </row>
    <row r="457" spans="2:45">
      <c r="B457" s="3091">
        <v>26</v>
      </c>
      <c r="C457" s="1008"/>
      <c r="D457" s="1164" t="s">
        <v>2579</v>
      </c>
      <c r="E457" s="3098">
        <v>1</v>
      </c>
      <c r="F457" s="1010">
        <v>1</v>
      </c>
      <c r="G457" s="3098">
        <v>0</v>
      </c>
      <c r="H457" s="1010">
        <v>1</v>
      </c>
      <c r="I457" s="1010">
        <v>1</v>
      </c>
      <c r="J457" s="1011">
        <v>0</v>
      </c>
      <c r="K457" s="2962"/>
      <c r="L457" s="2961"/>
      <c r="M457" s="2964"/>
      <c r="N457" s="3091">
        <v>26</v>
      </c>
      <c r="O457" s="1008"/>
      <c r="P457" s="1164" t="s">
        <v>2580</v>
      </c>
      <c r="Q457" s="3098">
        <v>1</v>
      </c>
      <c r="R457" s="1010">
        <v>1</v>
      </c>
      <c r="S457" s="3098">
        <v>0</v>
      </c>
      <c r="T457" s="1010">
        <v>1</v>
      </c>
      <c r="U457" s="1010">
        <v>1</v>
      </c>
      <c r="V457" s="1011">
        <v>0</v>
      </c>
      <c r="X457" s="1212"/>
      <c r="Y457" s="1212"/>
      <c r="Z457" s="936"/>
      <c r="AA457" s="936"/>
      <c r="AB457" s="936"/>
      <c r="AC457" s="936"/>
      <c r="AD457" s="936"/>
      <c r="AE457" s="936"/>
      <c r="AF457" s="936"/>
      <c r="AG457" s="3076"/>
      <c r="AH457" s="3076"/>
      <c r="AI457" s="3076"/>
      <c r="AJ457" s="3045"/>
      <c r="AK457" s="3055"/>
      <c r="AL457" s="3065"/>
      <c r="AM457" s="3055"/>
      <c r="AN457" s="3055"/>
      <c r="AO457" s="3055"/>
      <c r="AP457" s="3055"/>
      <c r="AQ457" s="3055"/>
      <c r="AR457" s="3055"/>
      <c r="AS457" s="3076"/>
    </row>
    <row r="458" spans="2:45">
      <c r="B458" s="3091">
        <v>27</v>
      </c>
      <c r="C458" s="1008"/>
      <c r="D458" s="1164" t="s">
        <v>2581</v>
      </c>
      <c r="E458" s="3098">
        <v>1</v>
      </c>
      <c r="F458" s="1010">
        <v>1</v>
      </c>
      <c r="G458" s="3098">
        <v>0</v>
      </c>
      <c r="H458" s="1010">
        <v>1</v>
      </c>
      <c r="I458" s="1010">
        <v>1</v>
      </c>
      <c r="J458" s="1011">
        <v>1</v>
      </c>
      <c r="K458" s="2962"/>
      <c r="L458" s="2961"/>
      <c r="M458" s="2964"/>
      <c r="N458" s="3091">
        <v>27</v>
      </c>
      <c r="O458" s="1008"/>
      <c r="P458" s="1164" t="s">
        <v>2582</v>
      </c>
      <c r="Q458" s="3098">
        <v>1</v>
      </c>
      <c r="R458" s="1010">
        <v>1</v>
      </c>
      <c r="S458" s="3098">
        <v>0</v>
      </c>
      <c r="T458" s="1010">
        <v>1</v>
      </c>
      <c r="U458" s="1010">
        <v>1</v>
      </c>
      <c r="V458" s="1011">
        <v>1</v>
      </c>
      <c r="X458" s="1212"/>
      <c r="Y458" s="1212"/>
      <c r="Z458" s="936"/>
      <c r="AA458" s="936"/>
      <c r="AB458" s="936"/>
      <c r="AC458" s="936"/>
      <c r="AD458" s="936"/>
      <c r="AE458" s="936"/>
      <c r="AF458" s="936"/>
      <c r="AG458" s="3076"/>
      <c r="AH458" s="3076"/>
      <c r="AI458" s="3076"/>
      <c r="AJ458" s="3076"/>
      <c r="AK458" s="3076"/>
      <c r="AL458" s="3076"/>
      <c r="AM458" s="3076"/>
      <c r="AN458" s="3076"/>
      <c r="AO458" s="3076"/>
      <c r="AP458" s="3076"/>
      <c r="AQ458" s="3076"/>
      <c r="AR458" s="3076"/>
      <c r="AS458" s="3076"/>
    </row>
    <row r="459" spans="2:45">
      <c r="B459" s="3091">
        <v>28</v>
      </c>
      <c r="C459" s="1008"/>
      <c r="D459" s="1164" t="s">
        <v>2584</v>
      </c>
      <c r="E459" s="3098">
        <v>1</v>
      </c>
      <c r="F459" s="1010">
        <v>1</v>
      </c>
      <c r="G459" s="3098">
        <v>1</v>
      </c>
      <c r="H459" s="1010">
        <v>0</v>
      </c>
      <c r="I459" s="1010">
        <v>0</v>
      </c>
      <c r="J459" s="1011">
        <v>0</v>
      </c>
      <c r="K459" s="2962"/>
      <c r="L459" s="2961"/>
      <c r="M459" s="2964"/>
      <c r="N459" s="3091">
        <v>28</v>
      </c>
      <c r="O459" s="1008"/>
      <c r="P459" s="1164" t="s">
        <v>2585</v>
      </c>
      <c r="Q459" s="3098">
        <v>1</v>
      </c>
      <c r="R459" s="1010">
        <v>1</v>
      </c>
      <c r="S459" s="3098">
        <v>1</v>
      </c>
      <c r="T459" s="1010">
        <v>0</v>
      </c>
      <c r="U459" s="1010">
        <v>0</v>
      </c>
      <c r="V459" s="1011">
        <v>0</v>
      </c>
      <c r="X459" s="1212"/>
      <c r="Y459" s="3102"/>
      <c r="Z459" s="3056"/>
      <c r="AA459" s="3074"/>
      <c r="AB459" s="3074"/>
      <c r="AC459" s="3074"/>
      <c r="AD459" s="3074"/>
      <c r="AE459" s="3074"/>
      <c r="AF459" s="3074"/>
      <c r="AG459" s="3076"/>
      <c r="AH459" s="3076"/>
      <c r="AI459" s="3076"/>
      <c r="AJ459" s="3076"/>
      <c r="AK459" s="3065"/>
      <c r="AL459" s="3056"/>
      <c r="AM459" s="3074"/>
      <c r="AN459" s="3074"/>
      <c r="AO459" s="3074"/>
      <c r="AP459" s="3074"/>
      <c r="AQ459" s="3074"/>
      <c r="AR459" s="3074"/>
      <c r="AS459" s="3076"/>
    </row>
    <row r="460" spans="2:45">
      <c r="B460" s="3091">
        <v>29</v>
      </c>
      <c r="C460" s="1008"/>
      <c r="D460" s="1164" t="s">
        <v>2586</v>
      </c>
      <c r="E460" s="3098">
        <v>1</v>
      </c>
      <c r="F460" s="1010">
        <v>1</v>
      </c>
      <c r="G460" s="3098">
        <v>1</v>
      </c>
      <c r="H460" s="3094">
        <v>0</v>
      </c>
      <c r="I460" s="3094">
        <v>0</v>
      </c>
      <c r="J460" s="3100">
        <v>1</v>
      </c>
      <c r="K460" s="2962"/>
      <c r="L460" s="2961"/>
      <c r="M460" s="2964"/>
      <c r="N460" s="3091">
        <v>29</v>
      </c>
      <c r="O460" s="1008"/>
      <c r="P460" s="1164" t="s">
        <v>2587</v>
      </c>
      <c r="Q460" s="3098">
        <v>1</v>
      </c>
      <c r="R460" s="1010">
        <v>1</v>
      </c>
      <c r="S460" s="3098">
        <v>1</v>
      </c>
      <c r="T460" s="3094">
        <v>0</v>
      </c>
      <c r="U460" s="3094">
        <v>0</v>
      </c>
      <c r="V460" s="3100">
        <v>1</v>
      </c>
      <c r="X460" s="1212"/>
      <c r="Y460" s="3102"/>
      <c r="Z460" s="3056"/>
      <c r="AA460" s="3074"/>
      <c r="AB460" s="3074"/>
      <c r="AC460" s="3074"/>
      <c r="AD460" s="3074"/>
      <c r="AE460" s="3074"/>
      <c r="AF460" s="3074"/>
      <c r="AG460" s="3076"/>
      <c r="AH460" s="3076"/>
      <c r="AI460" s="3076"/>
      <c r="AJ460" s="3076"/>
      <c r="AK460" s="3065"/>
      <c r="AL460" s="3056"/>
      <c r="AM460" s="3074"/>
      <c r="AN460" s="3074"/>
      <c r="AO460" s="3074"/>
      <c r="AP460" s="3074"/>
      <c r="AQ460" s="3074"/>
      <c r="AR460" s="3074"/>
      <c r="AS460" s="3076"/>
    </row>
    <row r="461" spans="2:45">
      <c r="B461" s="3091">
        <v>30</v>
      </c>
      <c r="C461" s="1008"/>
      <c r="D461" s="1164" t="s">
        <v>2588</v>
      </c>
      <c r="E461" s="3098">
        <v>1</v>
      </c>
      <c r="F461" s="1010">
        <v>1</v>
      </c>
      <c r="G461" s="3098">
        <v>1</v>
      </c>
      <c r="H461" s="1010">
        <v>0</v>
      </c>
      <c r="I461" s="1010">
        <v>1</v>
      </c>
      <c r="J461" s="1011">
        <v>0</v>
      </c>
      <c r="K461" s="2962"/>
      <c r="L461" s="2961"/>
      <c r="M461" s="2964"/>
      <c r="N461" s="3091">
        <v>30</v>
      </c>
      <c r="O461" s="1008"/>
      <c r="P461" s="1164" t="s">
        <v>2589</v>
      </c>
      <c r="Q461" s="3098">
        <v>1</v>
      </c>
      <c r="R461" s="1010">
        <v>1</v>
      </c>
      <c r="S461" s="3098">
        <v>1</v>
      </c>
      <c r="T461" s="1010">
        <v>0</v>
      </c>
      <c r="U461" s="1010">
        <v>1</v>
      </c>
      <c r="V461" s="1011">
        <v>0</v>
      </c>
      <c r="X461" s="1212"/>
      <c r="Y461" s="3102"/>
      <c r="Z461" s="3056"/>
      <c r="AA461" s="3074"/>
      <c r="AB461" s="3074"/>
      <c r="AC461" s="3074"/>
      <c r="AD461" s="3074"/>
      <c r="AE461" s="3074"/>
      <c r="AF461" s="3074"/>
      <c r="AG461" s="3076"/>
      <c r="AH461" s="3076"/>
      <c r="AI461" s="3076"/>
      <c r="AJ461" s="3076"/>
      <c r="AK461" s="3065"/>
      <c r="AL461" s="3056"/>
      <c r="AM461" s="3074"/>
      <c r="AN461" s="3074"/>
      <c r="AO461" s="3074"/>
      <c r="AP461" s="3074"/>
      <c r="AQ461" s="3074"/>
      <c r="AR461" s="3074"/>
      <c r="AS461" s="3076"/>
    </row>
    <row r="462" spans="2:45">
      <c r="B462" s="3091">
        <v>31</v>
      </c>
      <c r="C462" s="1008"/>
      <c r="D462" s="1164" t="s">
        <v>2590</v>
      </c>
      <c r="E462" s="3098">
        <v>1</v>
      </c>
      <c r="F462" s="1010">
        <v>1</v>
      </c>
      <c r="G462" s="3098">
        <v>1</v>
      </c>
      <c r="H462" s="1010">
        <v>0</v>
      </c>
      <c r="I462" s="1010">
        <v>1</v>
      </c>
      <c r="J462" s="1011">
        <v>1</v>
      </c>
      <c r="K462" s="2962"/>
      <c r="L462" s="2961"/>
      <c r="M462" s="2964"/>
      <c r="N462" s="3091">
        <v>31</v>
      </c>
      <c r="O462" s="1008"/>
      <c r="P462" s="1164" t="s">
        <v>2591</v>
      </c>
      <c r="Q462" s="3098">
        <v>1</v>
      </c>
      <c r="R462" s="1010">
        <v>1</v>
      </c>
      <c r="S462" s="3098">
        <v>1</v>
      </c>
      <c r="T462" s="1010">
        <v>0</v>
      </c>
      <c r="U462" s="1010">
        <v>1</v>
      </c>
      <c r="V462" s="1011">
        <v>1</v>
      </c>
      <c r="X462" s="1212"/>
      <c r="Y462" s="3102"/>
      <c r="Z462" s="3056"/>
      <c r="AA462" s="3074"/>
      <c r="AB462" s="3074"/>
      <c r="AC462" s="3074"/>
      <c r="AD462" s="3074"/>
      <c r="AE462" s="3074"/>
      <c r="AF462" s="3074"/>
      <c r="AG462" s="3076"/>
      <c r="AH462" s="3076"/>
      <c r="AI462" s="3076"/>
      <c r="AJ462" s="3076"/>
      <c r="AK462" s="3065"/>
      <c r="AL462" s="3056"/>
      <c r="AM462" s="3074"/>
      <c r="AN462" s="3074"/>
      <c r="AO462" s="3074"/>
      <c r="AP462" s="3074"/>
      <c r="AQ462" s="3074"/>
      <c r="AR462" s="3074"/>
      <c r="AS462" s="3076"/>
    </row>
    <row r="463" spans="2:45">
      <c r="B463" s="3091">
        <v>32</v>
      </c>
      <c r="C463" s="1008"/>
      <c r="D463" s="1164" t="s">
        <v>2592</v>
      </c>
      <c r="E463" s="3098">
        <v>1</v>
      </c>
      <c r="F463" s="1010">
        <v>1</v>
      </c>
      <c r="G463" s="3098">
        <v>1</v>
      </c>
      <c r="H463" s="1010">
        <v>1</v>
      </c>
      <c r="I463" s="1010">
        <v>0</v>
      </c>
      <c r="J463" s="1011">
        <v>0</v>
      </c>
      <c r="K463" s="2962"/>
      <c r="L463" s="2961"/>
      <c r="M463" s="2964"/>
      <c r="N463" s="3091">
        <v>32</v>
      </c>
      <c r="O463" s="1008"/>
      <c r="P463" s="1164" t="s">
        <v>2593</v>
      </c>
      <c r="Q463" s="3098">
        <v>1</v>
      </c>
      <c r="R463" s="1010">
        <v>1</v>
      </c>
      <c r="S463" s="3098">
        <v>1</v>
      </c>
      <c r="T463" s="1010">
        <v>1</v>
      </c>
      <c r="U463" s="1010">
        <v>0</v>
      </c>
      <c r="V463" s="1011">
        <v>0</v>
      </c>
      <c r="X463" s="1212"/>
      <c r="Y463" s="3102"/>
      <c r="Z463" s="3056"/>
      <c r="AA463" s="3074"/>
      <c r="AB463" s="3074"/>
      <c r="AC463" s="3074"/>
      <c r="AD463" s="3074"/>
      <c r="AE463" s="3074"/>
      <c r="AF463" s="3074"/>
      <c r="AG463" s="3076"/>
      <c r="AH463" s="3076"/>
      <c r="AI463" s="3076"/>
      <c r="AJ463" s="3076"/>
      <c r="AK463" s="3065"/>
      <c r="AL463" s="3056"/>
      <c r="AM463" s="3074"/>
      <c r="AN463" s="3074"/>
      <c r="AO463" s="3074"/>
      <c r="AP463" s="3074"/>
      <c r="AQ463" s="3074"/>
      <c r="AR463" s="3074"/>
      <c r="AS463" s="3076"/>
    </row>
    <row r="464" spans="2:45">
      <c r="B464" s="3091">
        <v>33</v>
      </c>
      <c r="C464" s="1008"/>
      <c r="D464" s="1164" t="s">
        <v>2594</v>
      </c>
      <c r="E464" s="3098">
        <v>1</v>
      </c>
      <c r="F464" s="1010">
        <v>1</v>
      </c>
      <c r="G464" s="3098">
        <v>1</v>
      </c>
      <c r="H464" s="1010">
        <v>1</v>
      </c>
      <c r="I464" s="1010">
        <v>0</v>
      </c>
      <c r="J464" s="1011">
        <v>1</v>
      </c>
      <c r="K464" s="2962"/>
      <c r="L464" s="2961"/>
      <c r="M464" s="2964"/>
      <c r="N464" s="3091">
        <v>33</v>
      </c>
      <c r="O464" s="1008"/>
      <c r="P464" s="1164" t="s">
        <v>2595</v>
      </c>
      <c r="Q464" s="3098">
        <v>1</v>
      </c>
      <c r="R464" s="1010">
        <v>1</v>
      </c>
      <c r="S464" s="3098">
        <v>1</v>
      </c>
      <c r="T464" s="1010">
        <v>1</v>
      </c>
      <c r="U464" s="1010">
        <v>0</v>
      </c>
      <c r="V464" s="1011">
        <v>1</v>
      </c>
      <c r="X464" s="1212"/>
      <c r="Y464" s="3102"/>
      <c r="Z464" s="3056"/>
      <c r="AA464" s="3074"/>
      <c r="AB464" s="3074"/>
      <c r="AC464" s="3074"/>
      <c r="AD464" s="3074"/>
      <c r="AE464" s="3074"/>
      <c r="AF464" s="3074"/>
      <c r="AG464" s="3076"/>
      <c r="AH464" s="3076"/>
      <c r="AI464" s="3076"/>
      <c r="AJ464" s="3076"/>
      <c r="AK464" s="3065"/>
      <c r="AL464" s="3056"/>
      <c r="AM464" s="3074"/>
      <c r="AN464" s="3074"/>
      <c r="AO464" s="3056"/>
      <c r="AP464" s="3056"/>
      <c r="AQ464" s="3056"/>
      <c r="AR464" s="3056"/>
      <c r="AS464" s="3076"/>
    </row>
    <row r="465" spans="1:45">
      <c r="B465" s="3091">
        <v>34</v>
      </c>
      <c r="C465" s="1008"/>
      <c r="D465" s="1164" t="s">
        <v>2596</v>
      </c>
      <c r="E465" s="3098">
        <v>1</v>
      </c>
      <c r="F465" s="1010">
        <v>1</v>
      </c>
      <c r="G465" s="3098">
        <v>1</v>
      </c>
      <c r="H465" s="1010">
        <v>1</v>
      </c>
      <c r="I465" s="1010">
        <v>1</v>
      </c>
      <c r="J465" s="1011">
        <v>0</v>
      </c>
      <c r="K465" s="2962"/>
      <c r="L465" s="2961"/>
      <c r="M465" s="2964"/>
      <c r="N465" s="3091">
        <v>34</v>
      </c>
      <c r="O465" s="1008"/>
      <c r="P465" s="1164" t="s">
        <v>2597</v>
      </c>
      <c r="Q465" s="3098">
        <v>1</v>
      </c>
      <c r="R465" s="1010">
        <v>1</v>
      </c>
      <c r="S465" s="3098">
        <v>1</v>
      </c>
      <c r="T465" s="1010">
        <v>1</v>
      </c>
      <c r="U465" s="1010">
        <v>1</v>
      </c>
      <c r="V465" s="1011">
        <v>0</v>
      </c>
      <c r="X465" s="1212"/>
      <c r="Y465" s="3102"/>
      <c r="Z465" s="3056"/>
      <c r="AA465" s="3074"/>
      <c r="AB465" s="3074"/>
      <c r="AC465" s="3074"/>
      <c r="AD465" s="3074"/>
      <c r="AE465" s="3074"/>
      <c r="AF465" s="3074"/>
      <c r="AG465" s="3076"/>
      <c r="AH465" s="3076"/>
      <c r="AI465" s="3076"/>
      <c r="AJ465" s="3076"/>
      <c r="AK465" s="3065"/>
      <c r="AL465" s="3056"/>
      <c r="AM465" s="3074"/>
      <c r="AN465" s="3074"/>
      <c r="AO465" s="3074"/>
      <c r="AP465" s="3074"/>
      <c r="AQ465" s="3074"/>
      <c r="AR465" s="3074"/>
      <c r="AS465" s="3076"/>
    </row>
    <row r="466" spans="1:45">
      <c r="B466" s="1015"/>
      <c r="C466" s="1016"/>
      <c r="D466" s="3103"/>
      <c r="E466" s="1018"/>
      <c r="F466" s="3104"/>
      <c r="G466" s="1018"/>
      <c r="H466" s="3104"/>
      <c r="I466" s="1018"/>
      <c r="J466" s="1019"/>
      <c r="K466" s="3105"/>
      <c r="L466" s="2963"/>
      <c r="M466" s="2964"/>
      <c r="N466" s="1015"/>
      <c r="O466" s="1016"/>
      <c r="P466" s="3103"/>
      <c r="Q466" s="3104"/>
      <c r="R466" s="1018"/>
      <c r="S466" s="3104"/>
      <c r="T466" s="1018"/>
      <c r="U466" s="1018"/>
      <c r="V466" s="1019"/>
      <c r="X466" s="1212"/>
      <c r="Y466" s="3102"/>
      <c r="Z466" s="3056"/>
      <c r="AA466" s="3074"/>
      <c r="AB466" s="3074"/>
      <c r="AC466" s="3074"/>
      <c r="AD466" s="3074"/>
      <c r="AE466" s="3074"/>
      <c r="AF466" s="3074"/>
      <c r="AG466" s="3076"/>
      <c r="AH466" s="3076"/>
      <c r="AI466" s="3076"/>
      <c r="AJ466" s="3076"/>
      <c r="AK466" s="3065"/>
      <c r="AL466" s="3056"/>
      <c r="AM466" s="3074"/>
      <c r="AN466" s="3074"/>
      <c r="AO466" s="3074"/>
      <c r="AP466" s="3074"/>
      <c r="AQ466" s="3074"/>
      <c r="AR466" s="3074"/>
      <c r="AS466" s="3076"/>
    </row>
    <row r="467" spans="1:45">
      <c r="B467" s="941"/>
      <c r="C467" s="942"/>
      <c r="D467" s="1167"/>
      <c r="E467" s="3106" t="s">
        <v>2935</v>
      </c>
      <c r="F467" s="876"/>
      <c r="G467" s="942"/>
      <c r="H467" s="942"/>
      <c r="I467" s="942"/>
      <c r="J467" s="942"/>
      <c r="K467" s="1212"/>
      <c r="M467" s="941"/>
      <c r="N467" s="941"/>
      <c r="O467" s="942"/>
      <c r="P467" s="1167"/>
      <c r="Q467" s="3106" t="s">
        <v>2935</v>
      </c>
      <c r="S467" s="942"/>
      <c r="T467" s="942"/>
      <c r="U467" s="942"/>
      <c r="V467" s="942"/>
      <c r="X467" s="1212"/>
      <c r="Y467" s="3107"/>
      <c r="Z467" s="3056"/>
      <c r="AA467" s="3074"/>
      <c r="AB467" s="3074"/>
      <c r="AC467" s="3056"/>
      <c r="AD467" s="3056"/>
      <c r="AE467" s="3056"/>
      <c r="AF467" s="3056"/>
      <c r="AG467" s="3076"/>
      <c r="AH467" s="3076"/>
      <c r="AI467" s="3076"/>
      <c r="AJ467" s="3076"/>
      <c r="AK467" s="3065"/>
      <c r="AL467" s="3056"/>
      <c r="AM467" s="3074"/>
      <c r="AN467" s="3074"/>
      <c r="AO467" s="3074"/>
      <c r="AP467" s="3074"/>
      <c r="AQ467" s="3074"/>
      <c r="AR467" s="3074"/>
      <c r="AS467" s="3076"/>
    </row>
    <row r="468" spans="1:45">
      <c r="A468" s="937"/>
      <c r="B468" s="1169"/>
      <c r="C468" s="1170"/>
      <c r="D468" s="1171"/>
      <c r="E468" s="1170"/>
      <c r="F468" s="1170"/>
      <c r="G468" s="1170"/>
      <c r="H468" s="1170"/>
      <c r="I468" s="942"/>
      <c r="J468" s="942"/>
      <c r="K468" s="937"/>
      <c r="L468" s="942"/>
      <c r="M468" s="941"/>
      <c r="N468" s="1169"/>
      <c r="O468" s="1170"/>
      <c r="P468" s="1171"/>
      <c r="Q468" s="1170"/>
      <c r="R468" s="1170"/>
      <c r="S468" s="1170"/>
      <c r="T468" s="1170"/>
      <c r="U468" s="942"/>
      <c r="Y468" s="3107"/>
      <c r="Z468" s="3056"/>
      <c r="AA468" s="3074"/>
      <c r="AB468" s="3074"/>
      <c r="AC468" s="3074"/>
      <c r="AD468" s="3074"/>
      <c r="AE468" s="3074"/>
      <c r="AF468" s="3074"/>
      <c r="AG468" s="3076"/>
      <c r="AH468" s="3076"/>
      <c r="AI468" s="3076"/>
      <c r="AJ468" s="3076"/>
      <c r="AK468" s="3056"/>
      <c r="AL468" s="3056"/>
      <c r="AM468" s="3074"/>
      <c r="AN468" s="3074"/>
      <c r="AO468" s="3074"/>
      <c r="AP468" s="3074"/>
      <c r="AQ468" s="3074"/>
      <c r="AR468" s="3074"/>
      <c r="AS468" s="3076"/>
    </row>
    <row r="469" spans="1:45" s="877" customFormat="1" ht="13.5">
      <c r="B469" s="2958" t="s">
        <v>2256</v>
      </c>
      <c r="C469" s="880" t="s">
        <v>2088</v>
      </c>
      <c r="D469" s="1172" t="s">
        <v>2936</v>
      </c>
      <c r="E469" s="1146">
        <f>780</f>
        <v>780</v>
      </c>
      <c r="F469" s="1146">
        <f t="shared" ref="F469:I470" si="40">E469-1</f>
        <v>779</v>
      </c>
      <c r="G469" s="1146">
        <f t="shared" si="40"/>
        <v>778</v>
      </c>
      <c r="H469" s="1146">
        <f t="shared" si="40"/>
        <v>777</v>
      </c>
      <c r="I469" s="1147">
        <f t="shared" si="40"/>
        <v>776</v>
      </c>
      <c r="J469" s="942"/>
      <c r="K469" s="942"/>
      <c r="L469" s="942"/>
      <c r="M469" s="1173"/>
      <c r="N469" s="2959" t="s">
        <v>2849</v>
      </c>
      <c r="O469" s="880" t="s">
        <v>2088</v>
      </c>
      <c r="P469" s="1172" t="s">
        <v>6380</v>
      </c>
      <c r="Q469" s="1146">
        <f>796</f>
        <v>796</v>
      </c>
      <c r="R469" s="1146">
        <f t="shared" ref="R469:U470" si="41">Q469-1</f>
        <v>795</v>
      </c>
      <c r="S469" s="1146">
        <f t="shared" si="41"/>
        <v>794</v>
      </c>
      <c r="T469" s="1146">
        <f t="shared" si="41"/>
        <v>793</v>
      </c>
      <c r="U469" s="1147">
        <f t="shared" si="41"/>
        <v>792</v>
      </c>
      <c r="V469" s="942"/>
      <c r="Y469" s="3107"/>
      <c r="Z469" s="3056"/>
      <c r="AA469" s="3074"/>
      <c r="AB469" s="3074"/>
      <c r="AC469" s="3074"/>
      <c r="AD469" s="3074"/>
      <c r="AE469" s="3074"/>
      <c r="AF469" s="3074"/>
      <c r="AG469" s="3084"/>
      <c r="AH469" s="3084"/>
      <c r="AI469" s="3084"/>
      <c r="AJ469" s="3084"/>
      <c r="AK469" s="3056"/>
      <c r="AL469" s="3084"/>
      <c r="AM469" s="3084"/>
      <c r="AN469" s="3084"/>
      <c r="AO469" s="3084"/>
      <c r="AP469" s="3084"/>
      <c r="AQ469" s="3084"/>
      <c r="AR469" s="3084"/>
      <c r="AS469" s="3084"/>
    </row>
    <row r="470" spans="1:45" s="877" customFormat="1" ht="13.5">
      <c r="B470" s="3108"/>
      <c r="C470" s="880"/>
      <c r="D470" s="1172" t="s">
        <v>6381</v>
      </c>
      <c r="E470" s="1146">
        <f>780+320+96 +32</f>
        <v>1228</v>
      </c>
      <c r="F470" s="1146">
        <f t="shared" si="40"/>
        <v>1227</v>
      </c>
      <c r="G470" s="1146">
        <f t="shared" si="40"/>
        <v>1226</v>
      </c>
      <c r="H470" s="1146">
        <f t="shared" si="40"/>
        <v>1225</v>
      </c>
      <c r="I470" s="1147">
        <f t="shared" si="40"/>
        <v>1224</v>
      </c>
      <c r="J470" s="942"/>
      <c r="K470" s="942"/>
      <c r="L470" s="942"/>
      <c r="M470" s="1173"/>
      <c r="N470" s="3109"/>
      <c r="O470" s="880"/>
      <c r="P470" s="1172" t="s">
        <v>6382</v>
      </c>
      <c r="Q470" s="1146">
        <f>796+320+96 +32</f>
        <v>1244</v>
      </c>
      <c r="R470" s="1146">
        <f t="shared" si="41"/>
        <v>1243</v>
      </c>
      <c r="S470" s="1146">
        <f t="shared" si="41"/>
        <v>1242</v>
      </c>
      <c r="T470" s="1146">
        <f t="shared" si="41"/>
        <v>1241</v>
      </c>
      <c r="U470" s="1147">
        <f t="shared" si="41"/>
        <v>1240</v>
      </c>
      <c r="V470" s="942"/>
      <c r="Y470" s="3107"/>
      <c r="Z470" s="3084"/>
      <c r="AA470" s="3084"/>
      <c r="AB470" s="3084"/>
      <c r="AC470" s="3084"/>
      <c r="AD470" s="3084"/>
      <c r="AE470" s="3084"/>
      <c r="AF470" s="3084"/>
      <c r="AG470" s="3084"/>
      <c r="AH470" s="3084"/>
      <c r="AI470" s="3084"/>
      <c r="AJ470" s="3084"/>
      <c r="AK470" s="3056"/>
      <c r="AL470" s="3084"/>
      <c r="AM470" s="3084"/>
      <c r="AN470" s="3084"/>
      <c r="AO470" s="3084"/>
      <c r="AP470" s="3084"/>
      <c r="AQ470" s="3084"/>
      <c r="AR470" s="3084"/>
      <c r="AS470" s="3084"/>
    </row>
    <row r="471" spans="1:45" ht="13.5">
      <c r="B471" s="888">
        <v>1</v>
      </c>
      <c r="C471" s="889" t="s">
        <v>6383</v>
      </c>
      <c r="D471" s="3110" t="s">
        <v>6384</v>
      </c>
      <c r="E471" s="891">
        <v>1</v>
      </c>
      <c r="F471" s="891">
        <v>0</v>
      </c>
      <c r="G471" s="891">
        <v>0</v>
      </c>
      <c r="H471" s="891">
        <v>0</v>
      </c>
      <c r="I471" s="892">
        <v>0</v>
      </c>
      <c r="J471" s="3036"/>
      <c r="K471" s="3036"/>
      <c r="L471" s="3036"/>
      <c r="M471" s="955"/>
      <c r="N471" s="1157">
        <v>1</v>
      </c>
      <c r="O471" s="889" t="s">
        <v>3063</v>
      </c>
      <c r="P471" s="3110" t="s">
        <v>6385</v>
      </c>
      <c r="Q471" s="891">
        <v>1</v>
      </c>
      <c r="R471" s="891">
        <v>0</v>
      </c>
      <c r="S471" s="891">
        <v>0</v>
      </c>
      <c r="T471" s="891">
        <v>0</v>
      </c>
      <c r="U471" s="892">
        <v>0</v>
      </c>
      <c r="V471" s="3036"/>
      <c r="Y471" s="3107"/>
      <c r="Z471" s="3076"/>
      <c r="AA471" s="3076"/>
      <c r="AB471" s="3076"/>
      <c r="AC471" s="3076"/>
      <c r="AD471" s="3076"/>
      <c r="AE471" s="3076"/>
      <c r="AF471" s="3076"/>
      <c r="AG471" s="3076"/>
      <c r="AH471" s="3076"/>
      <c r="AI471" s="3076"/>
      <c r="AJ471" s="3076"/>
      <c r="AK471" s="3076"/>
      <c r="AL471" s="3076"/>
      <c r="AM471" s="3076"/>
      <c r="AN471" s="3076"/>
      <c r="AO471" s="3076"/>
      <c r="AP471" s="3076"/>
      <c r="AQ471" s="3076"/>
      <c r="AR471" s="3076"/>
      <c r="AS471" s="3076"/>
    </row>
    <row r="472" spans="1:45" ht="13.5">
      <c r="B472" s="899">
        <v>2</v>
      </c>
      <c r="C472" s="900" t="s">
        <v>3063</v>
      </c>
      <c r="D472" s="1176" t="s">
        <v>6386</v>
      </c>
      <c r="E472" s="902">
        <v>1</v>
      </c>
      <c r="F472" s="902">
        <v>0</v>
      </c>
      <c r="G472" s="902">
        <v>0</v>
      </c>
      <c r="H472" s="902">
        <v>0</v>
      </c>
      <c r="I472" s="903">
        <v>1</v>
      </c>
      <c r="J472" s="1153"/>
      <c r="K472" s="1153"/>
      <c r="L472" s="1153"/>
      <c r="M472" s="955"/>
      <c r="N472" s="973">
        <v>2</v>
      </c>
      <c r="O472" s="900" t="s">
        <v>3063</v>
      </c>
      <c r="P472" s="1176" t="s">
        <v>6387</v>
      </c>
      <c r="Q472" s="902">
        <v>1</v>
      </c>
      <c r="R472" s="902">
        <v>0</v>
      </c>
      <c r="S472" s="902">
        <v>0</v>
      </c>
      <c r="T472" s="902">
        <v>0</v>
      </c>
      <c r="U472" s="903">
        <v>1</v>
      </c>
      <c r="V472" s="3036"/>
      <c r="Y472" s="3107"/>
      <c r="Z472" s="3076"/>
      <c r="AA472" s="3076"/>
      <c r="AB472" s="3076"/>
      <c r="AC472" s="3076"/>
      <c r="AD472" s="3076"/>
      <c r="AE472" s="3076"/>
      <c r="AF472" s="3076"/>
      <c r="AG472" s="3076"/>
      <c r="AH472" s="3076"/>
      <c r="AI472" s="3076"/>
      <c r="AJ472" s="3076"/>
      <c r="AK472" s="3076"/>
      <c r="AL472" s="3076"/>
      <c r="AM472" s="3076"/>
      <c r="AN472" s="3076"/>
      <c r="AO472" s="3076"/>
      <c r="AP472" s="3076"/>
      <c r="AQ472" s="3076"/>
      <c r="AR472" s="3076"/>
      <c r="AS472" s="3076"/>
    </row>
    <row r="473" spans="1:45" ht="13.5">
      <c r="B473" s="899">
        <v>3</v>
      </c>
      <c r="C473" s="900" t="s">
        <v>6383</v>
      </c>
      <c r="D473" s="1176" t="s">
        <v>6388</v>
      </c>
      <c r="E473" s="902">
        <v>1</v>
      </c>
      <c r="F473" s="902">
        <v>0</v>
      </c>
      <c r="G473" s="902">
        <v>0</v>
      </c>
      <c r="H473" s="902">
        <v>1</v>
      </c>
      <c r="I473" s="903">
        <v>0</v>
      </c>
      <c r="J473" s="3036"/>
      <c r="K473" s="3036"/>
      <c r="L473" s="3036"/>
      <c r="M473" s="955"/>
      <c r="N473" s="973">
        <v>3</v>
      </c>
      <c r="O473" s="900" t="s">
        <v>3063</v>
      </c>
      <c r="P473" s="1176" t="s">
        <v>6389</v>
      </c>
      <c r="Q473" s="902">
        <v>1</v>
      </c>
      <c r="R473" s="902">
        <v>0</v>
      </c>
      <c r="S473" s="902">
        <v>0</v>
      </c>
      <c r="T473" s="902">
        <v>1</v>
      </c>
      <c r="U473" s="903">
        <v>0</v>
      </c>
      <c r="V473" s="3036"/>
      <c r="Y473" s="3107"/>
      <c r="Z473" s="3076"/>
      <c r="AA473" s="3076"/>
      <c r="AB473" s="3076"/>
      <c r="AC473" s="3076"/>
      <c r="AD473" s="3076"/>
      <c r="AE473" s="3076"/>
      <c r="AF473" s="3076"/>
      <c r="AG473" s="3076"/>
      <c r="AH473" s="3076"/>
      <c r="AI473" s="3076"/>
      <c r="AJ473" s="3076"/>
      <c r="AK473" s="3076"/>
      <c r="AL473" s="3076"/>
      <c r="AM473" s="3076"/>
      <c r="AN473" s="3076"/>
      <c r="AO473" s="3076"/>
      <c r="AP473" s="3076"/>
      <c r="AQ473" s="3076"/>
      <c r="AR473" s="3076"/>
      <c r="AS473" s="3076"/>
    </row>
    <row r="474" spans="1:45" ht="13.5">
      <c r="B474" s="899">
        <v>4</v>
      </c>
      <c r="C474" s="900" t="s">
        <v>6383</v>
      </c>
      <c r="D474" s="1176" t="s">
        <v>6390</v>
      </c>
      <c r="E474" s="902">
        <v>1</v>
      </c>
      <c r="F474" s="902">
        <v>0</v>
      </c>
      <c r="G474" s="902">
        <v>0</v>
      </c>
      <c r="H474" s="902">
        <v>1</v>
      </c>
      <c r="I474" s="903">
        <v>1</v>
      </c>
      <c r="J474" s="1153"/>
      <c r="K474" s="1153"/>
      <c r="L474" s="1153"/>
      <c r="M474" s="955"/>
      <c r="N474" s="973">
        <v>4</v>
      </c>
      <c r="O474" s="900" t="s">
        <v>3063</v>
      </c>
      <c r="P474" s="1176" t="s">
        <v>6391</v>
      </c>
      <c r="Q474" s="902">
        <v>1</v>
      </c>
      <c r="R474" s="902">
        <v>0</v>
      </c>
      <c r="S474" s="902">
        <v>0</v>
      </c>
      <c r="T474" s="902">
        <v>1</v>
      </c>
      <c r="U474" s="903">
        <v>1</v>
      </c>
      <c r="V474" s="3036"/>
      <c r="Z474" s="3076"/>
      <c r="AA474" s="3076"/>
      <c r="AB474" s="3076"/>
      <c r="AC474" s="3076"/>
      <c r="AD474" s="3076"/>
      <c r="AE474" s="3076"/>
      <c r="AF474" s="3076"/>
      <c r="AG474" s="3076"/>
      <c r="AH474" s="3076"/>
      <c r="AI474" s="3076"/>
      <c r="AJ474" s="3076"/>
      <c r="AK474" s="3076"/>
      <c r="AL474" s="3076"/>
      <c r="AM474" s="3076"/>
      <c r="AN474" s="3076"/>
      <c r="AO474" s="3076"/>
      <c r="AP474" s="3076"/>
      <c r="AQ474" s="3076"/>
      <c r="AR474" s="3076"/>
      <c r="AS474" s="3076"/>
    </row>
    <row r="475" spans="1:45" ht="13.5">
      <c r="B475" s="899">
        <v>5</v>
      </c>
      <c r="C475" s="900" t="s">
        <v>6383</v>
      </c>
      <c r="D475" s="1176" t="s">
        <v>6392</v>
      </c>
      <c r="E475" s="902">
        <v>1</v>
      </c>
      <c r="F475" s="902">
        <v>0</v>
      </c>
      <c r="G475" s="902">
        <v>1</v>
      </c>
      <c r="H475" s="902">
        <v>0</v>
      </c>
      <c r="I475" s="903">
        <v>0</v>
      </c>
      <c r="J475" s="3111"/>
      <c r="K475" s="3111"/>
      <c r="L475" s="3111"/>
      <c r="M475" s="955"/>
      <c r="N475" s="973">
        <v>5</v>
      </c>
      <c r="O475" s="900" t="s">
        <v>6248</v>
      </c>
      <c r="P475" s="1178" t="s">
        <v>2949</v>
      </c>
      <c r="Q475" s="902">
        <v>1</v>
      </c>
      <c r="R475" s="902">
        <v>0</v>
      </c>
      <c r="S475" s="902">
        <v>1</v>
      </c>
      <c r="T475" s="902">
        <v>0</v>
      </c>
      <c r="U475" s="903">
        <v>0</v>
      </c>
      <c r="V475" s="3036"/>
      <c r="Z475" s="3076"/>
      <c r="AA475" s="3076"/>
      <c r="AB475" s="3076"/>
      <c r="AC475" s="3076"/>
      <c r="AD475" s="3076"/>
      <c r="AE475" s="3076"/>
      <c r="AF475" s="3076"/>
      <c r="AG475" s="3076"/>
      <c r="AH475" s="3076"/>
      <c r="AI475" s="3076"/>
      <c r="AJ475" s="3076"/>
      <c r="AK475" s="3076"/>
      <c r="AL475" s="3076"/>
      <c r="AM475" s="3076"/>
      <c r="AN475" s="3076"/>
      <c r="AO475" s="3076"/>
      <c r="AP475" s="3076"/>
      <c r="AQ475" s="3076"/>
      <c r="AR475" s="3076"/>
      <c r="AS475" s="3076"/>
    </row>
    <row r="476" spans="1:45" ht="13.5">
      <c r="B476" s="899">
        <v>6</v>
      </c>
      <c r="C476" s="900" t="s">
        <v>6393</v>
      </c>
      <c r="D476" s="1176" t="s">
        <v>6394</v>
      </c>
      <c r="E476" s="902">
        <v>1</v>
      </c>
      <c r="F476" s="902">
        <v>0</v>
      </c>
      <c r="G476" s="902">
        <v>1</v>
      </c>
      <c r="H476" s="902">
        <v>0</v>
      </c>
      <c r="I476" s="903">
        <v>1</v>
      </c>
      <c r="J476" s="3111"/>
      <c r="K476" s="3111"/>
      <c r="L476" s="3111"/>
      <c r="M476" s="955"/>
      <c r="N476" s="973">
        <v>6</v>
      </c>
      <c r="O476" s="900" t="s">
        <v>6383</v>
      </c>
      <c r="P476" s="1176" t="s">
        <v>6395</v>
      </c>
      <c r="Q476" s="902">
        <v>1</v>
      </c>
      <c r="R476" s="902">
        <v>0</v>
      </c>
      <c r="S476" s="902">
        <v>1</v>
      </c>
      <c r="T476" s="902">
        <v>0</v>
      </c>
      <c r="U476" s="903">
        <v>1</v>
      </c>
      <c r="V476" s="3036"/>
    </row>
    <row r="477" spans="1:45">
      <c r="B477" s="899">
        <v>7</v>
      </c>
      <c r="C477" s="900" t="s">
        <v>2124</v>
      </c>
      <c r="D477" s="1176" t="s">
        <v>6396</v>
      </c>
      <c r="E477" s="1160">
        <v>1</v>
      </c>
      <c r="F477" s="1160">
        <v>0</v>
      </c>
      <c r="G477" s="1160">
        <v>1</v>
      </c>
      <c r="H477" s="1160">
        <v>1</v>
      </c>
      <c r="I477" s="1161">
        <v>0</v>
      </c>
      <c r="J477" s="3111"/>
      <c r="K477" s="3111"/>
      <c r="L477" s="3111"/>
      <c r="M477" s="955"/>
      <c r="N477" s="899">
        <v>7</v>
      </c>
      <c r="O477" s="900"/>
      <c r="P477" s="1176"/>
      <c r="Q477" s="1160">
        <v>1</v>
      </c>
      <c r="R477" s="1160">
        <v>0</v>
      </c>
      <c r="S477" s="1160">
        <v>1</v>
      </c>
      <c r="T477" s="1160">
        <v>1</v>
      </c>
      <c r="U477" s="1161">
        <v>0</v>
      </c>
      <c r="V477" s="3036"/>
    </row>
    <row r="478" spans="1:45">
      <c r="B478" s="899">
        <v>8</v>
      </c>
      <c r="C478" s="900" t="s">
        <v>3063</v>
      </c>
      <c r="D478" s="1179"/>
      <c r="E478" s="1180"/>
      <c r="F478" s="1180"/>
      <c r="G478" s="1180"/>
      <c r="H478" s="1181"/>
      <c r="I478" s="1182"/>
      <c r="J478" s="3111"/>
      <c r="K478" s="3111"/>
      <c r="L478" s="3111"/>
      <c r="M478" s="941"/>
      <c r="N478" s="899">
        <v>8</v>
      </c>
      <c r="O478" s="900" t="s">
        <v>3063</v>
      </c>
      <c r="P478" s="1179"/>
      <c r="Q478" s="1180"/>
      <c r="R478" s="1180"/>
      <c r="S478" s="1180"/>
      <c r="T478" s="1181"/>
      <c r="U478" s="1182"/>
      <c r="V478" s="3036"/>
    </row>
    <row r="479" spans="1:45">
      <c r="B479" s="899">
        <v>9</v>
      </c>
      <c r="C479" s="900" t="s">
        <v>2124</v>
      </c>
      <c r="D479" s="3112" t="s">
        <v>2953</v>
      </c>
      <c r="E479" s="1184">
        <v>1</v>
      </c>
      <c r="F479" s="1184">
        <v>1</v>
      </c>
      <c r="G479" s="1184">
        <v>0</v>
      </c>
      <c r="H479" s="1051">
        <v>0</v>
      </c>
      <c r="I479" s="1161">
        <v>1</v>
      </c>
      <c r="J479" s="3111"/>
      <c r="K479" s="3111"/>
      <c r="L479" s="3111"/>
      <c r="M479" s="941"/>
      <c r="N479" s="899">
        <v>9</v>
      </c>
      <c r="O479" s="900" t="s">
        <v>3063</v>
      </c>
      <c r="P479" s="3112" t="s">
        <v>2954</v>
      </c>
      <c r="Q479" s="1184">
        <v>1</v>
      </c>
      <c r="R479" s="1184">
        <v>1</v>
      </c>
      <c r="S479" s="1184">
        <v>0</v>
      </c>
      <c r="T479" s="1184">
        <v>0</v>
      </c>
      <c r="U479" s="1161">
        <v>1</v>
      </c>
      <c r="V479" s="3036"/>
    </row>
    <row r="480" spans="1:45">
      <c r="B480" s="899">
        <v>10</v>
      </c>
      <c r="C480" s="900" t="s">
        <v>3063</v>
      </c>
      <c r="D480" s="3112" t="s">
        <v>6397</v>
      </c>
      <c r="E480" s="1184">
        <v>1</v>
      </c>
      <c r="F480" s="1184">
        <v>1</v>
      </c>
      <c r="G480" s="1184">
        <v>0</v>
      </c>
      <c r="H480" s="1051">
        <v>1</v>
      </c>
      <c r="I480" s="1161">
        <v>0</v>
      </c>
      <c r="J480" s="3111"/>
      <c r="K480" s="3111"/>
      <c r="L480" s="3111"/>
      <c r="M480" s="941"/>
      <c r="N480" s="899">
        <v>10</v>
      </c>
      <c r="O480" s="900" t="s">
        <v>3063</v>
      </c>
      <c r="P480" s="3112" t="s">
        <v>2956</v>
      </c>
      <c r="Q480" s="1184">
        <v>1</v>
      </c>
      <c r="R480" s="1184">
        <v>1</v>
      </c>
      <c r="S480" s="1184">
        <v>0</v>
      </c>
      <c r="T480" s="1184">
        <v>1</v>
      </c>
      <c r="U480" s="1161">
        <v>0</v>
      </c>
      <c r="V480" s="3036"/>
    </row>
    <row r="481" spans="2:22">
      <c r="B481" s="899">
        <v>11</v>
      </c>
      <c r="C481" s="900" t="s">
        <v>2124</v>
      </c>
      <c r="D481" s="3112" t="s">
        <v>2957</v>
      </c>
      <c r="E481" s="1184">
        <v>1</v>
      </c>
      <c r="F481" s="1184">
        <v>1</v>
      </c>
      <c r="G481" s="1184">
        <v>0</v>
      </c>
      <c r="H481" s="1051">
        <v>1</v>
      </c>
      <c r="I481" s="1161">
        <v>1</v>
      </c>
      <c r="J481" s="3111"/>
      <c r="K481" s="3111"/>
      <c r="L481" s="3111"/>
      <c r="M481" s="941"/>
      <c r="N481" s="899">
        <v>11</v>
      </c>
      <c r="O481" s="900" t="s">
        <v>6398</v>
      </c>
      <c r="P481" s="3112" t="s">
        <v>2958</v>
      </c>
      <c r="Q481" s="1184">
        <v>1</v>
      </c>
      <c r="R481" s="1184">
        <v>1</v>
      </c>
      <c r="S481" s="1184">
        <v>0</v>
      </c>
      <c r="T481" s="1184">
        <v>1</v>
      </c>
      <c r="U481" s="1161">
        <v>1</v>
      </c>
      <c r="V481" s="3036"/>
    </row>
    <row r="482" spans="2:22">
      <c r="B482" s="899">
        <v>12</v>
      </c>
      <c r="C482" s="900" t="s">
        <v>2124</v>
      </c>
      <c r="D482" s="3112" t="s">
        <v>2959</v>
      </c>
      <c r="E482" s="1184">
        <v>1</v>
      </c>
      <c r="F482" s="1184">
        <v>1</v>
      </c>
      <c r="G482" s="1184">
        <v>1</v>
      </c>
      <c r="H482" s="1051">
        <v>0</v>
      </c>
      <c r="I482" s="1161">
        <v>0</v>
      </c>
      <c r="J482" s="3111"/>
      <c r="K482" s="3111"/>
      <c r="L482" s="3111"/>
      <c r="M482" s="941"/>
      <c r="N482" s="899">
        <v>12</v>
      </c>
      <c r="O482" s="900" t="s">
        <v>3063</v>
      </c>
      <c r="P482" s="3112" t="s">
        <v>2960</v>
      </c>
      <c r="Q482" s="1184">
        <v>1</v>
      </c>
      <c r="R482" s="1184">
        <v>1</v>
      </c>
      <c r="S482" s="1184">
        <v>1</v>
      </c>
      <c r="T482" s="1184">
        <v>0</v>
      </c>
      <c r="U482" s="1161">
        <v>0</v>
      </c>
      <c r="V482" s="3036"/>
    </row>
    <row r="483" spans="2:22">
      <c r="B483" s="899">
        <v>13</v>
      </c>
      <c r="C483" s="900" t="s">
        <v>3063</v>
      </c>
      <c r="D483" s="3112" t="s">
        <v>6399</v>
      </c>
      <c r="E483" s="1184">
        <v>1</v>
      </c>
      <c r="F483" s="1184">
        <v>1</v>
      </c>
      <c r="G483" s="1184">
        <v>1</v>
      </c>
      <c r="H483" s="1051">
        <v>0</v>
      </c>
      <c r="I483" s="1161">
        <v>1</v>
      </c>
      <c r="J483" s="3111"/>
      <c r="K483" s="3111"/>
      <c r="L483" s="3111"/>
      <c r="M483" s="941"/>
      <c r="N483" s="899">
        <v>13</v>
      </c>
      <c r="O483" s="900" t="s">
        <v>6400</v>
      </c>
      <c r="P483" s="3112" t="s">
        <v>2962</v>
      </c>
      <c r="Q483" s="1184">
        <v>1</v>
      </c>
      <c r="R483" s="1184">
        <v>1</v>
      </c>
      <c r="S483" s="1184">
        <v>1</v>
      </c>
      <c r="T483" s="1184">
        <v>0</v>
      </c>
      <c r="U483" s="1161">
        <v>1</v>
      </c>
      <c r="V483" s="3036"/>
    </row>
    <row r="484" spans="2:22">
      <c r="B484" s="899">
        <v>14</v>
      </c>
      <c r="C484" s="900" t="s">
        <v>3063</v>
      </c>
      <c r="D484" s="3112" t="s">
        <v>6401</v>
      </c>
      <c r="E484" s="1184">
        <v>1</v>
      </c>
      <c r="F484" s="1184">
        <v>1</v>
      </c>
      <c r="G484" s="1184">
        <v>1</v>
      </c>
      <c r="H484" s="1051">
        <v>1</v>
      </c>
      <c r="I484" s="1161">
        <v>0</v>
      </c>
      <c r="J484" s="3111"/>
      <c r="K484" s="3111"/>
      <c r="L484" s="3111"/>
      <c r="M484" s="941"/>
      <c r="N484" s="899">
        <v>14</v>
      </c>
      <c r="O484" s="900" t="s">
        <v>2124</v>
      </c>
      <c r="P484" s="3112" t="s">
        <v>2964</v>
      </c>
      <c r="Q484" s="1184">
        <v>1</v>
      </c>
      <c r="R484" s="1184">
        <v>1</v>
      </c>
      <c r="S484" s="1184">
        <v>1</v>
      </c>
      <c r="T484" s="1184">
        <v>1</v>
      </c>
      <c r="U484" s="1161">
        <v>0</v>
      </c>
      <c r="V484" s="3036"/>
    </row>
    <row r="485" spans="2:22">
      <c r="B485" s="952">
        <v>15</v>
      </c>
      <c r="C485" s="1054" t="s">
        <v>2124</v>
      </c>
      <c r="D485" s="3113" t="s">
        <v>6402</v>
      </c>
      <c r="E485" s="1186">
        <v>1</v>
      </c>
      <c r="F485" s="1186">
        <v>1</v>
      </c>
      <c r="G485" s="1186">
        <v>1</v>
      </c>
      <c r="H485" s="1056">
        <v>1</v>
      </c>
      <c r="I485" s="1187">
        <v>1</v>
      </c>
      <c r="J485" s="3111"/>
      <c r="K485" s="3111"/>
      <c r="L485" s="3111"/>
      <c r="M485" s="941"/>
      <c r="N485" s="952">
        <v>15</v>
      </c>
      <c r="O485" s="1054" t="s">
        <v>2124</v>
      </c>
      <c r="P485" s="3113" t="s">
        <v>2966</v>
      </c>
      <c r="Q485" s="1186">
        <v>1</v>
      </c>
      <c r="R485" s="1186">
        <v>1</v>
      </c>
      <c r="S485" s="1186">
        <v>1</v>
      </c>
      <c r="T485" s="1186">
        <v>1</v>
      </c>
      <c r="U485" s="1187">
        <v>1</v>
      </c>
      <c r="V485" s="3036"/>
    </row>
    <row r="486" spans="2:22" s="1195" customFormat="1">
      <c r="B486" s="1188"/>
      <c r="C486" s="1189"/>
      <c r="D486" s="1190"/>
      <c r="E486" s="3106" t="s">
        <v>6403</v>
      </c>
      <c r="F486" s="1190"/>
      <c r="G486" s="1190"/>
      <c r="H486" s="1190"/>
      <c r="I486" s="1191"/>
      <c r="J486" s="3114"/>
      <c r="K486" s="3114"/>
      <c r="L486" s="3114"/>
      <c r="M486" s="1188"/>
      <c r="N486" s="1188"/>
      <c r="O486" s="1189"/>
      <c r="P486" s="1190"/>
      <c r="Q486" s="3106" t="s">
        <v>6404</v>
      </c>
      <c r="R486" s="1190"/>
      <c r="S486" s="1190"/>
      <c r="T486" s="1190"/>
      <c r="U486" s="1193"/>
      <c r="V486" s="3115"/>
    </row>
    <row r="487" spans="2:22">
      <c r="B487" s="941"/>
      <c r="C487" s="942"/>
      <c r="D487" s="1167"/>
      <c r="E487" s="1167"/>
      <c r="F487" s="1167"/>
      <c r="G487" s="1167"/>
      <c r="H487" s="1167"/>
      <c r="I487" s="1196"/>
      <c r="J487" s="3111"/>
      <c r="K487" s="3111"/>
      <c r="L487" s="3111"/>
      <c r="M487" s="941"/>
      <c r="N487" s="941"/>
      <c r="O487" s="942"/>
      <c r="P487" s="1167"/>
      <c r="Q487" s="1167"/>
      <c r="R487" s="1167"/>
      <c r="S487" s="1167"/>
      <c r="T487" s="1167"/>
      <c r="U487" s="1153"/>
      <c r="V487" s="3036"/>
    </row>
    <row r="488" spans="2:22">
      <c r="B488" s="941"/>
      <c r="C488" s="942"/>
      <c r="D488" s="1167"/>
      <c r="E488" s="1167"/>
      <c r="F488" s="1167"/>
      <c r="G488" s="1167"/>
      <c r="H488" s="1167"/>
      <c r="I488" s="1196"/>
      <c r="J488" s="3111"/>
      <c r="K488" s="3111"/>
      <c r="L488" s="3111"/>
      <c r="M488" s="941"/>
      <c r="N488" s="941"/>
      <c r="O488" s="942"/>
      <c r="P488" s="1167"/>
      <c r="Q488" s="1167"/>
      <c r="R488" s="1167"/>
      <c r="S488" s="1167"/>
      <c r="T488" s="1167"/>
      <c r="U488" s="1153"/>
      <c r="V488" s="3036"/>
    </row>
    <row r="489" spans="2:22" ht="13.5">
      <c r="B489" s="874" t="s">
        <v>2967</v>
      </c>
      <c r="H489" s="3116"/>
      <c r="I489" s="3111"/>
      <c r="J489" s="3111"/>
      <c r="K489" s="3111"/>
      <c r="L489" s="3111"/>
      <c r="M489" s="3111"/>
      <c r="N489" s="3111"/>
      <c r="O489" s="3111"/>
      <c r="P489" s="3111"/>
      <c r="Q489" s="1153"/>
      <c r="R489" s="1153"/>
      <c r="S489" s="1153"/>
      <c r="T489" s="1153"/>
      <c r="U489" s="1153"/>
      <c r="V489" s="3036"/>
    </row>
    <row r="490" spans="2:22" ht="13.5">
      <c r="B490" s="879" t="s">
        <v>2256</v>
      </c>
      <c r="C490" s="880" t="s">
        <v>2088</v>
      </c>
      <c r="D490" s="1198" t="s">
        <v>6405</v>
      </c>
      <c r="E490" s="1146">
        <f>407+320+32</f>
        <v>759</v>
      </c>
      <c r="F490" s="1146">
        <f t="shared" ref="F490:H491" si="42">E490-1</f>
        <v>758</v>
      </c>
      <c r="G490" s="1146">
        <f t="shared" si="42"/>
        <v>757</v>
      </c>
      <c r="H490" s="1147">
        <f t="shared" si="42"/>
        <v>756</v>
      </c>
      <c r="I490" s="3111"/>
      <c r="J490" s="3111"/>
      <c r="K490" s="3111"/>
      <c r="L490" s="3111"/>
      <c r="M490" s="3111"/>
      <c r="N490" s="3111"/>
      <c r="O490" s="1153"/>
      <c r="P490" s="1153"/>
      <c r="Q490" s="1153"/>
      <c r="R490" s="1153"/>
      <c r="S490" s="1153"/>
      <c r="T490" s="3036"/>
    </row>
    <row r="491" spans="2:22" ht="13.5">
      <c r="B491" s="879"/>
      <c r="C491" s="880"/>
      <c r="D491" s="1199" t="s">
        <v>6406</v>
      </c>
      <c r="E491" s="1146">
        <f>791+320+96</f>
        <v>1207</v>
      </c>
      <c r="F491" s="1146">
        <f t="shared" si="42"/>
        <v>1206</v>
      </c>
      <c r="G491" s="1146">
        <f t="shared" si="42"/>
        <v>1205</v>
      </c>
      <c r="H491" s="1147">
        <f t="shared" si="42"/>
        <v>1204</v>
      </c>
      <c r="I491" s="3111"/>
      <c r="J491" s="3111"/>
      <c r="K491" s="3111"/>
      <c r="L491" s="3111"/>
      <c r="M491" s="3111"/>
      <c r="N491" s="3111"/>
      <c r="O491" s="1153"/>
      <c r="P491" s="1153"/>
      <c r="Q491" s="1153"/>
      <c r="R491" s="1153"/>
      <c r="S491" s="1153"/>
      <c r="T491" s="3036"/>
    </row>
    <row r="492" spans="2:22" ht="13.5">
      <c r="B492" s="888">
        <v>1</v>
      </c>
      <c r="C492" s="889" t="s">
        <v>6383</v>
      </c>
      <c r="D492" s="1004" t="s">
        <v>2970</v>
      </c>
      <c r="E492" s="3117">
        <v>0</v>
      </c>
      <c r="F492" s="3118">
        <v>1</v>
      </c>
      <c r="G492" s="3118">
        <v>1</v>
      </c>
      <c r="H492" s="3119">
        <v>1</v>
      </c>
      <c r="I492" s="3111"/>
      <c r="J492" s="3111"/>
      <c r="K492" s="3111"/>
      <c r="L492" s="3111"/>
      <c r="M492" s="3111"/>
      <c r="N492" s="3111"/>
      <c r="O492" s="1153"/>
      <c r="P492" s="1153"/>
      <c r="Q492" s="1153"/>
      <c r="R492" s="1153"/>
      <c r="S492" s="1153"/>
      <c r="T492" s="3036"/>
    </row>
    <row r="493" spans="2:22" ht="13.5">
      <c r="B493" s="899">
        <v>2</v>
      </c>
      <c r="C493" s="900" t="s">
        <v>3063</v>
      </c>
      <c r="D493" s="914" t="s">
        <v>6407</v>
      </c>
      <c r="E493" s="3120">
        <v>0</v>
      </c>
      <c r="F493" s="3121">
        <v>0</v>
      </c>
      <c r="G493" s="3121">
        <v>0</v>
      </c>
      <c r="H493" s="3122">
        <v>1</v>
      </c>
      <c r="I493" s="3111"/>
      <c r="J493" s="3111"/>
      <c r="K493" s="3111"/>
      <c r="L493" s="3111"/>
      <c r="M493" s="3111"/>
      <c r="N493" s="3111"/>
      <c r="O493" s="1153"/>
      <c r="P493" s="1153"/>
      <c r="Q493" s="1153"/>
      <c r="R493" s="1153"/>
      <c r="S493" s="1153"/>
      <c r="T493" s="3036"/>
    </row>
    <row r="494" spans="2:22" ht="13.5">
      <c r="B494" s="899">
        <v>3</v>
      </c>
      <c r="C494" s="900" t="s">
        <v>2124</v>
      </c>
      <c r="D494" s="914" t="s">
        <v>6408</v>
      </c>
      <c r="E494" s="3120">
        <v>0</v>
      </c>
      <c r="F494" s="3121">
        <v>0</v>
      </c>
      <c r="G494" s="3121">
        <v>1</v>
      </c>
      <c r="H494" s="3122">
        <v>0</v>
      </c>
      <c r="I494" s="3111"/>
      <c r="J494" s="3111"/>
      <c r="K494" s="3111"/>
      <c r="L494" s="3111"/>
      <c r="M494" s="3111"/>
      <c r="N494" s="3111"/>
      <c r="O494" s="1153"/>
      <c r="P494" s="1153"/>
      <c r="Q494" s="1153"/>
      <c r="R494" s="1153"/>
      <c r="S494" s="1153"/>
      <c r="T494" s="3036"/>
    </row>
    <row r="495" spans="2:22" ht="13.5">
      <c r="B495" s="899">
        <v>4</v>
      </c>
      <c r="C495" s="900" t="s">
        <v>2124</v>
      </c>
      <c r="D495" s="914" t="s">
        <v>6409</v>
      </c>
      <c r="E495" s="3120">
        <v>0</v>
      </c>
      <c r="F495" s="3121">
        <v>0</v>
      </c>
      <c r="G495" s="3121">
        <v>1</v>
      </c>
      <c r="H495" s="3122">
        <v>1</v>
      </c>
      <c r="I495" s="3111"/>
      <c r="J495" s="3111"/>
      <c r="K495" s="3111"/>
      <c r="L495" s="3111"/>
      <c r="M495" s="3111"/>
      <c r="N495" s="3111"/>
      <c r="O495" s="1153"/>
      <c r="P495" s="1153"/>
      <c r="Q495" s="1153"/>
      <c r="R495" s="1153"/>
      <c r="S495" s="1153"/>
      <c r="T495" s="3036"/>
    </row>
    <row r="496" spans="2:22" ht="13.5">
      <c r="B496" s="899">
        <v>5</v>
      </c>
      <c r="C496" s="900" t="s">
        <v>6248</v>
      </c>
      <c r="D496" s="914" t="s">
        <v>2974</v>
      </c>
      <c r="E496" s="3120">
        <v>0</v>
      </c>
      <c r="F496" s="3121">
        <v>1</v>
      </c>
      <c r="G496" s="3121">
        <v>0</v>
      </c>
      <c r="H496" s="3122">
        <v>0</v>
      </c>
      <c r="I496" s="3111"/>
      <c r="J496" s="3111"/>
      <c r="K496" s="3111"/>
      <c r="L496" s="3111"/>
      <c r="M496" s="3111"/>
      <c r="N496" s="3111"/>
      <c r="O496" s="1153"/>
      <c r="P496" s="1153"/>
      <c r="Q496" s="1153"/>
      <c r="R496" s="1153"/>
      <c r="S496" s="1153"/>
      <c r="T496" s="3036"/>
    </row>
    <row r="497" spans="2:27" ht="13.5">
      <c r="B497" s="899">
        <v>6</v>
      </c>
      <c r="C497" s="900" t="s">
        <v>2124</v>
      </c>
      <c r="D497" s="914" t="s">
        <v>6410</v>
      </c>
      <c r="E497" s="3120">
        <v>0</v>
      </c>
      <c r="F497" s="3121">
        <v>1</v>
      </c>
      <c r="G497" s="3121">
        <v>0</v>
      </c>
      <c r="H497" s="3122">
        <v>1</v>
      </c>
      <c r="I497" s="3111"/>
      <c r="J497" s="3111"/>
      <c r="K497" s="3111"/>
      <c r="L497" s="3111"/>
      <c r="M497" s="3111"/>
      <c r="N497" s="3111"/>
      <c r="O497" s="1153"/>
      <c r="P497" s="1153"/>
      <c r="Q497" s="1153"/>
      <c r="R497" s="1153"/>
      <c r="S497" s="1153"/>
      <c r="T497" s="3036"/>
    </row>
    <row r="498" spans="2:27" ht="13.5">
      <c r="B498" s="952">
        <v>7</v>
      </c>
      <c r="C498" s="1054" t="s">
        <v>2124</v>
      </c>
      <c r="D498" s="1206" t="s">
        <v>2976</v>
      </c>
      <c r="E498" s="1207">
        <v>1</v>
      </c>
      <c r="F498" s="3123">
        <v>0</v>
      </c>
      <c r="G498" s="3123">
        <v>0</v>
      </c>
      <c r="H498" s="3124">
        <v>0</v>
      </c>
      <c r="I498" s="3111"/>
      <c r="J498" s="3111"/>
      <c r="K498" s="3111"/>
      <c r="L498" s="3111"/>
      <c r="M498" s="3111"/>
      <c r="N498" s="3111"/>
      <c r="O498" s="3036"/>
      <c r="P498" s="3036"/>
      <c r="Q498" s="3036"/>
      <c r="R498" s="3036"/>
      <c r="S498" s="3036"/>
      <c r="T498" s="3036"/>
    </row>
    <row r="499" spans="2:27">
      <c r="B499" s="941"/>
      <c r="C499" s="942"/>
      <c r="D499" s="1167"/>
      <c r="E499" s="1167"/>
      <c r="F499" s="1167"/>
      <c r="G499" s="1167"/>
    </row>
    <row r="500" spans="2:27" ht="13.5">
      <c r="B500" s="874" t="s">
        <v>6411</v>
      </c>
    </row>
    <row r="501" spans="2:27" ht="13.5">
      <c r="B501" s="879" t="s">
        <v>6282</v>
      </c>
      <c r="C501" s="880" t="s">
        <v>2088</v>
      </c>
      <c r="D501" s="1088" t="s">
        <v>2978</v>
      </c>
      <c r="E501" s="1147">
        <f>414+320+32</f>
        <v>766</v>
      </c>
      <c r="M501" s="955"/>
      <c r="N501" s="1211" t="s">
        <v>6412</v>
      </c>
      <c r="O501" s="880" t="s">
        <v>2088</v>
      </c>
      <c r="P501" s="1088" t="s">
        <v>2979</v>
      </c>
      <c r="Q501" s="1147">
        <f>415+320+32</f>
        <v>767</v>
      </c>
    </row>
    <row r="502" spans="2:27" ht="13.5">
      <c r="B502" s="879"/>
      <c r="C502" s="880"/>
      <c r="D502" s="1088" t="s">
        <v>6413</v>
      </c>
      <c r="E502" s="1147">
        <f>798+320+96</f>
        <v>1214</v>
      </c>
      <c r="M502" s="955"/>
      <c r="N502" s="1211"/>
      <c r="O502" s="880"/>
      <c r="P502" s="1088" t="s">
        <v>2981</v>
      </c>
      <c r="Q502" s="1147">
        <f>799+320+96</f>
        <v>1215</v>
      </c>
    </row>
    <row r="503" spans="2:27" ht="13.5">
      <c r="B503" s="879">
        <v>1</v>
      </c>
      <c r="C503" s="1143" t="s">
        <v>2124</v>
      </c>
      <c r="D503" s="1210" t="s">
        <v>2982</v>
      </c>
      <c r="E503" s="1091">
        <v>0</v>
      </c>
      <c r="M503" s="955"/>
      <c r="N503" s="1211">
        <v>1</v>
      </c>
      <c r="O503" s="1143" t="s">
        <v>6248</v>
      </c>
      <c r="P503" s="1210" t="s">
        <v>6414</v>
      </c>
      <c r="Q503" s="1091">
        <v>0</v>
      </c>
    </row>
    <row r="504" spans="2:27">
      <c r="M504" s="3125"/>
    </row>
    <row r="507" spans="2:27" ht="13.5">
      <c r="B507" s="879" t="s">
        <v>2087</v>
      </c>
      <c r="C507" s="880" t="s">
        <v>2088</v>
      </c>
      <c r="D507" s="1000" t="s">
        <v>3013</v>
      </c>
      <c r="E507" s="1146">
        <v>879</v>
      </c>
      <c r="F507" s="1146">
        <f>E507-1</f>
        <v>878</v>
      </c>
      <c r="G507" s="1146">
        <f t="shared" ref="G507:H507" si="43">F507-1</f>
        <v>877</v>
      </c>
      <c r="H507" s="1146">
        <f t="shared" si="43"/>
        <v>876</v>
      </c>
      <c r="I507" s="1147">
        <f>H507-1</f>
        <v>875</v>
      </c>
      <c r="N507" s="874"/>
      <c r="O507" s="875"/>
      <c r="Q507" s="877"/>
      <c r="R507" s="877"/>
      <c r="S507" s="877"/>
      <c r="W507" s="2574"/>
      <c r="X507" s="2574"/>
      <c r="Y507" s="2574"/>
      <c r="Z507" s="2574"/>
      <c r="AA507" s="2574"/>
    </row>
    <row r="508" spans="2:27">
      <c r="B508" s="879"/>
      <c r="C508" s="880"/>
      <c r="D508" s="1000"/>
      <c r="E508" s="1146"/>
      <c r="F508" s="1146"/>
      <c r="G508" s="1146"/>
      <c r="H508" s="1146"/>
      <c r="I508" s="1147"/>
      <c r="N508" s="1150"/>
      <c r="O508" s="1150"/>
      <c r="P508" s="1150"/>
      <c r="Q508" s="1150"/>
      <c r="R508" s="1150"/>
      <c r="S508" s="1150"/>
      <c r="T508" s="1150"/>
      <c r="U508" s="1150"/>
      <c r="W508" s="3126"/>
      <c r="X508" s="3126"/>
      <c r="Y508" s="3126"/>
      <c r="Z508" s="3126"/>
      <c r="AA508" s="3126"/>
    </row>
    <row r="509" spans="2:27" ht="13.5">
      <c r="B509" s="3091">
        <v>1</v>
      </c>
      <c r="C509" s="3127" t="s">
        <v>3063</v>
      </c>
      <c r="D509" s="1053" t="s">
        <v>6415</v>
      </c>
      <c r="E509" s="3128">
        <v>0</v>
      </c>
      <c r="F509" s="3128">
        <v>0</v>
      </c>
      <c r="G509" s="3128">
        <v>0</v>
      </c>
      <c r="H509" s="3129">
        <v>0</v>
      </c>
      <c r="I509" s="3130">
        <v>1</v>
      </c>
      <c r="N509" s="1150"/>
      <c r="O509" s="1150"/>
      <c r="P509" s="1150"/>
      <c r="Q509" s="1150"/>
      <c r="R509" s="1150"/>
      <c r="S509" s="1150"/>
      <c r="T509" s="1150"/>
      <c r="U509" s="1150"/>
    </row>
    <row r="510" spans="2:27" ht="13.5">
      <c r="B510" s="1007">
        <v>2</v>
      </c>
      <c r="C510" s="1008" t="s">
        <v>2124</v>
      </c>
      <c r="D510" s="1053" t="s">
        <v>6416</v>
      </c>
      <c r="E510" s="1010">
        <v>0</v>
      </c>
      <c r="F510" s="1010">
        <v>0</v>
      </c>
      <c r="G510" s="1010">
        <v>0</v>
      </c>
      <c r="H510" s="3131">
        <v>1</v>
      </c>
      <c r="I510" s="3132">
        <v>0</v>
      </c>
      <c r="N510" s="1150"/>
      <c r="O510" s="1150"/>
      <c r="P510" s="1150"/>
      <c r="Q510" s="1150"/>
      <c r="R510" s="1150"/>
      <c r="S510" s="1150"/>
      <c r="T510" s="1150"/>
      <c r="U510" s="1150"/>
    </row>
    <row r="511" spans="2:27" ht="13.5">
      <c r="B511" s="1007">
        <v>3</v>
      </c>
      <c r="C511" s="1008" t="s">
        <v>2124</v>
      </c>
      <c r="D511" s="1053" t="s">
        <v>6417</v>
      </c>
      <c r="E511" s="1010">
        <v>0</v>
      </c>
      <c r="F511" s="1010">
        <v>0</v>
      </c>
      <c r="G511" s="1010">
        <v>1</v>
      </c>
      <c r="H511" s="3131">
        <v>0</v>
      </c>
      <c r="I511" s="3132">
        <v>0</v>
      </c>
      <c r="N511" s="1150"/>
      <c r="O511" s="1150"/>
      <c r="P511" s="1150"/>
      <c r="Q511" s="1150"/>
      <c r="R511" s="1150"/>
      <c r="S511" s="1150"/>
      <c r="T511" s="1150"/>
      <c r="U511" s="1150"/>
    </row>
    <row r="512" spans="2:27">
      <c r="B512" s="1007">
        <v>4</v>
      </c>
      <c r="C512" s="1008" t="s">
        <v>2124</v>
      </c>
      <c r="D512" s="2962" t="s">
        <v>6418</v>
      </c>
      <c r="E512" s="1010">
        <v>0</v>
      </c>
      <c r="F512" s="1010">
        <v>1</v>
      </c>
      <c r="G512" s="1010">
        <v>0</v>
      </c>
      <c r="H512" s="1010">
        <v>0</v>
      </c>
      <c r="I512" s="1011">
        <v>0</v>
      </c>
      <c r="N512" s="941"/>
      <c r="O512" s="942"/>
      <c r="P512" s="937"/>
      <c r="Q512" s="942"/>
      <c r="R512" s="942"/>
      <c r="S512" s="942"/>
    </row>
    <row r="513" spans="2:21">
      <c r="B513" s="1015">
        <v>5</v>
      </c>
      <c r="C513" s="1016" t="s">
        <v>2124</v>
      </c>
      <c r="D513" s="3133" t="s">
        <v>6419</v>
      </c>
      <c r="E513" s="1018">
        <v>1</v>
      </c>
      <c r="F513" s="1018">
        <v>0</v>
      </c>
      <c r="G513" s="1018">
        <v>0</v>
      </c>
      <c r="H513" s="1018">
        <v>0</v>
      </c>
      <c r="I513" s="1019">
        <v>0</v>
      </c>
      <c r="N513" s="874"/>
      <c r="O513" s="875"/>
      <c r="Q513" s="877"/>
      <c r="R513" s="877"/>
      <c r="S513" s="877"/>
      <c r="T513" s="877"/>
      <c r="U513" s="877"/>
    </row>
    <row r="514" spans="2:21">
      <c r="B514" s="941"/>
      <c r="C514" s="942"/>
      <c r="D514" s="937"/>
      <c r="E514" s="942"/>
      <c r="F514" s="942"/>
      <c r="G514" s="942"/>
      <c r="H514" s="942"/>
      <c r="I514" s="942"/>
      <c r="J514" s="942"/>
      <c r="N514" s="1150"/>
      <c r="O514" s="3134"/>
      <c r="P514" s="943"/>
      <c r="Q514" s="1148"/>
      <c r="R514" s="1148"/>
      <c r="S514" s="1148"/>
      <c r="T514" s="1148"/>
      <c r="U514" s="3084"/>
    </row>
    <row r="515" spans="2:21" ht="13.5">
      <c r="B515" s="879" t="s">
        <v>2256</v>
      </c>
      <c r="C515" s="880" t="s">
        <v>2088</v>
      </c>
      <c r="D515" s="1126" t="s">
        <v>3013</v>
      </c>
      <c r="E515" s="1146">
        <f>483+320+64</f>
        <v>867</v>
      </c>
      <c r="F515" s="1146">
        <f t="shared" ref="F515:H516" si="44">E515-1</f>
        <v>866</v>
      </c>
      <c r="G515" s="1146">
        <f t="shared" si="44"/>
        <v>865</v>
      </c>
      <c r="H515" s="1147">
        <f t="shared" si="44"/>
        <v>864</v>
      </c>
      <c r="N515" s="1150"/>
      <c r="O515" s="3134"/>
      <c r="P515" s="943"/>
      <c r="Q515" s="1148"/>
      <c r="R515" s="1148"/>
      <c r="S515" s="1148"/>
      <c r="T515" s="1148"/>
      <c r="U515" s="3084"/>
    </row>
    <row r="516" spans="2:21" ht="13.5">
      <c r="B516" s="879"/>
      <c r="C516" s="880"/>
      <c r="D516" s="1126" t="s">
        <v>6420</v>
      </c>
      <c r="E516" s="1146">
        <f>867+320+128</f>
        <v>1315</v>
      </c>
      <c r="F516" s="1146">
        <f t="shared" si="44"/>
        <v>1314</v>
      </c>
      <c r="G516" s="1146">
        <f t="shared" si="44"/>
        <v>1313</v>
      </c>
      <c r="H516" s="1147">
        <f t="shared" si="44"/>
        <v>1312</v>
      </c>
      <c r="N516" s="1150"/>
      <c r="O516" s="936"/>
      <c r="P516" s="943"/>
      <c r="Q516" s="936"/>
      <c r="R516" s="936"/>
      <c r="S516" s="936"/>
      <c r="T516" s="936"/>
      <c r="U516" s="3084"/>
    </row>
    <row r="517" spans="2:21" ht="13.5">
      <c r="B517" s="879">
        <v>1</v>
      </c>
      <c r="C517" s="1143" t="s">
        <v>2124</v>
      </c>
      <c r="D517" s="1236" t="s">
        <v>6421</v>
      </c>
      <c r="E517" s="1237"/>
      <c r="F517" s="1237"/>
      <c r="G517" s="1237"/>
      <c r="H517" s="1091"/>
      <c r="N517" s="1150"/>
      <c r="O517" s="936"/>
      <c r="P517" s="943"/>
      <c r="Q517" s="936"/>
      <c r="R517" s="936"/>
      <c r="S517" s="936"/>
      <c r="T517" s="936"/>
      <c r="U517" s="3084"/>
    </row>
    <row r="518" spans="2:21" ht="13.5">
      <c r="B518" s="941"/>
      <c r="C518" s="942"/>
      <c r="D518" s="959"/>
      <c r="E518" s="942"/>
      <c r="F518" s="942"/>
      <c r="G518" s="942"/>
      <c r="H518" s="942"/>
      <c r="N518" s="1150"/>
      <c r="O518" s="936"/>
      <c r="P518" s="943"/>
      <c r="Q518" s="936"/>
      <c r="R518" s="936"/>
      <c r="S518" s="936"/>
      <c r="T518" s="936"/>
      <c r="U518" s="3084"/>
    </row>
    <row r="519" spans="2:21">
      <c r="N519" s="1150"/>
      <c r="O519" s="3134"/>
      <c r="P519" s="943"/>
      <c r="Q519" s="1148"/>
      <c r="R519" s="1148"/>
      <c r="S519" s="877"/>
    </row>
    <row r="520" spans="2:21" ht="13.5">
      <c r="B520" s="879" t="s">
        <v>2087</v>
      </c>
      <c r="C520" s="880" t="s">
        <v>2088</v>
      </c>
      <c r="D520" s="1126" t="s">
        <v>6422</v>
      </c>
      <c r="E520" s="1250" t="s">
        <v>6423</v>
      </c>
      <c r="F520" s="1251"/>
      <c r="G520" s="1252"/>
      <c r="I520" s="1125"/>
      <c r="J520" s="1125"/>
      <c r="N520" s="879" t="s">
        <v>2256</v>
      </c>
      <c r="O520" s="880" t="s">
        <v>2088</v>
      </c>
      <c r="P520" s="1126" t="s">
        <v>6424</v>
      </c>
      <c r="Q520" s="1250" t="s">
        <v>6425</v>
      </c>
      <c r="R520" s="1251"/>
      <c r="S520" s="1252"/>
    </row>
    <row r="521" spans="2:21">
      <c r="B521" s="879"/>
      <c r="C521" s="880"/>
      <c r="D521" s="1126"/>
      <c r="E521" s="1250"/>
      <c r="F521" s="1251"/>
      <c r="G521" s="1252"/>
      <c r="I521" s="1125"/>
      <c r="J521" s="1125"/>
      <c r="N521" s="879"/>
      <c r="O521" s="880"/>
      <c r="P521" s="1126"/>
      <c r="Q521" s="1250"/>
      <c r="R521" s="1251"/>
      <c r="S521" s="1252"/>
    </row>
    <row r="522" spans="2:21" ht="13.5">
      <c r="B522" s="879">
        <v>1</v>
      </c>
      <c r="C522" s="1143" t="s">
        <v>2124</v>
      </c>
      <c r="D522" s="1236" t="s">
        <v>6426</v>
      </c>
      <c r="E522" s="1133" t="s">
        <v>6427</v>
      </c>
      <c r="F522" s="1134"/>
      <c r="G522" s="1135"/>
      <c r="N522" s="3077">
        <v>1</v>
      </c>
      <c r="O522" s="3135" t="s">
        <v>2124</v>
      </c>
      <c r="P522" s="3136" t="s">
        <v>6428</v>
      </c>
      <c r="Q522" s="3137" t="s">
        <v>6429</v>
      </c>
      <c r="R522" s="3138"/>
      <c r="S522" s="3139"/>
    </row>
    <row r="523" spans="2:21">
      <c r="N523" s="874"/>
      <c r="O523" s="875"/>
      <c r="Q523" s="877"/>
    </row>
    <row r="524" spans="2:21" ht="13.5">
      <c r="B524" s="879" t="s">
        <v>6430</v>
      </c>
      <c r="C524" s="880" t="s">
        <v>2088</v>
      </c>
      <c r="D524" s="1126" t="s">
        <v>6431</v>
      </c>
      <c r="E524" s="1146">
        <f>511+320+64</f>
        <v>895</v>
      </c>
      <c r="F524" s="1146">
        <f t="shared" ref="F524:H525" si="45">E524-1</f>
        <v>894</v>
      </c>
      <c r="G524" s="1146">
        <f t="shared" si="45"/>
        <v>893</v>
      </c>
      <c r="H524" s="1147">
        <f t="shared" si="45"/>
        <v>892</v>
      </c>
      <c r="N524" s="1150"/>
      <c r="O524" s="3134"/>
      <c r="P524" s="943"/>
      <c r="Q524" s="1148"/>
    </row>
    <row r="525" spans="2:21" ht="13.5">
      <c r="B525" s="885"/>
      <c r="C525" s="886"/>
      <c r="D525" s="1126" t="s">
        <v>6432</v>
      </c>
      <c r="E525" s="1146">
        <f>E524+384+128</f>
        <v>1407</v>
      </c>
      <c r="F525" s="1146">
        <f t="shared" si="45"/>
        <v>1406</v>
      </c>
      <c r="G525" s="1146">
        <f t="shared" si="45"/>
        <v>1405</v>
      </c>
      <c r="H525" s="1147">
        <f t="shared" si="45"/>
        <v>1404</v>
      </c>
      <c r="N525" s="1150"/>
      <c r="O525" s="3134"/>
      <c r="P525" s="943"/>
      <c r="Q525" s="1148"/>
    </row>
    <row r="526" spans="2:21" ht="13.5">
      <c r="B526" s="898">
        <v>1</v>
      </c>
      <c r="C526" s="894" t="s">
        <v>2124</v>
      </c>
      <c r="D526" s="1049" t="s">
        <v>6433</v>
      </c>
      <c r="E526" s="896" t="s">
        <v>6434</v>
      </c>
      <c r="F526" s="896" t="s">
        <v>3026</v>
      </c>
      <c r="G526" s="896" t="s">
        <v>6435</v>
      </c>
      <c r="H526" s="897">
        <v>1</v>
      </c>
      <c r="N526" s="1150"/>
      <c r="O526" s="936"/>
      <c r="P526" s="943"/>
      <c r="Q526" s="936"/>
    </row>
    <row r="527" spans="2:21" ht="13.5">
      <c r="B527" s="899">
        <v>2</v>
      </c>
      <c r="C527" s="900" t="s">
        <v>2124</v>
      </c>
      <c r="D527" s="1225" t="s">
        <v>6436</v>
      </c>
      <c r="E527" s="891" t="s">
        <v>3026</v>
      </c>
      <c r="F527" s="891">
        <v>1</v>
      </c>
      <c r="G527" s="891">
        <v>1</v>
      </c>
      <c r="H527" s="892" t="s">
        <v>3026</v>
      </c>
    </row>
    <row r="528" spans="2:21" ht="13.5">
      <c r="B528" s="899">
        <v>3</v>
      </c>
      <c r="C528" s="900" t="s">
        <v>2124</v>
      </c>
      <c r="D528" s="969" t="s">
        <v>6437</v>
      </c>
      <c r="E528" s="902" t="s">
        <v>3026</v>
      </c>
      <c r="F528" s="902" t="s">
        <v>6435</v>
      </c>
      <c r="G528" s="902">
        <v>1</v>
      </c>
      <c r="H528" s="903" t="s">
        <v>3026</v>
      </c>
      <c r="N528" s="874"/>
      <c r="O528" s="875"/>
      <c r="Q528" s="877"/>
      <c r="R528" s="877"/>
      <c r="S528" s="877"/>
    </row>
    <row r="529" spans="1:40" ht="13.5">
      <c r="B529" s="899">
        <v>4</v>
      </c>
      <c r="C529" s="900" t="s">
        <v>2124</v>
      </c>
      <c r="D529" s="3140" t="s">
        <v>6438</v>
      </c>
      <c r="E529" s="902" t="s">
        <v>3026</v>
      </c>
      <c r="F529" s="902">
        <v>1</v>
      </c>
      <c r="G529" s="902" t="s">
        <v>3026</v>
      </c>
      <c r="H529" s="903" t="s">
        <v>3026</v>
      </c>
      <c r="N529" s="1150"/>
      <c r="O529" s="3134"/>
      <c r="P529" s="943"/>
      <c r="Q529" s="3141"/>
      <c r="R529" s="3141"/>
      <c r="S529" s="877"/>
    </row>
    <row r="530" spans="1:40" ht="13.5">
      <c r="B530" s="952">
        <v>5</v>
      </c>
      <c r="C530" s="1054" t="s">
        <v>2124</v>
      </c>
      <c r="D530" s="1055" t="s">
        <v>6439</v>
      </c>
      <c r="E530" s="933">
        <v>1</v>
      </c>
      <c r="F530" s="933" t="s">
        <v>3026</v>
      </c>
      <c r="G530" s="933" t="s">
        <v>3026</v>
      </c>
      <c r="H530" s="934" t="s">
        <v>3026</v>
      </c>
      <c r="N530" s="1150"/>
      <c r="O530" s="3134"/>
      <c r="P530" s="943"/>
      <c r="Q530" s="3141"/>
      <c r="R530" s="3141"/>
      <c r="S530" s="877"/>
    </row>
    <row r="531" spans="1:40">
      <c r="N531" s="1150"/>
      <c r="O531" s="936"/>
      <c r="P531" s="3142"/>
      <c r="Q531" s="936"/>
      <c r="R531" s="936"/>
      <c r="S531" s="877"/>
    </row>
    <row r="532" spans="1:40" s="877" customFormat="1">
      <c r="A532" s="876"/>
      <c r="B532" s="941"/>
      <c r="C532" s="1284"/>
      <c r="D532" s="876"/>
      <c r="K532" s="876"/>
      <c r="M532" s="876"/>
      <c r="N532" s="876"/>
      <c r="O532" s="876"/>
      <c r="P532" s="876"/>
      <c r="Q532" s="876"/>
      <c r="R532" s="876"/>
      <c r="S532" s="876"/>
      <c r="T532" s="876"/>
      <c r="U532" s="876"/>
      <c r="V532" s="876"/>
      <c r="W532" s="876"/>
      <c r="X532" s="876"/>
      <c r="Y532" s="876"/>
      <c r="Z532" s="876"/>
      <c r="AA532" s="876"/>
      <c r="AB532" s="876"/>
      <c r="AC532" s="876"/>
      <c r="AD532" s="876"/>
      <c r="AE532" s="876"/>
      <c r="AF532" s="876"/>
      <c r="AG532" s="876"/>
      <c r="AH532" s="876"/>
      <c r="AI532" s="876"/>
      <c r="AJ532" s="876"/>
      <c r="AK532" s="876"/>
      <c r="AL532" s="876"/>
      <c r="AM532" s="876"/>
      <c r="AN532" s="876"/>
    </row>
    <row r="533" spans="1:40" s="877" customFormat="1">
      <c r="A533" s="876"/>
      <c r="B533" s="941"/>
      <c r="C533" s="1284"/>
      <c r="D533" s="876"/>
      <c r="K533" s="876"/>
      <c r="M533" s="876"/>
      <c r="N533" s="876"/>
      <c r="O533" s="876"/>
      <c r="P533" s="876"/>
      <c r="Q533" s="876"/>
      <c r="R533" s="876"/>
      <c r="S533" s="876"/>
      <c r="T533" s="876"/>
      <c r="U533" s="876"/>
      <c r="V533" s="876"/>
      <c r="W533" s="876"/>
      <c r="X533" s="876"/>
      <c r="Y533" s="876"/>
      <c r="Z533" s="876"/>
      <c r="AA533" s="876"/>
      <c r="AB533" s="876"/>
      <c r="AC533" s="876"/>
      <c r="AD533" s="876"/>
      <c r="AE533" s="876"/>
      <c r="AF533" s="876"/>
      <c r="AG533" s="876"/>
      <c r="AH533" s="876"/>
      <c r="AI533" s="876"/>
      <c r="AJ533" s="876"/>
      <c r="AK533" s="876"/>
      <c r="AL533" s="876"/>
      <c r="AM533" s="876"/>
      <c r="AN533" s="876"/>
    </row>
    <row r="536" spans="1:40" s="877" customFormat="1" ht="12" customHeight="1">
      <c r="A536" s="876"/>
      <c r="B536" s="941"/>
      <c r="C536" s="1284"/>
      <c r="D536" s="876"/>
      <c r="K536" s="876"/>
      <c r="M536" s="876"/>
      <c r="N536" s="876"/>
      <c r="O536" s="876"/>
      <c r="P536" s="876"/>
      <c r="Q536" s="876"/>
      <c r="R536" s="876"/>
      <c r="S536" s="876"/>
      <c r="T536" s="876"/>
      <c r="U536" s="876"/>
      <c r="V536" s="876"/>
      <c r="W536" s="876"/>
      <c r="X536" s="876"/>
      <c r="Y536" s="876"/>
      <c r="Z536" s="876"/>
      <c r="AA536" s="876"/>
      <c r="AB536" s="876"/>
      <c r="AC536" s="876"/>
      <c r="AD536" s="876"/>
      <c r="AE536" s="876"/>
      <c r="AF536" s="876"/>
      <c r="AG536" s="876"/>
      <c r="AH536" s="876"/>
      <c r="AI536" s="876"/>
      <c r="AJ536" s="876"/>
      <c r="AK536" s="876"/>
      <c r="AL536" s="876"/>
      <c r="AM536" s="876"/>
      <c r="AN536" s="876"/>
    </row>
    <row r="537" spans="1:40" s="877" customFormat="1" ht="12" customHeight="1">
      <c r="A537" s="876"/>
      <c r="B537" s="1285"/>
      <c r="C537" s="1286"/>
      <c r="D537" s="876"/>
      <c r="K537" s="876"/>
      <c r="M537" s="876"/>
      <c r="N537" s="876"/>
      <c r="O537" s="876"/>
      <c r="P537" s="876"/>
      <c r="Q537" s="876"/>
      <c r="R537" s="876"/>
      <c r="S537" s="876"/>
      <c r="T537" s="876"/>
      <c r="U537" s="876"/>
      <c r="V537" s="876"/>
      <c r="W537" s="876"/>
      <c r="X537" s="876"/>
      <c r="Y537" s="876"/>
      <c r="Z537" s="876"/>
      <c r="AA537" s="876"/>
      <c r="AB537" s="876"/>
      <c r="AC537" s="876"/>
      <c r="AD537" s="876"/>
      <c r="AE537" s="876"/>
      <c r="AF537" s="876"/>
      <c r="AG537" s="876"/>
      <c r="AH537" s="876"/>
      <c r="AI537" s="876"/>
      <c r="AJ537" s="876"/>
      <c r="AK537" s="876"/>
      <c r="AL537" s="876"/>
      <c r="AM537" s="876"/>
      <c r="AN537" s="876"/>
    </row>
    <row r="538" spans="1:40" s="877" customFormat="1" ht="12" customHeight="1">
      <c r="A538" s="876"/>
      <c r="B538" s="1287"/>
      <c r="C538" s="1288"/>
      <c r="D538" s="876"/>
      <c r="K538" s="876"/>
      <c r="M538" s="876"/>
      <c r="N538" s="876"/>
      <c r="O538" s="876"/>
      <c r="P538" s="876"/>
      <c r="Q538" s="876"/>
      <c r="R538" s="876"/>
      <c r="S538" s="876"/>
      <c r="T538" s="876"/>
      <c r="U538" s="876"/>
      <c r="V538" s="876"/>
      <c r="W538" s="876"/>
      <c r="X538" s="876"/>
      <c r="Y538" s="876"/>
      <c r="Z538" s="876"/>
      <c r="AA538" s="876"/>
      <c r="AB538" s="876"/>
      <c r="AC538" s="876"/>
      <c r="AD538" s="876"/>
      <c r="AE538" s="876"/>
      <c r="AF538" s="876"/>
      <c r="AG538" s="876"/>
      <c r="AH538" s="876"/>
      <c r="AI538" s="876"/>
      <c r="AJ538" s="876"/>
      <c r="AK538" s="876"/>
      <c r="AL538" s="876"/>
      <c r="AM538" s="876"/>
      <c r="AN538" s="876"/>
    </row>
    <row r="539" spans="1:40" s="877" customFormat="1" ht="12" customHeight="1">
      <c r="A539" s="876"/>
      <c r="B539" s="1287"/>
      <c r="C539" s="1288"/>
      <c r="D539" s="876"/>
      <c r="K539" s="876"/>
      <c r="M539" s="876"/>
      <c r="N539" s="876"/>
      <c r="O539" s="876"/>
      <c r="P539" s="876"/>
      <c r="Q539" s="876"/>
      <c r="R539" s="876"/>
      <c r="S539" s="876"/>
      <c r="T539" s="876"/>
      <c r="U539" s="876"/>
      <c r="V539" s="876"/>
      <c r="W539" s="876"/>
      <c r="X539" s="876"/>
      <c r="Y539" s="876"/>
      <c r="Z539" s="876"/>
      <c r="AA539" s="876"/>
      <c r="AB539" s="876"/>
      <c r="AC539" s="876"/>
      <c r="AD539" s="876"/>
      <c r="AE539" s="876"/>
      <c r="AF539" s="876"/>
      <c r="AG539" s="876"/>
      <c r="AH539" s="876"/>
      <c r="AI539" s="876"/>
      <c r="AJ539" s="876"/>
      <c r="AK539" s="876"/>
      <c r="AL539" s="876"/>
      <c r="AM539" s="876"/>
      <c r="AN539" s="876"/>
    </row>
    <row r="540" spans="1:40" s="877" customFormat="1" ht="12" customHeight="1">
      <c r="A540" s="876"/>
      <c r="B540" s="1287"/>
      <c r="C540" s="1288"/>
      <c r="D540" s="876"/>
      <c r="K540" s="876"/>
      <c r="M540" s="876"/>
      <c r="N540" s="876"/>
      <c r="O540" s="876"/>
      <c r="P540" s="876"/>
      <c r="Q540" s="876"/>
      <c r="R540" s="876"/>
      <c r="S540" s="876"/>
      <c r="T540" s="876"/>
      <c r="U540" s="876"/>
      <c r="V540" s="876"/>
      <c r="W540" s="876"/>
      <c r="X540" s="876"/>
      <c r="Y540" s="876"/>
      <c r="Z540" s="876"/>
      <c r="AA540" s="876"/>
      <c r="AB540" s="876"/>
      <c r="AC540" s="876"/>
      <c r="AD540" s="876"/>
      <c r="AE540" s="876"/>
      <c r="AF540" s="876"/>
      <c r="AG540" s="876"/>
      <c r="AH540" s="876"/>
      <c r="AI540" s="876"/>
      <c r="AJ540" s="876"/>
      <c r="AK540" s="876"/>
      <c r="AL540" s="876"/>
      <c r="AM540" s="876"/>
      <c r="AN540" s="876"/>
    </row>
    <row r="541" spans="1:40" s="877" customFormat="1" ht="12" customHeight="1">
      <c r="A541" s="876"/>
      <c r="B541" s="1287"/>
      <c r="C541" s="1288"/>
      <c r="D541" s="876"/>
      <c r="K541" s="876"/>
      <c r="M541" s="876"/>
      <c r="N541" s="876"/>
      <c r="O541" s="876"/>
      <c r="P541" s="876"/>
      <c r="Q541" s="876"/>
      <c r="R541" s="876"/>
      <c r="S541" s="876"/>
      <c r="T541" s="876"/>
      <c r="U541" s="876"/>
      <c r="V541" s="876"/>
      <c r="W541" s="876"/>
      <c r="X541" s="876"/>
      <c r="Y541" s="876"/>
      <c r="Z541" s="876"/>
      <c r="AA541" s="876"/>
      <c r="AB541" s="876"/>
      <c r="AC541" s="876"/>
      <c r="AD541" s="876"/>
      <c r="AE541" s="876"/>
      <c r="AF541" s="876"/>
      <c r="AG541" s="876"/>
      <c r="AH541" s="876"/>
      <c r="AI541" s="876"/>
      <c r="AJ541" s="876"/>
      <c r="AK541" s="876"/>
      <c r="AL541" s="876"/>
      <c r="AM541" s="876"/>
      <c r="AN541" s="876"/>
    </row>
    <row r="542" spans="1:40" s="877" customFormat="1" ht="12" customHeight="1">
      <c r="A542" s="876"/>
      <c r="B542" s="1287"/>
      <c r="C542" s="1288"/>
      <c r="D542" s="876"/>
      <c r="K542" s="876"/>
      <c r="M542" s="876"/>
      <c r="N542" s="876"/>
      <c r="O542" s="876"/>
      <c r="P542" s="876"/>
      <c r="Q542" s="876"/>
      <c r="R542" s="876"/>
      <c r="S542" s="876"/>
      <c r="T542" s="876"/>
      <c r="U542" s="876"/>
      <c r="V542" s="876"/>
      <c r="W542" s="876"/>
      <c r="X542" s="876"/>
      <c r="Y542" s="876"/>
      <c r="Z542" s="876"/>
      <c r="AA542" s="876"/>
      <c r="AB542" s="876"/>
      <c r="AC542" s="876"/>
      <c r="AD542" s="876"/>
      <c r="AE542" s="876"/>
      <c r="AF542" s="876"/>
      <c r="AG542" s="876"/>
      <c r="AH542" s="876"/>
      <c r="AI542" s="876"/>
      <c r="AJ542" s="876"/>
      <c r="AK542" s="876"/>
      <c r="AL542" s="876"/>
      <c r="AM542" s="876"/>
      <c r="AN542" s="876"/>
    </row>
    <row r="543" spans="1:40" s="877" customFormat="1" ht="12" customHeight="1">
      <c r="A543" s="876"/>
      <c r="B543" s="1287"/>
      <c r="C543" s="1288"/>
      <c r="D543" s="876"/>
      <c r="K543" s="876"/>
      <c r="M543" s="876"/>
      <c r="N543" s="876"/>
      <c r="O543" s="876"/>
      <c r="P543" s="876"/>
      <c r="Q543" s="876"/>
      <c r="R543" s="876"/>
      <c r="S543" s="876"/>
      <c r="T543" s="876"/>
      <c r="U543" s="876"/>
      <c r="V543" s="876"/>
      <c r="W543" s="876"/>
      <c r="X543" s="876"/>
      <c r="Y543" s="876"/>
      <c r="Z543" s="876"/>
      <c r="AA543" s="876"/>
      <c r="AB543" s="876"/>
      <c r="AC543" s="876"/>
      <c r="AD543" s="876"/>
      <c r="AE543" s="876"/>
      <c r="AF543" s="876"/>
      <c r="AG543" s="876"/>
      <c r="AH543" s="876"/>
      <c r="AI543" s="876"/>
      <c r="AJ543" s="876"/>
      <c r="AK543" s="876"/>
      <c r="AL543" s="876"/>
      <c r="AM543" s="876"/>
      <c r="AN543" s="876"/>
    </row>
    <row r="544" spans="1:40" s="877" customFormat="1" ht="12" customHeight="1">
      <c r="A544" s="876"/>
      <c r="B544" s="1287"/>
      <c r="C544" s="1288"/>
      <c r="D544" s="876"/>
      <c r="K544" s="876"/>
      <c r="M544" s="876"/>
      <c r="N544" s="876"/>
      <c r="O544" s="876"/>
      <c r="P544" s="876"/>
      <c r="Q544" s="876"/>
      <c r="R544" s="876"/>
      <c r="S544" s="876"/>
      <c r="T544" s="876"/>
      <c r="U544" s="876"/>
      <c r="V544" s="876"/>
      <c r="W544" s="876"/>
      <c r="X544" s="876"/>
      <c r="Y544" s="876"/>
      <c r="Z544" s="876"/>
      <c r="AA544" s="876"/>
      <c r="AB544" s="876"/>
      <c r="AC544" s="876"/>
      <c r="AD544" s="876"/>
      <c r="AE544" s="876"/>
      <c r="AF544" s="876"/>
      <c r="AG544" s="876"/>
      <c r="AH544" s="876"/>
      <c r="AI544" s="876"/>
      <c r="AJ544" s="876"/>
      <c r="AK544" s="876"/>
      <c r="AL544" s="876"/>
      <c r="AM544" s="876"/>
      <c r="AN544" s="876"/>
    </row>
    <row r="545" spans="1:40" s="877" customFormat="1" ht="12" customHeight="1">
      <c r="A545" s="876"/>
      <c r="B545" s="1287"/>
      <c r="C545" s="1288"/>
      <c r="D545" s="876"/>
      <c r="K545" s="876"/>
      <c r="M545" s="876"/>
      <c r="N545" s="876"/>
      <c r="O545" s="876"/>
      <c r="P545" s="876"/>
      <c r="Q545" s="876"/>
      <c r="R545" s="876"/>
      <c r="S545" s="876"/>
      <c r="T545" s="876"/>
      <c r="U545" s="876"/>
      <c r="V545" s="876"/>
      <c r="W545" s="876"/>
      <c r="X545" s="876"/>
      <c r="Y545" s="876"/>
      <c r="Z545" s="876"/>
      <c r="AA545" s="876"/>
      <c r="AB545" s="876"/>
      <c r="AC545" s="876"/>
      <c r="AD545" s="876"/>
      <c r="AE545" s="876"/>
      <c r="AF545" s="876"/>
      <c r="AG545" s="876"/>
      <c r="AH545" s="876"/>
      <c r="AI545" s="876"/>
      <c r="AJ545" s="876"/>
      <c r="AK545" s="876"/>
      <c r="AL545" s="876"/>
      <c r="AM545" s="876"/>
      <c r="AN545" s="876"/>
    </row>
    <row r="546" spans="1:40" ht="12" customHeight="1">
      <c r="B546" s="1287"/>
      <c r="C546" s="1288"/>
    </row>
    <row r="547" spans="1:40" ht="12" customHeight="1">
      <c r="B547" s="1287"/>
      <c r="C547" s="1288"/>
    </row>
    <row r="548" spans="1:40" ht="13.5" customHeight="1">
      <c r="B548" s="1287"/>
      <c r="C548" s="1288"/>
    </row>
    <row r="549" spans="1:40" ht="13.5" customHeight="1">
      <c r="B549" s="1287"/>
      <c r="C549" s="1288"/>
    </row>
    <row r="550" spans="1:40" ht="13.5" customHeight="1">
      <c r="B550" s="1287"/>
      <c r="C550" s="1288"/>
    </row>
    <row r="551" spans="1:40" ht="13.5" customHeight="1">
      <c r="B551" s="1287"/>
      <c r="C551" s="1288"/>
    </row>
  </sheetData>
  <mergeCells count="50">
    <mergeCell ref="E521:G521"/>
    <mergeCell ref="Q521:S521"/>
    <mergeCell ref="E522:G522"/>
    <mergeCell ref="Q522:S522"/>
    <mergeCell ref="E354:G354"/>
    <mergeCell ref="Q354:S354"/>
    <mergeCell ref="E355:G355"/>
    <mergeCell ref="Q355:S355"/>
    <mergeCell ref="E520:G520"/>
    <mergeCell ref="Q520:S520"/>
    <mergeCell ref="E350:G350"/>
    <mergeCell ref="Q350:S350"/>
    <mergeCell ref="E351:G351"/>
    <mergeCell ref="Q351:S351"/>
    <mergeCell ref="E353:G353"/>
    <mergeCell ref="Q353:S353"/>
    <mergeCell ref="B289:B290"/>
    <mergeCell ref="C289:C290"/>
    <mergeCell ref="N289:N290"/>
    <mergeCell ref="O289:O290"/>
    <mergeCell ref="E349:G349"/>
    <mergeCell ref="Q349:S349"/>
    <mergeCell ref="B275:B276"/>
    <mergeCell ref="C275:C276"/>
    <mergeCell ref="N275:N276"/>
    <mergeCell ref="O275:O276"/>
    <mergeCell ref="B282:B283"/>
    <mergeCell ref="C282:C283"/>
    <mergeCell ref="N282:N283"/>
    <mergeCell ref="O282:O283"/>
    <mergeCell ref="B249:B250"/>
    <mergeCell ref="C249:C250"/>
    <mergeCell ref="N249:N250"/>
    <mergeCell ref="O249:O250"/>
    <mergeCell ref="B268:B269"/>
    <mergeCell ref="C268:C269"/>
    <mergeCell ref="N268:N269"/>
    <mergeCell ref="O268:O269"/>
    <mergeCell ref="Q219:S219"/>
    <mergeCell ref="T219:U219"/>
    <mergeCell ref="E220:G220"/>
    <mergeCell ref="H220:I220"/>
    <mergeCell ref="Q220:S220"/>
    <mergeCell ref="T220:U220"/>
    <mergeCell ref="B219:B221"/>
    <mergeCell ref="C219:C221"/>
    <mergeCell ref="E219:G219"/>
    <mergeCell ref="H219:I219"/>
    <mergeCell ref="N219:N221"/>
    <mergeCell ref="O219:O221"/>
  </mergeCells>
  <phoneticPr fontId="103" type="noConversion"/>
  <pageMargins left="0.70866141732283472" right="0.70866141732283472" top="0.74803149606299213" bottom="0.74803149606299213" header="0.31496062992125984" footer="0.31496062992125984"/>
  <pageSetup paperSize="9" scale="38" orientation="landscape" r:id="rId1"/>
  <headerFooter alignWithMargins="0">
    <oddHeader>&amp;LSirius Test System&amp;RMicroBit</oddHeader>
    <oddFooter>&amp;LVer. 1.0&amp;C- &amp;P -&amp;RHelix inc.</oddFooter>
  </headerFooter>
  <rowBreaks count="5" manualBreakCount="5">
    <brk id="72" max="16383" man="1"/>
    <brk id="158" max="16383" man="1"/>
    <brk id="317" max="16383" man="1"/>
    <brk id="388" max="16383" man="1"/>
    <brk id="505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191"/>
  <sheetViews>
    <sheetView view="pageBreakPreview" topLeftCell="A89" zoomScaleNormal="100" zoomScaleSheetLayoutView="100" workbookViewId="0">
      <selection activeCell="X28" sqref="X28"/>
    </sheetView>
  </sheetViews>
  <sheetFormatPr defaultColWidth="4.25" defaultRowHeight="12" customHeight="1"/>
  <cols>
    <col min="1" max="1" width="1.125" style="3143" customWidth="1"/>
    <col min="2" max="2" width="13.5" style="3143" customWidth="1"/>
    <col min="3" max="58" width="4.25" style="3143"/>
    <col min="59" max="59" width="16.875" style="3143" bestFit="1" customWidth="1"/>
    <col min="60" max="60" width="22.5" style="3143" bestFit="1" customWidth="1"/>
    <col min="61" max="16384" width="4.25" style="3143"/>
  </cols>
  <sheetData>
    <row r="1" spans="2:60" ht="12" customHeight="1">
      <c r="AY1" s="3143" t="s">
        <v>4530</v>
      </c>
    </row>
    <row r="2" spans="2:60" ht="12" customHeight="1">
      <c r="C2" s="3144" t="s">
        <v>6440</v>
      </c>
      <c r="D2" s="3145"/>
      <c r="E2" s="3145"/>
      <c r="F2" s="3145"/>
      <c r="G2" s="3145"/>
      <c r="H2" s="3145"/>
      <c r="I2" s="3145"/>
      <c r="J2" s="3145"/>
      <c r="K2" s="3145"/>
      <c r="L2" s="3145"/>
      <c r="M2" s="3145"/>
      <c r="N2" s="3145"/>
      <c r="O2" s="3145"/>
      <c r="P2" s="3145"/>
      <c r="Q2" s="3145"/>
      <c r="R2" s="3145"/>
      <c r="S2" s="3145"/>
      <c r="T2" s="3145"/>
      <c r="U2" s="3145"/>
      <c r="V2" s="3145"/>
      <c r="W2" s="3145"/>
      <c r="X2" s="3145"/>
      <c r="Y2" s="3145"/>
      <c r="Z2" s="3145"/>
      <c r="AA2" s="3145"/>
      <c r="AB2" s="3145"/>
      <c r="AC2" s="3145"/>
      <c r="AD2" s="3145"/>
      <c r="AE2" s="3145"/>
      <c r="AF2" s="3145"/>
      <c r="AG2" s="3145"/>
      <c r="AH2" s="3145"/>
      <c r="AI2" s="3145"/>
      <c r="AJ2" s="3145"/>
      <c r="AK2" s="3145"/>
      <c r="AL2" s="3145"/>
      <c r="AM2" s="3145"/>
      <c r="AN2" s="3145"/>
      <c r="AO2" s="3145"/>
      <c r="AP2" s="3146"/>
      <c r="AQ2" s="3147" t="s">
        <v>1702</v>
      </c>
      <c r="AR2" s="3148"/>
      <c r="AS2" s="3148"/>
      <c r="AT2" s="3149"/>
      <c r="AU2" s="3150" t="s">
        <v>1703</v>
      </c>
      <c r="AV2" s="3148"/>
      <c r="AW2" s="3148"/>
      <c r="AX2" s="3148"/>
      <c r="AY2" s="3148"/>
      <c r="AZ2" s="3148"/>
      <c r="BA2" s="3148"/>
      <c r="BB2" s="3148"/>
      <c r="BC2" s="3148"/>
      <c r="BD2" s="3148"/>
      <c r="BE2" s="3149"/>
      <c r="BG2" s="3151" t="s">
        <v>6441</v>
      </c>
      <c r="BH2" s="3152"/>
    </row>
    <row r="3" spans="2:60" ht="12" customHeight="1">
      <c r="C3" s="3144"/>
      <c r="D3" s="3153"/>
      <c r="E3" s="3154"/>
      <c r="F3" s="3144" t="s">
        <v>6442</v>
      </c>
      <c r="G3" s="3155"/>
      <c r="H3" s="3155"/>
      <c r="I3" s="3156"/>
      <c r="J3" s="3144" t="s">
        <v>6443</v>
      </c>
      <c r="K3" s="3153"/>
      <c r="L3" s="3154"/>
      <c r="M3" s="3144" t="s">
        <v>6444</v>
      </c>
      <c r="N3" s="3153"/>
      <c r="O3" s="3153"/>
      <c r="P3" s="3153"/>
      <c r="Q3" s="3144" t="s">
        <v>6445</v>
      </c>
      <c r="R3" s="3153"/>
      <c r="S3" s="3154"/>
      <c r="T3" s="3144" t="s">
        <v>6446</v>
      </c>
      <c r="U3" s="3155"/>
      <c r="V3" s="3155"/>
      <c r="W3" s="3155"/>
      <c r="X3" s="3155"/>
      <c r="Y3" s="3155"/>
      <c r="Z3" s="3155"/>
      <c r="AA3" s="3155"/>
      <c r="AB3" s="3155"/>
      <c r="AC3" s="3155"/>
      <c r="AD3" s="3155"/>
      <c r="AE3" s="3155"/>
      <c r="AF3" s="3155"/>
      <c r="AG3" s="3155"/>
      <c r="AH3" s="3155"/>
      <c r="AI3" s="3155"/>
      <c r="AJ3" s="3155"/>
      <c r="AK3" s="3155"/>
      <c r="AL3" s="3155"/>
      <c r="AM3" s="3155"/>
      <c r="AN3" s="3155"/>
      <c r="AO3" s="3155"/>
      <c r="AP3" s="3157"/>
      <c r="AQ3" s="3158"/>
      <c r="AR3" s="3159"/>
      <c r="AS3" s="3159"/>
      <c r="AT3" s="3160"/>
      <c r="AU3" s="3161"/>
      <c r="AV3" s="3159"/>
      <c r="AW3" s="3159"/>
      <c r="AX3" s="3159"/>
      <c r="AY3" s="3159"/>
      <c r="AZ3" s="3159"/>
      <c r="BA3" s="3159"/>
      <c r="BB3" s="3159"/>
      <c r="BC3" s="3159"/>
      <c r="BD3" s="3159"/>
      <c r="BE3" s="3160"/>
      <c r="BG3" s="3162" t="s">
        <v>6447</v>
      </c>
      <c r="BH3" s="3163" t="s">
        <v>6448</v>
      </c>
    </row>
    <row r="4" spans="2:60" ht="12" customHeight="1" thickBot="1">
      <c r="B4" s="3143" t="s">
        <v>1710</v>
      </c>
      <c r="C4" s="3164"/>
      <c r="D4" s="3165"/>
      <c r="E4" s="3166"/>
      <c r="F4" s="3167" t="s">
        <v>6449</v>
      </c>
      <c r="G4" s="3168"/>
      <c r="H4" s="3168"/>
      <c r="I4" s="3169"/>
      <c r="J4" s="3170" t="s">
        <v>6450</v>
      </c>
      <c r="K4" s="3171"/>
      <c r="L4" s="3172"/>
      <c r="M4" s="3167" t="s">
        <v>6451</v>
      </c>
      <c r="N4" s="3173"/>
      <c r="O4" s="3173"/>
      <c r="P4" s="3173"/>
      <c r="Q4" s="3167" t="s">
        <v>6452</v>
      </c>
      <c r="R4" s="3174"/>
      <c r="S4" s="3175"/>
      <c r="T4" s="3176"/>
      <c r="U4" s="3176"/>
      <c r="V4" s="3177" t="s">
        <v>1719</v>
      </c>
      <c r="W4" s="3178" t="s">
        <v>6453</v>
      </c>
      <c r="X4" s="3179" t="s">
        <v>6454</v>
      </c>
      <c r="Y4" s="3180" t="s">
        <v>6455</v>
      </c>
      <c r="Z4" s="3180" t="s">
        <v>6456</v>
      </c>
      <c r="AA4" s="3180" t="s">
        <v>6457</v>
      </c>
      <c r="AB4" s="3180" t="s">
        <v>6458</v>
      </c>
      <c r="AC4" s="3180" t="s">
        <v>6459</v>
      </c>
      <c r="AD4" s="3180" t="s">
        <v>6460</v>
      </c>
      <c r="AE4" s="3180" t="s">
        <v>1728</v>
      </c>
      <c r="AF4" s="3180" t="s">
        <v>1729</v>
      </c>
      <c r="AG4" s="3180" t="s">
        <v>6461</v>
      </c>
      <c r="AH4" s="3180" t="s">
        <v>6462</v>
      </c>
      <c r="AI4" s="3180" t="s">
        <v>6463</v>
      </c>
      <c r="AJ4" s="3180" t="s">
        <v>1733</v>
      </c>
      <c r="AK4" s="3180" t="s">
        <v>28</v>
      </c>
      <c r="AL4" s="3180" t="s">
        <v>29</v>
      </c>
      <c r="AM4" s="3180" t="s">
        <v>30</v>
      </c>
      <c r="AN4" s="3180" t="s">
        <v>31</v>
      </c>
      <c r="AO4" s="3180" t="s">
        <v>32</v>
      </c>
      <c r="AP4" s="3178" t="s">
        <v>33</v>
      </c>
      <c r="AQ4" s="3158"/>
      <c r="AR4" s="3159"/>
      <c r="AS4" s="3159"/>
      <c r="AT4" s="3160"/>
      <c r="AU4" s="3161"/>
      <c r="AV4" s="3159"/>
      <c r="AW4" s="3159"/>
      <c r="AX4" s="3159"/>
      <c r="AY4" s="3159"/>
      <c r="AZ4" s="3159"/>
      <c r="BA4" s="3159"/>
      <c r="BB4" s="3159"/>
      <c r="BC4" s="3159"/>
      <c r="BD4" s="3159"/>
      <c r="BE4" s="3160"/>
      <c r="BG4" s="3181"/>
      <c r="BH4" s="3182"/>
    </row>
    <row r="5" spans="2:60" ht="12" customHeight="1" thickTop="1" thickBot="1">
      <c r="B5" s="3143" t="s">
        <v>1934</v>
      </c>
      <c r="C5" s="3164"/>
      <c r="D5" s="3165"/>
      <c r="E5" s="3166"/>
      <c r="F5" s="3183" t="s">
        <v>6464</v>
      </c>
      <c r="G5" s="3184"/>
      <c r="H5" s="3184"/>
      <c r="I5" s="3185"/>
      <c r="J5" s="3170" t="s">
        <v>6465</v>
      </c>
      <c r="K5" s="3171"/>
      <c r="L5" s="3172"/>
      <c r="M5" s="3183" t="s">
        <v>6466</v>
      </c>
      <c r="N5" s="3186"/>
      <c r="O5" s="3186"/>
      <c r="P5" s="3186"/>
      <c r="Q5" s="3183" t="s">
        <v>6467</v>
      </c>
      <c r="R5" s="3187"/>
      <c r="S5" s="3188"/>
      <c r="T5" s="3176"/>
      <c r="U5" s="3176"/>
      <c r="V5" s="3189" t="s">
        <v>172</v>
      </c>
      <c r="W5" s="3190" t="s">
        <v>173</v>
      </c>
      <c r="X5" s="3189" t="s">
        <v>174</v>
      </c>
      <c r="Y5" s="3190" t="s">
        <v>175</v>
      </c>
      <c r="Z5" s="3189" t="s">
        <v>176</v>
      </c>
      <c r="AA5" s="3190" t="s">
        <v>177</v>
      </c>
      <c r="AB5" s="3189" t="s">
        <v>178</v>
      </c>
      <c r="AC5" s="3190" t="s">
        <v>179</v>
      </c>
      <c r="AD5" s="3189" t="s">
        <v>180</v>
      </c>
      <c r="AE5" s="3190" t="s">
        <v>181</v>
      </c>
      <c r="AF5" s="3189" t="s">
        <v>182</v>
      </c>
      <c r="AG5" s="3190" t="s">
        <v>183</v>
      </c>
      <c r="AH5" s="3189" t="s">
        <v>184</v>
      </c>
      <c r="AI5" s="3190" t="s">
        <v>185</v>
      </c>
      <c r="AJ5" s="3189" t="s">
        <v>186</v>
      </c>
      <c r="AK5" s="3190" t="s">
        <v>187</v>
      </c>
      <c r="AL5" s="3189" t="s">
        <v>188</v>
      </c>
      <c r="AM5" s="3190" t="s">
        <v>189</v>
      </c>
      <c r="AN5" s="3189" t="s">
        <v>190</v>
      </c>
      <c r="AO5" s="3190" t="s">
        <v>6468</v>
      </c>
      <c r="AP5" s="3189" t="s">
        <v>5693</v>
      </c>
      <c r="AQ5" s="3158"/>
      <c r="AR5" s="3159"/>
      <c r="AS5" s="3159"/>
      <c r="AT5" s="3160"/>
      <c r="AU5" s="3161"/>
      <c r="AV5" s="3159"/>
      <c r="AW5" s="3159"/>
      <c r="AX5" s="3159"/>
      <c r="AY5" s="3159"/>
      <c r="AZ5" s="3159"/>
      <c r="BA5" s="3159"/>
      <c r="BB5" s="3159"/>
      <c r="BC5" s="3159"/>
      <c r="BD5" s="3159"/>
      <c r="BE5" s="3160"/>
      <c r="BG5" s="3191" t="s">
        <v>6469</v>
      </c>
      <c r="BH5" s="3192" t="s">
        <v>6469</v>
      </c>
    </row>
    <row r="6" spans="2:60" ht="12" customHeight="1" thickTop="1" thickBot="1">
      <c r="B6" s="3143" t="s">
        <v>1743</v>
      </c>
      <c r="C6" s="3164"/>
      <c r="D6" s="3165"/>
      <c r="E6" s="3166"/>
      <c r="F6" s="3193" t="s">
        <v>6470</v>
      </c>
      <c r="G6" s="3194"/>
      <c r="H6" s="3194"/>
      <c r="I6" s="3195"/>
      <c r="J6" s="3170" t="s">
        <v>6471</v>
      </c>
      <c r="K6" s="3171"/>
      <c r="L6" s="3172"/>
      <c r="M6" s="3193" t="s">
        <v>6472</v>
      </c>
      <c r="N6" s="3196"/>
      <c r="O6" s="3196"/>
      <c r="P6" s="3196"/>
      <c r="Q6" s="3193" t="s">
        <v>1747</v>
      </c>
      <c r="R6" s="3197"/>
      <c r="S6" s="3198"/>
      <c r="T6" s="3176"/>
      <c r="U6" s="3176"/>
      <c r="V6" s="3199" t="s">
        <v>317</v>
      </c>
      <c r="W6" s="3200" t="s">
        <v>318</v>
      </c>
      <c r="X6" s="3199" t="s">
        <v>319</v>
      </c>
      <c r="Y6" s="3200" t="s">
        <v>320</v>
      </c>
      <c r="Z6" s="3199" t="s">
        <v>321</v>
      </c>
      <c r="AA6" s="3200" t="s">
        <v>322</v>
      </c>
      <c r="AB6" s="3199" t="s">
        <v>323</v>
      </c>
      <c r="AC6" s="3200" t="s">
        <v>324</v>
      </c>
      <c r="AD6" s="3199" t="s">
        <v>325</v>
      </c>
      <c r="AE6" s="3200" t="s">
        <v>326</v>
      </c>
      <c r="AF6" s="3199" t="s">
        <v>327</v>
      </c>
      <c r="AG6" s="3200" t="s">
        <v>328</v>
      </c>
      <c r="AH6" s="3199" t="s">
        <v>329</v>
      </c>
      <c r="AI6" s="3200" t="s">
        <v>330</v>
      </c>
      <c r="AJ6" s="3199" t="s">
        <v>331</v>
      </c>
      <c r="AK6" s="3200" t="s">
        <v>332</v>
      </c>
      <c r="AL6" s="3199" t="s">
        <v>333</v>
      </c>
      <c r="AM6" s="3200" t="s">
        <v>334</v>
      </c>
      <c r="AN6" s="3199" t="s">
        <v>335</v>
      </c>
      <c r="AO6" s="3200" t="s">
        <v>6473</v>
      </c>
      <c r="AP6" s="3199" t="s">
        <v>1750</v>
      </c>
      <c r="AQ6" s="3201"/>
      <c r="AR6" s="3202"/>
      <c r="AS6" s="3202"/>
      <c r="AT6" s="3203"/>
      <c r="AU6" s="3204"/>
      <c r="AV6" s="3202"/>
      <c r="AW6" s="3202"/>
      <c r="AX6" s="3202"/>
      <c r="AY6" s="3202"/>
      <c r="AZ6" s="3202"/>
      <c r="BA6" s="3202"/>
      <c r="BB6" s="3202"/>
      <c r="BC6" s="3202"/>
      <c r="BD6" s="3202"/>
      <c r="BE6" s="3203"/>
      <c r="BG6" s="3205" t="s">
        <v>6474</v>
      </c>
      <c r="BH6" s="3206" t="s">
        <v>6475</v>
      </c>
    </row>
    <row r="7" spans="2:60" ht="12" customHeight="1" thickTop="1">
      <c r="C7" s="3207"/>
      <c r="D7" s="3208"/>
      <c r="E7" s="3209"/>
      <c r="F7" s="3207" t="s">
        <v>1752</v>
      </c>
      <c r="G7" s="2673"/>
      <c r="H7" s="2673"/>
      <c r="I7" s="2675"/>
      <c r="J7" s="3207" t="s">
        <v>1752</v>
      </c>
      <c r="K7" s="3208"/>
      <c r="L7" s="3209"/>
      <c r="M7" s="3207" t="s">
        <v>1752</v>
      </c>
      <c r="N7" s="3208"/>
      <c r="O7" s="3208"/>
      <c r="P7" s="3208"/>
      <c r="Q7" s="3207" t="s">
        <v>1752</v>
      </c>
      <c r="R7" s="3208"/>
      <c r="S7" s="3209"/>
      <c r="T7" s="3210"/>
      <c r="U7" s="3210"/>
      <c r="V7" s="3211">
        <v>0</v>
      </c>
      <c r="W7" s="3212">
        <v>0</v>
      </c>
      <c r="X7" s="3213">
        <v>0</v>
      </c>
      <c r="Y7" s="3210">
        <v>0</v>
      </c>
      <c r="Z7" s="3210">
        <v>0</v>
      </c>
      <c r="AA7" s="3210">
        <v>0</v>
      </c>
      <c r="AB7" s="3210">
        <v>0</v>
      </c>
      <c r="AC7" s="3210">
        <v>0</v>
      </c>
      <c r="AD7" s="3210">
        <v>0</v>
      </c>
      <c r="AE7" s="3210">
        <v>0</v>
      </c>
      <c r="AF7" s="3210">
        <v>0</v>
      </c>
      <c r="AG7" s="3210">
        <v>0</v>
      </c>
      <c r="AH7" s="3210">
        <v>0</v>
      </c>
      <c r="AI7" s="3210">
        <v>0</v>
      </c>
      <c r="AJ7" s="3210">
        <v>0</v>
      </c>
      <c r="AK7" s="3210">
        <v>0</v>
      </c>
      <c r="AL7" s="3210">
        <v>0</v>
      </c>
      <c r="AM7" s="3210">
        <v>0</v>
      </c>
      <c r="AN7" s="3210">
        <v>0</v>
      </c>
      <c r="AO7" s="3210">
        <v>0</v>
      </c>
      <c r="AP7" s="3214">
        <v>1</v>
      </c>
      <c r="AQ7" s="3208" t="s">
        <v>58</v>
      </c>
      <c r="AR7" s="3208"/>
      <c r="AS7" s="3208"/>
      <c r="AT7" s="3209"/>
      <c r="AU7" s="3215" t="s">
        <v>1754</v>
      </c>
      <c r="AV7" s="3216"/>
      <c r="AW7" s="3216"/>
      <c r="AX7" s="3216"/>
      <c r="AY7" s="3216"/>
      <c r="AZ7" s="3216"/>
      <c r="BA7" s="3216"/>
      <c r="BB7" s="3216"/>
      <c r="BC7" s="3216"/>
      <c r="BD7" s="3216"/>
      <c r="BE7" s="3217"/>
      <c r="BG7" s="3205"/>
      <c r="BH7" s="3206" t="s">
        <v>6474</v>
      </c>
    </row>
    <row r="8" spans="2:60" ht="12" customHeight="1">
      <c r="C8" s="3218"/>
      <c r="D8" s="3219"/>
      <c r="E8" s="3220"/>
      <c r="F8" s="3218" t="s">
        <v>1752</v>
      </c>
      <c r="G8" s="3221"/>
      <c r="H8" s="3221"/>
      <c r="I8" s="3222"/>
      <c r="J8" s="3218" t="s">
        <v>1752</v>
      </c>
      <c r="K8" s="3219"/>
      <c r="L8" s="3220"/>
      <c r="M8" s="3218" t="s">
        <v>1752</v>
      </c>
      <c r="N8" s="3219"/>
      <c r="O8" s="3219"/>
      <c r="P8" s="3219"/>
      <c r="Q8" s="3218" t="s">
        <v>1752</v>
      </c>
      <c r="R8" s="3219"/>
      <c r="S8" s="3220"/>
      <c r="T8" s="3223"/>
      <c r="U8" s="3223"/>
      <c r="V8" s="3224">
        <v>0</v>
      </c>
      <c r="W8" s="3225">
        <v>0</v>
      </c>
      <c r="X8" s="3226">
        <v>0</v>
      </c>
      <c r="Y8" s="3223">
        <v>0</v>
      </c>
      <c r="Z8" s="3223">
        <v>0</v>
      </c>
      <c r="AA8" s="3223">
        <v>0</v>
      </c>
      <c r="AB8" s="3223">
        <v>0</v>
      </c>
      <c r="AC8" s="3223">
        <v>0</v>
      </c>
      <c r="AD8" s="3223">
        <v>0</v>
      </c>
      <c r="AE8" s="3223">
        <v>0</v>
      </c>
      <c r="AF8" s="3223">
        <v>0</v>
      </c>
      <c r="AG8" s="3223">
        <v>0</v>
      </c>
      <c r="AH8" s="3223">
        <v>0</v>
      </c>
      <c r="AI8" s="3223">
        <v>0</v>
      </c>
      <c r="AJ8" s="3223">
        <v>0</v>
      </c>
      <c r="AK8" s="3223">
        <v>0</v>
      </c>
      <c r="AL8" s="3223">
        <v>0</v>
      </c>
      <c r="AM8" s="3223">
        <v>0</v>
      </c>
      <c r="AN8" s="3223">
        <v>0</v>
      </c>
      <c r="AO8" s="3227">
        <v>1</v>
      </c>
      <c r="AP8" s="3225">
        <v>0</v>
      </c>
      <c r="AQ8" s="3228" t="s">
        <v>206</v>
      </c>
      <c r="AR8" s="3228"/>
      <c r="AS8" s="3228"/>
      <c r="AT8" s="3229"/>
      <c r="AU8" s="3230" t="s">
        <v>6476</v>
      </c>
      <c r="AV8" s="3231"/>
      <c r="AW8" s="3231"/>
      <c r="AX8" s="3231"/>
      <c r="AY8" s="3231"/>
      <c r="AZ8" s="3231"/>
      <c r="BA8" s="3231"/>
      <c r="BB8" s="3231"/>
      <c r="BC8" s="3231"/>
      <c r="BD8" s="3231"/>
      <c r="BE8" s="3232"/>
      <c r="BG8" s="3205" t="s">
        <v>6477</v>
      </c>
      <c r="BH8" s="3206" t="s">
        <v>6477</v>
      </c>
    </row>
    <row r="9" spans="2:60" ht="12" customHeight="1">
      <c r="C9" s="3218"/>
      <c r="D9" s="3219"/>
      <c r="E9" s="3220"/>
      <c r="F9" s="3218" t="s">
        <v>1752</v>
      </c>
      <c r="G9" s="3221"/>
      <c r="H9" s="3221"/>
      <c r="I9" s="3222"/>
      <c r="J9" s="3218" t="s">
        <v>1752</v>
      </c>
      <c r="K9" s="3219"/>
      <c r="L9" s="3220"/>
      <c r="M9" s="3218" t="s">
        <v>1752</v>
      </c>
      <c r="N9" s="3219"/>
      <c r="O9" s="3219"/>
      <c r="P9" s="3219"/>
      <c r="Q9" s="3218" t="s">
        <v>1752</v>
      </c>
      <c r="R9" s="3219"/>
      <c r="S9" s="3220"/>
      <c r="T9" s="3223"/>
      <c r="U9" s="3223"/>
      <c r="V9" s="3224">
        <v>0</v>
      </c>
      <c r="W9" s="3225">
        <v>0</v>
      </c>
      <c r="X9" s="3226">
        <v>0</v>
      </c>
      <c r="Y9" s="3223">
        <v>0</v>
      </c>
      <c r="Z9" s="3223">
        <v>0</v>
      </c>
      <c r="AA9" s="3223">
        <v>0</v>
      </c>
      <c r="AB9" s="3223">
        <v>0</v>
      </c>
      <c r="AC9" s="3223">
        <v>0</v>
      </c>
      <c r="AD9" s="3223">
        <v>0</v>
      </c>
      <c r="AE9" s="3223">
        <v>0</v>
      </c>
      <c r="AF9" s="3223">
        <v>0</v>
      </c>
      <c r="AG9" s="3223">
        <v>0</v>
      </c>
      <c r="AH9" s="3223">
        <v>0</v>
      </c>
      <c r="AI9" s="3223">
        <v>0</v>
      </c>
      <c r="AJ9" s="3223">
        <v>0</v>
      </c>
      <c r="AK9" s="3223">
        <v>0</v>
      </c>
      <c r="AL9" s="3223">
        <v>0</v>
      </c>
      <c r="AM9" s="3223">
        <v>0</v>
      </c>
      <c r="AN9" s="3233">
        <v>1</v>
      </c>
      <c r="AO9" s="3234">
        <v>0</v>
      </c>
      <c r="AP9" s="3225">
        <v>0</v>
      </c>
      <c r="AQ9" s="3228" t="s">
        <v>56</v>
      </c>
      <c r="AR9" s="3228"/>
      <c r="AS9" s="3228"/>
      <c r="AT9" s="3229"/>
      <c r="AU9" s="3230" t="s">
        <v>6478</v>
      </c>
      <c r="AV9" s="3231"/>
      <c r="AW9" s="3231"/>
      <c r="AX9" s="3231"/>
      <c r="AY9" s="3231"/>
      <c r="AZ9" s="3231"/>
      <c r="BA9" s="3231"/>
      <c r="BB9" s="3231"/>
      <c r="BC9" s="3231"/>
      <c r="BD9" s="3231"/>
      <c r="BE9" s="3232"/>
      <c r="BG9" s="3205"/>
      <c r="BH9" s="3206" t="s">
        <v>6479</v>
      </c>
    </row>
    <row r="10" spans="2:60" ht="12" customHeight="1">
      <c r="C10" s="3218"/>
      <c r="D10" s="3221"/>
      <c r="E10" s="3222"/>
      <c r="F10" s="3218" t="s">
        <v>1752</v>
      </c>
      <c r="G10" s="3221"/>
      <c r="H10" s="3221"/>
      <c r="I10" s="3222"/>
      <c r="J10" s="3218" t="s">
        <v>1752</v>
      </c>
      <c r="K10" s="3221"/>
      <c r="L10" s="3222"/>
      <c r="M10" s="3218" t="s">
        <v>1752</v>
      </c>
      <c r="N10" s="3219"/>
      <c r="O10" s="3219"/>
      <c r="P10" s="3221"/>
      <c r="Q10" s="3235" t="s">
        <v>1782</v>
      </c>
      <c r="R10" s="3221"/>
      <c r="S10" s="3222"/>
      <c r="T10" s="3223"/>
      <c r="U10" s="3223"/>
      <c r="V10" s="3224">
        <v>0</v>
      </c>
      <c r="W10" s="3225">
        <v>0</v>
      </c>
      <c r="X10" s="3226">
        <v>0</v>
      </c>
      <c r="Y10" s="3223">
        <v>0</v>
      </c>
      <c r="Z10" s="3223">
        <v>0</v>
      </c>
      <c r="AA10" s="3223">
        <v>0</v>
      </c>
      <c r="AB10" s="3223">
        <v>0</v>
      </c>
      <c r="AC10" s="3223">
        <v>0</v>
      </c>
      <c r="AD10" s="3223">
        <v>0</v>
      </c>
      <c r="AE10" s="3223">
        <v>0</v>
      </c>
      <c r="AF10" s="3223">
        <v>0</v>
      </c>
      <c r="AG10" s="3223">
        <v>0</v>
      </c>
      <c r="AH10" s="3223">
        <v>0</v>
      </c>
      <c r="AI10" s="3223">
        <v>0</v>
      </c>
      <c r="AJ10" s="3223">
        <v>0</v>
      </c>
      <c r="AK10" s="3223">
        <v>0</v>
      </c>
      <c r="AL10" s="3223">
        <v>0</v>
      </c>
      <c r="AM10" s="3233">
        <v>1</v>
      </c>
      <c r="AN10" s="3234">
        <v>0</v>
      </c>
      <c r="AO10" s="3234">
        <v>0</v>
      </c>
      <c r="AP10" s="3225">
        <v>0</v>
      </c>
      <c r="AQ10" s="3236" t="s">
        <v>6480</v>
      </c>
      <c r="AR10" s="3228"/>
      <c r="AS10" s="3228"/>
      <c r="AT10" s="3229"/>
      <c r="AU10" s="3230" t="s">
        <v>6481</v>
      </c>
      <c r="AV10" s="3231"/>
      <c r="AW10" s="3231"/>
      <c r="AX10" s="3231"/>
      <c r="AY10" s="3231"/>
      <c r="AZ10" s="3231"/>
      <c r="BA10" s="3231"/>
      <c r="BB10" s="3231"/>
      <c r="BC10" s="3231"/>
      <c r="BD10" s="3231"/>
      <c r="BE10" s="3232"/>
      <c r="BG10" s="3205" t="s">
        <v>6482</v>
      </c>
      <c r="BH10" s="3206" t="s">
        <v>6483</v>
      </c>
    </row>
    <row r="11" spans="2:60" ht="12" customHeight="1">
      <c r="C11" s="3218"/>
      <c r="D11" s="3219"/>
      <c r="E11" s="3220"/>
      <c r="F11" s="3218" t="s">
        <v>1752</v>
      </c>
      <c r="G11" s="3221"/>
      <c r="H11" s="3221"/>
      <c r="I11" s="3222"/>
      <c r="J11" s="3218" t="s">
        <v>1752</v>
      </c>
      <c r="K11" s="3219"/>
      <c r="L11" s="3220"/>
      <c r="M11" s="3218" t="s">
        <v>1752</v>
      </c>
      <c r="N11" s="3219"/>
      <c r="O11" s="3219"/>
      <c r="P11" s="3219"/>
      <c r="Q11" s="3235" t="s">
        <v>6484</v>
      </c>
      <c r="R11" s="3221"/>
      <c r="S11" s="3222"/>
      <c r="T11" s="3223"/>
      <c r="U11" s="3223"/>
      <c r="V11" s="3224">
        <v>0</v>
      </c>
      <c r="W11" s="3225">
        <v>0</v>
      </c>
      <c r="X11" s="3226">
        <v>0</v>
      </c>
      <c r="Y11" s="3223">
        <v>0</v>
      </c>
      <c r="Z11" s="3223">
        <v>0</v>
      </c>
      <c r="AA11" s="3223">
        <v>0</v>
      </c>
      <c r="AB11" s="3223">
        <v>0</v>
      </c>
      <c r="AC11" s="3223">
        <v>0</v>
      </c>
      <c r="AD11" s="3223">
        <v>0</v>
      </c>
      <c r="AE11" s="3223">
        <v>0</v>
      </c>
      <c r="AF11" s="3223">
        <v>0</v>
      </c>
      <c r="AG11" s="3223">
        <v>0</v>
      </c>
      <c r="AH11" s="3223">
        <v>0</v>
      </c>
      <c r="AI11" s="3223">
        <v>0</v>
      </c>
      <c r="AJ11" s="3223">
        <v>0</v>
      </c>
      <c r="AK11" s="3223">
        <v>0</v>
      </c>
      <c r="AL11" s="3233">
        <v>1</v>
      </c>
      <c r="AM11" s="3234">
        <v>0</v>
      </c>
      <c r="AN11" s="3234">
        <v>0</v>
      </c>
      <c r="AO11" s="3234">
        <v>0</v>
      </c>
      <c r="AP11" s="3225">
        <v>0</v>
      </c>
      <c r="AQ11" s="3236" t="s">
        <v>6485</v>
      </c>
      <c r="AR11" s="3228"/>
      <c r="AS11" s="3228"/>
      <c r="AT11" s="3229"/>
      <c r="AU11" s="3230" t="s">
        <v>6486</v>
      </c>
      <c r="AV11" s="3231"/>
      <c r="AW11" s="3231"/>
      <c r="AX11" s="3231"/>
      <c r="AY11" s="3231"/>
      <c r="AZ11" s="3231"/>
      <c r="BA11" s="3231"/>
      <c r="BB11" s="3231"/>
      <c r="BC11" s="3231"/>
      <c r="BD11" s="3231"/>
      <c r="BE11" s="3232"/>
      <c r="BG11" s="3205" t="s">
        <v>6487</v>
      </c>
      <c r="BH11" s="3206" t="s">
        <v>6488</v>
      </c>
    </row>
    <row r="12" spans="2:60" ht="12" customHeight="1">
      <c r="C12" s="3218"/>
      <c r="D12" s="3219"/>
      <c r="E12" s="3220"/>
      <c r="F12" s="3218" t="s">
        <v>1752</v>
      </c>
      <c r="G12" s="3221"/>
      <c r="H12" s="3221"/>
      <c r="I12" s="3222"/>
      <c r="J12" s="3218" t="s">
        <v>1752</v>
      </c>
      <c r="K12" s="3219"/>
      <c r="L12" s="3220"/>
      <c r="M12" s="3218" t="s">
        <v>1752</v>
      </c>
      <c r="N12" s="3219"/>
      <c r="O12" s="3219"/>
      <c r="P12" s="3219"/>
      <c r="Q12" s="3218" t="s">
        <v>1752</v>
      </c>
      <c r="R12" s="3219"/>
      <c r="S12" s="3220"/>
      <c r="T12" s="3223"/>
      <c r="U12" s="3223"/>
      <c r="V12" s="3224">
        <v>0</v>
      </c>
      <c r="W12" s="3225">
        <v>0</v>
      </c>
      <c r="X12" s="3226">
        <v>0</v>
      </c>
      <c r="Y12" s="3223">
        <v>0</v>
      </c>
      <c r="Z12" s="3223">
        <v>0</v>
      </c>
      <c r="AA12" s="3223">
        <v>0</v>
      </c>
      <c r="AB12" s="3223">
        <v>0</v>
      </c>
      <c r="AC12" s="3223">
        <v>0</v>
      </c>
      <c r="AD12" s="3223">
        <v>0</v>
      </c>
      <c r="AE12" s="3223">
        <v>0</v>
      </c>
      <c r="AF12" s="3223">
        <v>0</v>
      </c>
      <c r="AG12" s="3223">
        <v>0</v>
      </c>
      <c r="AH12" s="3223">
        <v>0</v>
      </c>
      <c r="AI12" s="3223">
        <v>0</v>
      </c>
      <c r="AJ12" s="3223">
        <v>0</v>
      </c>
      <c r="AK12" s="3233">
        <v>1</v>
      </c>
      <c r="AL12" s="3234">
        <v>0</v>
      </c>
      <c r="AM12" s="3234">
        <v>0</v>
      </c>
      <c r="AN12" s="3234">
        <v>0</v>
      </c>
      <c r="AO12" s="3234">
        <v>0</v>
      </c>
      <c r="AP12" s="3225">
        <v>0</v>
      </c>
      <c r="AQ12" s="3236" t="s">
        <v>53</v>
      </c>
      <c r="AR12" s="3228"/>
      <c r="AS12" s="3228"/>
      <c r="AT12" s="3229"/>
      <c r="AU12" s="3230" t="s">
        <v>1763</v>
      </c>
      <c r="AV12" s="3231"/>
      <c r="AW12" s="3231"/>
      <c r="AX12" s="3231"/>
      <c r="AY12" s="3231"/>
      <c r="AZ12" s="3231"/>
      <c r="BA12" s="3231"/>
      <c r="BB12" s="3231"/>
      <c r="BC12" s="3231"/>
      <c r="BD12" s="3231"/>
      <c r="BE12" s="3232"/>
      <c r="BG12" s="3205" t="s">
        <v>6489</v>
      </c>
      <c r="BH12" s="3206" t="s">
        <v>6490</v>
      </c>
    </row>
    <row r="13" spans="2:60" ht="12" customHeight="1">
      <c r="C13" s="3218"/>
      <c r="D13" s="3219"/>
      <c r="E13" s="3220"/>
      <c r="F13" s="3218" t="s">
        <v>6491</v>
      </c>
      <c r="G13" s="3221"/>
      <c r="H13" s="3221"/>
      <c r="I13" s="3222"/>
      <c r="J13" s="3218" t="s">
        <v>1752</v>
      </c>
      <c r="K13" s="3219"/>
      <c r="L13" s="3220"/>
      <c r="M13" s="3218" t="s">
        <v>6492</v>
      </c>
      <c r="N13" s="3219"/>
      <c r="O13" s="3219"/>
      <c r="P13" s="3219"/>
      <c r="Q13" s="3235" t="s">
        <v>1751</v>
      </c>
      <c r="R13" s="3221"/>
      <c r="S13" s="3222"/>
      <c r="T13" s="3223"/>
      <c r="U13" s="3223"/>
      <c r="V13" s="3224">
        <v>0</v>
      </c>
      <c r="W13" s="3225">
        <v>0</v>
      </c>
      <c r="X13" s="3226">
        <v>0</v>
      </c>
      <c r="Y13" s="3223">
        <v>0</v>
      </c>
      <c r="Z13" s="3223">
        <v>0</v>
      </c>
      <c r="AA13" s="3223">
        <v>0</v>
      </c>
      <c r="AB13" s="3223">
        <v>0</v>
      </c>
      <c r="AC13" s="3223">
        <v>0</v>
      </c>
      <c r="AD13" s="3223">
        <v>0</v>
      </c>
      <c r="AE13" s="3223">
        <v>0</v>
      </c>
      <c r="AF13" s="3223">
        <v>0</v>
      </c>
      <c r="AG13" s="3223">
        <v>0</v>
      </c>
      <c r="AH13" s="3223">
        <v>0</v>
      </c>
      <c r="AI13" s="3223">
        <v>0</v>
      </c>
      <c r="AJ13" s="3233">
        <v>1</v>
      </c>
      <c r="AK13" s="3234">
        <v>0</v>
      </c>
      <c r="AL13" s="3234">
        <v>0</v>
      </c>
      <c r="AM13" s="3234">
        <v>0</v>
      </c>
      <c r="AN13" s="3234">
        <v>0</v>
      </c>
      <c r="AO13" s="3234">
        <v>0</v>
      </c>
      <c r="AP13" s="3234">
        <v>0</v>
      </c>
      <c r="AQ13" s="3228" t="s">
        <v>6493</v>
      </c>
      <c r="AR13" s="3228"/>
      <c r="AS13" s="3228"/>
      <c r="AT13" s="3229"/>
      <c r="AU13" s="3230" t="s">
        <v>6494</v>
      </c>
      <c r="AV13" s="3231"/>
      <c r="AW13" s="3231"/>
      <c r="AX13" s="3231"/>
      <c r="AY13" s="3231"/>
      <c r="AZ13" s="3231"/>
      <c r="BA13" s="3231"/>
      <c r="BB13" s="3231"/>
      <c r="BC13" s="3231"/>
      <c r="BD13" s="3231"/>
      <c r="BE13" s="3232"/>
      <c r="BG13" s="3205" t="s">
        <v>6495</v>
      </c>
      <c r="BH13" s="3237" t="s">
        <v>6496</v>
      </c>
    </row>
    <row r="14" spans="2:60" ht="12" customHeight="1">
      <c r="C14" s="3218"/>
      <c r="D14" s="3219"/>
      <c r="E14" s="3220"/>
      <c r="F14" s="3218" t="s">
        <v>1752</v>
      </c>
      <c r="G14" s="3221"/>
      <c r="H14" s="3221"/>
      <c r="I14" s="3222"/>
      <c r="J14" s="3218" t="s">
        <v>1752</v>
      </c>
      <c r="K14" s="3219"/>
      <c r="L14" s="3220"/>
      <c r="M14" s="3218" t="s">
        <v>1924</v>
      </c>
      <c r="N14" s="3219"/>
      <c r="O14" s="3219"/>
      <c r="P14" s="3219"/>
      <c r="Q14" s="3235" t="s">
        <v>1886</v>
      </c>
      <c r="R14" s="3221"/>
      <c r="S14" s="3222"/>
      <c r="T14" s="3223"/>
      <c r="U14" s="3223"/>
      <c r="V14" s="3224">
        <v>0</v>
      </c>
      <c r="W14" s="3225">
        <v>0</v>
      </c>
      <c r="X14" s="3226">
        <v>0</v>
      </c>
      <c r="Y14" s="3223">
        <v>0</v>
      </c>
      <c r="Z14" s="3223">
        <v>0</v>
      </c>
      <c r="AA14" s="3223">
        <v>0</v>
      </c>
      <c r="AB14" s="3223">
        <v>0</v>
      </c>
      <c r="AC14" s="3223">
        <v>0</v>
      </c>
      <c r="AD14" s="3223">
        <v>0</v>
      </c>
      <c r="AE14" s="3223">
        <v>0</v>
      </c>
      <c r="AF14" s="3223">
        <v>0</v>
      </c>
      <c r="AG14" s="3223">
        <v>0</v>
      </c>
      <c r="AH14" s="3223">
        <v>0</v>
      </c>
      <c r="AI14" s="3233">
        <v>1</v>
      </c>
      <c r="AJ14" s="3234">
        <v>0</v>
      </c>
      <c r="AK14" s="3234">
        <v>0</v>
      </c>
      <c r="AL14" s="3234">
        <v>0</v>
      </c>
      <c r="AM14" s="3234">
        <v>0</v>
      </c>
      <c r="AN14" s="3234">
        <v>0</v>
      </c>
      <c r="AO14" s="3234">
        <v>0</v>
      </c>
      <c r="AP14" s="3225">
        <v>0</v>
      </c>
      <c r="AQ14" s="3228" t="s">
        <v>6497</v>
      </c>
      <c r="AR14" s="3228"/>
      <c r="AS14" s="3228"/>
      <c r="AT14" s="3229"/>
      <c r="AU14" s="3230" t="s">
        <v>6498</v>
      </c>
      <c r="AV14" s="3231"/>
      <c r="AW14" s="3231"/>
      <c r="AX14" s="3231"/>
      <c r="AY14" s="3231"/>
      <c r="AZ14" s="3231"/>
      <c r="BA14" s="3231"/>
      <c r="BB14" s="3231"/>
      <c r="BC14" s="3231"/>
      <c r="BD14" s="3231"/>
      <c r="BE14" s="3232"/>
      <c r="BG14" s="3205" t="s">
        <v>6499</v>
      </c>
      <c r="BH14" s="3237" t="s">
        <v>6500</v>
      </c>
    </row>
    <row r="15" spans="2:60" ht="12" customHeight="1">
      <c r="C15" s="3218"/>
      <c r="D15" s="3219"/>
      <c r="E15" s="3220"/>
      <c r="F15" s="3218" t="s">
        <v>1752</v>
      </c>
      <c r="G15" s="3221"/>
      <c r="H15" s="3221"/>
      <c r="I15" s="3222"/>
      <c r="J15" s="3218" t="s">
        <v>1752</v>
      </c>
      <c r="K15" s="3219"/>
      <c r="L15" s="3220"/>
      <c r="M15" s="3218" t="s">
        <v>1924</v>
      </c>
      <c r="N15" s="3219"/>
      <c r="O15" s="3219"/>
      <c r="P15" s="3219"/>
      <c r="Q15" s="3235" t="s">
        <v>1886</v>
      </c>
      <c r="R15" s="3221"/>
      <c r="S15" s="3222"/>
      <c r="T15" s="3223"/>
      <c r="U15" s="3223"/>
      <c r="V15" s="3224">
        <v>0</v>
      </c>
      <c r="W15" s="3225">
        <v>0</v>
      </c>
      <c r="X15" s="3226">
        <v>0</v>
      </c>
      <c r="Y15" s="3223">
        <v>0</v>
      </c>
      <c r="Z15" s="3223">
        <v>0</v>
      </c>
      <c r="AA15" s="3223">
        <v>0</v>
      </c>
      <c r="AB15" s="3223">
        <v>0</v>
      </c>
      <c r="AC15" s="3223">
        <v>0</v>
      </c>
      <c r="AD15" s="3223">
        <v>0</v>
      </c>
      <c r="AE15" s="3223">
        <v>0</v>
      </c>
      <c r="AF15" s="3223">
        <v>0</v>
      </c>
      <c r="AG15" s="3223">
        <v>0</v>
      </c>
      <c r="AH15" s="3227">
        <v>1</v>
      </c>
      <c r="AI15" s="3234">
        <v>0</v>
      </c>
      <c r="AJ15" s="3234">
        <v>0</v>
      </c>
      <c r="AK15" s="3234">
        <v>0</v>
      </c>
      <c r="AL15" s="3234">
        <v>0</v>
      </c>
      <c r="AM15" s="3234">
        <v>0</v>
      </c>
      <c r="AN15" s="3234">
        <v>0</v>
      </c>
      <c r="AO15" s="3234">
        <v>0</v>
      </c>
      <c r="AP15" s="3225">
        <v>0</v>
      </c>
      <c r="AQ15" s="3228" t="s">
        <v>6501</v>
      </c>
      <c r="AR15" s="3228"/>
      <c r="AS15" s="3228"/>
      <c r="AT15" s="3229"/>
      <c r="AU15" s="3230" t="s">
        <v>6502</v>
      </c>
      <c r="AV15" s="3231"/>
      <c r="AW15" s="3231"/>
      <c r="AX15" s="3231"/>
      <c r="AY15" s="3231"/>
      <c r="AZ15" s="3231"/>
      <c r="BA15" s="3231"/>
      <c r="BB15" s="3231"/>
      <c r="BC15" s="3231"/>
      <c r="BD15" s="3231"/>
      <c r="BE15" s="3232"/>
      <c r="BG15" s="3205" t="s">
        <v>6503</v>
      </c>
      <c r="BH15" s="3205" t="s">
        <v>6503</v>
      </c>
    </row>
    <row r="16" spans="2:60" ht="12" customHeight="1">
      <c r="C16" s="3218"/>
      <c r="D16" s="3219"/>
      <c r="E16" s="3220"/>
      <c r="F16" s="3218" t="s">
        <v>1752</v>
      </c>
      <c r="G16" s="3221"/>
      <c r="H16" s="3221"/>
      <c r="I16" s="3222"/>
      <c r="J16" s="3218" t="s">
        <v>1752</v>
      </c>
      <c r="K16" s="3219"/>
      <c r="L16" s="3220"/>
      <c r="M16" s="3218" t="s">
        <v>1924</v>
      </c>
      <c r="N16" s="3219"/>
      <c r="O16" s="3219"/>
      <c r="P16" s="3219"/>
      <c r="Q16" s="3235" t="s">
        <v>1886</v>
      </c>
      <c r="R16" s="3221"/>
      <c r="S16" s="3222"/>
      <c r="T16" s="3223"/>
      <c r="U16" s="3223"/>
      <c r="V16" s="3224">
        <v>0</v>
      </c>
      <c r="W16" s="3225">
        <v>0</v>
      </c>
      <c r="X16" s="3226">
        <v>0</v>
      </c>
      <c r="Y16" s="3223">
        <v>0</v>
      </c>
      <c r="Z16" s="3223">
        <v>0</v>
      </c>
      <c r="AA16" s="3223">
        <v>0</v>
      </c>
      <c r="AB16" s="3223">
        <v>0</v>
      </c>
      <c r="AC16" s="3223">
        <v>0</v>
      </c>
      <c r="AD16" s="3223">
        <v>0</v>
      </c>
      <c r="AE16" s="3223">
        <v>0</v>
      </c>
      <c r="AF16" s="3223">
        <v>0</v>
      </c>
      <c r="AG16" s="3227">
        <v>1</v>
      </c>
      <c r="AH16" s="3234">
        <v>0</v>
      </c>
      <c r="AI16" s="3234">
        <v>0</v>
      </c>
      <c r="AJ16" s="3234">
        <v>0</v>
      </c>
      <c r="AK16" s="3234">
        <v>0</v>
      </c>
      <c r="AL16" s="3234">
        <v>0</v>
      </c>
      <c r="AM16" s="3234">
        <v>0</v>
      </c>
      <c r="AN16" s="3234">
        <v>0</v>
      </c>
      <c r="AO16" s="3234">
        <v>0</v>
      </c>
      <c r="AP16" s="3225">
        <v>0</v>
      </c>
      <c r="AQ16" s="3228" t="s">
        <v>6504</v>
      </c>
      <c r="AR16" s="3228"/>
      <c r="AS16" s="3228"/>
      <c r="AT16" s="3229"/>
      <c r="AU16" s="3230" t="s">
        <v>1773</v>
      </c>
      <c r="AV16" s="3231"/>
      <c r="AW16" s="3231"/>
      <c r="AX16" s="3231"/>
      <c r="AY16" s="3231"/>
      <c r="AZ16" s="3231"/>
      <c r="BA16" s="3231"/>
      <c r="BB16" s="3231"/>
      <c r="BC16" s="3231"/>
      <c r="BD16" s="3231"/>
      <c r="BE16" s="3232"/>
      <c r="BG16" s="3205" t="s">
        <v>6505</v>
      </c>
      <c r="BH16" s="3205" t="s">
        <v>6505</v>
      </c>
    </row>
    <row r="17" spans="3:60" ht="12" customHeight="1">
      <c r="C17" s="3218"/>
      <c r="D17" s="3219"/>
      <c r="E17" s="3220"/>
      <c r="F17" s="3218" t="s">
        <v>1752</v>
      </c>
      <c r="G17" s="3221"/>
      <c r="H17" s="3221"/>
      <c r="I17" s="3222"/>
      <c r="J17" s="3235" t="s">
        <v>6506</v>
      </c>
      <c r="K17" s="3228"/>
      <c r="L17" s="3229"/>
      <c r="M17" s="3218" t="s">
        <v>1752</v>
      </c>
      <c r="N17" s="3219"/>
      <c r="O17" s="3219"/>
      <c r="P17" s="3219"/>
      <c r="Q17" s="3235" t="s">
        <v>1886</v>
      </c>
      <c r="R17" s="3221"/>
      <c r="S17" s="3222"/>
      <c r="T17" s="3223"/>
      <c r="U17" s="3223"/>
      <c r="V17" s="3224">
        <v>0</v>
      </c>
      <c r="W17" s="3225">
        <v>0</v>
      </c>
      <c r="X17" s="3226">
        <v>0</v>
      </c>
      <c r="Y17" s="3223">
        <v>0</v>
      </c>
      <c r="Z17" s="3223">
        <v>0</v>
      </c>
      <c r="AA17" s="3223">
        <v>0</v>
      </c>
      <c r="AB17" s="3223">
        <v>0</v>
      </c>
      <c r="AC17" s="3223">
        <v>0</v>
      </c>
      <c r="AD17" s="3223">
        <v>0</v>
      </c>
      <c r="AE17" s="3223">
        <v>0</v>
      </c>
      <c r="AF17" s="3227">
        <v>1</v>
      </c>
      <c r="AG17" s="3234">
        <v>0</v>
      </c>
      <c r="AH17" s="3234">
        <v>0</v>
      </c>
      <c r="AI17" s="3234">
        <v>0</v>
      </c>
      <c r="AJ17" s="3234">
        <v>0</v>
      </c>
      <c r="AK17" s="3234">
        <v>0</v>
      </c>
      <c r="AL17" s="3234">
        <v>0</v>
      </c>
      <c r="AM17" s="3234">
        <v>0</v>
      </c>
      <c r="AN17" s="3234">
        <v>0</v>
      </c>
      <c r="AO17" s="3234">
        <v>0</v>
      </c>
      <c r="AP17" s="3225">
        <v>0</v>
      </c>
      <c r="AQ17" s="3236" t="s">
        <v>6507</v>
      </c>
      <c r="AR17" s="3221"/>
      <c r="AS17" s="3221"/>
      <c r="AT17" s="3222"/>
      <c r="AU17" s="3230" t="s">
        <v>6508</v>
      </c>
      <c r="AV17" s="3238"/>
      <c r="AW17" s="3238"/>
      <c r="AX17" s="3238"/>
      <c r="AY17" s="3238"/>
      <c r="AZ17" s="3238"/>
      <c r="BA17" s="3238"/>
      <c r="BB17" s="3238"/>
      <c r="BC17" s="3238"/>
      <c r="BD17" s="3238"/>
      <c r="BE17" s="3232"/>
      <c r="BG17" s="3205" t="s">
        <v>6509</v>
      </c>
      <c r="BH17" s="3237" t="s">
        <v>6510</v>
      </c>
    </row>
    <row r="18" spans="3:60" ht="12" customHeight="1">
      <c r="C18" s="3218"/>
      <c r="D18" s="3219"/>
      <c r="E18" s="3220"/>
      <c r="F18" s="3218" t="s">
        <v>1752</v>
      </c>
      <c r="G18" s="3221"/>
      <c r="H18" s="3221"/>
      <c r="I18" s="3222"/>
      <c r="J18" s="3218" t="s">
        <v>1752</v>
      </c>
      <c r="K18" s="3219"/>
      <c r="L18" s="3220"/>
      <c r="M18" s="3218" t="s">
        <v>1752</v>
      </c>
      <c r="N18" s="3219"/>
      <c r="O18" s="3219"/>
      <c r="P18" s="3219"/>
      <c r="Q18" s="3235" t="s">
        <v>1758</v>
      </c>
      <c r="R18" s="3221"/>
      <c r="S18" s="3222"/>
      <c r="T18" s="3223"/>
      <c r="U18" s="3223"/>
      <c r="V18" s="3224">
        <v>0</v>
      </c>
      <c r="W18" s="3225">
        <v>0</v>
      </c>
      <c r="X18" s="3226">
        <v>0</v>
      </c>
      <c r="Y18" s="3223">
        <v>0</v>
      </c>
      <c r="Z18" s="3223">
        <v>0</v>
      </c>
      <c r="AA18" s="3223">
        <v>0</v>
      </c>
      <c r="AB18" s="3223">
        <v>0</v>
      </c>
      <c r="AC18" s="3223">
        <v>0</v>
      </c>
      <c r="AD18" s="3223">
        <v>0</v>
      </c>
      <c r="AE18" s="3227">
        <v>1</v>
      </c>
      <c r="AF18" s="3234">
        <v>0</v>
      </c>
      <c r="AG18" s="3234">
        <v>0</v>
      </c>
      <c r="AH18" s="3234">
        <v>0</v>
      </c>
      <c r="AI18" s="3234">
        <v>0</v>
      </c>
      <c r="AJ18" s="3234">
        <v>0</v>
      </c>
      <c r="AK18" s="3234">
        <v>0</v>
      </c>
      <c r="AL18" s="3234">
        <v>0</v>
      </c>
      <c r="AM18" s="3234">
        <v>0</v>
      </c>
      <c r="AN18" s="3234">
        <v>0</v>
      </c>
      <c r="AO18" s="3234">
        <v>0</v>
      </c>
      <c r="AP18" s="3225">
        <v>0</v>
      </c>
      <c r="AQ18" s="3236" t="s">
        <v>6511</v>
      </c>
      <c r="AR18" s="3221"/>
      <c r="AS18" s="3221"/>
      <c r="AT18" s="3222"/>
      <c r="AU18" s="3230" t="s">
        <v>6512</v>
      </c>
      <c r="AV18" s="3238"/>
      <c r="AW18" s="3238"/>
      <c r="AX18" s="3238"/>
      <c r="AY18" s="3238"/>
      <c r="AZ18" s="3238"/>
      <c r="BA18" s="3238"/>
      <c r="BB18" s="3238"/>
      <c r="BC18" s="3238"/>
      <c r="BD18" s="3238"/>
      <c r="BE18" s="3232"/>
      <c r="BG18" s="3205" t="s">
        <v>6513</v>
      </c>
      <c r="BH18" s="3237" t="s">
        <v>6514</v>
      </c>
    </row>
    <row r="19" spans="3:60" ht="12" customHeight="1">
      <c r="C19" s="3218"/>
      <c r="D19" s="3219"/>
      <c r="E19" s="3220"/>
      <c r="F19" s="3218" t="s">
        <v>1752</v>
      </c>
      <c r="G19" s="3221"/>
      <c r="H19" s="3221"/>
      <c r="I19" s="3222"/>
      <c r="J19" s="3218" t="s">
        <v>1752</v>
      </c>
      <c r="K19" s="3219"/>
      <c r="L19" s="3220"/>
      <c r="M19" s="3218" t="s">
        <v>1752</v>
      </c>
      <c r="N19" s="3219"/>
      <c r="O19" s="3219"/>
      <c r="P19" s="3219"/>
      <c r="Q19" s="3235" t="s">
        <v>1782</v>
      </c>
      <c r="R19" s="3221"/>
      <c r="S19" s="3222"/>
      <c r="T19" s="3223"/>
      <c r="U19" s="3223"/>
      <c r="V19" s="3224">
        <v>0</v>
      </c>
      <c r="W19" s="3225">
        <v>0</v>
      </c>
      <c r="X19" s="3226">
        <v>0</v>
      </c>
      <c r="Y19" s="3223">
        <v>0</v>
      </c>
      <c r="Z19" s="3223">
        <v>0</v>
      </c>
      <c r="AA19" s="3223">
        <v>0</v>
      </c>
      <c r="AB19" s="3223">
        <v>0</v>
      </c>
      <c r="AC19" s="3223">
        <v>0</v>
      </c>
      <c r="AD19" s="3227">
        <v>1</v>
      </c>
      <c r="AE19" s="3234">
        <v>0</v>
      </c>
      <c r="AF19" s="3234">
        <v>0</v>
      </c>
      <c r="AG19" s="3234">
        <v>0</v>
      </c>
      <c r="AH19" s="3234">
        <v>0</v>
      </c>
      <c r="AI19" s="3234">
        <v>0</v>
      </c>
      <c r="AJ19" s="3234">
        <v>0</v>
      </c>
      <c r="AK19" s="3234">
        <v>0</v>
      </c>
      <c r="AL19" s="3234">
        <v>0</v>
      </c>
      <c r="AM19" s="3234">
        <v>0</v>
      </c>
      <c r="AN19" s="3234">
        <v>0</v>
      </c>
      <c r="AO19" s="3234">
        <v>0</v>
      </c>
      <c r="AP19" s="3225">
        <v>0</v>
      </c>
      <c r="AQ19" s="3236" t="s">
        <v>6515</v>
      </c>
      <c r="AR19" s="3221"/>
      <c r="AS19" s="3221"/>
      <c r="AT19" s="3222"/>
      <c r="AU19" s="3230" t="s">
        <v>6516</v>
      </c>
      <c r="AV19" s="3238"/>
      <c r="AW19" s="3238"/>
      <c r="AX19" s="3238"/>
      <c r="AY19" s="3238"/>
      <c r="AZ19" s="3238"/>
      <c r="BA19" s="3238"/>
      <c r="BB19" s="3238"/>
      <c r="BC19" s="3238"/>
      <c r="BD19" s="3238"/>
      <c r="BE19" s="3232"/>
      <c r="BG19" s="3205" t="s">
        <v>6517</v>
      </c>
      <c r="BH19" s="3237" t="s">
        <v>6518</v>
      </c>
    </row>
    <row r="20" spans="3:60" ht="12" customHeight="1">
      <c r="C20" s="3218"/>
      <c r="D20" s="3219"/>
      <c r="E20" s="3220"/>
      <c r="F20" s="3218" t="s">
        <v>1752</v>
      </c>
      <c r="G20" s="3221"/>
      <c r="H20" s="3221"/>
      <c r="I20" s="3222"/>
      <c r="J20" s="3218" t="s">
        <v>1752</v>
      </c>
      <c r="K20" s="3219"/>
      <c r="L20" s="3220"/>
      <c r="M20" s="3218" t="s">
        <v>1752</v>
      </c>
      <c r="N20" s="3219"/>
      <c r="O20" s="3219"/>
      <c r="P20" s="3219"/>
      <c r="Q20" s="3235" t="s">
        <v>1886</v>
      </c>
      <c r="R20" s="3221"/>
      <c r="S20" s="3222"/>
      <c r="T20" s="3223"/>
      <c r="U20" s="3223"/>
      <c r="V20" s="3224">
        <v>0</v>
      </c>
      <c r="W20" s="3224">
        <v>0</v>
      </c>
      <c r="X20" s="3239">
        <v>0</v>
      </c>
      <c r="Y20" s="3223">
        <v>0</v>
      </c>
      <c r="Z20" s="3223">
        <v>0</v>
      </c>
      <c r="AA20" s="3223">
        <v>0</v>
      </c>
      <c r="AB20" s="3223">
        <v>0</v>
      </c>
      <c r="AC20" s="3227">
        <v>1</v>
      </c>
      <c r="AD20" s="3234">
        <v>0</v>
      </c>
      <c r="AE20" s="3234">
        <v>0</v>
      </c>
      <c r="AF20" s="3234">
        <v>0</v>
      </c>
      <c r="AG20" s="3234">
        <v>0</v>
      </c>
      <c r="AH20" s="3234">
        <v>0</v>
      </c>
      <c r="AI20" s="3234">
        <v>0</v>
      </c>
      <c r="AJ20" s="3234">
        <v>0</v>
      </c>
      <c r="AK20" s="3234">
        <v>0</v>
      </c>
      <c r="AL20" s="3234">
        <v>0</v>
      </c>
      <c r="AM20" s="3234">
        <v>0</v>
      </c>
      <c r="AN20" s="3234">
        <v>0</v>
      </c>
      <c r="AO20" s="3234">
        <v>0</v>
      </c>
      <c r="AP20" s="3225">
        <v>0</v>
      </c>
      <c r="AQ20" s="3236" t="s">
        <v>1783</v>
      </c>
      <c r="AR20" s="3221"/>
      <c r="AS20" s="3221"/>
      <c r="AT20" s="3222"/>
      <c r="AU20" s="3230" t="s">
        <v>6519</v>
      </c>
      <c r="AV20" s="3238"/>
      <c r="AW20" s="3238"/>
      <c r="AX20" s="3238"/>
      <c r="AY20" s="3238"/>
      <c r="AZ20" s="3238"/>
      <c r="BA20" s="3238"/>
      <c r="BB20" s="3238"/>
      <c r="BC20" s="3238"/>
      <c r="BD20" s="3238"/>
      <c r="BE20" s="3232"/>
      <c r="BG20" s="3205" t="s">
        <v>6520</v>
      </c>
      <c r="BH20" s="3237"/>
    </row>
    <row r="21" spans="3:60" ht="12" customHeight="1">
      <c r="C21" s="3218"/>
      <c r="D21" s="3219"/>
      <c r="E21" s="3220"/>
      <c r="F21" s="3218" t="s">
        <v>1752</v>
      </c>
      <c r="G21" s="3221"/>
      <c r="H21" s="3221"/>
      <c r="I21" s="3222"/>
      <c r="J21" s="3218" t="s">
        <v>1752</v>
      </c>
      <c r="K21" s="3219"/>
      <c r="L21" s="3220"/>
      <c r="M21" s="3218" t="s">
        <v>1752</v>
      </c>
      <c r="N21" s="3219"/>
      <c r="O21" s="3219"/>
      <c r="P21" s="3219"/>
      <c r="Q21" s="3235" t="s">
        <v>1886</v>
      </c>
      <c r="R21" s="3221"/>
      <c r="S21" s="3222"/>
      <c r="T21" s="3223"/>
      <c r="U21" s="3223"/>
      <c r="V21" s="3224">
        <v>0</v>
      </c>
      <c r="W21" s="3224">
        <v>0</v>
      </c>
      <c r="X21" s="3239">
        <v>0</v>
      </c>
      <c r="Y21" s="3223">
        <v>0</v>
      </c>
      <c r="Z21" s="3223">
        <v>0</v>
      </c>
      <c r="AA21" s="3223">
        <v>0</v>
      </c>
      <c r="AB21" s="3227">
        <v>1</v>
      </c>
      <c r="AC21" s="3234">
        <v>0</v>
      </c>
      <c r="AD21" s="3234">
        <v>0</v>
      </c>
      <c r="AE21" s="3234">
        <v>0</v>
      </c>
      <c r="AF21" s="3234">
        <v>0</v>
      </c>
      <c r="AG21" s="3234">
        <v>0</v>
      </c>
      <c r="AH21" s="3234">
        <v>0</v>
      </c>
      <c r="AI21" s="3234">
        <v>0</v>
      </c>
      <c r="AJ21" s="3234">
        <v>0</v>
      </c>
      <c r="AK21" s="3234">
        <v>0</v>
      </c>
      <c r="AL21" s="3234">
        <v>0</v>
      </c>
      <c r="AM21" s="3234">
        <v>0</v>
      </c>
      <c r="AN21" s="3234">
        <v>0</v>
      </c>
      <c r="AO21" s="3234">
        <v>0</v>
      </c>
      <c r="AP21" s="3225">
        <v>0</v>
      </c>
      <c r="AQ21" s="3236" t="s">
        <v>6521</v>
      </c>
      <c r="AR21" s="3221"/>
      <c r="AS21" s="3221"/>
      <c r="AT21" s="3222"/>
      <c r="AU21" s="3230" t="s">
        <v>6522</v>
      </c>
      <c r="AV21" s="3238"/>
      <c r="AW21" s="3238"/>
      <c r="AX21" s="3238"/>
      <c r="AY21" s="3238"/>
      <c r="AZ21" s="3238"/>
      <c r="BA21" s="3238"/>
      <c r="BB21" s="3238"/>
      <c r="BC21" s="3238"/>
      <c r="BD21" s="3238"/>
      <c r="BE21" s="3232"/>
      <c r="BG21" s="3205" t="s">
        <v>6523</v>
      </c>
      <c r="BH21" s="3237" t="s">
        <v>6524</v>
      </c>
    </row>
    <row r="22" spans="3:60" ht="12" customHeight="1">
      <c r="C22" s="3218"/>
      <c r="D22" s="3219"/>
      <c r="E22" s="3220"/>
      <c r="F22" s="3218" t="s">
        <v>1752</v>
      </c>
      <c r="G22" s="3221"/>
      <c r="H22" s="3221"/>
      <c r="I22" s="3222"/>
      <c r="J22" s="3218" t="s">
        <v>1752</v>
      </c>
      <c r="K22" s="3219"/>
      <c r="L22" s="3220"/>
      <c r="M22" s="3218" t="s">
        <v>1752</v>
      </c>
      <c r="N22" s="3219"/>
      <c r="O22" s="3219"/>
      <c r="P22" s="3219"/>
      <c r="Q22" s="3235" t="s">
        <v>1758</v>
      </c>
      <c r="R22" s="3221"/>
      <c r="S22" s="3222"/>
      <c r="T22" s="3223"/>
      <c r="U22" s="3223"/>
      <c r="V22" s="3224">
        <v>0</v>
      </c>
      <c r="W22" s="3224">
        <v>0</v>
      </c>
      <c r="X22" s="3239">
        <v>0</v>
      </c>
      <c r="Y22" s="3223">
        <v>0</v>
      </c>
      <c r="Z22" s="3223">
        <v>0</v>
      </c>
      <c r="AA22" s="3227">
        <v>1</v>
      </c>
      <c r="AB22" s="3234">
        <v>0</v>
      </c>
      <c r="AC22" s="3234">
        <v>0</v>
      </c>
      <c r="AD22" s="3234">
        <v>0</v>
      </c>
      <c r="AE22" s="3234">
        <v>0</v>
      </c>
      <c r="AF22" s="3234">
        <v>0</v>
      </c>
      <c r="AG22" s="3234">
        <v>0</v>
      </c>
      <c r="AH22" s="3234">
        <v>0</v>
      </c>
      <c r="AI22" s="3234">
        <v>0</v>
      </c>
      <c r="AJ22" s="3234">
        <v>0</v>
      </c>
      <c r="AK22" s="3234">
        <v>0</v>
      </c>
      <c r="AL22" s="3234">
        <v>0</v>
      </c>
      <c r="AM22" s="3234">
        <v>0</v>
      </c>
      <c r="AN22" s="3234">
        <v>0</v>
      </c>
      <c r="AO22" s="3234">
        <v>0</v>
      </c>
      <c r="AP22" s="3225">
        <v>0</v>
      </c>
      <c r="AQ22" s="3236" t="s">
        <v>6525</v>
      </c>
      <c r="AR22" s="3221"/>
      <c r="AS22" s="3221"/>
      <c r="AT22" s="3222"/>
      <c r="AU22" s="3230"/>
      <c r="AV22" s="3238"/>
      <c r="AW22" s="3238"/>
      <c r="AX22" s="3238"/>
      <c r="AY22" s="3238"/>
      <c r="AZ22" s="3238"/>
      <c r="BA22" s="3238"/>
      <c r="BB22" s="3238"/>
      <c r="BC22" s="3238"/>
      <c r="BD22" s="3238"/>
      <c r="BE22" s="3232"/>
      <c r="BG22" s="3205" t="s">
        <v>6526</v>
      </c>
      <c r="BH22" s="3237"/>
    </row>
    <row r="23" spans="3:60" ht="12" customHeight="1">
      <c r="C23" s="3218"/>
      <c r="D23" s="3219"/>
      <c r="E23" s="3220"/>
      <c r="F23" s="3218" t="s">
        <v>1752</v>
      </c>
      <c r="G23" s="3221"/>
      <c r="H23" s="3221"/>
      <c r="I23" s="3222"/>
      <c r="J23" s="3218" t="s">
        <v>1752</v>
      </c>
      <c r="K23" s="3219"/>
      <c r="L23" s="3220"/>
      <c r="M23" s="3218" t="s">
        <v>1752</v>
      </c>
      <c r="N23" s="3219"/>
      <c r="O23" s="3219"/>
      <c r="P23" s="3219"/>
      <c r="Q23" s="3235" t="s">
        <v>1886</v>
      </c>
      <c r="R23" s="3221"/>
      <c r="S23" s="3222"/>
      <c r="T23" s="3223"/>
      <c r="U23" s="3223"/>
      <c r="V23" s="3224">
        <v>0</v>
      </c>
      <c r="W23" s="3224">
        <v>0</v>
      </c>
      <c r="X23" s="3239">
        <v>0</v>
      </c>
      <c r="Y23" s="3223">
        <v>0</v>
      </c>
      <c r="Z23" s="3227">
        <v>1</v>
      </c>
      <c r="AA23" s="3234">
        <v>0</v>
      </c>
      <c r="AB23" s="3234">
        <v>0</v>
      </c>
      <c r="AC23" s="3234">
        <v>0</v>
      </c>
      <c r="AD23" s="3234">
        <v>0</v>
      </c>
      <c r="AE23" s="3234">
        <v>0</v>
      </c>
      <c r="AF23" s="3234">
        <v>0</v>
      </c>
      <c r="AG23" s="3234">
        <v>0</v>
      </c>
      <c r="AH23" s="3234">
        <v>0</v>
      </c>
      <c r="AI23" s="3234">
        <v>0</v>
      </c>
      <c r="AJ23" s="3234">
        <v>0</v>
      </c>
      <c r="AK23" s="3234">
        <v>0</v>
      </c>
      <c r="AL23" s="3234">
        <v>0</v>
      </c>
      <c r="AM23" s="3234">
        <v>0</v>
      </c>
      <c r="AN23" s="3234">
        <v>0</v>
      </c>
      <c r="AO23" s="3234">
        <v>0</v>
      </c>
      <c r="AP23" s="3225">
        <v>0</v>
      </c>
      <c r="AQ23" s="3236" t="s">
        <v>6527</v>
      </c>
      <c r="AR23" s="3221"/>
      <c r="AS23" s="3221"/>
      <c r="AT23" s="3222"/>
      <c r="AU23" s="3230" t="s">
        <v>1790</v>
      </c>
      <c r="AV23" s="3238"/>
      <c r="AW23" s="3238"/>
      <c r="AX23" s="3238"/>
      <c r="AY23" s="3238"/>
      <c r="AZ23" s="3238"/>
      <c r="BA23" s="3238"/>
      <c r="BB23" s="3238"/>
      <c r="BC23" s="3238"/>
      <c r="BD23" s="3238"/>
      <c r="BE23" s="3232"/>
      <c r="BG23" s="3205" t="s">
        <v>6528</v>
      </c>
      <c r="BH23" s="3240"/>
    </row>
    <row r="24" spans="3:60" ht="12" customHeight="1">
      <c r="C24" s="3218"/>
      <c r="D24" s="3219"/>
      <c r="E24" s="3220"/>
      <c r="F24" s="3218" t="s">
        <v>1752</v>
      </c>
      <c r="G24" s="3221"/>
      <c r="H24" s="3221"/>
      <c r="I24" s="3222"/>
      <c r="J24" s="3218" t="s">
        <v>1752</v>
      </c>
      <c r="K24" s="3219"/>
      <c r="L24" s="3220"/>
      <c r="M24" s="3218" t="s">
        <v>6492</v>
      </c>
      <c r="N24" s="3219"/>
      <c r="O24" s="3219"/>
      <c r="P24" s="3219"/>
      <c r="Q24" s="3235" t="s">
        <v>1886</v>
      </c>
      <c r="R24" s="3221"/>
      <c r="S24" s="3222"/>
      <c r="T24" s="3223"/>
      <c r="U24" s="3223"/>
      <c r="V24" s="3224">
        <v>0</v>
      </c>
      <c r="W24" s="3224">
        <v>0</v>
      </c>
      <c r="X24" s="3239">
        <v>0</v>
      </c>
      <c r="Y24" s="3234">
        <v>0</v>
      </c>
      <c r="Z24" s="3227">
        <v>1</v>
      </c>
      <c r="AA24" s="3227">
        <v>1</v>
      </c>
      <c r="AB24" s="3234">
        <v>0</v>
      </c>
      <c r="AC24" s="3234">
        <v>0</v>
      </c>
      <c r="AD24" s="3234">
        <v>0</v>
      </c>
      <c r="AE24" s="3234">
        <v>0</v>
      </c>
      <c r="AF24" s="3234">
        <v>0</v>
      </c>
      <c r="AG24" s="3234">
        <v>0</v>
      </c>
      <c r="AH24" s="3234">
        <v>0</v>
      </c>
      <c r="AI24" s="3234">
        <v>0</v>
      </c>
      <c r="AJ24" s="3234">
        <v>0</v>
      </c>
      <c r="AK24" s="3234">
        <v>0</v>
      </c>
      <c r="AL24" s="3234">
        <v>0</v>
      </c>
      <c r="AM24" s="3234">
        <v>0</v>
      </c>
      <c r="AN24" s="3234">
        <v>0</v>
      </c>
      <c r="AO24" s="3234">
        <v>0</v>
      </c>
      <c r="AP24" s="3225">
        <v>0</v>
      </c>
      <c r="AQ24" s="3236" t="s">
        <v>6529</v>
      </c>
      <c r="AR24" s="3221"/>
      <c r="AS24" s="3221"/>
      <c r="AT24" s="3222"/>
      <c r="AU24" s="3230" t="s">
        <v>6530</v>
      </c>
      <c r="AV24" s="3238"/>
      <c r="AW24" s="3238"/>
      <c r="AX24" s="3238"/>
      <c r="AY24" s="3238"/>
      <c r="AZ24" s="3238"/>
      <c r="BA24" s="3238"/>
      <c r="BB24" s="3238"/>
      <c r="BC24" s="3238"/>
      <c r="BD24" s="3238"/>
      <c r="BE24" s="3232"/>
      <c r="BG24" s="3205" t="s">
        <v>6531</v>
      </c>
      <c r="BH24" s="3237"/>
    </row>
    <row r="25" spans="3:60" ht="12" customHeight="1">
      <c r="C25" s="3218"/>
      <c r="D25" s="3219"/>
      <c r="E25" s="3220"/>
      <c r="F25" s="3218" t="s">
        <v>1752</v>
      </c>
      <c r="G25" s="3155"/>
      <c r="H25" s="3155"/>
      <c r="I25" s="3156"/>
      <c r="J25" s="3218" t="s">
        <v>1752</v>
      </c>
      <c r="K25" s="3219"/>
      <c r="L25" s="3220"/>
      <c r="M25" s="3218" t="s">
        <v>1752</v>
      </c>
      <c r="N25" s="3219"/>
      <c r="O25" s="3219"/>
      <c r="P25" s="3219"/>
      <c r="Q25" s="3218" t="s">
        <v>1752</v>
      </c>
      <c r="R25" s="3219"/>
      <c r="S25" s="3220"/>
      <c r="T25" s="3223"/>
      <c r="U25" s="3223"/>
      <c r="V25" s="3224">
        <v>0</v>
      </c>
      <c r="W25" s="3224">
        <v>0</v>
      </c>
      <c r="X25" s="3239">
        <v>0</v>
      </c>
      <c r="Y25" s="3233">
        <v>1</v>
      </c>
      <c r="Z25" s="3234">
        <v>0</v>
      </c>
      <c r="AA25" s="3234">
        <v>0</v>
      </c>
      <c r="AB25" s="3234">
        <v>0</v>
      </c>
      <c r="AC25" s="3234">
        <v>0</v>
      </c>
      <c r="AD25" s="3234">
        <v>0</v>
      </c>
      <c r="AE25" s="3234">
        <v>0</v>
      </c>
      <c r="AF25" s="3234">
        <v>0</v>
      </c>
      <c r="AG25" s="3234">
        <v>0</v>
      </c>
      <c r="AH25" s="3234">
        <v>0</v>
      </c>
      <c r="AI25" s="3234">
        <v>0</v>
      </c>
      <c r="AJ25" s="3234">
        <v>0</v>
      </c>
      <c r="AK25" s="3234">
        <v>0</v>
      </c>
      <c r="AL25" s="3234">
        <v>0</v>
      </c>
      <c r="AM25" s="3234">
        <v>0</v>
      </c>
      <c r="AN25" s="3234">
        <v>0</v>
      </c>
      <c r="AO25" s="3234">
        <v>0</v>
      </c>
      <c r="AP25" s="3225">
        <v>0</v>
      </c>
      <c r="AQ25" s="3241" t="s">
        <v>6532</v>
      </c>
      <c r="AR25" s="3155"/>
      <c r="AS25" s="3155"/>
      <c r="AT25" s="3156"/>
      <c r="AU25" s="3242" t="s">
        <v>6533</v>
      </c>
      <c r="AV25" s="3145"/>
      <c r="AW25" s="3145"/>
      <c r="AX25" s="3145"/>
      <c r="AY25" s="3145"/>
      <c r="AZ25" s="3145"/>
      <c r="BA25" s="3145"/>
      <c r="BB25" s="3145"/>
      <c r="BC25" s="3145"/>
      <c r="BD25" s="3145"/>
      <c r="BE25" s="3243"/>
      <c r="BG25" s="3244" t="s">
        <v>6534</v>
      </c>
      <c r="BH25" s="3245"/>
    </row>
    <row r="26" spans="3:60" ht="12" customHeight="1">
      <c r="C26" s="3218"/>
      <c r="D26" s="3219"/>
      <c r="E26" s="3220"/>
      <c r="F26" s="3218" t="s">
        <v>1752</v>
      </c>
      <c r="G26" s="3155"/>
      <c r="H26" s="3155"/>
      <c r="I26" s="3156"/>
      <c r="J26" s="3218" t="s">
        <v>1752</v>
      </c>
      <c r="K26" s="3219"/>
      <c r="L26" s="3220"/>
      <c r="M26" s="3218" t="s">
        <v>1752</v>
      </c>
      <c r="N26" s="3219"/>
      <c r="O26" s="3219"/>
      <c r="P26" s="3219"/>
      <c r="Q26" s="3218" t="s">
        <v>1752</v>
      </c>
      <c r="R26" s="3219"/>
      <c r="S26" s="3220"/>
      <c r="T26" s="3223"/>
      <c r="U26" s="3223"/>
      <c r="V26" s="3224">
        <v>0</v>
      </c>
      <c r="W26" s="3224">
        <v>0</v>
      </c>
      <c r="X26" s="3246">
        <v>1</v>
      </c>
      <c r="Y26" s="3234">
        <v>0</v>
      </c>
      <c r="Z26" s="3234">
        <v>0</v>
      </c>
      <c r="AA26" s="3234">
        <v>0</v>
      </c>
      <c r="AB26" s="3234">
        <v>0</v>
      </c>
      <c r="AC26" s="3234">
        <v>0</v>
      </c>
      <c r="AD26" s="3234">
        <v>0</v>
      </c>
      <c r="AE26" s="3234">
        <v>0</v>
      </c>
      <c r="AF26" s="3234">
        <v>0</v>
      </c>
      <c r="AG26" s="3234">
        <v>0</v>
      </c>
      <c r="AH26" s="3234">
        <v>0</v>
      </c>
      <c r="AI26" s="3234">
        <v>0</v>
      </c>
      <c r="AJ26" s="3234">
        <v>0</v>
      </c>
      <c r="AK26" s="3234">
        <v>0</v>
      </c>
      <c r="AL26" s="3234">
        <v>0</v>
      </c>
      <c r="AM26" s="3234">
        <v>0</v>
      </c>
      <c r="AN26" s="3234">
        <v>0</v>
      </c>
      <c r="AO26" s="3234">
        <v>0</v>
      </c>
      <c r="AP26" s="3225">
        <v>0</v>
      </c>
      <c r="AQ26" s="3241" t="s">
        <v>6535</v>
      </c>
      <c r="AR26" s="3155"/>
      <c r="AS26" s="3155"/>
      <c r="AT26" s="3156"/>
      <c r="AU26" s="3242" t="s">
        <v>6533</v>
      </c>
      <c r="AV26" s="3145"/>
      <c r="AW26" s="3145"/>
      <c r="AX26" s="3145"/>
      <c r="AY26" s="3145"/>
      <c r="AZ26" s="3145"/>
      <c r="BA26" s="3145"/>
      <c r="BB26" s="3145"/>
      <c r="BC26" s="3145"/>
      <c r="BD26" s="3145"/>
      <c r="BE26" s="3243"/>
      <c r="BG26" s="3247"/>
      <c r="BH26" s="3248" t="s">
        <v>6536</v>
      </c>
    </row>
    <row r="27" spans="3:60" ht="12" customHeight="1">
      <c r="C27" s="3218"/>
      <c r="D27" s="3219"/>
      <c r="E27" s="3220"/>
      <c r="F27" s="3218" t="s">
        <v>1752</v>
      </c>
      <c r="G27" s="3155"/>
      <c r="H27" s="3155"/>
      <c r="I27" s="3156"/>
      <c r="J27" s="3218" t="s">
        <v>1752</v>
      </c>
      <c r="K27" s="3219"/>
      <c r="L27" s="3220"/>
      <c r="M27" s="3218" t="s">
        <v>1752</v>
      </c>
      <c r="N27" s="3219"/>
      <c r="O27" s="3219"/>
      <c r="P27" s="3219"/>
      <c r="Q27" s="3218" t="s">
        <v>1752</v>
      </c>
      <c r="R27" s="3219"/>
      <c r="S27" s="3220"/>
      <c r="T27" s="3223"/>
      <c r="U27" s="3223"/>
      <c r="V27" s="3234">
        <v>0</v>
      </c>
      <c r="W27" s="3249">
        <v>1</v>
      </c>
      <c r="X27" s="3239">
        <v>0</v>
      </c>
      <c r="Y27" s="3223">
        <v>0</v>
      </c>
      <c r="Z27" s="3223">
        <v>0</v>
      </c>
      <c r="AA27" s="3223">
        <v>0</v>
      </c>
      <c r="AB27" s="3223">
        <v>0</v>
      </c>
      <c r="AC27" s="3223">
        <v>0</v>
      </c>
      <c r="AD27" s="3223">
        <v>0</v>
      </c>
      <c r="AE27" s="3223">
        <v>0</v>
      </c>
      <c r="AF27" s="3223">
        <v>0</v>
      </c>
      <c r="AG27" s="3223">
        <v>0</v>
      </c>
      <c r="AH27" s="3223">
        <v>0</v>
      </c>
      <c r="AI27" s="3223">
        <v>0</v>
      </c>
      <c r="AJ27" s="3223">
        <v>0</v>
      </c>
      <c r="AK27" s="3223">
        <v>0</v>
      </c>
      <c r="AL27" s="3223">
        <v>0</v>
      </c>
      <c r="AM27" s="3223">
        <v>0</v>
      </c>
      <c r="AN27" s="3223">
        <v>0</v>
      </c>
      <c r="AO27" s="3223">
        <v>0</v>
      </c>
      <c r="AP27" s="3250">
        <v>0</v>
      </c>
      <c r="AQ27" s="3251" t="s">
        <v>6537</v>
      </c>
      <c r="AR27" s="3252"/>
      <c r="AS27" s="3252"/>
      <c r="AT27" s="3253"/>
      <c r="AU27" s="3230"/>
      <c r="AV27" s="3238"/>
      <c r="AW27" s="3238"/>
      <c r="AX27" s="3238"/>
      <c r="AY27" s="3238"/>
      <c r="AZ27" s="3238"/>
      <c r="BA27" s="3238"/>
      <c r="BB27" s="3238"/>
      <c r="BC27" s="3238"/>
      <c r="BD27" s="3238"/>
      <c r="BE27" s="3232"/>
      <c r="BG27" s="3254"/>
      <c r="BH27" s="3237" t="s">
        <v>6538</v>
      </c>
    </row>
    <row r="28" spans="3:60" ht="12" customHeight="1">
      <c r="C28" s="3218"/>
      <c r="D28" s="3219"/>
      <c r="E28" s="3220"/>
      <c r="F28" s="3218" t="s">
        <v>1752</v>
      </c>
      <c r="G28" s="3155"/>
      <c r="H28" s="3155"/>
      <c r="I28" s="3156"/>
      <c r="J28" s="3218" t="s">
        <v>1752</v>
      </c>
      <c r="K28" s="3219"/>
      <c r="L28" s="3220"/>
      <c r="M28" s="3218" t="s">
        <v>1752</v>
      </c>
      <c r="N28" s="3219"/>
      <c r="O28" s="3219"/>
      <c r="P28" s="3219"/>
      <c r="Q28" s="3218" t="s">
        <v>1752</v>
      </c>
      <c r="R28" s="3219"/>
      <c r="S28" s="3220"/>
      <c r="T28" s="3234"/>
      <c r="U28" s="3234"/>
      <c r="V28" s="3233">
        <v>1</v>
      </c>
      <c r="W28" s="3255">
        <v>0</v>
      </c>
      <c r="X28" s="3239">
        <v>0</v>
      </c>
      <c r="Y28" s="3223">
        <v>0</v>
      </c>
      <c r="Z28" s="3223">
        <v>0</v>
      </c>
      <c r="AA28" s="3223">
        <v>0</v>
      </c>
      <c r="AB28" s="3223">
        <v>0</v>
      </c>
      <c r="AC28" s="3223">
        <v>0</v>
      </c>
      <c r="AD28" s="3223">
        <v>0</v>
      </c>
      <c r="AE28" s="3223">
        <v>0</v>
      </c>
      <c r="AF28" s="3223">
        <v>0</v>
      </c>
      <c r="AG28" s="3223">
        <v>0</v>
      </c>
      <c r="AH28" s="3223">
        <v>0</v>
      </c>
      <c r="AI28" s="3223">
        <v>0</v>
      </c>
      <c r="AJ28" s="3223">
        <v>0</v>
      </c>
      <c r="AK28" s="3223">
        <v>0</v>
      </c>
      <c r="AL28" s="3223">
        <v>0</v>
      </c>
      <c r="AM28" s="3223">
        <v>0</v>
      </c>
      <c r="AN28" s="3223">
        <v>0</v>
      </c>
      <c r="AO28" s="3223">
        <v>0</v>
      </c>
      <c r="AP28" s="3250">
        <v>0</v>
      </c>
      <c r="AQ28" s="3251" t="s">
        <v>6539</v>
      </c>
      <c r="AR28" s="3252"/>
      <c r="AS28" s="3252"/>
      <c r="AT28" s="3253"/>
      <c r="AU28" s="3230"/>
      <c r="AV28" s="3238"/>
      <c r="AW28" s="3238"/>
      <c r="AX28" s="3238"/>
      <c r="AY28" s="3238"/>
      <c r="AZ28" s="3238"/>
      <c r="BA28" s="3238"/>
      <c r="BB28" s="3238"/>
      <c r="BC28" s="3238"/>
      <c r="BD28" s="3238"/>
      <c r="BE28" s="3232"/>
      <c r="BG28" s="3256"/>
      <c r="BH28" s="3237" t="s">
        <v>6540</v>
      </c>
    </row>
    <row r="29" spans="3:60" ht="12" customHeight="1">
      <c r="C29" s="3218"/>
      <c r="D29" s="3219"/>
      <c r="E29" s="3220"/>
      <c r="F29" s="3218" t="s">
        <v>1752</v>
      </c>
      <c r="G29" s="3155"/>
      <c r="H29" s="3155"/>
      <c r="I29" s="3156"/>
      <c r="J29" s="3218" t="s">
        <v>1752</v>
      </c>
      <c r="K29" s="3219"/>
      <c r="L29" s="3220"/>
      <c r="M29" s="3218" t="s">
        <v>1752</v>
      </c>
      <c r="N29" s="3219"/>
      <c r="O29" s="3219"/>
      <c r="P29" s="3219"/>
      <c r="Q29" s="3218" t="s">
        <v>1752</v>
      </c>
      <c r="R29" s="3219"/>
      <c r="S29" s="3220"/>
      <c r="T29" s="3257"/>
      <c r="U29" s="3257"/>
      <c r="V29" s="3255">
        <v>0</v>
      </c>
      <c r="W29" s="3255">
        <v>0</v>
      </c>
      <c r="X29" s="3258">
        <v>0</v>
      </c>
      <c r="Y29" s="3234">
        <v>0</v>
      </c>
      <c r="Z29" s="3234">
        <v>0</v>
      </c>
      <c r="AA29" s="3234">
        <v>0</v>
      </c>
      <c r="AB29" s="3234">
        <v>0</v>
      </c>
      <c r="AC29" s="3234">
        <v>0</v>
      </c>
      <c r="AD29" s="3234">
        <v>0</v>
      </c>
      <c r="AE29" s="3234">
        <v>0</v>
      </c>
      <c r="AF29" s="3234">
        <v>0</v>
      </c>
      <c r="AG29" s="3234">
        <v>0</v>
      </c>
      <c r="AH29" s="3234">
        <v>0</v>
      </c>
      <c r="AI29" s="3234">
        <v>0</v>
      </c>
      <c r="AJ29" s="3234">
        <v>0</v>
      </c>
      <c r="AK29" s="3234">
        <v>0</v>
      </c>
      <c r="AL29" s="3234">
        <v>0</v>
      </c>
      <c r="AM29" s="3234">
        <v>0</v>
      </c>
      <c r="AN29" s="3234">
        <v>0</v>
      </c>
      <c r="AO29" s="3234">
        <v>0</v>
      </c>
      <c r="AP29" s="3250">
        <v>0</v>
      </c>
      <c r="AQ29" s="3259" t="s">
        <v>6541</v>
      </c>
      <c r="AR29" s="3259"/>
      <c r="AS29" s="3259"/>
      <c r="AT29" s="3260"/>
      <c r="AU29" s="3261" t="s">
        <v>6542</v>
      </c>
      <c r="AV29" s="3262"/>
      <c r="AW29" s="3262"/>
      <c r="AX29" s="3262"/>
      <c r="AY29" s="3262"/>
      <c r="AZ29" s="3262"/>
      <c r="BA29" s="3262"/>
      <c r="BB29" s="3262"/>
      <c r="BC29" s="3262"/>
      <c r="BD29" s="3262"/>
      <c r="BE29" s="3263"/>
      <c r="BG29" s="3264"/>
      <c r="BH29" s="3237" t="s">
        <v>6543</v>
      </c>
    </row>
    <row r="30" spans="3:60" ht="12" customHeight="1">
      <c r="C30" s="3218"/>
      <c r="D30" s="3219"/>
      <c r="E30" s="3220"/>
      <c r="F30" s="3218" t="s">
        <v>1752</v>
      </c>
      <c r="G30" s="3155"/>
      <c r="H30" s="3155"/>
      <c r="I30" s="3156"/>
      <c r="J30" s="3218" t="s">
        <v>1752</v>
      </c>
      <c r="K30" s="3219"/>
      <c r="L30" s="3220"/>
      <c r="M30" s="3218" t="s">
        <v>1752</v>
      </c>
      <c r="N30" s="3219"/>
      <c r="O30" s="3219"/>
      <c r="P30" s="3219"/>
      <c r="Q30" s="3218" t="s">
        <v>1752</v>
      </c>
      <c r="R30" s="3219"/>
      <c r="S30" s="3220"/>
      <c r="T30" s="3257"/>
      <c r="U30" s="3257"/>
      <c r="V30" s="3255">
        <v>0</v>
      </c>
      <c r="W30" s="3255">
        <v>0</v>
      </c>
      <c r="X30" s="3258">
        <v>0</v>
      </c>
      <c r="Y30" s="3234">
        <v>0</v>
      </c>
      <c r="Z30" s="3234">
        <v>0</v>
      </c>
      <c r="AA30" s="3234">
        <v>0</v>
      </c>
      <c r="AB30" s="3234">
        <v>0</v>
      </c>
      <c r="AC30" s="3234">
        <v>0</v>
      </c>
      <c r="AD30" s="3234">
        <v>0</v>
      </c>
      <c r="AE30" s="3234">
        <v>0</v>
      </c>
      <c r="AF30" s="3234">
        <v>0</v>
      </c>
      <c r="AG30" s="3234">
        <v>0</v>
      </c>
      <c r="AH30" s="3234">
        <v>0</v>
      </c>
      <c r="AI30" s="3234">
        <v>0</v>
      </c>
      <c r="AJ30" s="3234">
        <v>0</v>
      </c>
      <c r="AK30" s="3234">
        <v>0</v>
      </c>
      <c r="AL30" s="3234">
        <v>0</v>
      </c>
      <c r="AM30" s="3234">
        <v>0</v>
      </c>
      <c r="AN30" s="3234">
        <v>0</v>
      </c>
      <c r="AO30" s="3234">
        <v>0</v>
      </c>
      <c r="AP30" s="3250">
        <v>0</v>
      </c>
      <c r="AQ30" s="3259" t="s">
        <v>6544</v>
      </c>
      <c r="AR30" s="3259"/>
      <c r="AS30" s="3259"/>
      <c r="AT30" s="3260"/>
      <c r="AU30" s="3265" t="s">
        <v>6545</v>
      </c>
      <c r="AV30" s="3266"/>
      <c r="AW30" s="3266"/>
      <c r="AX30" s="3266"/>
      <c r="AY30" s="3266"/>
      <c r="AZ30" s="3266"/>
      <c r="BA30" s="3266"/>
      <c r="BB30" s="3266"/>
      <c r="BC30" s="3266"/>
      <c r="BD30" s="3266"/>
      <c r="BE30" s="3267"/>
      <c r="BG30" s="3264"/>
      <c r="BH30" s="3237" t="s">
        <v>6546</v>
      </c>
    </row>
    <row r="31" spans="3:60" ht="12" customHeight="1">
      <c r="BG31" s="3268"/>
      <c r="BH31" s="3245" t="s">
        <v>6547</v>
      </c>
    </row>
    <row r="32" spans="3:60" s="3274" customFormat="1" ht="12" customHeight="1">
      <c r="C32" s="3269" t="s">
        <v>1809</v>
      </c>
      <c r="D32" s="3270"/>
      <c r="E32" s="3271" t="s">
        <v>1810</v>
      </c>
      <c r="F32" s="3272"/>
      <c r="G32" s="3272"/>
      <c r="H32" s="3272"/>
      <c r="I32" s="3272"/>
      <c r="J32" s="3272"/>
      <c r="K32" s="3272"/>
      <c r="L32" s="3272"/>
      <c r="M32" s="3272"/>
      <c r="N32" s="3272"/>
      <c r="O32" s="3272"/>
      <c r="P32" s="3273"/>
    </row>
    <row r="33" spans="2:46" s="3274" customFormat="1" ht="12" customHeight="1">
      <c r="C33" s="3269" t="s">
        <v>1811</v>
      </c>
      <c r="D33" s="3270"/>
      <c r="E33" s="3271"/>
      <c r="F33" s="3272"/>
      <c r="G33" s="3272"/>
      <c r="H33" s="3272"/>
      <c r="I33" s="3272"/>
      <c r="J33" s="3272"/>
      <c r="K33" s="3272"/>
      <c r="L33" s="3272"/>
      <c r="M33" s="3272"/>
      <c r="N33" s="3272"/>
      <c r="O33" s="3272"/>
      <c r="P33" s="3273"/>
    </row>
    <row r="34" spans="2:46" s="3274" customFormat="1" ht="12" customHeight="1" thickBot="1">
      <c r="B34" s="3274" t="s">
        <v>1932</v>
      </c>
      <c r="C34" s="3275" t="s">
        <v>1813</v>
      </c>
      <c r="D34" s="3276" t="s">
        <v>6548</v>
      </c>
      <c r="E34" s="3271"/>
      <c r="F34" s="3272"/>
      <c r="G34" s="3272"/>
      <c r="H34" s="3272"/>
      <c r="I34" s="3272"/>
      <c r="J34" s="3272"/>
      <c r="K34" s="3272"/>
      <c r="L34" s="3272"/>
      <c r="M34" s="3272"/>
      <c r="N34" s="3272"/>
      <c r="O34" s="3272"/>
      <c r="P34" s="3273"/>
    </row>
    <row r="35" spans="2:46" s="3274" customFormat="1" ht="12" customHeight="1" thickTop="1" thickBot="1">
      <c r="B35" s="3274" t="s">
        <v>2036</v>
      </c>
      <c r="C35" s="3277" t="s">
        <v>6549</v>
      </c>
      <c r="D35" s="3278" t="s">
        <v>6550</v>
      </c>
      <c r="E35" s="3271"/>
      <c r="F35" s="3272"/>
      <c r="G35" s="3272"/>
      <c r="H35" s="3272"/>
      <c r="I35" s="3272"/>
      <c r="J35" s="3272"/>
      <c r="K35" s="3272"/>
      <c r="L35" s="3272"/>
      <c r="M35" s="3272"/>
      <c r="N35" s="3272"/>
      <c r="O35" s="3272"/>
      <c r="P35" s="3273"/>
    </row>
    <row r="36" spans="2:46" s="3274" customFormat="1" ht="12" customHeight="1" thickTop="1" thickBot="1">
      <c r="B36" s="3274" t="s">
        <v>1817</v>
      </c>
      <c r="C36" s="3279" t="s">
        <v>6551</v>
      </c>
      <c r="D36" s="3280" t="s">
        <v>1819</v>
      </c>
      <c r="E36" s="3271"/>
      <c r="F36" s="3272"/>
      <c r="G36" s="3272"/>
      <c r="H36" s="3272"/>
      <c r="I36" s="3272"/>
      <c r="J36" s="3272"/>
      <c r="K36" s="3272"/>
      <c r="L36" s="3272"/>
      <c r="M36" s="3272"/>
      <c r="N36" s="3272"/>
      <c r="O36" s="3272"/>
      <c r="P36" s="3273"/>
    </row>
    <row r="37" spans="2:46" s="3274" customFormat="1" ht="12" customHeight="1" thickTop="1">
      <c r="C37" s="3281">
        <v>0</v>
      </c>
      <c r="D37" s="3282">
        <v>1</v>
      </c>
      <c r="E37" s="3283" t="s">
        <v>6552</v>
      </c>
      <c r="F37" s="3284"/>
      <c r="G37" s="3284"/>
      <c r="H37" s="3284"/>
      <c r="I37" s="3284"/>
      <c r="J37" s="3284"/>
      <c r="K37" s="3284"/>
      <c r="L37" s="3284"/>
      <c r="M37" s="3284"/>
      <c r="N37" s="3284"/>
      <c r="O37" s="3284"/>
      <c r="P37" s="3285"/>
    </row>
    <row r="38" spans="2:46" s="3274" customFormat="1" ht="12" customHeight="1">
      <c r="C38" s="3286">
        <v>1</v>
      </c>
      <c r="D38" s="3287">
        <v>0</v>
      </c>
      <c r="E38" s="3283" t="s">
        <v>6553</v>
      </c>
      <c r="F38" s="3284"/>
      <c r="G38" s="3284"/>
      <c r="H38" s="3284"/>
      <c r="I38" s="3284"/>
      <c r="J38" s="3284"/>
      <c r="K38" s="3284"/>
      <c r="L38" s="3284"/>
      <c r="M38" s="3284"/>
      <c r="N38" s="3284"/>
      <c r="O38" s="3284"/>
      <c r="P38" s="3285"/>
    </row>
    <row r="39" spans="2:46" s="3274" customFormat="1" ht="12" customHeight="1">
      <c r="C39" s="3288">
        <v>1</v>
      </c>
      <c r="D39" s="3289">
        <v>1</v>
      </c>
      <c r="E39" s="3290" t="s">
        <v>6554</v>
      </c>
      <c r="F39" s="3284"/>
      <c r="G39" s="3284"/>
      <c r="H39" s="3284"/>
      <c r="I39" s="3284"/>
      <c r="J39" s="3284"/>
      <c r="K39" s="3284"/>
      <c r="L39" s="3284"/>
      <c r="M39" s="3284"/>
      <c r="N39" s="3284"/>
      <c r="O39" s="3284"/>
      <c r="P39" s="3285"/>
      <c r="AH39" s="3291"/>
      <c r="AI39" s="3291"/>
      <c r="AJ39" s="3292"/>
      <c r="AK39" s="3292"/>
      <c r="AL39" s="3292"/>
      <c r="AM39" s="3292"/>
      <c r="AN39" s="3292"/>
      <c r="AO39" s="3292"/>
      <c r="AP39" s="3292"/>
      <c r="AQ39" s="3292"/>
      <c r="AR39" s="3292"/>
      <c r="AS39" s="3293"/>
      <c r="AT39" s="3293"/>
    </row>
    <row r="40" spans="2:46" s="3274" customFormat="1" ht="12" customHeight="1">
      <c r="C40" s="3294"/>
      <c r="D40" s="3294"/>
      <c r="E40" s="3295"/>
      <c r="F40" s="3295"/>
      <c r="G40" s="3295"/>
      <c r="H40" s="3295"/>
      <c r="I40" s="3295"/>
      <c r="J40" s="3295"/>
      <c r="K40" s="3295"/>
      <c r="L40" s="3296"/>
      <c r="M40" s="3296"/>
      <c r="N40" s="3296"/>
      <c r="AH40" s="3291"/>
      <c r="AI40" s="3291"/>
      <c r="AJ40" s="3291"/>
      <c r="AK40" s="3291"/>
      <c r="AL40" s="3291"/>
      <c r="AM40" s="3293"/>
      <c r="AN40" s="3293"/>
      <c r="AO40" s="3293"/>
      <c r="AP40" s="3293"/>
      <c r="AQ40" s="3293"/>
      <c r="AR40" s="3293"/>
      <c r="AS40" s="3293"/>
      <c r="AT40" s="3293"/>
    </row>
    <row r="41" spans="2:46" s="3274" customFormat="1" ht="12" customHeight="1">
      <c r="C41" s="3269" t="s">
        <v>1809</v>
      </c>
      <c r="D41" s="3297"/>
      <c r="E41" s="3298"/>
      <c r="F41" s="3299" t="s">
        <v>1823</v>
      </c>
      <c r="G41" s="3299"/>
      <c r="H41" s="3300"/>
      <c r="I41" s="3301" t="s">
        <v>1810</v>
      </c>
      <c r="J41" s="3302"/>
      <c r="K41" s="3302"/>
      <c r="L41" s="3302"/>
      <c r="M41" s="3302"/>
      <c r="N41" s="3302"/>
      <c r="O41" s="3302"/>
      <c r="P41" s="3303"/>
      <c r="AH41" s="3291"/>
      <c r="AI41" s="3291"/>
      <c r="AJ41" s="3291"/>
      <c r="AK41" s="3291"/>
      <c r="AL41" s="3291"/>
      <c r="AM41" s="3293"/>
      <c r="AN41" s="3293"/>
      <c r="AO41" s="3293"/>
      <c r="AP41" s="3293"/>
      <c r="AQ41" s="3293"/>
      <c r="AR41" s="3293"/>
      <c r="AS41" s="3293"/>
      <c r="AT41" s="3293"/>
    </row>
    <row r="42" spans="2:46" s="3274" customFormat="1" ht="12" customHeight="1">
      <c r="C42" s="3269" t="s">
        <v>6555</v>
      </c>
      <c r="D42" s="3297"/>
      <c r="E42" s="3298"/>
      <c r="F42" s="3304"/>
      <c r="G42" s="3304"/>
      <c r="H42" s="3305"/>
      <c r="I42" s="3306"/>
      <c r="J42" s="3307"/>
      <c r="K42" s="3307"/>
      <c r="L42" s="3307"/>
      <c r="M42" s="3307"/>
      <c r="N42" s="3307"/>
      <c r="O42" s="3307"/>
      <c r="P42" s="3308"/>
      <c r="AH42" s="3291"/>
      <c r="AI42" s="3291"/>
      <c r="AJ42" s="3291"/>
      <c r="AK42" s="3291"/>
      <c r="AL42" s="3291"/>
      <c r="AM42" s="3293"/>
      <c r="AN42" s="3293"/>
      <c r="AO42" s="3293"/>
      <c r="AP42" s="3293"/>
      <c r="AQ42" s="3293"/>
      <c r="AR42" s="3293"/>
      <c r="AS42" s="3293"/>
      <c r="AT42" s="3293"/>
    </row>
    <row r="43" spans="2:46" s="3274" customFormat="1" ht="12" customHeight="1" thickBot="1">
      <c r="B43" s="3274" t="s">
        <v>1710</v>
      </c>
      <c r="C43" s="3309" t="s">
        <v>6556</v>
      </c>
      <c r="D43" s="3310"/>
      <c r="E43" s="3311"/>
      <c r="F43" s="3304"/>
      <c r="G43" s="3304"/>
      <c r="H43" s="3305"/>
      <c r="I43" s="3306"/>
      <c r="J43" s="3307"/>
      <c r="K43" s="3307"/>
      <c r="L43" s="3307"/>
      <c r="M43" s="3307"/>
      <c r="N43" s="3307"/>
      <c r="O43" s="3307"/>
      <c r="P43" s="3308"/>
      <c r="AH43" s="3291"/>
      <c r="AI43" s="3291"/>
      <c r="AJ43" s="3291"/>
      <c r="AK43" s="3291"/>
      <c r="AL43" s="3291"/>
      <c r="AM43" s="3293"/>
      <c r="AN43" s="3293"/>
      <c r="AO43" s="3293"/>
      <c r="AP43" s="3293"/>
      <c r="AQ43" s="3293"/>
      <c r="AR43" s="3293"/>
      <c r="AS43" s="3293"/>
      <c r="AT43" s="3293"/>
    </row>
    <row r="44" spans="2:46" s="3274" customFormat="1" ht="12" customHeight="1" thickTop="1" thickBot="1">
      <c r="B44" s="3274" t="s">
        <v>2036</v>
      </c>
      <c r="C44" s="3312" t="s">
        <v>6557</v>
      </c>
      <c r="D44" s="3313"/>
      <c r="E44" s="3314"/>
      <c r="F44" s="3304"/>
      <c r="G44" s="3304"/>
      <c r="H44" s="3305"/>
      <c r="I44" s="3306"/>
      <c r="J44" s="3307"/>
      <c r="K44" s="3307"/>
      <c r="L44" s="3307"/>
      <c r="M44" s="3307"/>
      <c r="N44" s="3307"/>
      <c r="O44" s="3307"/>
      <c r="P44" s="3308"/>
      <c r="AH44" s="3291"/>
      <c r="AI44" s="3291"/>
      <c r="AJ44" s="3291"/>
      <c r="AK44" s="3291"/>
      <c r="AL44" s="3291"/>
      <c r="AM44" s="3293"/>
      <c r="AN44" s="3293"/>
      <c r="AO44" s="3293"/>
      <c r="AP44" s="3293"/>
      <c r="AQ44" s="3293"/>
      <c r="AR44" s="3293"/>
      <c r="AS44" s="3293"/>
      <c r="AT44" s="3293"/>
    </row>
    <row r="45" spans="2:46" s="3274" customFormat="1" ht="12" customHeight="1" thickTop="1" thickBot="1">
      <c r="B45" s="3274" t="s">
        <v>6558</v>
      </c>
      <c r="C45" s="3315" t="s">
        <v>6559</v>
      </c>
      <c r="D45" s="3316"/>
      <c r="E45" s="3317"/>
      <c r="F45" s="3318"/>
      <c r="G45" s="3318"/>
      <c r="H45" s="3319"/>
      <c r="I45" s="3320"/>
      <c r="J45" s="3321"/>
      <c r="K45" s="3321"/>
      <c r="L45" s="3321"/>
      <c r="M45" s="3321"/>
      <c r="N45" s="3321"/>
      <c r="O45" s="3321"/>
      <c r="P45" s="3322"/>
      <c r="AH45" s="3291"/>
      <c r="AI45" s="3291"/>
      <c r="AJ45" s="3291"/>
      <c r="AK45" s="3291"/>
      <c r="AL45" s="3291"/>
      <c r="AM45" s="3293"/>
      <c r="AN45" s="3293"/>
      <c r="AO45" s="3293"/>
      <c r="AP45" s="3293"/>
      <c r="AQ45" s="3293"/>
      <c r="AR45" s="3293"/>
      <c r="AS45" s="3293"/>
      <c r="AT45" s="3293"/>
    </row>
    <row r="46" spans="2:46" s="3274" customFormat="1" ht="12" customHeight="1" thickTop="1">
      <c r="C46" s="3323">
        <v>0</v>
      </c>
      <c r="D46" s="3324"/>
      <c r="E46" s="3325"/>
      <c r="F46" s="3324" t="s">
        <v>1752</v>
      </c>
      <c r="G46" s="3324"/>
      <c r="H46" s="3326"/>
      <c r="I46" s="3327" t="s">
        <v>1848</v>
      </c>
      <c r="J46" s="3328"/>
      <c r="K46" s="3328"/>
      <c r="L46" s="3328"/>
      <c r="M46" s="3328"/>
      <c r="N46" s="3328"/>
      <c r="O46" s="3328"/>
      <c r="P46" s="3267"/>
      <c r="AH46" s="3291"/>
      <c r="AI46" s="3291"/>
      <c r="AJ46" s="3291"/>
      <c r="AK46" s="3291"/>
      <c r="AL46" s="3291"/>
      <c r="AM46" s="3293"/>
      <c r="AN46" s="3293"/>
      <c r="AO46" s="3293"/>
      <c r="AP46" s="3293"/>
      <c r="AQ46" s="3293"/>
      <c r="AR46" s="3293"/>
      <c r="AS46" s="3293"/>
      <c r="AT46" s="3293"/>
    </row>
    <row r="47" spans="2:46" s="3274" customFormat="1" ht="12" customHeight="1">
      <c r="C47" s="3329">
        <v>1</v>
      </c>
      <c r="D47" s="3330"/>
      <c r="E47" s="3331"/>
      <c r="F47" s="3332" t="s">
        <v>6560</v>
      </c>
      <c r="G47" s="3332"/>
      <c r="H47" s="3333"/>
      <c r="I47" s="3334" t="s">
        <v>1830</v>
      </c>
      <c r="J47" s="3335"/>
      <c r="K47" s="3335"/>
      <c r="L47" s="3335"/>
      <c r="M47" s="3335"/>
      <c r="N47" s="3335"/>
      <c r="O47" s="3335"/>
      <c r="P47" s="3336"/>
      <c r="AH47" s="3291"/>
      <c r="AI47" s="3291"/>
      <c r="AJ47" s="3291"/>
      <c r="AK47" s="3291"/>
      <c r="AL47" s="3291"/>
      <c r="AM47" s="3293"/>
      <c r="AN47" s="3293"/>
      <c r="AO47" s="3293"/>
      <c r="AP47" s="3293"/>
      <c r="AQ47" s="3293"/>
      <c r="AR47" s="3293"/>
      <c r="AS47" s="3293"/>
      <c r="AT47" s="3293"/>
    </row>
    <row r="48" spans="2:46" ht="12" customHeight="1">
      <c r="C48" s="3337"/>
      <c r="D48" s="3337"/>
      <c r="E48" s="3338"/>
      <c r="F48" s="3338"/>
      <c r="G48" s="3338"/>
      <c r="H48" s="3338"/>
      <c r="I48" s="3338"/>
      <c r="J48" s="3338"/>
      <c r="K48" s="3338"/>
      <c r="L48" s="3339"/>
      <c r="M48" s="3339"/>
      <c r="N48" s="3339"/>
      <c r="AH48" s="3340"/>
      <c r="AI48" s="3340"/>
      <c r="AJ48" s="3340"/>
      <c r="AK48" s="3340"/>
      <c r="AL48" s="3340"/>
      <c r="AM48" s="3341"/>
      <c r="AN48" s="3341"/>
      <c r="AO48" s="3341"/>
      <c r="AP48" s="3341"/>
      <c r="AQ48" s="3341"/>
      <c r="AR48" s="3341"/>
      <c r="AS48" s="3341"/>
      <c r="AT48" s="3341"/>
    </row>
    <row r="49" spans="2:46" ht="12" customHeight="1">
      <c r="B49" s="3274"/>
      <c r="C49" s="3269" t="s">
        <v>1809</v>
      </c>
      <c r="D49" s="3270"/>
      <c r="E49" s="3299" t="s">
        <v>1823</v>
      </c>
      <c r="F49" s="3299"/>
      <c r="G49" s="3300"/>
      <c r="H49" s="3302" t="s">
        <v>6561</v>
      </c>
      <c r="I49" s="3302"/>
      <c r="J49" s="3302"/>
      <c r="K49" s="3302"/>
      <c r="L49" s="3302"/>
      <c r="M49" s="3302"/>
      <c r="N49" s="3342"/>
      <c r="O49" s="3343"/>
      <c r="T49" s="3144" t="s">
        <v>1809</v>
      </c>
      <c r="U49" s="3344"/>
      <c r="V49" s="3148" t="s">
        <v>1823</v>
      </c>
      <c r="W49" s="3148"/>
      <c r="X49" s="3149"/>
      <c r="Y49" s="3345" t="s">
        <v>1831</v>
      </c>
      <c r="Z49" s="3345"/>
      <c r="AA49" s="3345"/>
      <c r="AB49" s="3345"/>
      <c r="AC49" s="3345"/>
      <c r="AD49" s="3345"/>
      <c r="AE49" s="3346"/>
      <c r="AF49" s="3347"/>
      <c r="AH49" s="3340"/>
      <c r="AI49" s="3340"/>
      <c r="AJ49" s="3340"/>
      <c r="AK49" s="3340"/>
      <c r="AL49" s="3340"/>
      <c r="AM49" s="3341"/>
      <c r="AN49" s="3341"/>
      <c r="AO49" s="3341"/>
      <c r="AP49" s="3341"/>
      <c r="AQ49" s="3341"/>
      <c r="AR49" s="3341"/>
      <c r="AS49" s="3341"/>
      <c r="AT49" s="3341"/>
    </row>
    <row r="50" spans="2:46" ht="12" customHeight="1">
      <c r="B50" s="3274"/>
      <c r="C50" s="3269" t="s">
        <v>6562</v>
      </c>
      <c r="D50" s="3270"/>
      <c r="E50" s="3348"/>
      <c r="F50" s="3348"/>
      <c r="G50" s="3349"/>
      <c r="H50" s="3307"/>
      <c r="I50" s="3307"/>
      <c r="J50" s="3307"/>
      <c r="K50" s="3307"/>
      <c r="L50" s="3307"/>
      <c r="M50" s="3307"/>
      <c r="N50" s="3350"/>
      <c r="O50" s="3351"/>
      <c r="T50" s="3144" t="s">
        <v>1839</v>
      </c>
      <c r="U50" s="3344"/>
      <c r="V50" s="2780"/>
      <c r="W50" s="2780"/>
      <c r="X50" s="3352"/>
      <c r="Y50" s="3353"/>
      <c r="Z50" s="3353"/>
      <c r="AA50" s="3353"/>
      <c r="AB50" s="3353"/>
      <c r="AC50" s="3353"/>
      <c r="AD50" s="3353"/>
      <c r="AE50" s="3354"/>
      <c r="AF50" s="3217"/>
      <c r="AH50" s="3340"/>
      <c r="AI50" s="3340"/>
      <c r="AJ50" s="3340"/>
      <c r="AK50" s="3340"/>
      <c r="AL50" s="3340"/>
      <c r="AM50" s="3341"/>
      <c r="AN50" s="3341"/>
      <c r="AO50" s="3341"/>
      <c r="AP50" s="3341"/>
      <c r="AQ50" s="3341"/>
      <c r="AR50" s="3341"/>
      <c r="AS50" s="3341"/>
      <c r="AT50" s="3341"/>
    </row>
    <row r="51" spans="2:46" ht="12" customHeight="1" thickBot="1">
      <c r="B51" s="3274" t="s">
        <v>1932</v>
      </c>
      <c r="C51" s="3275" t="s">
        <v>6563</v>
      </c>
      <c r="D51" s="3276" t="s">
        <v>6564</v>
      </c>
      <c r="E51" s="3348"/>
      <c r="F51" s="3348"/>
      <c r="G51" s="3349"/>
      <c r="H51" s="3307"/>
      <c r="I51" s="3307"/>
      <c r="J51" s="3307"/>
      <c r="K51" s="3307"/>
      <c r="L51" s="3307"/>
      <c r="M51" s="3307"/>
      <c r="N51" s="3350"/>
      <c r="O51" s="3351"/>
      <c r="T51" s="3355" t="s">
        <v>6565</v>
      </c>
      <c r="U51" s="3355" t="s">
        <v>6566</v>
      </c>
      <c r="V51" s="2780"/>
      <c r="W51" s="2780"/>
      <c r="X51" s="3352"/>
      <c r="Y51" s="3353"/>
      <c r="Z51" s="3353"/>
      <c r="AA51" s="3353"/>
      <c r="AB51" s="3353"/>
      <c r="AC51" s="3353"/>
      <c r="AD51" s="3353"/>
      <c r="AE51" s="3354"/>
      <c r="AF51" s="3217"/>
      <c r="AH51" s="3340"/>
      <c r="AI51" s="3340"/>
      <c r="AJ51" s="3340"/>
      <c r="AK51" s="3340"/>
      <c r="AL51" s="3340"/>
      <c r="AM51" s="3341"/>
      <c r="AN51" s="3341"/>
      <c r="AO51" s="3341"/>
      <c r="AP51" s="3341"/>
      <c r="AQ51" s="3341"/>
      <c r="AR51" s="3341"/>
      <c r="AS51" s="3341"/>
      <c r="AT51" s="3341"/>
    </row>
    <row r="52" spans="2:46" ht="12" customHeight="1" thickTop="1" thickBot="1">
      <c r="B52" s="3274" t="s">
        <v>1735</v>
      </c>
      <c r="C52" s="3277" t="s">
        <v>6567</v>
      </c>
      <c r="D52" s="3278" t="s">
        <v>6568</v>
      </c>
      <c r="E52" s="3348"/>
      <c r="F52" s="3348"/>
      <c r="G52" s="3349"/>
      <c r="H52" s="3307"/>
      <c r="I52" s="3307"/>
      <c r="J52" s="3307"/>
      <c r="K52" s="3307"/>
      <c r="L52" s="3307"/>
      <c r="M52" s="3307"/>
      <c r="N52" s="3350"/>
      <c r="O52" s="3351"/>
      <c r="T52" s="3355" t="s">
        <v>6565</v>
      </c>
      <c r="U52" s="3355" t="s">
        <v>6569</v>
      </c>
      <c r="V52" s="2780"/>
      <c r="W52" s="2780"/>
      <c r="X52" s="3352"/>
      <c r="Y52" s="3353"/>
      <c r="Z52" s="3353"/>
      <c r="AA52" s="3353"/>
      <c r="AB52" s="3353"/>
      <c r="AC52" s="3353"/>
      <c r="AD52" s="3353"/>
      <c r="AE52" s="3354"/>
      <c r="AF52" s="3217"/>
      <c r="AH52" s="3340"/>
      <c r="AI52" s="3340"/>
      <c r="AJ52" s="3340"/>
      <c r="AK52" s="3340"/>
      <c r="AL52" s="3340"/>
      <c r="AM52" s="3341"/>
      <c r="AN52" s="3341"/>
      <c r="AO52" s="3341"/>
      <c r="AP52" s="3341"/>
      <c r="AQ52" s="3341"/>
      <c r="AR52" s="3341"/>
      <c r="AS52" s="3341"/>
      <c r="AT52" s="3341"/>
    </row>
    <row r="53" spans="2:46" ht="12" customHeight="1" thickTop="1" thickBot="1">
      <c r="B53" s="3274" t="s">
        <v>1743</v>
      </c>
      <c r="C53" s="3279" t="s">
        <v>6570</v>
      </c>
      <c r="D53" s="3280" t="s">
        <v>6571</v>
      </c>
      <c r="E53" s="3356"/>
      <c r="F53" s="3356"/>
      <c r="G53" s="3357"/>
      <c r="H53" s="3356"/>
      <c r="I53" s="3356"/>
      <c r="J53" s="3356"/>
      <c r="K53" s="3356"/>
      <c r="L53" s="3356"/>
      <c r="M53" s="3356"/>
      <c r="N53" s="3356"/>
      <c r="O53" s="3357"/>
      <c r="T53" s="3355" t="s">
        <v>6572</v>
      </c>
      <c r="U53" s="3355" t="s">
        <v>6566</v>
      </c>
      <c r="V53" s="3358"/>
      <c r="W53" s="3358"/>
      <c r="X53" s="3359"/>
      <c r="Y53" s="3358"/>
      <c r="Z53" s="3358"/>
      <c r="AA53" s="3358"/>
      <c r="AB53" s="3358"/>
      <c r="AC53" s="3358"/>
      <c r="AD53" s="3358"/>
      <c r="AE53" s="3358"/>
      <c r="AF53" s="3359"/>
      <c r="AH53" s="3340"/>
      <c r="AI53" s="3340"/>
      <c r="AJ53" s="3340"/>
      <c r="AK53" s="3340"/>
      <c r="AL53" s="3340"/>
      <c r="AM53" s="3341"/>
      <c r="AN53" s="3341"/>
      <c r="AO53" s="3341"/>
      <c r="AP53" s="3341"/>
      <c r="AQ53" s="3341"/>
      <c r="AR53" s="3341"/>
      <c r="AS53" s="3341"/>
      <c r="AT53" s="3341"/>
    </row>
    <row r="54" spans="2:46" ht="12" customHeight="1" thickTop="1">
      <c r="B54" s="3274"/>
      <c r="C54" s="3281">
        <v>0</v>
      </c>
      <c r="D54" s="3282">
        <v>1</v>
      </c>
      <c r="E54" s="3324" t="s">
        <v>6573</v>
      </c>
      <c r="F54" s="3324"/>
      <c r="G54" s="3326"/>
      <c r="H54" s="3327" t="s">
        <v>1839</v>
      </c>
      <c r="I54" s="3328"/>
      <c r="J54" s="3328"/>
      <c r="K54" s="3328"/>
      <c r="L54" s="3328"/>
      <c r="M54" s="3328"/>
      <c r="N54" s="3328"/>
      <c r="O54" s="3267"/>
      <c r="T54" s="3360">
        <v>0</v>
      </c>
      <c r="U54" s="3361">
        <v>1</v>
      </c>
      <c r="V54" s="3362" t="s">
        <v>6573</v>
      </c>
      <c r="W54" s="3362"/>
      <c r="X54" s="3363"/>
      <c r="Y54" s="3364" t="s">
        <v>1839</v>
      </c>
      <c r="Z54" s="3365"/>
      <c r="AA54" s="3365"/>
      <c r="AB54" s="3365"/>
      <c r="AC54" s="3365"/>
      <c r="AD54" s="3365"/>
      <c r="AE54" s="3365"/>
      <c r="AF54" s="3366"/>
      <c r="AH54" s="3340"/>
      <c r="AI54" s="3340"/>
      <c r="AJ54" s="3340"/>
      <c r="AK54" s="3340"/>
      <c r="AL54" s="3340"/>
      <c r="AM54" s="3341"/>
      <c r="AN54" s="3341"/>
      <c r="AO54" s="3341"/>
      <c r="AP54" s="3341"/>
      <c r="AQ54" s="3341"/>
      <c r="AR54" s="3341"/>
      <c r="AS54" s="3341"/>
      <c r="AT54" s="3341"/>
    </row>
    <row r="55" spans="2:46" ht="12" customHeight="1">
      <c r="B55" s="3274"/>
      <c r="C55" s="3288">
        <v>1</v>
      </c>
      <c r="D55" s="3289">
        <v>0</v>
      </c>
      <c r="E55" s="3330" t="s">
        <v>1638</v>
      </c>
      <c r="F55" s="3330"/>
      <c r="G55" s="3367"/>
      <c r="H55" s="3368" t="s">
        <v>6574</v>
      </c>
      <c r="I55" s="3369"/>
      <c r="J55" s="3369"/>
      <c r="K55" s="3369"/>
      <c r="L55" s="3369"/>
      <c r="M55" s="3369"/>
      <c r="N55" s="3369"/>
      <c r="O55" s="3263"/>
      <c r="T55" s="3370">
        <v>1</v>
      </c>
      <c r="U55" s="3371">
        <v>0</v>
      </c>
      <c r="V55" s="3228" t="s">
        <v>1638</v>
      </c>
      <c r="W55" s="3228"/>
      <c r="X55" s="3229"/>
      <c r="Y55" s="3372" t="s">
        <v>1841</v>
      </c>
      <c r="Z55" s="3238"/>
      <c r="AA55" s="3238"/>
      <c r="AB55" s="3238"/>
      <c r="AC55" s="3238"/>
      <c r="AD55" s="3238"/>
      <c r="AE55" s="3238"/>
      <c r="AF55" s="3232"/>
      <c r="AH55" s="3340"/>
      <c r="AI55" s="3340"/>
      <c r="AJ55" s="3340"/>
      <c r="AK55" s="3340"/>
      <c r="AL55" s="3340"/>
      <c r="AM55" s="3341"/>
      <c r="AN55" s="3341"/>
      <c r="AO55" s="3341"/>
      <c r="AP55" s="3341"/>
      <c r="AQ55" s="3341"/>
      <c r="AR55" s="3341"/>
      <c r="AS55" s="3341"/>
      <c r="AT55" s="3341"/>
    </row>
    <row r="56" spans="2:46" ht="12" customHeight="1">
      <c r="AA56" s="3373"/>
      <c r="AB56" s="3373"/>
      <c r="AC56" s="3373"/>
      <c r="AD56" s="3373"/>
      <c r="AE56" s="3341"/>
    </row>
    <row r="57" spans="2:46" ht="12" customHeight="1">
      <c r="C57" s="3144" t="s">
        <v>1809</v>
      </c>
      <c r="D57" s="3153"/>
      <c r="E57" s="3374"/>
      <c r="F57" s="3148" t="s">
        <v>1823</v>
      </c>
      <c r="G57" s="3148"/>
      <c r="H57" s="3149"/>
      <c r="I57" s="3375" t="s">
        <v>1810</v>
      </c>
      <c r="J57" s="3376"/>
      <c r="K57" s="3376"/>
      <c r="L57" s="3376"/>
      <c r="M57" s="3376"/>
      <c r="N57" s="3376"/>
      <c r="O57" s="3238"/>
      <c r="P57" s="3232"/>
      <c r="Q57" s="3377"/>
      <c r="R57" s="3377"/>
      <c r="S57" s="3340"/>
      <c r="T57" s="3340"/>
      <c r="U57" s="3340"/>
      <c r="V57" s="3340"/>
      <c r="W57" s="3340"/>
      <c r="X57" s="3378"/>
      <c r="Y57" s="3378"/>
      <c r="Z57" s="3378"/>
      <c r="AA57" s="3373"/>
      <c r="AB57" s="3373"/>
      <c r="AC57" s="3373"/>
      <c r="AD57" s="3373"/>
      <c r="AE57" s="3341"/>
      <c r="AG57" s="3340"/>
      <c r="AH57" s="3379"/>
      <c r="AI57" s="3379"/>
      <c r="AJ57" s="3379"/>
      <c r="AK57" s="3379"/>
      <c r="AL57" s="3379"/>
    </row>
    <row r="58" spans="2:46" ht="12" customHeight="1" thickBot="1">
      <c r="B58" s="3143" t="s">
        <v>1932</v>
      </c>
      <c r="C58" s="3167" t="s">
        <v>6575</v>
      </c>
      <c r="D58" s="3173"/>
      <c r="E58" s="3380"/>
      <c r="F58" s="3159"/>
      <c r="G58" s="3159"/>
      <c r="H58" s="3160"/>
      <c r="I58" s="3381"/>
      <c r="J58" s="3345"/>
      <c r="K58" s="3345"/>
      <c r="L58" s="3345"/>
      <c r="M58" s="3345"/>
      <c r="N58" s="3345"/>
      <c r="O58" s="3346"/>
      <c r="P58" s="3347"/>
      <c r="Q58" s="3377"/>
      <c r="R58" s="3377"/>
      <c r="S58" s="3340"/>
      <c r="T58" s="3340"/>
      <c r="U58" s="3340"/>
      <c r="V58" s="3340"/>
      <c r="W58" s="3340"/>
      <c r="X58" s="3378"/>
      <c r="Y58" s="3378"/>
      <c r="Z58" s="3378"/>
      <c r="AA58" s="3373"/>
      <c r="AB58" s="3373"/>
      <c r="AC58" s="3373"/>
      <c r="AD58" s="3373"/>
      <c r="AE58" s="3341"/>
      <c r="AG58" s="3340"/>
      <c r="AH58" s="3379"/>
      <c r="AI58" s="3379"/>
      <c r="AJ58" s="3379"/>
      <c r="AK58" s="3379"/>
      <c r="AL58" s="3379"/>
    </row>
    <row r="59" spans="2:46" ht="12" customHeight="1" thickTop="1" thickBot="1">
      <c r="B59" s="3143" t="s">
        <v>2036</v>
      </c>
      <c r="C59" s="3183" t="s">
        <v>6576</v>
      </c>
      <c r="D59" s="3186"/>
      <c r="E59" s="3382"/>
      <c r="F59" s="3159"/>
      <c r="G59" s="3159"/>
      <c r="H59" s="3160"/>
      <c r="I59" s="3381"/>
      <c r="J59" s="3345"/>
      <c r="K59" s="3345"/>
      <c r="L59" s="3345"/>
      <c r="M59" s="3345"/>
      <c r="N59" s="3345"/>
      <c r="O59" s="3346"/>
      <c r="P59" s="3347"/>
      <c r="Q59" s="3377"/>
      <c r="R59" s="3377"/>
      <c r="S59" s="3340"/>
      <c r="T59" s="3340"/>
      <c r="U59" s="3340"/>
      <c r="V59" s="3340"/>
      <c r="W59" s="3340"/>
      <c r="X59" s="3378"/>
      <c r="Y59" s="3378"/>
      <c r="Z59" s="3378"/>
      <c r="AA59" s="3373"/>
      <c r="AB59" s="3373"/>
      <c r="AC59" s="3373"/>
      <c r="AD59" s="3373"/>
      <c r="AE59" s="3341"/>
      <c r="AG59" s="3340"/>
      <c r="AH59" s="3379"/>
      <c r="AI59" s="3379"/>
      <c r="AJ59" s="3379"/>
      <c r="AK59" s="3379"/>
      <c r="AL59" s="3379"/>
    </row>
    <row r="60" spans="2:46" ht="12" customHeight="1" thickTop="1" thickBot="1">
      <c r="B60" s="3143" t="s">
        <v>1817</v>
      </c>
      <c r="C60" s="3193" t="s">
        <v>6577</v>
      </c>
      <c r="D60" s="3196"/>
      <c r="E60" s="3383"/>
      <c r="F60" s="3384"/>
      <c r="G60" s="3384"/>
      <c r="H60" s="3385"/>
      <c r="I60" s="3386"/>
      <c r="J60" s="3387"/>
      <c r="K60" s="3387"/>
      <c r="L60" s="3387"/>
      <c r="M60" s="3387"/>
      <c r="N60" s="3387"/>
      <c r="O60" s="3388"/>
      <c r="P60" s="3389"/>
      <c r="Q60" s="3377"/>
      <c r="R60" s="3377"/>
      <c r="S60" s="3340"/>
      <c r="T60" s="3340"/>
      <c r="U60" s="3378"/>
      <c r="V60" s="3378"/>
      <c r="W60" s="3378"/>
      <c r="X60" s="3378"/>
      <c r="Y60" s="3378"/>
      <c r="Z60" s="3378"/>
      <c r="AA60" s="3373"/>
      <c r="AB60" s="3373"/>
      <c r="AC60" s="3373"/>
      <c r="AD60" s="3373"/>
      <c r="AE60" s="3341"/>
      <c r="AG60" s="3340"/>
      <c r="AH60" s="3379"/>
      <c r="AI60" s="3379"/>
      <c r="AJ60" s="3379"/>
      <c r="AK60" s="3379"/>
      <c r="AL60" s="3379"/>
    </row>
    <row r="61" spans="2:46" ht="12" customHeight="1" thickTop="1">
      <c r="C61" s="3235">
        <v>0</v>
      </c>
      <c r="D61" s="3228"/>
      <c r="E61" s="3390"/>
      <c r="F61" s="3228" t="s">
        <v>1752</v>
      </c>
      <c r="G61" s="3228"/>
      <c r="H61" s="3229"/>
      <c r="I61" s="3364" t="s">
        <v>1828</v>
      </c>
      <c r="J61" s="3365"/>
      <c r="K61" s="3365"/>
      <c r="L61" s="3365"/>
      <c r="M61" s="3365"/>
      <c r="N61" s="3365"/>
      <c r="O61" s="3365"/>
      <c r="P61" s="3366"/>
      <c r="Q61" s="3391"/>
      <c r="R61" s="3391"/>
      <c r="S61" s="3340"/>
      <c r="T61" s="3340"/>
      <c r="U61" s="3340"/>
      <c r="V61" s="3340"/>
      <c r="W61" s="3340"/>
      <c r="X61" s="3341"/>
      <c r="Y61" s="3341"/>
      <c r="Z61" s="3341"/>
      <c r="AA61" s="3373"/>
      <c r="AB61" s="3373"/>
      <c r="AC61" s="3373"/>
      <c r="AD61" s="3373"/>
      <c r="AE61" s="3341"/>
      <c r="AG61" s="3340"/>
      <c r="AH61" s="3379"/>
      <c r="AI61" s="3379"/>
      <c r="AJ61" s="3379"/>
      <c r="AK61" s="3379"/>
      <c r="AL61" s="3379"/>
    </row>
    <row r="62" spans="2:46" ht="12" customHeight="1">
      <c r="C62" s="3235">
        <v>1</v>
      </c>
      <c r="D62" s="3228"/>
      <c r="E62" s="3390"/>
      <c r="F62" s="3392" t="s">
        <v>1849</v>
      </c>
      <c r="G62" s="3392"/>
      <c r="H62" s="3393"/>
      <c r="I62" s="3394" t="s">
        <v>6578</v>
      </c>
      <c r="J62" s="3395"/>
      <c r="K62" s="3395"/>
      <c r="L62" s="3395"/>
      <c r="M62" s="3395"/>
      <c r="N62" s="3395"/>
      <c r="O62" s="3395"/>
      <c r="P62" s="3396"/>
      <c r="Q62" s="3391"/>
      <c r="R62" s="3391"/>
      <c r="S62" s="3340"/>
      <c r="T62" s="3340"/>
      <c r="U62" s="3340"/>
      <c r="V62" s="3340"/>
      <c r="W62" s="3340"/>
      <c r="X62" s="3341"/>
      <c r="Y62" s="3341"/>
      <c r="Z62" s="3341"/>
      <c r="AA62" s="3373"/>
      <c r="AB62" s="3373"/>
      <c r="AC62" s="3373"/>
      <c r="AD62" s="3373"/>
      <c r="AE62" s="3341"/>
      <c r="AG62" s="3340"/>
      <c r="AH62" s="3379"/>
      <c r="AI62" s="3379"/>
      <c r="AJ62" s="3379"/>
      <c r="AK62" s="3379"/>
      <c r="AL62" s="3379"/>
    </row>
    <row r="64" spans="2:46" s="3274" customFormat="1" ht="12" customHeight="1">
      <c r="C64" s="3269" t="s">
        <v>1809</v>
      </c>
      <c r="D64" s="3297"/>
      <c r="E64" s="3297"/>
      <c r="F64" s="3297"/>
      <c r="G64" s="3297"/>
      <c r="H64" s="3297"/>
      <c r="I64" s="3297"/>
      <c r="J64" s="3297"/>
      <c r="K64" s="3297"/>
      <c r="L64" s="3297"/>
      <c r="M64" s="3297"/>
      <c r="N64" s="3297"/>
      <c r="O64" s="3298"/>
      <c r="P64" s="3299" t="s">
        <v>6579</v>
      </c>
      <c r="Q64" s="3299"/>
      <c r="R64" s="3299"/>
      <c r="S64" s="3300"/>
      <c r="T64" s="3397" t="s">
        <v>6561</v>
      </c>
      <c r="U64" s="3299"/>
      <c r="V64" s="3299"/>
      <c r="W64" s="3299"/>
      <c r="X64" s="3299"/>
      <c r="Y64" s="3299"/>
      <c r="Z64" s="3299"/>
      <c r="AA64" s="3299"/>
      <c r="AB64" s="3299"/>
      <c r="AC64" s="3300"/>
    </row>
    <row r="65" spans="2:43" s="3274" customFormat="1" ht="12" customHeight="1">
      <c r="C65" s="3269" t="s">
        <v>6580</v>
      </c>
      <c r="D65" s="3297"/>
      <c r="E65" s="3398"/>
      <c r="F65" s="3269" t="s">
        <v>6581</v>
      </c>
      <c r="G65" s="3399"/>
      <c r="H65" s="3269" t="s">
        <v>6582</v>
      </c>
      <c r="I65" s="3400"/>
      <c r="J65" s="3401"/>
      <c r="K65" s="3269" t="s">
        <v>6583</v>
      </c>
      <c r="L65" s="3399"/>
      <c r="M65" s="3402" t="s">
        <v>1856</v>
      </c>
      <c r="N65" s="3403"/>
      <c r="O65" s="3404"/>
      <c r="P65" s="3304"/>
      <c r="Q65" s="3304"/>
      <c r="R65" s="3304"/>
      <c r="S65" s="3305"/>
      <c r="T65" s="3405"/>
      <c r="U65" s="3304"/>
      <c r="V65" s="3304"/>
      <c r="W65" s="3304"/>
      <c r="X65" s="3304"/>
      <c r="Y65" s="3304"/>
      <c r="Z65" s="3304"/>
      <c r="AA65" s="3304"/>
      <c r="AB65" s="3304"/>
      <c r="AC65" s="3305"/>
    </row>
    <row r="66" spans="2:43" s="3274" customFormat="1" ht="12" customHeight="1" thickBot="1">
      <c r="B66" s="3274" t="s">
        <v>1932</v>
      </c>
      <c r="C66" s="3406" t="s">
        <v>1857</v>
      </c>
      <c r="D66" s="3407"/>
      <c r="E66" s="3408"/>
      <c r="F66" s="3409" t="s">
        <v>6584</v>
      </c>
      <c r="G66" s="3410" t="s">
        <v>1868</v>
      </c>
      <c r="H66" s="3406" t="s">
        <v>6585</v>
      </c>
      <c r="I66" s="3411"/>
      <c r="J66" s="3412"/>
      <c r="K66" s="3406" t="s">
        <v>6586</v>
      </c>
      <c r="L66" s="3413"/>
      <c r="M66" s="3414" t="s">
        <v>6587</v>
      </c>
      <c r="N66" s="3414" t="s">
        <v>6588</v>
      </c>
      <c r="O66" s="3415" t="s">
        <v>6589</v>
      </c>
      <c r="P66" s="3304"/>
      <c r="Q66" s="3304"/>
      <c r="R66" s="3304"/>
      <c r="S66" s="3305"/>
      <c r="T66" s="3405"/>
      <c r="U66" s="3304"/>
      <c r="V66" s="3304"/>
      <c r="W66" s="3304"/>
      <c r="X66" s="3304"/>
      <c r="Y66" s="3304"/>
      <c r="Z66" s="3304"/>
      <c r="AA66" s="3304"/>
      <c r="AB66" s="3304"/>
      <c r="AC66" s="3305"/>
    </row>
    <row r="67" spans="2:43" s="3274" customFormat="1" ht="12" customHeight="1" thickTop="1" thickBot="1">
      <c r="B67" s="3274" t="s">
        <v>2036</v>
      </c>
      <c r="C67" s="3406" t="s">
        <v>1872</v>
      </c>
      <c r="D67" s="3407"/>
      <c r="E67" s="3408"/>
      <c r="F67" s="3409" t="s">
        <v>6584</v>
      </c>
      <c r="G67" s="3410" t="s">
        <v>1859</v>
      </c>
      <c r="H67" s="3406" t="s">
        <v>1869</v>
      </c>
      <c r="I67" s="3411"/>
      <c r="J67" s="3412"/>
      <c r="K67" s="3406" t="s">
        <v>6586</v>
      </c>
      <c r="L67" s="3413"/>
      <c r="M67" s="3414" t="s">
        <v>1871</v>
      </c>
      <c r="N67" s="3414" t="s">
        <v>1863</v>
      </c>
      <c r="O67" s="3415" t="s">
        <v>6589</v>
      </c>
      <c r="P67" s="3304"/>
      <c r="Q67" s="3304"/>
      <c r="R67" s="3304"/>
      <c r="S67" s="3305"/>
      <c r="T67" s="3405"/>
      <c r="U67" s="3304"/>
      <c r="V67" s="3304"/>
      <c r="W67" s="3304"/>
      <c r="X67" s="3304"/>
      <c r="Y67" s="3304"/>
      <c r="Z67" s="3304"/>
      <c r="AA67" s="3304"/>
      <c r="AB67" s="3304"/>
      <c r="AC67" s="3305"/>
    </row>
    <row r="68" spans="2:43" s="3274" customFormat="1" ht="12" customHeight="1" thickTop="1" thickBot="1">
      <c r="B68" s="3274" t="s">
        <v>1817</v>
      </c>
      <c r="C68" s="3406" t="s">
        <v>1866</v>
      </c>
      <c r="D68" s="3407"/>
      <c r="E68" s="3408"/>
      <c r="F68" s="3409" t="s">
        <v>6584</v>
      </c>
      <c r="G68" s="3410" t="s">
        <v>1859</v>
      </c>
      <c r="H68" s="3406" t="s">
        <v>1873</v>
      </c>
      <c r="I68" s="3411"/>
      <c r="J68" s="3412"/>
      <c r="K68" s="3406" t="s">
        <v>6586</v>
      </c>
      <c r="L68" s="3413"/>
      <c r="M68" s="3414" t="s">
        <v>1871</v>
      </c>
      <c r="N68" s="3414" t="s">
        <v>6588</v>
      </c>
      <c r="O68" s="3415" t="s">
        <v>6590</v>
      </c>
      <c r="P68" s="3318"/>
      <c r="Q68" s="3318"/>
      <c r="R68" s="3318"/>
      <c r="S68" s="3319"/>
      <c r="T68" s="3416"/>
      <c r="U68" s="3318"/>
      <c r="V68" s="3318"/>
      <c r="W68" s="3318"/>
      <c r="X68" s="3318"/>
      <c r="Y68" s="3318"/>
      <c r="Z68" s="3318"/>
      <c r="AA68" s="3318"/>
      <c r="AB68" s="3318"/>
      <c r="AC68" s="3319"/>
    </row>
    <row r="69" spans="2:43" s="3274" customFormat="1" ht="12" customHeight="1" thickTop="1">
      <c r="C69" s="3329" t="s">
        <v>6591</v>
      </c>
      <c r="D69" s="3330"/>
      <c r="E69" s="3367"/>
      <c r="F69" s="3417">
        <v>0</v>
      </c>
      <c r="G69" s="3417">
        <v>0</v>
      </c>
      <c r="H69" s="3418" t="s">
        <v>1752</v>
      </c>
      <c r="I69" s="3419"/>
      <c r="J69" s="3420"/>
      <c r="K69" s="3418" t="s">
        <v>1752</v>
      </c>
      <c r="L69" s="3421"/>
      <c r="M69" s="3422">
        <v>0</v>
      </c>
      <c r="N69" s="3422">
        <v>0</v>
      </c>
      <c r="O69" s="3423">
        <v>1</v>
      </c>
      <c r="P69" s="3330" t="s">
        <v>1875</v>
      </c>
      <c r="Q69" s="3330"/>
      <c r="R69" s="3330"/>
      <c r="S69" s="3367"/>
      <c r="T69" s="3424" t="s">
        <v>6592</v>
      </c>
      <c r="U69" s="3425"/>
      <c r="V69" s="3425"/>
      <c r="W69" s="3425"/>
      <c r="X69" s="3425"/>
      <c r="Y69" s="3425"/>
      <c r="Z69" s="3425"/>
      <c r="AA69" s="3425"/>
      <c r="AB69" s="3425"/>
      <c r="AC69" s="3426"/>
    </row>
    <row r="70" spans="2:43" s="3274" customFormat="1" ht="12" customHeight="1">
      <c r="C70" s="3329" t="s">
        <v>6591</v>
      </c>
      <c r="D70" s="3330"/>
      <c r="E70" s="3367"/>
      <c r="F70" s="3427">
        <v>0</v>
      </c>
      <c r="G70" s="3427">
        <v>1</v>
      </c>
      <c r="H70" s="3323" t="s">
        <v>1752</v>
      </c>
      <c r="I70" s="3428"/>
      <c r="J70" s="3429"/>
      <c r="K70" s="3329" t="s">
        <v>1752</v>
      </c>
      <c r="L70" s="3367"/>
      <c r="M70" s="3422">
        <v>0</v>
      </c>
      <c r="N70" s="3422">
        <v>0</v>
      </c>
      <c r="O70" s="3423">
        <v>1</v>
      </c>
      <c r="P70" s="3330" t="s">
        <v>6593</v>
      </c>
      <c r="Q70" s="3430"/>
      <c r="R70" s="3430"/>
      <c r="S70" s="3399"/>
      <c r="T70" s="3261" t="s">
        <v>6594</v>
      </c>
      <c r="U70" s="3262"/>
      <c r="V70" s="3262"/>
      <c r="W70" s="3262"/>
      <c r="X70" s="3262"/>
      <c r="Y70" s="3262"/>
      <c r="Z70" s="3262"/>
      <c r="AA70" s="3262"/>
      <c r="AB70" s="3262"/>
      <c r="AC70" s="3431"/>
    </row>
    <row r="71" spans="2:43" s="3274" customFormat="1" ht="12" customHeight="1">
      <c r="C71" s="3329" t="s">
        <v>1894</v>
      </c>
      <c r="D71" s="3330"/>
      <c r="E71" s="3367"/>
      <c r="F71" s="3432">
        <v>1</v>
      </c>
      <c r="G71" s="3432">
        <v>0</v>
      </c>
      <c r="H71" s="3329" t="s">
        <v>1752</v>
      </c>
      <c r="I71" s="3400"/>
      <c r="J71" s="3401"/>
      <c r="K71" s="3329" t="s">
        <v>1752</v>
      </c>
      <c r="L71" s="3367"/>
      <c r="M71" s="3422">
        <v>0</v>
      </c>
      <c r="N71" s="3422">
        <v>0</v>
      </c>
      <c r="O71" s="3423">
        <v>1</v>
      </c>
      <c r="P71" s="3330" t="s">
        <v>6595</v>
      </c>
      <c r="Q71" s="3330"/>
      <c r="R71" s="3330"/>
      <c r="S71" s="3367"/>
      <c r="T71" s="3261" t="s">
        <v>6596</v>
      </c>
      <c r="U71" s="3262"/>
      <c r="V71" s="3262"/>
      <c r="W71" s="3262"/>
      <c r="X71" s="3262"/>
      <c r="Y71" s="3262"/>
      <c r="Z71" s="3262"/>
      <c r="AA71" s="3262"/>
      <c r="AB71" s="3262"/>
      <c r="AC71" s="3431"/>
    </row>
    <row r="72" spans="2:43" s="3274" customFormat="1" ht="12" customHeight="1">
      <c r="C72" s="3329" t="s">
        <v>1894</v>
      </c>
      <c r="D72" s="3330"/>
      <c r="E72" s="3367"/>
      <c r="F72" s="3432">
        <v>1</v>
      </c>
      <c r="G72" s="3432">
        <v>1</v>
      </c>
      <c r="H72" s="3433" t="s">
        <v>1752</v>
      </c>
      <c r="I72" s="3434"/>
      <c r="J72" s="3435"/>
      <c r="K72" s="3436" t="s">
        <v>1752</v>
      </c>
      <c r="L72" s="3437"/>
      <c r="M72" s="3422">
        <v>0</v>
      </c>
      <c r="N72" s="3422">
        <v>0</v>
      </c>
      <c r="O72" s="3423">
        <v>1</v>
      </c>
      <c r="P72" s="3438" t="s">
        <v>1881</v>
      </c>
      <c r="Q72" s="3438"/>
      <c r="R72" s="3438"/>
      <c r="S72" s="3439"/>
      <c r="T72" s="3440" t="s">
        <v>6597</v>
      </c>
      <c r="U72" s="3441"/>
      <c r="V72" s="3441"/>
      <c r="W72" s="3441"/>
      <c r="X72" s="3441"/>
      <c r="Y72" s="3441"/>
      <c r="Z72" s="3441"/>
      <c r="AA72" s="3441"/>
      <c r="AB72" s="3441"/>
      <c r="AC72" s="3442"/>
      <c r="AH72" s="3443"/>
      <c r="AI72" s="3443"/>
      <c r="AJ72" s="3443"/>
      <c r="AK72" s="3443"/>
      <c r="AL72" s="3443"/>
    </row>
    <row r="73" spans="2:43" s="3274" customFormat="1" ht="12" customHeight="1">
      <c r="C73" s="3329" t="s">
        <v>1752</v>
      </c>
      <c r="D73" s="3330"/>
      <c r="E73" s="3367"/>
      <c r="F73" s="3444">
        <v>0</v>
      </c>
      <c r="G73" s="3445">
        <v>0</v>
      </c>
      <c r="H73" s="3329" t="s">
        <v>1889</v>
      </c>
      <c r="I73" s="3400"/>
      <c r="J73" s="3401"/>
      <c r="K73" s="3329" t="s">
        <v>1886</v>
      </c>
      <c r="L73" s="3399"/>
      <c r="M73" s="3446">
        <v>0</v>
      </c>
      <c r="N73" s="3445">
        <v>1</v>
      </c>
      <c r="O73" s="3447">
        <v>0</v>
      </c>
      <c r="P73" s="3330" t="s">
        <v>1884</v>
      </c>
      <c r="Q73" s="3330"/>
      <c r="R73" s="3330"/>
      <c r="S73" s="3367"/>
      <c r="T73" s="3261" t="s">
        <v>6598</v>
      </c>
      <c r="U73" s="3262"/>
      <c r="V73" s="3262"/>
      <c r="W73" s="3262"/>
      <c r="X73" s="3262"/>
      <c r="Y73" s="3262"/>
      <c r="Z73" s="3262"/>
      <c r="AA73" s="3262"/>
      <c r="AB73" s="3262"/>
      <c r="AC73" s="3431"/>
      <c r="AH73" s="3443"/>
      <c r="AI73" s="3443"/>
      <c r="AJ73" s="3443"/>
      <c r="AK73" s="3443"/>
      <c r="AL73" s="3443"/>
    </row>
    <row r="74" spans="2:43" s="3274" customFormat="1" ht="12" customHeight="1">
      <c r="C74" s="3329" t="s">
        <v>1752</v>
      </c>
      <c r="D74" s="3330"/>
      <c r="E74" s="3367"/>
      <c r="F74" s="3444">
        <v>0</v>
      </c>
      <c r="G74" s="3445">
        <v>1</v>
      </c>
      <c r="H74" s="3329" t="s">
        <v>1889</v>
      </c>
      <c r="I74" s="3400"/>
      <c r="J74" s="3401"/>
      <c r="K74" s="3329" t="s">
        <v>1782</v>
      </c>
      <c r="L74" s="3399"/>
      <c r="M74" s="3446">
        <v>0</v>
      </c>
      <c r="N74" s="3445">
        <v>1</v>
      </c>
      <c r="O74" s="3447">
        <v>0</v>
      </c>
      <c r="P74" s="3330" t="s">
        <v>1887</v>
      </c>
      <c r="Q74" s="3330"/>
      <c r="R74" s="3330"/>
      <c r="S74" s="3367"/>
      <c r="T74" s="3261" t="s">
        <v>1888</v>
      </c>
      <c r="U74" s="3262"/>
      <c r="V74" s="3262"/>
      <c r="W74" s="3262"/>
      <c r="X74" s="3262"/>
      <c r="Y74" s="3262"/>
      <c r="Z74" s="3262"/>
      <c r="AA74" s="3262"/>
      <c r="AB74" s="3262"/>
      <c r="AC74" s="3431"/>
      <c r="AH74" s="3443"/>
      <c r="AI74" s="3443"/>
      <c r="AJ74" s="3443"/>
      <c r="AK74" s="3443"/>
      <c r="AL74" s="3443"/>
    </row>
    <row r="75" spans="2:43" s="3274" customFormat="1" ht="12" customHeight="1">
      <c r="C75" s="3436" t="s">
        <v>1752</v>
      </c>
      <c r="D75" s="3448"/>
      <c r="E75" s="3437"/>
      <c r="F75" s="3449">
        <v>1</v>
      </c>
      <c r="G75" s="3450">
        <v>0</v>
      </c>
      <c r="H75" s="3436" t="s">
        <v>1889</v>
      </c>
      <c r="I75" s="3451"/>
      <c r="J75" s="3452"/>
      <c r="K75" s="3436" t="s">
        <v>1758</v>
      </c>
      <c r="L75" s="3453"/>
      <c r="M75" s="3454">
        <v>0</v>
      </c>
      <c r="N75" s="3449">
        <v>1</v>
      </c>
      <c r="O75" s="3455">
        <v>0</v>
      </c>
      <c r="P75" s="3448" t="s">
        <v>6599</v>
      </c>
      <c r="Q75" s="3448"/>
      <c r="R75" s="3448"/>
      <c r="S75" s="3437"/>
      <c r="T75" s="3456" t="s">
        <v>6600</v>
      </c>
      <c r="U75" s="3457"/>
      <c r="V75" s="3457"/>
      <c r="W75" s="3457"/>
      <c r="X75" s="3457"/>
      <c r="Y75" s="3457"/>
      <c r="Z75" s="3457"/>
      <c r="AA75" s="3457"/>
      <c r="AB75" s="3457"/>
      <c r="AC75" s="3458"/>
      <c r="AH75" s="3443"/>
      <c r="AI75" s="3443"/>
      <c r="AJ75" s="3443"/>
      <c r="AK75" s="3443"/>
      <c r="AL75" s="3443"/>
    </row>
    <row r="76" spans="2:43" s="3274" customFormat="1" ht="12" customHeight="1">
      <c r="C76" s="3436" t="s">
        <v>1752</v>
      </c>
      <c r="D76" s="3448"/>
      <c r="E76" s="3437"/>
      <c r="F76" s="3449">
        <v>1</v>
      </c>
      <c r="G76" s="3449">
        <v>1</v>
      </c>
      <c r="H76" s="3436" t="s">
        <v>1889</v>
      </c>
      <c r="I76" s="3451"/>
      <c r="J76" s="3452"/>
      <c r="K76" s="3436" t="s">
        <v>1758</v>
      </c>
      <c r="L76" s="3453"/>
      <c r="M76" s="3454">
        <v>0</v>
      </c>
      <c r="N76" s="3449">
        <v>1</v>
      </c>
      <c r="O76" s="3455">
        <v>0</v>
      </c>
      <c r="P76" s="3448" t="s">
        <v>6601</v>
      </c>
      <c r="Q76" s="3448"/>
      <c r="R76" s="3448"/>
      <c r="S76" s="3437"/>
      <c r="T76" s="3456" t="s">
        <v>6602</v>
      </c>
      <c r="U76" s="3457"/>
      <c r="V76" s="3457"/>
      <c r="W76" s="3457"/>
      <c r="X76" s="3457"/>
      <c r="Y76" s="3457"/>
      <c r="Z76" s="3457"/>
      <c r="AA76" s="3457"/>
      <c r="AB76" s="3457"/>
      <c r="AC76" s="3458"/>
      <c r="AH76" s="3443"/>
      <c r="AI76" s="3443"/>
      <c r="AJ76" s="3443"/>
      <c r="AK76" s="3443"/>
      <c r="AL76" s="3443"/>
    </row>
    <row r="77" spans="2:43" s="3274" customFormat="1" ht="12" customHeight="1">
      <c r="C77" s="3329" t="s">
        <v>6591</v>
      </c>
      <c r="D77" s="3330"/>
      <c r="E77" s="3367"/>
      <c r="F77" s="3329" t="s">
        <v>1752</v>
      </c>
      <c r="G77" s="3399"/>
      <c r="H77" s="3329" t="s">
        <v>6603</v>
      </c>
      <c r="I77" s="3400"/>
      <c r="J77" s="3401"/>
      <c r="K77" s="3329" t="s">
        <v>1758</v>
      </c>
      <c r="L77" s="3399"/>
      <c r="M77" s="3445">
        <v>1</v>
      </c>
      <c r="N77" s="3444">
        <v>0</v>
      </c>
      <c r="O77" s="3447">
        <v>0</v>
      </c>
      <c r="P77" s="3330" t="s">
        <v>1895</v>
      </c>
      <c r="Q77" s="3330"/>
      <c r="R77" s="3330"/>
      <c r="S77" s="3367"/>
      <c r="T77" s="3261" t="s">
        <v>6604</v>
      </c>
      <c r="U77" s="3262"/>
      <c r="V77" s="3262"/>
      <c r="W77" s="3262"/>
      <c r="X77" s="3262"/>
      <c r="Y77" s="3262"/>
      <c r="Z77" s="3262"/>
      <c r="AA77" s="3262"/>
      <c r="AB77" s="3262"/>
      <c r="AC77" s="3431"/>
      <c r="AH77" s="3443"/>
      <c r="AI77" s="3443"/>
      <c r="AJ77" s="3443"/>
      <c r="AK77" s="3443"/>
      <c r="AL77" s="3443"/>
    </row>
    <row r="78" spans="2:43" ht="12" customHeight="1">
      <c r="C78" s="3459"/>
      <c r="D78" s="3459"/>
      <c r="E78" s="3459"/>
      <c r="F78" s="3459"/>
      <c r="G78" s="3460"/>
      <c r="H78" s="3459"/>
      <c r="I78" s="3461"/>
      <c r="J78" s="3461"/>
      <c r="K78" s="3459"/>
      <c r="L78" s="3460"/>
      <c r="M78" s="3462"/>
      <c r="N78" s="3459"/>
      <c r="O78" s="3459"/>
      <c r="P78" s="3459"/>
      <c r="Q78" s="3459"/>
      <c r="R78" s="3459"/>
      <c r="S78" s="3459"/>
      <c r="T78" s="3463"/>
      <c r="U78" s="3463"/>
      <c r="V78" s="3463"/>
      <c r="W78" s="3463"/>
      <c r="X78" s="3463"/>
      <c r="Y78" s="3463"/>
      <c r="Z78" s="3463"/>
      <c r="AA78" s="3463"/>
      <c r="AB78" s="3463"/>
      <c r="AC78" s="3463"/>
      <c r="AH78" s="3379"/>
      <c r="AI78" s="3379"/>
      <c r="AJ78" s="3379"/>
      <c r="AK78" s="3379"/>
      <c r="AL78" s="3379"/>
    </row>
    <row r="79" spans="2:43" ht="12" customHeight="1">
      <c r="C79" s="3459"/>
      <c r="D79" s="3459"/>
      <c r="E79" s="3459"/>
      <c r="F79" s="3459"/>
      <c r="G79" s="3460"/>
      <c r="H79" s="3459"/>
      <c r="I79" s="3461"/>
      <c r="J79" s="3461"/>
      <c r="K79" s="3459"/>
      <c r="L79" s="3460"/>
      <c r="M79" s="3462"/>
      <c r="N79" s="3459"/>
      <c r="O79" s="3459"/>
      <c r="P79" s="3459"/>
      <c r="Q79" s="3459"/>
      <c r="R79" s="3459"/>
      <c r="S79" s="3459"/>
      <c r="T79" s="3463"/>
      <c r="U79" s="3463"/>
      <c r="V79" s="3463"/>
      <c r="W79" s="3463"/>
      <c r="X79" s="3463"/>
      <c r="Y79" s="3463"/>
      <c r="Z79" s="3463"/>
      <c r="AA79" s="3463"/>
      <c r="AB79" s="3463"/>
      <c r="AC79" s="3463"/>
      <c r="AH79" s="3379"/>
      <c r="AI79" s="3379"/>
      <c r="AJ79" s="3379"/>
      <c r="AK79" s="3379"/>
      <c r="AL79" s="3379"/>
      <c r="AO79" s="3464"/>
      <c r="AQ79" s="3464"/>
    </row>
    <row r="80" spans="2:43" ht="12" customHeight="1">
      <c r="D80" s="3465"/>
      <c r="E80" s="3465"/>
      <c r="F80" s="3465"/>
      <c r="G80" s="3465"/>
      <c r="H80" s="3465"/>
      <c r="I80" s="3465"/>
      <c r="J80" s="3465"/>
      <c r="K80" s="3465"/>
      <c r="L80" s="3465"/>
      <c r="M80" s="3465"/>
      <c r="N80" s="3465"/>
      <c r="O80" s="3465"/>
      <c r="P80" s="3465"/>
      <c r="Q80" s="3465"/>
      <c r="R80" s="3465"/>
      <c r="S80" s="3465"/>
      <c r="T80" s="3465"/>
      <c r="U80" s="3465"/>
      <c r="V80" s="3465"/>
      <c r="W80" s="3465"/>
      <c r="X80" s="3459"/>
      <c r="Y80" s="3459"/>
      <c r="Z80" s="3459"/>
      <c r="AA80" s="3459"/>
      <c r="AB80" s="3459"/>
      <c r="AC80" s="3459"/>
      <c r="AD80" s="3459"/>
      <c r="AE80" s="3459"/>
      <c r="AF80" s="3459"/>
    </row>
    <row r="81" spans="2:48" ht="12" customHeight="1">
      <c r="C81" s="3144" t="s">
        <v>6605</v>
      </c>
      <c r="D81" s="3153"/>
      <c r="E81" s="3153"/>
      <c r="F81" s="3153"/>
      <c r="G81" s="3153"/>
      <c r="H81" s="3153"/>
      <c r="I81" s="3153"/>
      <c r="J81" s="3153"/>
      <c r="K81" s="3153"/>
      <c r="L81" s="3153"/>
      <c r="M81" s="3153"/>
      <c r="N81" s="3153"/>
      <c r="O81" s="3153"/>
      <c r="P81" s="3153"/>
      <c r="Q81" s="3154"/>
      <c r="R81" s="3148" t="s">
        <v>6606</v>
      </c>
      <c r="S81" s="3148"/>
      <c r="T81" s="3148"/>
      <c r="U81" s="3149"/>
      <c r="V81" s="3150" t="s">
        <v>1810</v>
      </c>
      <c r="W81" s="3148"/>
      <c r="X81" s="3148"/>
      <c r="Y81" s="3148"/>
      <c r="Z81" s="3148"/>
      <c r="AA81" s="3148"/>
      <c r="AB81" s="3148"/>
      <c r="AC81" s="3148"/>
      <c r="AD81" s="3149"/>
      <c r="AE81" s="3381" t="s">
        <v>6607</v>
      </c>
      <c r="AF81" s="3466"/>
      <c r="AG81" s="3340"/>
      <c r="AH81" s="3340"/>
      <c r="AI81" s="3340"/>
      <c r="AJ81" s="3340"/>
      <c r="AK81" s="3340"/>
      <c r="AL81" s="3340"/>
      <c r="AM81" s="3340"/>
      <c r="AN81" s="3340"/>
    </row>
    <row r="82" spans="2:48" ht="12" customHeight="1">
      <c r="C82" s="3467" t="s">
        <v>6608</v>
      </c>
      <c r="D82" s="3468"/>
      <c r="E82" s="3469"/>
      <c r="F82" s="3467" t="s">
        <v>6609</v>
      </c>
      <c r="G82" s="3468"/>
      <c r="H82" s="3468"/>
      <c r="I82" s="3468"/>
      <c r="J82" s="3467" t="s">
        <v>6610</v>
      </c>
      <c r="K82" s="3468"/>
      <c r="L82" s="3468"/>
      <c r="M82" s="3468"/>
      <c r="N82" s="3469"/>
      <c r="O82" s="3470" t="s">
        <v>1809</v>
      </c>
      <c r="P82" s="3471"/>
      <c r="Q82" s="3472"/>
      <c r="R82" s="3159"/>
      <c r="S82" s="3159"/>
      <c r="T82" s="3159"/>
      <c r="U82" s="3160"/>
      <c r="V82" s="3161"/>
      <c r="W82" s="3159"/>
      <c r="X82" s="3159"/>
      <c r="Y82" s="3159"/>
      <c r="Z82" s="3159"/>
      <c r="AA82" s="3159"/>
      <c r="AB82" s="3159"/>
      <c r="AC82" s="3159"/>
      <c r="AD82" s="3160"/>
      <c r="AE82" s="3473"/>
      <c r="AF82" s="3474"/>
      <c r="AG82" s="3340"/>
      <c r="AH82" s="3340"/>
      <c r="AI82" s="3340"/>
      <c r="AJ82" s="3340"/>
      <c r="AK82" s="3340"/>
      <c r="AL82" s="3340"/>
      <c r="AM82" s="3340"/>
      <c r="AN82" s="3340"/>
      <c r="AP82" s="3475"/>
      <c r="AQ82" s="3475"/>
      <c r="AR82" s="3475"/>
      <c r="AS82" s="3475"/>
      <c r="AT82" s="3475"/>
    </row>
    <row r="83" spans="2:48" ht="12" customHeight="1" thickBot="1">
      <c r="B83" s="3143" t="s">
        <v>1932</v>
      </c>
      <c r="C83" s="3167" t="s">
        <v>1714</v>
      </c>
      <c r="D83" s="3173"/>
      <c r="E83" s="3476"/>
      <c r="F83" s="3167" t="s">
        <v>6611</v>
      </c>
      <c r="G83" s="3168"/>
      <c r="H83" s="3168"/>
      <c r="I83" s="3169"/>
      <c r="J83" s="3167" t="s">
        <v>6612</v>
      </c>
      <c r="K83" s="3168"/>
      <c r="L83" s="3168"/>
      <c r="M83" s="3168"/>
      <c r="N83" s="3169"/>
      <c r="O83" s="3477" t="s">
        <v>6613</v>
      </c>
      <c r="P83" s="3478" t="s">
        <v>6614</v>
      </c>
      <c r="Q83" s="3479" t="s">
        <v>6615</v>
      </c>
      <c r="R83" s="3159"/>
      <c r="S83" s="3159"/>
      <c r="T83" s="3159"/>
      <c r="U83" s="3160"/>
      <c r="V83" s="3161"/>
      <c r="W83" s="3159"/>
      <c r="X83" s="3159"/>
      <c r="Y83" s="3159"/>
      <c r="Z83" s="3159"/>
      <c r="AA83" s="3159"/>
      <c r="AB83" s="3159"/>
      <c r="AC83" s="3159"/>
      <c r="AD83" s="3160"/>
      <c r="AE83" s="3473"/>
      <c r="AF83" s="3474"/>
      <c r="AG83" s="3340"/>
      <c r="AH83" s="3340"/>
      <c r="AI83" s="3340"/>
      <c r="AJ83" s="3340"/>
      <c r="AK83" s="3340"/>
      <c r="AL83" s="3340"/>
      <c r="AM83" s="3340"/>
      <c r="AN83" s="3340"/>
      <c r="AO83" s="3475"/>
      <c r="AP83" s="3475"/>
      <c r="AQ83" s="3475"/>
      <c r="AR83" s="3475"/>
      <c r="AS83" s="3475"/>
      <c r="AT83" s="3475"/>
    </row>
    <row r="84" spans="2:48" ht="12" customHeight="1" thickTop="1" thickBot="1">
      <c r="B84" s="3143" t="s">
        <v>1865</v>
      </c>
      <c r="C84" s="3183" t="s">
        <v>6466</v>
      </c>
      <c r="D84" s="3186"/>
      <c r="E84" s="3480"/>
      <c r="F84" s="3183" t="s">
        <v>6616</v>
      </c>
      <c r="G84" s="3184"/>
      <c r="H84" s="3184"/>
      <c r="I84" s="3185"/>
      <c r="J84" s="3183" t="s">
        <v>6617</v>
      </c>
      <c r="K84" s="3184"/>
      <c r="L84" s="3184"/>
      <c r="M84" s="3184"/>
      <c r="N84" s="3185"/>
      <c r="O84" s="3481" t="s">
        <v>1908</v>
      </c>
      <c r="P84" s="3482" t="s">
        <v>6618</v>
      </c>
      <c r="Q84" s="3481" t="s">
        <v>6619</v>
      </c>
      <c r="R84" s="3159"/>
      <c r="S84" s="3159"/>
      <c r="T84" s="3159"/>
      <c r="U84" s="3160"/>
      <c r="V84" s="3161"/>
      <c r="W84" s="3159"/>
      <c r="X84" s="3159"/>
      <c r="Y84" s="3159"/>
      <c r="Z84" s="3159"/>
      <c r="AA84" s="3159"/>
      <c r="AB84" s="3159"/>
      <c r="AC84" s="3159"/>
      <c r="AD84" s="3160"/>
      <c r="AE84" s="3473"/>
      <c r="AF84" s="3474"/>
      <c r="AG84" s="3340"/>
      <c r="AH84" s="3340"/>
      <c r="AI84" s="3340"/>
      <c r="AJ84" s="3340"/>
      <c r="AK84" s="3340"/>
      <c r="AL84" s="3340"/>
      <c r="AM84" s="3340"/>
      <c r="AN84" s="3340"/>
      <c r="AO84" s="3340"/>
      <c r="AS84" s="3483"/>
      <c r="AT84" s="3483"/>
      <c r="AU84" s="3483"/>
      <c r="AV84" s="3484"/>
    </row>
    <row r="85" spans="2:48" ht="12" customHeight="1" thickTop="1" thickBot="1">
      <c r="B85" s="3143" t="s">
        <v>1817</v>
      </c>
      <c r="C85" s="3193" t="s">
        <v>6620</v>
      </c>
      <c r="D85" s="3196"/>
      <c r="E85" s="3485"/>
      <c r="F85" s="3193" t="s">
        <v>6621</v>
      </c>
      <c r="G85" s="3194"/>
      <c r="H85" s="3194"/>
      <c r="I85" s="3195"/>
      <c r="J85" s="3193" t="s">
        <v>6622</v>
      </c>
      <c r="K85" s="3194"/>
      <c r="L85" s="3194"/>
      <c r="M85" s="3194"/>
      <c r="N85" s="3195"/>
      <c r="O85" s="3486" t="s">
        <v>6623</v>
      </c>
      <c r="P85" s="3487" t="s">
        <v>6624</v>
      </c>
      <c r="Q85" s="3488" t="s">
        <v>6625</v>
      </c>
      <c r="R85" s="3202"/>
      <c r="S85" s="3202"/>
      <c r="T85" s="3202"/>
      <c r="U85" s="3203"/>
      <c r="V85" s="3204"/>
      <c r="W85" s="3202"/>
      <c r="X85" s="3202"/>
      <c r="Y85" s="3202"/>
      <c r="Z85" s="3202"/>
      <c r="AA85" s="3202"/>
      <c r="AB85" s="3202"/>
      <c r="AC85" s="3202"/>
      <c r="AD85" s="3203"/>
      <c r="AE85" s="3489"/>
      <c r="AF85" s="3490"/>
      <c r="AG85" s="3340"/>
      <c r="AH85" s="3340"/>
      <c r="AI85" s="3340"/>
      <c r="AJ85" s="3340"/>
      <c r="AK85" s="3340"/>
      <c r="AL85" s="3340"/>
      <c r="AM85" s="3340"/>
      <c r="AN85" s="3340"/>
      <c r="AO85" s="3340"/>
      <c r="AS85" s="3484"/>
      <c r="AT85" s="3484"/>
      <c r="AU85" s="3484"/>
      <c r="AV85" s="3484"/>
    </row>
    <row r="86" spans="2:48" ht="12" customHeight="1" thickTop="1">
      <c r="C86" s="3218" t="s">
        <v>1752</v>
      </c>
      <c r="D86" s="3219"/>
      <c r="E86" s="3220"/>
      <c r="F86" s="3218" t="s">
        <v>1752</v>
      </c>
      <c r="G86" s="3219"/>
      <c r="H86" s="3219"/>
      <c r="I86" s="3219"/>
      <c r="J86" s="3235" t="s">
        <v>6626</v>
      </c>
      <c r="K86" s="3221"/>
      <c r="L86" s="3221"/>
      <c r="M86" s="3221"/>
      <c r="N86" s="3222"/>
      <c r="O86" s="3234">
        <v>0</v>
      </c>
      <c r="P86" s="3234">
        <v>0</v>
      </c>
      <c r="Q86" s="3234">
        <v>1</v>
      </c>
      <c r="R86" s="3491" t="s">
        <v>6627</v>
      </c>
      <c r="S86" s="3491"/>
      <c r="T86" s="3491"/>
      <c r="U86" s="3492"/>
      <c r="V86" s="3493" t="s">
        <v>6628</v>
      </c>
      <c r="W86" s="3494"/>
      <c r="X86" s="3494"/>
      <c r="Y86" s="3494"/>
      <c r="Z86" s="3494"/>
      <c r="AA86" s="3494"/>
      <c r="AB86" s="3494"/>
      <c r="AC86" s="3494"/>
      <c r="AD86" s="3495"/>
      <c r="AE86" s="3496" t="s">
        <v>1920</v>
      </c>
      <c r="AF86" s="3497"/>
    </row>
    <row r="87" spans="2:48" ht="12" customHeight="1">
      <c r="C87" s="3218" t="s">
        <v>1924</v>
      </c>
      <c r="D87" s="3219"/>
      <c r="E87" s="3220"/>
      <c r="F87" s="3218" t="s">
        <v>1752</v>
      </c>
      <c r="G87" s="3219"/>
      <c r="H87" s="3219"/>
      <c r="I87" s="3219"/>
      <c r="J87" s="3235" t="s">
        <v>6629</v>
      </c>
      <c r="K87" s="3221"/>
      <c r="L87" s="3221"/>
      <c r="M87" s="3221"/>
      <c r="N87" s="3222"/>
      <c r="O87" s="3234">
        <v>0</v>
      </c>
      <c r="P87" s="3234">
        <v>1</v>
      </c>
      <c r="Q87" s="3234">
        <v>0</v>
      </c>
      <c r="R87" s="3491" t="s">
        <v>6630</v>
      </c>
      <c r="S87" s="3491"/>
      <c r="T87" s="3491"/>
      <c r="U87" s="3492"/>
      <c r="V87" s="3493" t="s">
        <v>6631</v>
      </c>
      <c r="W87" s="3494"/>
      <c r="X87" s="3494"/>
      <c r="Y87" s="3494"/>
      <c r="Z87" s="3494"/>
      <c r="AA87" s="3494"/>
      <c r="AB87" s="3494"/>
      <c r="AC87" s="3494"/>
      <c r="AD87" s="3495"/>
      <c r="AE87" s="3498" t="s">
        <v>1920</v>
      </c>
      <c r="AF87" s="3497"/>
    </row>
    <row r="88" spans="2:48" ht="12" customHeight="1">
      <c r="C88" s="3218" t="s">
        <v>6492</v>
      </c>
      <c r="D88" s="3219"/>
      <c r="E88" s="3220"/>
      <c r="F88" s="3499" t="s">
        <v>1916</v>
      </c>
      <c r="G88" s="3500"/>
      <c r="H88" s="3500"/>
      <c r="I88" s="3500"/>
      <c r="J88" s="3218" t="s">
        <v>1752</v>
      </c>
      <c r="K88" s="3221"/>
      <c r="L88" s="3221"/>
      <c r="M88" s="3221"/>
      <c r="N88" s="3222"/>
      <c r="O88" s="3234">
        <v>0</v>
      </c>
      <c r="P88" s="3234">
        <v>1</v>
      </c>
      <c r="Q88" s="3234">
        <v>1</v>
      </c>
      <c r="R88" s="3491" t="s">
        <v>6632</v>
      </c>
      <c r="S88" s="3491"/>
      <c r="T88" s="3491"/>
      <c r="U88" s="3492"/>
      <c r="V88" s="3493" t="s">
        <v>6633</v>
      </c>
      <c r="W88" s="3494"/>
      <c r="X88" s="3494"/>
      <c r="Y88" s="3494"/>
      <c r="Z88" s="3494"/>
      <c r="AA88" s="3494"/>
      <c r="AB88" s="3494"/>
      <c r="AC88" s="3494"/>
      <c r="AD88" s="3495"/>
      <c r="AE88" s="3498" t="s">
        <v>1920</v>
      </c>
      <c r="AF88" s="3497"/>
    </row>
    <row r="89" spans="2:48" ht="12" customHeight="1">
      <c r="C89" s="3218" t="s">
        <v>1752</v>
      </c>
      <c r="D89" s="3219"/>
      <c r="E89" s="3220"/>
      <c r="F89" s="3218" t="s">
        <v>1752</v>
      </c>
      <c r="G89" s="3219"/>
      <c r="H89" s="3219"/>
      <c r="I89" s="3219"/>
      <c r="J89" s="3501" t="s">
        <v>6626</v>
      </c>
      <c r="K89" s="3502"/>
      <c r="L89" s="3502"/>
      <c r="M89" s="3502"/>
      <c r="N89" s="3503"/>
      <c r="O89" s="3504" t="s">
        <v>6634</v>
      </c>
      <c r="P89" s="3504">
        <v>0</v>
      </c>
      <c r="Q89" s="3504">
        <v>0</v>
      </c>
      <c r="R89" s="3505" t="s">
        <v>6635</v>
      </c>
      <c r="S89" s="3505"/>
      <c r="T89" s="3505"/>
      <c r="U89" s="3506"/>
      <c r="V89" s="3507" t="s">
        <v>6636</v>
      </c>
      <c r="W89" s="3508"/>
      <c r="X89" s="3508"/>
      <c r="Y89" s="3508"/>
      <c r="Z89" s="3508"/>
      <c r="AA89" s="3508"/>
      <c r="AB89" s="3508"/>
      <c r="AC89" s="3508"/>
      <c r="AD89" s="3509"/>
      <c r="AE89" s="3510" t="s">
        <v>1920</v>
      </c>
      <c r="AF89" s="3511"/>
    </row>
    <row r="90" spans="2:48" ht="12" customHeight="1">
      <c r="C90" s="3340"/>
      <c r="D90" s="3340"/>
      <c r="E90" s="3340"/>
      <c r="F90" s="3340"/>
      <c r="G90" s="3340"/>
      <c r="H90" s="3340"/>
      <c r="I90" s="3341"/>
      <c r="J90" s="3341"/>
      <c r="K90" s="3341"/>
      <c r="L90" s="3341"/>
      <c r="M90" s="3341"/>
      <c r="N90" s="3341"/>
      <c r="O90" s="3341"/>
      <c r="P90" s="3341"/>
      <c r="AG90" s="3340"/>
      <c r="AH90" s="3340"/>
      <c r="AI90" s="3340"/>
      <c r="AJ90" s="3340"/>
      <c r="AK90" s="3340"/>
      <c r="AL90" s="3340"/>
      <c r="AM90" s="3341"/>
      <c r="AN90" s="3341"/>
      <c r="AO90" s="3341"/>
      <c r="AP90" s="3341"/>
      <c r="AQ90" s="3341"/>
      <c r="AR90" s="3341"/>
      <c r="AS90" s="3341"/>
      <c r="AT90" s="3341"/>
    </row>
    <row r="91" spans="2:48" ht="12" customHeight="1">
      <c r="C91" s="3470" t="s">
        <v>6637</v>
      </c>
      <c r="D91" s="3471"/>
      <c r="E91" s="763"/>
      <c r="F91" s="764"/>
      <c r="G91" s="3512" t="s">
        <v>1702</v>
      </c>
      <c r="H91" s="3513"/>
      <c r="I91" s="3514" t="s">
        <v>1703</v>
      </c>
      <c r="J91" s="3512"/>
      <c r="K91" s="3512"/>
      <c r="L91" s="3512"/>
      <c r="M91" s="3512"/>
      <c r="N91" s="3513"/>
    </row>
    <row r="92" spans="2:48" ht="12" customHeight="1">
      <c r="C92" s="3470" t="s">
        <v>6608</v>
      </c>
      <c r="D92" s="3471"/>
      <c r="E92" s="763"/>
      <c r="F92" s="764"/>
      <c r="G92" s="3515"/>
      <c r="H92" s="3516"/>
      <c r="I92" s="3517"/>
      <c r="J92" s="3515"/>
      <c r="K92" s="3515"/>
      <c r="L92" s="3515"/>
      <c r="M92" s="3515"/>
      <c r="N92" s="3516"/>
    </row>
    <row r="93" spans="2:48" ht="12" customHeight="1" thickBot="1">
      <c r="B93" s="3143" t="s">
        <v>1932</v>
      </c>
      <c r="C93" s="3518" t="s">
        <v>1900</v>
      </c>
      <c r="D93" s="3519"/>
      <c r="E93" s="3519"/>
      <c r="F93" s="3520"/>
      <c r="G93" s="3515"/>
      <c r="H93" s="3516"/>
      <c r="I93" s="3517"/>
      <c r="J93" s="3515"/>
      <c r="K93" s="3515"/>
      <c r="L93" s="3515"/>
      <c r="M93" s="3515"/>
      <c r="N93" s="3516"/>
    </row>
    <row r="94" spans="2:48" ht="12" customHeight="1" thickTop="1" thickBot="1">
      <c r="B94" s="3143" t="s">
        <v>2036</v>
      </c>
      <c r="C94" s="3521" t="s">
        <v>1905</v>
      </c>
      <c r="D94" s="3522"/>
      <c r="E94" s="3522"/>
      <c r="F94" s="3523"/>
      <c r="G94" s="3515"/>
      <c r="H94" s="3516"/>
      <c r="I94" s="3517"/>
      <c r="J94" s="3515"/>
      <c r="K94" s="3515"/>
      <c r="L94" s="3515"/>
      <c r="M94" s="3515"/>
      <c r="N94" s="3516"/>
    </row>
    <row r="95" spans="2:48" ht="12" customHeight="1" thickTop="1" thickBot="1">
      <c r="B95" s="3143" t="s">
        <v>1817</v>
      </c>
      <c r="C95" s="3524" t="s">
        <v>6620</v>
      </c>
      <c r="D95" s="3525"/>
      <c r="E95" s="3525"/>
      <c r="F95" s="3526"/>
      <c r="G95" s="3527"/>
      <c r="H95" s="3528"/>
      <c r="I95" s="3529"/>
      <c r="J95" s="3527"/>
      <c r="K95" s="3527"/>
      <c r="L95" s="3527"/>
      <c r="M95" s="3527"/>
      <c r="N95" s="3528"/>
    </row>
    <row r="96" spans="2:48" ht="12" customHeight="1" thickTop="1">
      <c r="C96" s="3360">
        <v>0</v>
      </c>
      <c r="D96" s="3360">
        <v>0</v>
      </c>
      <c r="E96" s="3530">
        <v>0</v>
      </c>
      <c r="F96" s="3531">
        <v>0</v>
      </c>
      <c r="G96" s="3532" t="s">
        <v>6638</v>
      </c>
      <c r="H96" s="3533"/>
      <c r="I96" s="3534" t="s">
        <v>6639</v>
      </c>
      <c r="J96" s="3535"/>
      <c r="K96" s="3535"/>
      <c r="L96" s="3535"/>
      <c r="M96" s="3535"/>
      <c r="N96" s="3536"/>
    </row>
    <row r="97" spans="3:60" ht="12" customHeight="1">
      <c r="C97" s="3360">
        <v>0</v>
      </c>
      <c r="D97" s="3360">
        <v>0</v>
      </c>
      <c r="E97" s="3530">
        <v>0</v>
      </c>
      <c r="F97" s="3531">
        <v>1</v>
      </c>
      <c r="G97" s="3532" t="s">
        <v>1938</v>
      </c>
      <c r="H97" s="3533"/>
      <c r="I97" s="3534" t="s">
        <v>1939</v>
      </c>
      <c r="J97" s="3535"/>
      <c r="K97" s="3535"/>
      <c r="L97" s="3535"/>
      <c r="M97" s="3535"/>
      <c r="N97" s="3536"/>
    </row>
    <row r="98" spans="3:60" ht="12" customHeight="1">
      <c r="C98" s="3360">
        <v>0</v>
      </c>
      <c r="D98" s="3360">
        <v>0</v>
      </c>
      <c r="E98" s="3530">
        <v>1</v>
      </c>
      <c r="F98" s="3531">
        <v>0</v>
      </c>
      <c r="G98" s="3532" t="s">
        <v>1940</v>
      </c>
      <c r="H98" s="3533"/>
      <c r="I98" s="3534" t="s">
        <v>1941</v>
      </c>
      <c r="J98" s="3535"/>
      <c r="K98" s="3535"/>
      <c r="L98" s="3535"/>
      <c r="M98" s="3535"/>
      <c r="N98" s="3536"/>
    </row>
    <row r="99" spans="3:60" ht="12" customHeight="1">
      <c r="C99" s="3360">
        <v>0</v>
      </c>
      <c r="D99" s="3360">
        <v>0</v>
      </c>
      <c r="E99" s="3530">
        <v>1</v>
      </c>
      <c r="F99" s="3531">
        <v>1</v>
      </c>
      <c r="G99" s="3532" t="s">
        <v>1942</v>
      </c>
      <c r="H99" s="3533"/>
      <c r="I99" s="3534" t="s">
        <v>1943</v>
      </c>
      <c r="J99" s="3535"/>
      <c r="K99" s="3535"/>
      <c r="L99" s="3535"/>
      <c r="M99" s="3535"/>
      <c r="N99" s="3536"/>
    </row>
    <row r="100" spans="3:60" ht="12" customHeight="1">
      <c r="C100" s="3360">
        <v>0</v>
      </c>
      <c r="D100" s="3360">
        <v>1</v>
      </c>
      <c r="E100" s="3530">
        <v>0</v>
      </c>
      <c r="F100" s="3531">
        <v>0</v>
      </c>
      <c r="G100" s="3532" t="s">
        <v>1944</v>
      </c>
      <c r="H100" s="3533"/>
      <c r="I100" s="3534" t="s">
        <v>1945</v>
      </c>
      <c r="J100" s="3535"/>
      <c r="K100" s="3535"/>
      <c r="L100" s="3535"/>
      <c r="M100" s="3535"/>
      <c r="N100" s="3536"/>
    </row>
    <row r="101" spans="3:60" ht="12" customHeight="1">
      <c r="C101" s="3360">
        <v>0</v>
      </c>
      <c r="D101" s="3360">
        <v>1</v>
      </c>
      <c r="E101" s="3530">
        <v>0</v>
      </c>
      <c r="F101" s="3531">
        <v>1</v>
      </c>
      <c r="G101" s="3532" t="s">
        <v>1946</v>
      </c>
      <c r="H101" s="3533"/>
      <c r="I101" s="3534" t="s">
        <v>1947</v>
      </c>
      <c r="J101" s="3535"/>
      <c r="K101" s="3535"/>
      <c r="L101" s="3535"/>
      <c r="M101" s="3535"/>
      <c r="N101" s="3536"/>
    </row>
    <row r="102" spans="3:60" ht="12" customHeight="1">
      <c r="C102" s="3360">
        <v>0</v>
      </c>
      <c r="D102" s="3360">
        <v>1</v>
      </c>
      <c r="E102" s="3530">
        <v>1</v>
      </c>
      <c r="F102" s="3531">
        <v>0</v>
      </c>
      <c r="G102" s="3532" t="s">
        <v>1948</v>
      </c>
      <c r="H102" s="3533"/>
      <c r="I102" s="3534" t="s">
        <v>1949</v>
      </c>
      <c r="J102" s="3535"/>
      <c r="K102" s="3535"/>
      <c r="L102" s="3535"/>
      <c r="M102" s="3535"/>
      <c r="N102" s="3536"/>
    </row>
    <row r="103" spans="3:60" ht="12" customHeight="1">
      <c r="C103" s="3360">
        <v>0</v>
      </c>
      <c r="D103" s="3360">
        <v>1</v>
      </c>
      <c r="E103" s="3530">
        <v>1</v>
      </c>
      <c r="F103" s="3531">
        <v>1</v>
      </c>
      <c r="G103" s="3532" t="s">
        <v>1950</v>
      </c>
      <c r="H103" s="3533"/>
      <c r="I103" s="3534" t="s">
        <v>1951</v>
      </c>
      <c r="J103" s="3535"/>
      <c r="K103" s="3535"/>
      <c r="L103" s="3535"/>
      <c r="M103" s="3535"/>
      <c r="N103" s="3536"/>
    </row>
    <row r="104" spans="3:60" ht="12" customHeight="1">
      <c r="C104" s="3360">
        <v>1</v>
      </c>
      <c r="D104" s="3360">
        <v>0</v>
      </c>
      <c r="E104" s="3530">
        <v>0</v>
      </c>
      <c r="F104" s="3531">
        <v>0</v>
      </c>
      <c r="G104" s="3532" t="s">
        <v>1952</v>
      </c>
      <c r="H104" s="3537"/>
      <c r="I104" s="3538" t="s">
        <v>1953</v>
      </c>
      <c r="J104" s="3539"/>
      <c r="K104" s="3539"/>
      <c r="L104" s="3539"/>
      <c r="M104" s="3539"/>
      <c r="N104" s="3540"/>
      <c r="AW104" s="3340"/>
      <c r="AX104" s="3340"/>
      <c r="AY104" s="3340"/>
      <c r="AZ104" s="3340"/>
      <c r="BA104" s="3340"/>
      <c r="BB104" s="3340"/>
      <c r="BC104" s="3340"/>
      <c r="BD104" s="3340"/>
      <c r="BE104" s="3340"/>
      <c r="BF104" s="3340"/>
      <c r="BG104" s="3340"/>
      <c r="BH104" s="3340"/>
    </row>
    <row r="105" spans="3:60" ht="12" customHeight="1">
      <c r="C105" s="3360">
        <v>1</v>
      </c>
      <c r="D105" s="3360">
        <v>0</v>
      </c>
      <c r="E105" s="3530">
        <v>0</v>
      </c>
      <c r="F105" s="3531">
        <v>1</v>
      </c>
      <c r="G105" s="3532" t="s">
        <v>1954</v>
      </c>
      <c r="H105" s="3537"/>
      <c r="I105" s="3538" t="s">
        <v>1955</v>
      </c>
      <c r="J105" s="3539"/>
      <c r="K105" s="3539"/>
      <c r="L105" s="3539"/>
      <c r="M105" s="3539"/>
      <c r="N105" s="3540"/>
      <c r="AW105" s="3340"/>
      <c r="AX105" s="3340"/>
      <c r="AY105" s="3340"/>
      <c r="AZ105" s="3340"/>
      <c r="BA105" s="3340"/>
      <c r="BB105" s="3340"/>
      <c r="BC105" s="3340"/>
      <c r="BD105" s="3340"/>
      <c r="BE105" s="3340"/>
      <c r="BF105" s="3340"/>
      <c r="BG105" s="3340"/>
      <c r="BH105" s="3340"/>
    </row>
    <row r="106" spans="3:60" ht="12" customHeight="1">
      <c r="C106" s="3360">
        <v>1</v>
      </c>
      <c r="D106" s="3360">
        <v>0</v>
      </c>
      <c r="E106" s="3530">
        <v>1</v>
      </c>
      <c r="F106" s="3531">
        <v>0</v>
      </c>
      <c r="G106" s="3532" t="s">
        <v>1956</v>
      </c>
      <c r="H106" s="3537"/>
      <c r="I106" s="3538" t="s">
        <v>1957</v>
      </c>
      <c r="J106" s="3539"/>
      <c r="K106" s="3539"/>
      <c r="L106" s="3539"/>
      <c r="M106" s="3539"/>
      <c r="N106" s="3540"/>
      <c r="AW106" s="3340"/>
      <c r="AX106" s="3340"/>
      <c r="AY106" s="3340"/>
      <c r="AZ106" s="3340"/>
      <c r="BA106" s="3340"/>
      <c r="BB106" s="3340"/>
      <c r="BC106" s="3340"/>
      <c r="BD106" s="3340"/>
      <c r="BE106" s="3340"/>
      <c r="BF106" s="3340"/>
      <c r="BG106" s="3340"/>
      <c r="BH106" s="3340"/>
    </row>
    <row r="107" spans="3:60" ht="12" customHeight="1">
      <c r="C107" s="3360">
        <v>1</v>
      </c>
      <c r="D107" s="3360">
        <v>0</v>
      </c>
      <c r="E107" s="3530">
        <v>1</v>
      </c>
      <c r="F107" s="3531">
        <v>1</v>
      </c>
      <c r="G107" s="3532" t="s">
        <v>1958</v>
      </c>
      <c r="H107" s="3537"/>
      <c r="I107" s="3538" t="s">
        <v>1959</v>
      </c>
      <c r="J107" s="3539"/>
      <c r="K107" s="3539"/>
      <c r="L107" s="3539"/>
      <c r="M107" s="3539"/>
      <c r="N107" s="3540"/>
      <c r="AW107" s="3340"/>
      <c r="AX107" s="3340"/>
      <c r="AY107" s="3340"/>
      <c r="AZ107" s="3541"/>
      <c r="BA107" s="3541"/>
      <c r="BB107" s="3541"/>
      <c r="BC107" s="3541"/>
      <c r="BD107" s="3541"/>
      <c r="BE107" s="3541"/>
      <c r="BF107" s="3541"/>
      <c r="BG107" s="3541"/>
      <c r="BH107" s="3541"/>
    </row>
    <row r="108" spans="3:60" ht="12" customHeight="1">
      <c r="C108" s="3360">
        <v>1</v>
      </c>
      <c r="D108" s="3360">
        <v>1</v>
      </c>
      <c r="E108" s="3530">
        <v>0</v>
      </c>
      <c r="F108" s="3531">
        <v>0</v>
      </c>
      <c r="G108" s="3532" t="s">
        <v>1960</v>
      </c>
      <c r="H108" s="3537"/>
      <c r="I108" s="3538" t="s">
        <v>1961</v>
      </c>
      <c r="J108" s="3539"/>
      <c r="K108" s="3539"/>
      <c r="L108" s="3539"/>
      <c r="M108" s="3539"/>
      <c r="N108" s="3540"/>
      <c r="AW108" s="3340"/>
      <c r="AX108" s="3340"/>
      <c r="AY108" s="3340"/>
      <c r="AZ108" s="3541"/>
      <c r="BA108" s="3541"/>
      <c r="BB108" s="3541"/>
      <c r="BC108" s="3541"/>
      <c r="BD108" s="3541"/>
      <c r="BE108" s="3541"/>
      <c r="BF108" s="3541"/>
      <c r="BG108" s="3541"/>
      <c r="BH108" s="3541"/>
    </row>
    <row r="109" spans="3:60" ht="12" customHeight="1">
      <c r="C109" s="3360">
        <v>1</v>
      </c>
      <c r="D109" s="3360">
        <v>1</v>
      </c>
      <c r="E109" s="3530">
        <v>0</v>
      </c>
      <c r="F109" s="3531">
        <v>1</v>
      </c>
      <c r="G109" s="3532" t="s">
        <v>1962</v>
      </c>
      <c r="H109" s="3537"/>
      <c r="I109" s="3538" t="s">
        <v>1963</v>
      </c>
      <c r="J109" s="3539"/>
      <c r="K109" s="3539"/>
      <c r="L109" s="3539"/>
      <c r="M109" s="3539"/>
      <c r="N109" s="3540"/>
      <c r="AW109" s="3340"/>
      <c r="AX109" s="3340"/>
      <c r="AY109" s="3340"/>
      <c r="AZ109" s="3541"/>
      <c r="BA109" s="3541"/>
      <c r="BB109" s="3541"/>
      <c r="BC109" s="3541"/>
      <c r="BD109" s="3541"/>
      <c r="BE109" s="3541"/>
      <c r="BF109" s="3541"/>
      <c r="BG109" s="3541"/>
      <c r="BH109" s="3541"/>
    </row>
    <row r="110" spans="3:60" ht="12" customHeight="1">
      <c r="C110" s="3360">
        <v>1</v>
      </c>
      <c r="D110" s="3360">
        <v>1</v>
      </c>
      <c r="E110" s="3530">
        <v>1</v>
      </c>
      <c r="F110" s="3531">
        <v>0</v>
      </c>
      <c r="G110" s="3532" t="s">
        <v>1964</v>
      </c>
      <c r="H110" s="3537"/>
      <c r="I110" s="3538" t="s">
        <v>1965</v>
      </c>
      <c r="J110" s="3539"/>
      <c r="K110" s="3539"/>
      <c r="L110" s="3539"/>
      <c r="M110" s="3539"/>
      <c r="N110" s="3540"/>
      <c r="AW110" s="3340"/>
      <c r="AX110" s="3340"/>
      <c r="AY110" s="3340"/>
      <c r="AZ110" s="3541"/>
      <c r="BA110" s="3541"/>
      <c r="BB110" s="3541"/>
      <c r="BC110" s="3541"/>
      <c r="BD110" s="3541"/>
      <c r="BE110" s="3541"/>
      <c r="BF110" s="3541"/>
      <c r="BG110" s="3541"/>
      <c r="BH110" s="3541"/>
    </row>
    <row r="111" spans="3:60" ht="12" customHeight="1">
      <c r="C111" s="3360">
        <v>1</v>
      </c>
      <c r="D111" s="3360">
        <v>1</v>
      </c>
      <c r="E111" s="3530">
        <v>1</v>
      </c>
      <c r="F111" s="3531">
        <v>1</v>
      </c>
      <c r="G111" s="3532" t="s">
        <v>1966</v>
      </c>
      <c r="H111" s="3537"/>
      <c r="I111" s="3538" t="s">
        <v>1967</v>
      </c>
      <c r="J111" s="3539"/>
      <c r="K111" s="3539"/>
      <c r="L111" s="3539"/>
      <c r="M111" s="3539"/>
      <c r="N111" s="3540"/>
      <c r="AU111" s="3340"/>
      <c r="AV111" s="3340"/>
      <c r="AW111" s="3340"/>
      <c r="AX111" s="3541"/>
      <c r="AY111" s="3541"/>
      <c r="AZ111" s="3541"/>
      <c r="BA111" s="3541"/>
      <c r="BB111" s="3541"/>
      <c r="BC111" s="3541"/>
      <c r="BD111" s="3541"/>
      <c r="BE111" s="3541"/>
      <c r="BF111" s="3541"/>
    </row>
    <row r="112" spans="3:60" ht="12" customHeight="1">
      <c r="AU112" s="3340"/>
      <c r="AV112" s="3340"/>
      <c r="AW112" s="3340"/>
      <c r="AX112" s="3541"/>
      <c r="AY112" s="3541"/>
      <c r="AZ112" s="3541"/>
      <c r="BA112" s="3541"/>
      <c r="BB112" s="3541"/>
      <c r="BC112" s="3541"/>
      <c r="BD112" s="3541"/>
      <c r="BE112" s="3541"/>
      <c r="BF112" s="3541"/>
    </row>
    <row r="113" spans="2:58" ht="12" customHeight="1">
      <c r="C113" s="3144" t="s">
        <v>6640</v>
      </c>
      <c r="D113" s="3153"/>
      <c r="E113" s="3153"/>
      <c r="F113" s="3153"/>
      <c r="G113" s="3512" t="s">
        <v>1810</v>
      </c>
      <c r="H113" s="3512"/>
      <c r="I113" s="3512"/>
      <c r="J113" s="3512"/>
      <c r="K113" s="3512"/>
      <c r="L113" s="3512"/>
      <c r="M113" s="3512"/>
      <c r="N113" s="3513"/>
      <c r="AU113" s="3340"/>
      <c r="AV113" s="3340"/>
      <c r="AW113" s="3340"/>
      <c r="AX113" s="3541"/>
      <c r="AY113" s="3541"/>
      <c r="AZ113" s="3541"/>
      <c r="BA113" s="3541"/>
      <c r="BB113" s="3541"/>
      <c r="BC113" s="3541"/>
      <c r="BD113" s="3541"/>
      <c r="BE113" s="3541"/>
      <c r="BF113" s="3541"/>
    </row>
    <row r="114" spans="2:58" ht="12" customHeight="1">
      <c r="C114" s="3144" t="s">
        <v>1969</v>
      </c>
      <c r="D114" s="3153"/>
      <c r="E114" s="3153"/>
      <c r="F114" s="3153"/>
      <c r="G114" s="3515"/>
      <c r="H114" s="3515"/>
      <c r="I114" s="3515"/>
      <c r="J114" s="3515"/>
      <c r="K114" s="3515"/>
      <c r="L114" s="3515"/>
      <c r="M114" s="3515"/>
      <c r="N114" s="3516"/>
      <c r="AU114" s="3340"/>
      <c r="AV114" s="3340"/>
      <c r="AW114" s="3340"/>
      <c r="AX114" s="3541"/>
      <c r="AY114" s="3541"/>
      <c r="AZ114" s="3541"/>
      <c r="BA114" s="3541"/>
      <c r="BB114" s="3541"/>
      <c r="BC114" s="3541"/>
      <c r="BD114" s="3541"/>
      <c r="BE114" s="3541"/>
      <c r="BF114" s="3541"/>
    </row>
    <row r="115" spans="2:58" ht="12" customHeight="1" thickBot="1">
      <c r="B115" s="3143" t="s">
        <v>1932</v>
      </c>
      <c r="C115" s="3542" t="s">
        <v>6641</v>
      </c>
      <c r="D115" s="3543"/>
      <c r="E115" s="3543"/>
      <c r="F115" s="3543"/>
      <c r="G115" s="3515"/>
      <c r="H115" s="3515"/>
      <c r="I115" s="3515"/>
      <c r="J115" s="3515"/>
      <c r="K115" s="3515"/>
      <c r="L115" s="3515"/>
      <c r="M115" s="3515"/>
      <c r="N115" s="3516"/>
      <c r="AU115" s="3340"/>
      <c r="AV115" s="3340"/>
      <c r="AW115" s="3340"/>
      <c r="AX115" s="3541"/>
      <c r="AY115" s="3541"/>
      <c r="AZ115" s="3541"/>
      <c r="BA115" s="3541"/>
      <c r="BB115" s="3541"/>
      <c r="BC115" s="3541"/>
      <c r="BD115" s="3541"/>
      <c r="BE115" s="3541"/>
      <c r="BF115" s="3541"/>
    </row>
    <row r="116" spans="2:58" ht="12" customHeight="1" thickTop="1" thickBot="1">
      <c r="B116" s="3143" t="s">
        <v>1865</v>
      </c>
      <c r="C116" s="3544" t="s">
        <v>6642</v>
      </c>
      <c r="D116" s="3545"/>
      <c r="E116" s="3545"/>
      <c r="F116" s="3545"/>
      <c r="G116" s="3515"/>
      <c r="H116" s="3515"/>
      <c r="I116" s="3515"/>
      <c r="J116" s="3515"/>
      <c r="K116" s="3515"/>
      <c r="L116" s="3515"/>
      <c r="M116" s="3515"/>
      <c r="N116" s="3516"/>
      <c r="AU116" s="3340"/>
      <c r="AV116" s="3340"/>
      <c r="AW116" s="3340"/>
      <c r="AX116" s="3541"/>
      <c r="AY116" s="3541"/>
      <c r="AZ116" s="3541"/>
      <c r="BA116" s="3541"/>
      <c r="BB116" s="3541"/>
      <c r="BC116" s="3541"/>
      <c r="BD116" s="3541"/>
      <c r="BE116" s="3541"/>
      <c r="BF116" s="3541"/>
    </row>
    <row r="117" spans="2:58" ht="12" customHeight="1" thickTop="1" thickBot="1">
      <c r="B117" s="3143" t="s">
        <v>1817</v>
      </c>
      <c r="C117" s="3546" t="s">
        <v>6643</v>
      </c>
      <c r="D117" s="3547"/>
      <c r="E117" s="3547"/>
      <c r="F117" s="3547"/>
      <c r="G117" s="3527"/>
      <c r="H117" s="3527"/>
      <c r="I117" s="3527"/>
      <c r="J117" s="3527"/>
      <c r="K117" s="3527"/>
      <c r="L117" s="3527"/>
      <c r="M117" s="3527"/>
      <c r="N117" s="3528"/>
      <c r="AU117" s="3340"/>
      <c r="AV117" s="3340"/>
      <c r="AW117" s="3340"/>
      <c r="AX117" s="3541"/>
      <c r="AY117" s="3541"/>
      <c r="AZ117" s="3541"/>
      <c r="BA117" s="3541"/>
      <c r="BB117" s="3541"/>
      <c r="BC117" s="3541"/>
      <c r="BD117" s="3541"/>
      <c r="BE117" s="3541"/>
      <c r="BF117" s="3541"/>
    </row>
    <row r="118" spans="2:58" ht="12" customHeight="1" thickTop="1">
      <c r="C118" s="3360">
        <v>0</v>
      </c>
      <c r="D118" s="3360">
        <v>0</v>
      </c>
      <c r="E118" s="3360">
        <v>0</v>
      </c>
      <c r="F118" s="3361">
        <v>0</v>
      </c>
      <c r="G118" s="3548" t="s">
        <v>1972</v>
      </c>
      <c r="H118" s="3549"/>
      <c r="I118" s="3549"/>
      <c r="J118" s="3549"/>
      <c r="K118" s="3549"/>
      <c r="L118" s="3549"/>
      <c r="M118" s="3549"/>
      <c r="N118" s="3550"/>
      <c r="AU118" s="3340"/>
      <c r="AV118" s="3340"/>
      <c r="AW118" s="3340"/>
      <c r="AX118" s="3541"/>
      <c r="AY118" s="3541"/>
      <c r="AZ118" s="3541"/>
      <c r="BA118" s="3541"/>
      <c r="BB118" s="3541"/>
      <c r="BC118" s="3541"/>
      <c r="BD118" s="3541"/>
      <c r="BE118" s="3541"/>
      <c r="BF118" s="3541"/>
    </row>
    <row r="119" spans="2:58" ht="12" customHeight="1">
      <c r="C119" s="3370">
        <v>0</v>
      </c>
      <c r="D119" s="3370">
        <v>0</v>
      </c>
      <c r="E119" s="3370">
        <v>0</v>
      </c>
      <c r="F119" s="3371">
        <v>1</v>
      </c>
      <c r="G119" s="3551" t="s">
        <v>1973</v>
      </c>
      <c r="H119" s="3552"/>
      <c r="I119" s="3552"/>
      <c r="J119" s="3552"/>
      <c r="K119" s="3552"/>
      <c r="L119" s="3552"/>
      <c r="M119" s="3552"/>
      <c r="N119" s="3553"/>
      <c r="AU119" s="3340"/>
      <c r="AV119" s="3340"/>
      <c r="AW119" s="3340"/>
      <c r="AX119" s="3541"/>
      <c r="AY119" s="3541"/>
      <c r="AZ119" s="3541"/>
      <c r="BA119" s="3541"/>
      <c r="BB119" s="3541"/>
      <c r="BC119" s="3541"/>
      <c r="BD119" s="3541"/>
      <c r="BE119" s="3541"/>
      <c r="BF119" s="3541"/>
    </row>
    <row r="120" spans="2:58" ht="12" customHeight="1">
      <c r="C120" s="3370">
        <v>0</v>
      </c>
      <c r="D120" s="3370">
        <v>0</v>
      </c>
      <c r="E120" s="3370">
        <v>1</v>
      </c>
      <c r="F120" s="3371">
        <v>0</v>
      </c>
      <c r="G120" s="3551" t="s">
        <v>1974</v>
      </c>
      <c r="H120" s="3552"/>
      <c r="I120" s="3552"/>
      <c r="J120" s="3552"/>
      <c r="K120" s="3552"/>
      <c r="L120" s="3552"/>
      <c r="M120" s="3552"/>
      <c r="N120" s="3553"/>
      <c r="AU120" s="3340"/>
      <c r="AV120" s="3340"/>
      <c r="AW120" s="3340"/>
      <c r="AX120" s="3541"/>
      <c r="AY120" s="3541"/>
      <c r="AZ120" s="3541"/>
      <c r="BA120" s="3541"/>
      <c r="BB120" s="3541"/>
      <c r="BC120" s="3541"/>
      <c r="BD120" s="3541"/>
      <c r="BE120" s="3541"/>
      <c r="BF120" s="3541"/>
    </row>
    <row r="121" spans="2:58" ht="12" customHeight="1">
      <c r="C121" s="3370">
        <v>0</v>
      </c>
      <c r="D121" s="3370">
        <v>0</v>
      </c>
      <c r="E121" s="3370">
        <v>1</v>
      </c>
      <c r="F121" s="3371">
        <v>1</v>
      </c>
      <c r="G121" s="3551" t="s">
        <v>1975</v>
      </c>
      <c r="H121" s="3552"/>
      <c r="I121" s="3552"/>
      <c r="J121" s="3552"/>
      <c r="K121" s="3552"/>
      <c r="L121" s="3552"/>
      <c r="M121" s="3552"/>
      <c r="N121" s="3553"/>
      <c r="AU121" s="3340"/>
      <c r="AV121" s="3340"/>
      <c r="AW121" s="3340"/>
      <c r="AX121" s="3541"/>
      <c r="AY121" s="3541"/>
      <c r="AZ121" s="3541"/>
      <c r="BA121" s="3541"/>
      <c r="BB121" s="3541"/>
      <c r="BC121" s="3541"/>
      <c r="BD121" s="3541"/>
      <c r="BE121" s="3541"/>
      <c r="BF121" s="3541"/>
    </row>
    <row r="122" spans="2:58" ht="12" customHeight="1">
      <c r="C122" s="3370">
        <v>0</v>
      </c>
      <c r="D122" s="3370">
        <v>1</v>
      </c>
      <c r="E122" s="3370">
        <v>0</v>
      </c>
      <c r="F122" s="3371">
        <v>0</v>
      </c>
      <c r="G122" s="3551" t="s">
        <v>1976</v>
      </c>
      <c r="H122" s="3552"/>
      <c r="I122" s="3552"/>
      <c r="J122" s="3552"/>
      <c r="K122" s="3552"/>
      <c r="L122" s="3552"/>
      <c r="M122" s="3552"/>
      <c r="N122" s="3553"/>
      <c r="AU122" s="3340"/>
      <c r="AV122" s="3340"/>
      <c r="AW122" s="3340"/>
      <c r="AX122" s="3541"/>
      <c r="AY122" s="3541"/>
      <c r="AZ122" s="3541"/>
      <c r="BA122" s="3541"/>
      <c r="BB122" s="3541"/>
      <c r="BC122" s="3541"/>
      <c r="BD122" s="3541"/>
      <c r="BE122" s="3541"/>
      <c r="BF122" s="3541"/>
    </row>
    <row r="123" spans="2:58" ht="12" customHeight="1">
      <c r="C123" s="3370">
        <v>0</v>
      </c>
      <c r="D123" s="3370">
        <v>1</v>
      </c>
      <c r="E123" s="3370">
        <v>0</v>
      </c>
      <c r="F123" s="3371">
        <v>1</v>
      </c>
      <c r="G123" s="3551" t="s">
        <v>1977</v>
      </c>
      <c r="H123" s="3552"/>
      <c r="I123" s="3552"/>
      <c r="J123" s="3552"/>
      <c r="K123" s="3552"/>
      <c r="L123" s="3552"/>
      <c r="M123" s="3552"/>
      <c r="N123" s="3553"/>
      <c r="AU123" s="3340"/>
      <c r="AV123" s="3340"/>
      <c r="AW123" s="3340"/>
      <c r="AX123" s="3541"/>
      <c r="AY123" s="3541"/>
      <c r="AZ123" s="3541"/>
      <c r="BA123" s="3541"/>
      <c r="BB123" s="3541"/>
      <c r="BC123" s="3541"/>
      <c r="BD123" s="3541"/>
      <c r="BE123" s="3541"/>
      <c r="BF123" s="3541"/>
    </row>
    <row r="124" spans="2:58" ht="12" customHeight="1">
      <c r="C124" s="3370">
        <v>0</v>
      </c>
      <c r="D124" s="3370">
        <v>1</v>
      </c>
      <c r="E124" s="3370">
        <v>1</v>
      </c>
      <c r="F124" s="3371">
        <v>0</v>
      </c>
      <c r="G124" s="3551" t="s">
        <v>1978</v>
      </c>
      <c r="H124" s="3552"/>
      <c r="I124" s="3552"/>
      <c r="J124" s="3552"/>
      <c r="K124" s="3552"/>
      <c r="L124" s="3552"/>
      <c r="M124" s="3552"/>
      <c r="N124" s="3553"/>
      <c r="AU124" s="3340"/>
      <c r="AV124" s="3340"/>
      <c r="AW124" s="3340"/>
      <c r="AX124" s="3541"/>
      <c r="AY124" s="3541"/>
      <c r="AZ124" s="3541"/>
      <c r="BA124" s="3541"/>
      <c r="BB124" s="3541"/>
      <c r="BC124" s="3541"/>
      <c r="BD124" s="3541"/>
      <c r="BE124" s="3541"/>
      <c r="BF124" s="3541"/>
    </row>
    <row r="125" spans="2:58" ht="12" customHeight="1">
      <c r="C125" s="3370">
        <v>0</v>
      </c>
      <c r="D125" s="3370">
        <v>1</v>
      </c>
      <c r="E125" s="3370">
        <v>1</v>
      </c>
      <c r="F125" s="3371">
        <v>1</v>
      </c>
      <c r="G125" s="3551" t="s">
        <v>1979</v>
      </c>
      <c r="H125" s="3552"/>
      <c r="I125" s="3552"/>
      <c r="J125" s="3552"/>
      <c r="K125" s="3552"/>
      <c r="L125" s="3552"/>
      <c r="M125" s="3552"/>
      <c r="N125" s="3553"/>
      <c r="AU125" s="3340"/>
      <c r="AV125" s="3340"/>
      <c r="AW125" s="3340"/>
      <c r="AX125" s="3541"/>
      <c r="AY125" s="3541"/>
      <c r="AZ125" s="3541"/>
      <c r="BA125" s="3541"/>
      <c r="BB125" s="3541"/>
      <c r="BC125" s="3541"/>
      <c r="BD125" s="3541"/>
      <c r="BE125" s="3541"/>
      <c r="BF125" s="3541"/>
    </row>
    <row r="126" spans="2:58" ht="12" customHeight="1">
      <c r="C126" s="3370">
        <v>1</v>
      </c>
      <c r="D126" s="3370">
        <v>0</v>
      </c>
      <c r="E126" s="3370">
        <v>0</v>
      </c>
      <c r="F126" s="3371">
        <v>0</v>
      </c>
      <c r="G126" s="3551" t="s">
        <v>1980</v>
      </c>
      <c r="H126" s="3552"/>
      <c r="I126" s="3552"/>
      <c r="J126" s="3552"/>
      <c r="K126" s="3552"/>
      <c r="L126" s="3552"/>
      <c r="M126" s="3552"/>
      <c r="N126" s="3553"/>
      <c r="AU126" s="3340"/>
      <c r="AV126" s="3340"/>
      <c r="AW126" s="3340"/>
      <c r="AX126" s="3541"/>
      <c r="AY126" s="3541"/>
      <c r="AZ126" s="3541"/>
      <c r="BA126" s="3541"/>
      <c r="BB126" s="3541"/>
      <c r="BC126" s="3541"/>
      <c r="BD126" s="3541"/>
      <c r="BE126" s="3541"/>
      <c r="BF126" s="3541"/>
    </row>
    <row r="127" spans="2:58" ht="12" customHeight="1">
      <c r="C127" s="3370">
        <v>1</v>
      </c>
      <c r="D127" s="3370">
        <v>0</v>
      </c>
      <c r="E127" s="3370">
        <v>0</v>
      </c>
      <c r="F127" s="3371">
        <v>1</v>
      </c>
      <c r="G127" s="3551" t="s">
        <v>1981</v>
      </c>
      <c r="H127" s="3552"/>
      <c r="I127" s="3552"/>
      <c r="J127" s="3552"/>
      <c r="K127" s="3552"/>
      <c r="L127" s="3552"/>
      <c r="M127" s="3552"/>
      <c r="N127" s="3553"/>
      <c r="AU127" s="3340"/>
      <c r="AV127" s="3340"/>
      <c r="AW127" s="3340"/>
      <c r="AX127" s="3541"/>
      <c r="AY127" s="3541"/>
      <c r="AZ127" s="3541"/>
      <c r="BA127" s="3541"/>
      <c r="BB127" s="3541"/>
      <c r="BC127" s="3541"/>
      <c r="BD127" s="3541"/>
      <c r="BE127" s="3541"/>
      <c r="BF127" s="3541"/>
    </row>
    <row r="128" spans="2:58" ht="12" customHeight="1">
      <c r="C128" s="3370">
        <v>1</v>
      </c>
      <c r="D128" s="3370">
        <v>0</v>
      </c>
      <c r="E128" s="3370">
        <v>1</v>
      </c>
      <c r="F128" s="3371">
        <v>0</v>
      </c>
      <c r="G128" s="3551" t="s">
        <v>1982</v>
      </c>
      <c r="H128" s="3552"/>
      <c r="I128" s="3552"/>
      <c r="J128" s="3552"/>
      <c r="K128" s="3552"/>
      <c r="L128" s="3552"/>
      <c r="M128" s="3552"/>
      <c r="N128" s="3553"/>
      <c r="AU128" s="3340"/>
      <c r="AV128" s="3340"/>
      <c r="AW128" s="3340"/>
      <c r="AX128" s="3541"/>
      <c r="AY128" s="3541"/>
      <c r="AZ128" s="3541"/>
      <c r="BA128" s="3541"/>
      <c r="BB128" s="3541"/>
      <c r="BC128" s="3541"/>
      <c r="BD128" s="3541"/>
      <c r="BE128" s="3541"/>
      <c r="BF128" s="3541"/>
    </row>
    <row r="129" spans="2:58" ht="12" customHeight="1">
      <c r="C129" s="3370">
        <v>1</v>
      </c>
      <c r="D129" s="3370">
        <v>0</v>
      </c>
      <c r="E129" s="3370">
        <v>1</v>
      </c>
      <c r="F129" s="3371">
        <v>1</v>
      </c>
      <c r="G129" s="3551" t="s">
        <v>1983</v>
      </c>
      <c r="H129" s="3552"/>
      <c r="I129" s="3552"/>
      <c r="J129" s="3552"/>
      <c r="K129" s="3552"/>
      <c r="L129" s="3552"/>
      <c r="M129" s="3552"/>
      <c r="N129" s="3553"/>
      <c r="AU129" s="3340"/>
      <c r="AV129" s="3340"/>
      <c r="AW129" s="3340"/>
      <c r="AX129" s="3541"/>
      <c r="AY129" s="3541"/>
      <c r="AZ129" s="3541"/>
      <c r="BA129" s="3541"/>
      <c r="BB129" s="3541"/>
      <c r="BC129" s="3541"/>
      <c r="BD129" s="3541"/>
      <c r="BE129" s="3541"/>
      <c r="BF129" s="3541"/>
    </row>
    <row r="130" spans="2:58" ht="12" customHeight="1">
      <c r="C130" s="3370">
        <v>1</v>
      </c>
      <c r="D130" s="3370">
        <v>1</v>
      </c>
      <c r="E130" s="3370">
        <v>0</v>
      </c>
      <c r="F130" s="3371">
        <v>0</v>
      </c>
      <c r="G130" s="3551" t="s">
        <v>1984</v>
      </c>
      <c r="H130" s="3552"/>
      <c r="I130" s="3552"/>
      <c r="J130" s="3552"/>
      <c r="K130" s="3552"/>
      <c r="L130" s="3552"/>
      <c r="M130" s="3552"/>
      <c r="N130" s="3553"/>
      <c r="AU130" s="3340"/>
      <c r="AV130" s="3340"/>
      <c r="AW130" s="3340"/>
      <c r="AX130" s="3541"/>
      <c r="AY130" s="3541"/>
      <c r="AZ130" s="3541"/>
      <c r="BA130" s="3541"/>
      <c r="BB130" s="3541"/>
      <c r="BC130" s="3541"/>
      <c r="BD130" s="3541"/>
      <c r="BE130" s="3541"/>
      <c r="BF130" s="3541"/>
    </row>
    <row r="131" spans="2:58" ht="12" customHeight="1">
      <c r="C131" s="3370">
        <v>1</v>
      </c>
      <c r="D131" s="3370">
        <v>1</v>
      </c>
      <c r="E131" s="3370">
        <v>0</v>
      </c>
      <c r="F131" s="3371">
        <v>1</v>
      </c>
      <c r="G131" s="3551" t="s">
        <v>1985</v>
      </c>
      <c r="H131" s="3552"/>
      <c r="I131" s="3552"/>
      <c r="J131" s="3552"/>
      <c r="K131" s="3552"/>
      <c r="L131" s="3552"/>
      <c r="M131" s="3552"/>
      <c r="N131" s="3553"/>
      <c r="AU131" s="3340"/>
      <c r="AV131" s="3340"/>
      <c r="AW131" s="3340"/>
      <c r="AX131" s="3541"/>
      <c r="AY131" s="3541"/>
      <c r="AZ131" s="3541"/>
      <c r="BA131" s="3541"/>
      <c r="BB131" s="3541"/>
      <c r="BC131" s="3541"/>
      <c r="BD131" s="3541"/>
      <c r="BE131" s="3541"/>
      <c r="BF131" s="3541"/>
    </row>
    <row r="132" spans="2:58" ht="12" customHeight="1">
      <c r="C132" s="3370">
        <v>1</v>
      </c>
      <c r="D132" s="3370">
        <v>1</v>
      </c>
      <c r="E132" s="3370">
        <v>1</v>
      </c>
      <c r="F132" s="3371">
        <v>0</v>
      </c>
      <c r="G132" s="3551" t="s">
        <v>1986</v>
      </c>
      <c r="H132" s="3552"/>
      <c r="I132" s="3552"/>
      <c r="J132" s="3552"/>
      <c r="K132" s="3552"/>
      <c r="L132" s="3552"/>
      <c r="M132" s="3552"/>
      <c r="N132" s="3553"/>
      <c r="AU132" s="3340"/>
      <c r="AV132" s="3340"/>
      <c r="AW132" s="3340"/>
      <c r="AX132" s="3541"/>
      <c r="AY132" s="3541"/>
      <c r="AZ132" s="3541"/>
      <c r="BA132" s="3541"/>
      <c r="BB132" s="3541"/>
      <c r="BC132" s="3541"/>
      <c r="BD132" s="3541"/>
      <c r="BE132" s="3541"/>
      <c r="BF132" s="3541"/>
    </row>
    <row r="133" spans="2:58" ht="12" customHeight="1">
      <c r="C133" s="3370">
        <v>1</v>
      </c>
      <c r="D133" s="3370">
        <v>1</v>
      </c>
      <c r="E133" s="3370">
        <v>1</v>
      </c>
      <c r="F133" s="3371">
        <v>1</v>
      </c>
      <c r="G133" s="3551" t="s">
        <v>1987</v>
      </c>
      <c r="H133" s="3552"/>
      <c r="I133" s="3552"/>
      <c r="J133" s="3552"/>
      <c r="K133" s="3552"/>
      <c r="L133" s="3552"/>
      <c r="M133" s="3552"/>
      <c r="N133" s="3553"/>
      <c r="AU133" s="3340"/>
      <c r="AV133" s="3340"/>
      <c r="AW133" s="3340"/>
      <c r="AX133" s="3541"/>
      <c r="AY133" s="3541"/>
      <c r="AZ133" s="3541"/>
      <c r="BA133" s="3541"/>
      <c r="BB133" s="3541"/>
      <c r="BC133" s="3541"/>
      <c r="BD133" s="3541"/>
      <c r="BE133" s="3541"/>
      <c r="BF133" s="3541"/>
    </row>
    <row r="134" spans="2:58" ht="12" customHeight="1">
      <c r="AU134" s="3340"/>
      <c r="AV134" s="3340"/>
      <c r="AW134" s="3340"/>
      <c r="AX134" s="3541"/>
      <c r="AY134" s="3541"/>
      <c r="AZ134" s="3541"/>
      <c r="BA134" s="3541"/>
      <c r="BB134" s="3541"/>
      <c r="BC134" s="3541"/>
      <c r="BD134" s="3541"/>
      <c r="BE134" s="3541"/>
      <c r="BF134" s="3541"/>
    </row>
    <row r="135" spans="2:58" ht="12" customHeight="1">
      <c r="C135" s="3144" t="s">
        <v>6644</v>
      </c>
      <c r="D135" s="3155"/>
      <c r="E135" s="3155"/>
      <c r="F135" s="3157"/>
      <c r="G135" s="3512" t="s">
        <v>6645</v>
      </c>
      <c r="H135" s="3512"/>
      <c r="I135" s="3512"/>
      <c r="J135" s="3512"/>
      <c r="K135" s="3512"/>
      <c r="L135" s="3512"/>
      <c r="M135" s="3554"/>
      <c r="AU135" s="3340"/>
      <c r="AV135" s="3340"/>
      <c r="AW135" s="3340"/>
      <c r="AX135" s="3541"/>
      <c r="AY135" s="3541"/>
      <c r="AZ135" s="3541"/>
      <c r="BA135" s="3541"/>
      <c r="BB135" s="3541"/>
      <c r="BC135" s="3541"/>
      <c r="BD135" s="3541"/>
      <c r="BE135" s="3541"/>
      <c r="BF135" s="3541"/>
    </row>
    <row r="136" spans="2:58" ht="12" customHeight="1">
      <c r="C136" s="3144" t="s">
        <v>6646</v>
      </c>
      <c r="D136" s="3155"/>
      <c r="E136" s="3155"/>
      <c r="F136" s="3157"/>
      <c r="G136" s="3555"/>
      <c r="H136" s="3555"/>
      <c r="I136" s="3555"/>
      <c r="J136" s="3555"/>
      <c r="K136" s="3555"/>
      <c r="L136" s="3555"/>
      <c r="M136" s="3556"/>
      <c r="AU136" s="3340"/>
      <c r="AV136" s="3340"/>
      <c r="AW136" s="3340"/>
      <c r="AX136" s="3541"/>
      <c r="AY136" s="3541"/>
      <c r="AZ136" s="3541"/>
      <c r="BA136" s="3541"/>
      <c r="BB136" s="3541"/>
      <c r="BC136" s="3541"/>
      <c r="BD136" s="3541"/>
      <c r="BE136" s="3541"/>
      <c r="BF136" s="3541"/>
    </row>
    <row r="137" spans="2:58" ht="12" customHeight="1">
      <c r="B137" s="3143" t="s">
        <v>1710</v>
      </c>
      <c r="C137" s="3557" t="s">
        <v>6647</v>
      </c>
      <c r="D137" s="3558"/>
      <c r="E137" s="3558"/>
      <c r="F137" s="3559"/>
      <c r="G137" s="3555"/>
      <c r="H137" s="3555"/>
      <c r="I137" s="3555"/>
      <c r="J137" s="3555"/>
      <c r="K137" s="3555"/>
      <c r="L137" s="3555"/>
      <c r="M137" s="3556"/>
      <c r="AU137" s="3340"/>
      <c r="AV137" s="3340"/>
      <c r="AW137" s="3340"/>
      <c r="AX137" s="3541"/>
      <c r="AY137" s="3541"/>
      <c r="AZ137" s="3541"/>
      <c r="BA137" s="3541"/>
      <c r="BB137" s="3541"/>
      <c r="BC137" s="3541"/>
      <c r="BD137" s="3541"/>
      <c r="BE137" s="3541"/>
      <c r="BF137" s="3541"/>
    </row>
    <row r="138" spans="2:58" ht="12" customHeight="1">
      <c r="B138" s="3143" t="s">
        <v>1865</v>
      </c>
      <c r="C138" s="3560" t="s">
        <v>6648</v>
      </c>
      <c r="D138" s="3558"/>
      <c r="E138" s="3558"/>
      <c r="F138" s="3559"/>
      <c r="G138" s="3555"/>
      <c r="H138" s="3555"/>
      <c r="I138" s="3555"/>
      <c r="J138" s="3555"/>
      <c r="K138" s="3555"/>
      <c r="L138" s="3555"/>
      <c r="M138" s="3556"/>
      <c r="AU138" s="3340"/>
      <c r="AV138" s="3340"/>
      <c r="AW138" s="3340"/>
      <c r="AX138" s="3541"/>
      <c r="AY138" s="3541"/>
      <c r="AZ138" s="3541"/>
      <c r="BA138" s="3541"/>
      <c r="BB138" s="3541"/>
      <c r="BC138" s="3541"/>
      <c r="BD138" s="3541"/>
      <c r="BE138" s="3541"/>
      <c r="BF138" s="3541"/>
    </row>
    <row r="139" spans="2:58" ht="12" customHeight="1" thickBot="1">
      <c r="B139" s="3143" t="s">
        <v>1817</v>
      </c>
      <c r="C139" s="3561" t="s">
        <v>6649</v>
      </c>
      <c r="D139" s="3171"/>
      <c r="E139" s="3171"/>
      <c r="F139" s="3562"/>
      <c r="G139" s="3563"/>
      <c r="H139" s="3563"/>
      <c r="I139" s="3563"/>
      <c r="J139" s="3563"/>
      <c r="K139" s="3563"/>
      <c r="L139" s="3563"/>
      <c r="M139" s="3564"/>
      <c r="AU139" s="3340"/>
      <c r="AV139" s="3340"/>
      <c r="AW139" s="3340"/>
      <c r="AX139" s="3541"/>
      <c r="AY139" s="3541"/>
      <c r="AZ139" s="3541"/>
      <c r="BA139" s="3541"/>
      <c r="BB139" s="3541"/>
      <c r="BC139" s="3541"/>
      <c r="BD139" s="3541"/>
      <c r="BE139" s="3541"/>
      <c r="BF139" s="3541"/>
    </row>
    <row r="140" spans="2:58" ht="12" customHeight="1" thickTop="1">
      <c r="C140" s="3360">
        <v>0</v>
      </c>
      <c r="D140" s="3360">
        <v>0</v>
      </c>
      <c r="E140" s="3360">
        <v>0</v>
      </c>
      <c r="F140" s="3361">
        <v>0</v>
      </c>
      <c r="G140" s="3565" t="s">
        <v>6650</v>
      </c>
      <c r="H140" s="3565"/>
      <c r="I140" s="3565"/>
      <c r="J140" s="3565"/>
      <c r="K140" s="3565"/>
      <c r="L140" s="3565"/>
      <c r="M140" s="3566"/>
      <c r="AU140" s="3340"/>
      <c r="AV140" s="3340"/>
      <c r="AW140" s="3340"/>
      <c r="AX140" s="3541"/>
      <c r="AY140" s="3541"/>
      <c r="AZ140" s="3541"/>
      <c r="BA140" s="3541"/>
      <c r="BB140" s="3541"/>
      <c r="BC140" s="3541"/>
      <c r="BD140" s="3541"/>
      <c r="BE140" s="3541"/>
      <c r="BF140" s="3541"/>
    </row>
    <row r="141" spans="2:58" ht="12" customHeight="1">
      <c r="C141" s="3370">
        <v>0</v>
      </c>
      <c r="D141" s="3370">
        <v>0</v>
      </c>
      <c r="E141" s="3370">
        <v>0</v>
      </c>
      <c r="F141" s="3371">
        <v>1</v>
      </c>
      <c r="G141" s="3552" t="s">
        <v>6651</v>
      </c>
      <c r="H141" s="3552"/>
      <c r="I141" s="3552"/>
      <c r="J141" s="3552"/>
      <c r="K141" s="3552"/>
      <c r="L141" s="3552"/>
      <c r="M141" s="3553"/>
      <c r="AU141" s="3340"/>
      <c r="AV141" s="3340"/>
      <c r="AW141" s="3340"/>
      <c r="AX141" s="3541"/>
      <c r="AY141" s="3541"/>
      <c r="AZ141" s="3541"/>
      <c r="BA141" s="3541"/>
      <c r="BB141" s="3541"/>
      <c r="BC141" s="3541"/>
      <c r="BD141" s="3541"/>
      <c r="BE141" s="3541"/>
      <c r="BF141" s="3541"/>
    </row>
    <row r="142" spans="2:58" ht="12" customHeight="1">
      <c r="C142" s="3370">
        <v>0</v>
      </c>
      <c r="D142" s="3370">
        <v>0</v>
      </c>
      <c r="E142" s="3370">
        <v>1</v>
      </c>
      <c r="F142" s="3371">
        <v>0</v>
      </c>
      <c r="G142" s="3565" t="s">
        <v>6652</v>
      </c>
      <c r="H142" s="3565"/>
      <c r="I142" s="3565"/>
      <c r="J142" s="3565"/>
      <c r="K142" s="3565"/>
      <c r="L142" s="3565"/>
      <c r="M142" s="3566"/>
      <c r="AU142" s="3340"/>
      <c r="AV142" s="3340"/>
      <c r="AW142" s="3340"/>
      <c r="AX142" s="3541"/>
      <c r="AY142" s="3541"/>
      <c r="AZ142" s="3541"/>
      <c r="BA142" s="3541"/>
      <c r="BB142" s="3541"/>
      <c r="BC142" s="3541"/>
      <c r="BD142" s="3541"/>
      <c r="BE142" s="3541"/>
      <c r="BF142" s="3541"/>
    </row>
    <row r="143" spans="2:58" ht="12" customHeight="1">
      <c r="C143" s="3370">
        <v>0</v>
      </c>
      <c r="D143" s="3370">
        <v>0</v>
      </c>
      <c r="E143" s="3370">
        <v>1</v>
      </c>
      <c r="F143" s="3371">
        <v>1</v>
      </c>
      <c r="G143" s="3565" t="s">
        <v>2011</v>
      </c>
      <c r="H143" s="3565"/>
      <c r="I143" s="3565"/>
      <c r="J143" s="3565"/>
      <c r="K143" s="3565"/>
      <c r="L143" s="3565"/>
      <c r="M143" s="3566"/>
      <c r="AU143" s="3340"/>
      <c r="AV143" s="3340"/>
      <c r="AW143" s="3340"/>
      <c r="AX143" s="3541"/>
      <c r="AY143" s="3541"/>
      <c r="AZ143" s="3541"/>
      <c r="BA143" s="3541"/>
      <c r="BB143" s="3541"/>
      <c r="BC143" s="3541"/>
      <c r="BD143" s="3541"/>
      <c r="BE143" s="3541"/>
      <c r="BF143" s="3541"/>
    </row>
    <row r="144" spans="2:58" ht="12" customHeight="1">
      <c r="C144" s="3370">
        <v>0</v>
      </c>
      <c r="D144" s="3370">
        <v>1</v>
      </c>
      <c r="E144" s="3370">
        <v>0</v>
      </c>
      <c r="F144" s="3371">
        <v>0</v>
      </c>
      <c r="G144" s="3552" t="s">
        <v>2012</v>
      </c>
      <c r="H144" s="3552"/>
      <c r="I144" s="3552"/>
      <c r="J144" s="3552"/>
      <c r="K144" s="3552"/>
      <c r="L144" s="3552"/>
      <c r="M144" s="3553"/>
      <c r="AU144" s="3340"/>
      <c r="AV144" s="3340"/>
      <c r="AW144" s="3340"/>
      <c r="AX144" s="3541"/>
      <c r="AY144" s="3541"/>
      <c r="AZ144" s="3541"/>
      <c r="BA144" s="3541"/>
      <c r="BB144" s="3541"/>
      <c r="BC144" s="3541"/>
      <c r="BD144" s="3541"/>
      <c r="BE144" s="3541"/>
      <c r="BF144" s="3541"/>
    </row>
    <row r="145" spans="2:58" ht="12" customHeight="1">
      <c r="C145" s="3370">
        <v>0</v>
      </c>
      <c r="D145" s="3370">
        <v>1</v>
      </c>
      <c r="E145" s="3370">
        <v>0</v>
      </c>
      <c r="F145" s="3371">
        <v>1</v>
      </c>
      <c r="G145" s="3565" t="s">
        <v>2013</v>
      </c>
      <c r="H145" s="3565"/>
      <c r="I145" s="3565"/>
      <c r="J145" s="3565"/>
      <c r="K145" s="3565"/>
      <c r="L145" s="3565"/>
      <c r="M145" s="3566"/>
      <c r="AU145" s="3340"/>
      <c r="AV145" s="3340"/>
      <c r="AW145" s="3340"/>
      <c r="AX145" s="3541"/>
      <c r="AY145" s="3541"/>
      <c r="AZ145" s="3541"/>
      <c r="BA145" s="3541"/>
      <c r="BB145" s="3541"/>
      <c r="BC145" s="3541"/>
      <c r="BD145" s="3541"/>
      <c r="BE145" s="3541"/>
      <c r="BF145" s="3541"/>
    </row>
    <row r="146" spans="2:58" ht="12" customHeight="1">
      <c r="C146" s="3370">
        <v>0</v>
      </c>
      <c r="D146" s="3370">
        <v>1</v>
      </c>
      <c r="E146" s="3370">
        <v>1</v>
      </c>
      <c r="F146" s="3371">
        <v>0</v>
      </c>
      <c r="G146" s="3565" t="s">
        <v>2014</v>
      </c>
      <c r="H146" s="3565"/>
      <c r="I146" s="3565"/>
      <c r="J146" s="3565"/>
      <c r="K146" s="3565"/>
      <c r="L146" s="3565"/>
      <c r="M146" s="3566"/>
      <c r="AU146" s="3340"/>
      <c r="AV146" s="3340"/>
      <c r="AW146" s="3340"/>
      <c r="AX146" s="3541"/>
      <c r="AY146" s="3541"/>
      <c r="AZ146" s="3541"/>
      <c r="BA146" s="3541"/>
      <c r="BB146" s="3541"/>
      <c r="BC146" s="3541"/>
      <c r="BD146" s="3541"/>
      <c r="BE146" s="3541"/>
      <c r="BF146" s="3541"/>
    </row>
    <row r="147" spans="2:58" ht="12" customHeight="1">
      <c r="C147" s="3370">
        <v>0</v>
      </c>
      <c r="D147" s="3370">
        <v>1</v>
      </c>
      <c r="E147" s="3370">
        <v>1</v>
      </c>
      <c r="F147" s="3371">
        <v>1</v>
      </c>
      <c r="G147" s="3552" t="s">
        <v>2015</v>
      </c>
      <c r="H147" s="3552"/>
      <c r="I147" s="3552"/>
      <c r="J147" s="3552"/>
      <c r="K147" s="3552"/>
      <c r="L147" s="3552"/>
      <c r="M147" s="3553"/>
      <c r="AU147" s="3340"/>
      <c r="AV147" s="3340"/>
      <c r="AW147" s="3340"/>
      <c r="AX147" s="3541"/>
      <c r="AY147" s="3541"/>
      <c r="AZ147" s="3541"/>
      <c r="BA147" s="3541"/>
      <c r="BB147" s="3541"/>
      <c r="BC147" s="3541"/>
      <c r="BD147" s="3541"/>
      <c r="BE147" s="3541"/>
      <c r="BF147" s="3541"/>
    </row>
    <row r="148" spans="2:58" ht="12" customHeight="1">
      <c r="C148" s="3370">
        <v>1</v>
      </c>
      <c r="D148" s="3370">
        <v>0</v>
      </c>
      <c r="E148" s="3370">
        <v>0</v>
      </c>
      <c r="F148" s="3371">
        <v>0</v>
      </c>
      <c r="G148" s="3565" t="s">
        <v>2016</v>
      </c>
      <c r="H148" s="3565"/>
      <c r="I148" s="3565"/>
      <c r="J148" s="3565"/>
      <c r="K148" s="3565"/>
      <c r="L148" s="3565"/>
      <c r="M148" s="3566"/>
      <c r="AU148" s="3340"/>
      <c r="AV148" s="3340"/>
      <c r="AW148" s="3340"/>
      <c r="AX148" s="3541"/>
      <c r="AY148" s="3541"/>
      <c r="AZ148" s="3541"/>
      <c r="BA148" s="3541"/>
      <c r="BB148" s="3541"/>
      <c r="BC148" s="3541"/>
      <c r="BD148" s="3541"/>
      <c r="BE148" s="3541"/>
      <c r="BF148" s="3541"/>
    </row>
    <row r="149" spans="2:58" ht="12" customHeight="1">
      <c r="C149" s="3370">
        <v>1</v>
      </c>
      <c r="D149" s="3370">
        <v>0</v>
      </c>
      <c r="E149" s="3370">
        <v>0</v>
      </c>
      <c r="F149" s="3371">
        <v>1</v>
      </c>
      <c r="G149" s="3565" t="s">
        <v>2017</v>
      </c>
      <c r="H149" s="3565"/>
      <c r="I149" s="3565"/>
      <c r="J149" s="3565"/>
      <c r="K149" s="3565"/>
      <c r="L149" s="3565"/>
      <c r="M149" s="3566"/>
      <c r="AU149" s="3340"/>
      <c r="AV149" s="3340"/>
      <c r="AW149" s="3340"/>
      <c r="AX149" s="3541"/>
      <c r="AY149" s="3541"/>
      <c r="AZ149" s="3541"/>
      <c r="BA149" s="3541"/>
      <c r="BB149" s="3541"/>
      <c r="BC149" s="3541"/>
      <c r="BD149" s="3541"/>
      <c r="BE149" s="3541"/>
      <c r="BF149" s="3541"/>
    </row>
    <row r="150" spans="2:58" ht="12" customHeight="1">
      <c r="C150" s="3370">
        <v>1</v>
      </c>
      <c r="D150" s="3370">
        <v>0</v>
      </c>
      <c r="E150" s="3370">
        <v>1</v>
      </c>
      <c r="F150" s="3371">
        <v>0</v>
      </c>
      <c r="G150" s="3552" t="s">
        <v>2018</v>
      </c>
      <c r="H150" s="3552"/>
      <c r="I150" s="3552"/>
      <c r="J150" s="3552"/>
      <c r="K150" s="3552"/>
      <c r="L150" s="3552"/>
      <c r="M150" s="3553"/>
      <c r="AU150" s="3340"/>
      <c r="AV150" s="3340"/>
      <c r="AW150" s="3340"/>
      <c r="AX150" s="3541"/>
      <c r="AY150" s="3541"/>
      <c r="AZ150" s="3541"/>
      <c r="BA150" s="3541"/>
      <c r="BB150" s="3541"/>
      <c r="BC150" s="3541"/>
      <c r="BD150" s="3541"/>
      <c r="BE150" s="3541"/>
      <c r="BF150" s="3541"/>
    </row>
    <row r="151" spans="2:58" ht="12" customHeight="1">
      <c r="C151" s="3370">
        <v>1</v>
      </c>
      <c r="D151" s="3370">
        <v>0</v>
      </c>
      <c r="E151" s="3370">
        <v>1</v>
      </c>
      <c r="F151" s="3371">
        <v>1</v>
      </c>
      <c r="G151" s="3565" t="s">
        <v>2019</v>
      </c>
      <c r="H151" s="3565"/>
      <c r="I151" s="3565"/>
      <c r="J151" s="3565"/>
      <c r="K151" s="3565"/>
      <c r="L151" s="3565"/>
      <c r="M151" s="3566"/>
      <c r="AU151" s="3340"/>
      <c r="AV151" s="3340"/>
      <c r="AW151" s="3340"/>
      <c r="AX151" s="3541"/>
      <c r="AY151" s="3541"/>
      <c r="AZ151" s="3541"/>
      <c r="BA151" s="3541"/>
      <c r="BB151" s="3541"/>
      <c r="BC151" s="3541"/>
      <c r="BD151" s="3541"/>
      <c r="BE151" s="3541"/>
      <c r="BF151" s="3541"/>
    </row>
    <row r="152" spans="2:58" ht="12" customHeight="1">
      <c r="C152" s="3370">
        <v>1</v>
      </c>
      <c r="D152" s="3370">
        <v>1</v>
      </c>
      <c r="E152" s="3370">
        <v>0</v>
      </c>
      <c r="F152" s="3371">
        <v>0</v>
      </c>
      <c r="G152" s="3565" t="s">
        <v>2020</v>
      </c>
      <c r="H152" s="3565"/>
      <c r="I152" s="3565"/>
      <c r="J152" s="3565"/>
      <c r="K152" s="3565"/>
      <c r="L152" s="3565"/>
      <c r="M152" s="3566"/>
      <c r="AU152" s="3340"/>
      <c r="AV152" s="3340"/>
      <c r="AW152" s="3340"/>
      <c r="AX152" s="3541"/>
      <c r="AY152" s="3541"/>
      <c r="AZ152" s="3541"/>
      <c r="BA152" s="3541"/>
      <c r="BB152" s="3541"/>
      <c r="BC152" s="3541"/>
      <c r="BD152" s="3541"/>
      <c r="BE152" s="3541"/>
      <c r="BF152" s="3541"/>
    </row>
    <row r="153" spans="2:58" ht="12" customHeight="1">
      <c r="C153" s="3370">
        <v>1</v>
      </c>
      <c r="D153" s="3370">
        <v>1</v>
      </c>
      <c r="E153" s="3370">
        <v>0</v>
      </c>
      <c r="F153" s="3371">
        <v>1</v>
      </c>
      <c r="G153" s="3552" t="s">
        <v>2021</v>
      </c>
      <c r="H153" s="3552"/>
      <c r="I153" s="3552"/>
      <c r="J153" s="3552"/>
      <c r="K153" s="3552"/>
      <c r="L153" s="3552"/>
      <c r="M153" s="3553"/>
      <c r="AU153" s="3340"/>
      <c r="AV153" s="3340"/>
      <c r="AW153" s="3340"/>
      <c r="AX153" s="3541"/>
      <c r="AY153" s="3541"/>
      <c r="AZ153" s="3541"/>
      <c r="BA153" s="3541"/>
      <c r="BB153" s="3541"/>
      <c r="BC153" s="3541"/>
      <c r="BD153" s="3541"/>
      <c r="BE153" s="3541"/>
      <c r="BF153" s="3541"/>
    </row>
    <row r="154" spans="2:58" ht="12" customHeight="1">
      <c r="C154" s="3370">
        <v>1</v>
      </c>
      <c r="D154" s="3370">
        <v>1</v>
      </c>
      <c r="E154" s="3370">
        <v>1</v>
      </c>
      <c r="F154" s="3371">
        <v>0</v>
      </c>
      <c r="G154" s="3565" t="s">
        <v>2022</v>
      </c>
      <c r="H154" s="3565"/>
      <c r="I154" s="3565"/>
      <c r="J154" s="3565"/>
      <c r="K154" s="3565"/>
      <c r="L154" s="3565"/>
      <c r="M154" s="3566"/>
      <c r="AU154" s="3340"/>
      <c r="AV154" s="3340"/>
      <c r="AW154" s="3340"/>
      <c r="AX154" s="3541"/>
      <c r="AY154" s="3541"/>
      <c r="AZ154" s="3541"/>
      <c r="BA154" s="3541"/>
      <c r="BB154" s="3541"/>
      <c r="BC154" s="3541"/>
      <c r="BD154" s="3541"/>
      <c r="BE154" s="3541"/>
      <c r="BF154" s="3541"/>
    </row>
    <row r="155" spans="2:58" ht="12" customHeight="1">
      <c r="C155" s="3370">
        <v>1</v>
      </c>
      <c r="D155" s="3370">
        <v>1</v>
      </c>
      <c r="E155" s="3370">
        <v>1</v>
      </c>
      <c r="F155" s="3371">
        <v>1</v>
      </c>
      <c r="G155" s="3565" t="s">
        <v>2023</v>
      </c>
      <c r="H155" s="3565"/>
      <c r="I155" s="3565"/>
      <c r="J155" s="3565"/>
      <c r="K155" s="3565"/>
      <c r="L155" s="3565"/>
      <c r="M155" s="3566"/>
      <c r="AU155" s="3340"/>
      <c r="AV155" s="3340"/>
      <c r="AW155" s="3340"/>
      <c r="AX155" s="3541"/>
      <c r="AY155" s="3541"/>
      <c r="AZ155" s="3541"/>
      <c r="BA155" s="3541"/>
      <c r="BB155" s="3541"/>
      <c r="BC155" s="3541"/>
      <c r="BD155" s="3541"/>
      <c r="BE155" s="3541"/>
      <c r="BF155" s="3541"/>
    </row>
    <row r="156" spans="2:58" ht="12" customHeight="1">
      <c r="AU156" s="3340"/>
      <c r="AV156" s="3340"/>
      <c r="AW156" s="3340"/>
      <c r="AX156" s="3541"/>
      <c r="AY156" s="3541"/>
      <c r="AZ156" s="3541"/>
      <c r="BA156" s="3541"/>
      <c r="BB156" s="3541"/>
      <c r="BC156" s="3541"/>
      <c r="BD156" s="3541"/>
      <c r="BE156" s="3541"/>
      <c r="BF156" s="3541"/>
    </row>
    <row r="157" spans="2:58" ht="12" customHeight="1">
      <c r="C157" s="3470" t="s">
        <v>6653</v>
      </c>
      <c r="D157" s="3471"/>
      <c r="E157" s="3567"/>
      <c r="F157" s="3512" t="s">
        <v>1810</v>
      </c>
      <c r="G157" s="3512"/>
      <c r="H157" s="3512"/>
      <c r="I157" s="3512"/>
      <c r="J157" s="3512"/>
      <c r="K157" s="3512"/>
      <c r="L157" s="3512"/>
      <c r="M157" s="3512"/>
      <c r="N157" s="3513"/>
      <c r="AU157" s="3340"/>
      <c r="AV157" s="3340"/>
      <c r="AW157" s="3340"/>
      <c r="AX157" s="3541"/>
      <c r="AY157" s="3541"/>
      <c r="AZ157" s="3541"/>
      <c r="BA157" s="3541"/>
      <c r="BB157" s="3541"/>
      <c r="BC157" s="3541"/>
      <c r="BD157" s="3541"/>
      <c r="BE157" s="3541"/>
      <c r="BF157" s="3541"/>
    </row>
    <row r="158" spans="2:58" ht="12" customHeight="1">
      <c r="C158" s="3144" t="s">
        <v>6582</v>
      </c>
      <c r="D158" s="3153"/>
      <c r="E158" s="3374"/>
      <c r="F158" s="3515"/>
      <c r="G158" s="3515"/>
      <c r="H158" s="3515"/>
      <c r="I158" s="3515"/>
      <c r="J158" s="3515"/>
      <c r="K158" s="3515"/>
      <c r="L158" s="3515"/>
      <c r="M158" s="3515"/>
      <c r="N158" s="3516"/>
      <c r="AD158" s="3340"/>
      <c r="AE158" s="3340"/>
      <c r="AF158" s="3340"/>
      <c r="AG158" s="3340"/>
      <c r="AH158" s="3340"/>
      <c r="AI158" s="3340"/>
      <c r="AJ158" s="3340"/>
      <c r="AK158" s="3340"/>
      <c r="AL158" s="3340"/>
      <c r="AM158" s="3340"/>
      <c r="AN158" s="3340"/>
      <c r="AO158" s="3340"/>
      <c r="AP158" s="3340"/>
      <c r="AU158" s="3340"/>
      <c r="AV158" s="3340"/>
      <c r="AW158" s="3340"/>
      <c r="AX158" s="3541"/>
      <c r="AY158" s="3541"/>
      <c r="AZ158" s="3541"/>
      <c r="BA158" s="3541"/>
      <c r="BB158" s="3541"/>
      <c r="BC158" s="3541"/>
      <c r="BD158" s="3541"/>
      <c r="BE158" s="3541"/>
      <c r="BF158" s="3541"/>
    </row>
    <row r="159" spans="2:58" ht="12" customHeight="1" thickBot="1">
      <c r="B159" s="3143" t="s">
        <v>1932</v>
      </c>
      <c r="C159" s="3164" t="s">
        <v>6654</v>
      </c>
      <c r="D159" s="3568"/>
      <c r="E159" s="3569"/>
      <c r="F159" s="3515"/>
      <c r="G159" s="3515"/>
      <c r="H159" s="3515"/>
      <c r="I159" s="3515"/>
      <c r="J159" s="3515"/>
      <c r="K159" s="3515"/>
      <c r="L159" s="3515"/>
      <c r="M159" s="3515"/>
      <c r="N159" s="3516"/>
      <c r="AD159" s="3340"/>
      <c r="AE159" s="3340"/>
      <c r="AF159" s="3340"/>
      <c r="AG159" s="3340"/>
      <c r="AH159" s="3340"/>
      <c r="AI159" s="3340"/>
      <c r="AJ159" s="3340"/>
      <c r="AK159" s="3340"/>
      <c r="AL159" s="3340"/>
      <c r="AM159" s="3340"/>
      <c r="AN159" s="3340"/>
      <c r="AO159" s="3340"/>
      <c r="AP159" s="3340"/>
      <c r="AU159" s="3340"/>
      <c r="AV159" s="3340"/>
      <c r="AW159" s="3340"/>
      <c r="AX159" s="3541"/>
      <c r="AY159" s="3541"/>
      <c r="AZ159" s="3541"/>
      <c r="BA159" s="3541"/>
      <c r="BB159" s="3541"/>
      <c r="BC159" s="3541"/>
      <c r="BD159" s="3541"/>
      <c r="BE159" s="3541"/>
      <c r="BF159" s="3541"/>
    </row>
    <row r="160" spans="2:58" ht="12" customHeight="1" thickTop="1" thickBot="1">
      <c r="B160" s="3143" t="s">
        <v>2036</v>
      </c>
      <c r="C160" s="3164" t="s">
        <v>1869</v>
      </c>
      <c r="D160" s="3568"/>
      <c r="E160" s="3569"/>
      <c r="F160" s="3515"/>
      <c r="G160" s="3515"/>
      <c r="H160" s="3515"/>
      <c r="I160" s="3515"/>
      <c r="J160" s="3515"/>
      <c r="K160" s="3515"/>
      <c r="L160" s="3515"/>
      <c r="M160" s="3515"/>
      <c r="N160" s="3516"/>
      <c r="AD160" s="3340"/>
      <c r="AE160" s="3340"/>
      <c r="AF160" s="3340"/>
      <c r="AG160" s="3340"/>
      <c r="AH160" s="3340"/>
      <c r="AI160" s="3340"/>
      <c r="AJ160" s="3340"/>
      <c r="AK160" s="3340"/>
      <c r="AL160" s="3340"/>
      <c r="AM160" s="3340"/>
      <c r="AN160" s="3340"/>
      <c r="AO160" s="3340"/>
      <c r="AP160" s="3340"/>
      <c r="AU160" s="3340"/>
      <c r="AV160" s="3340"/>
      <c r="AW160" s="3340"/>
      <c r="AX160" s="3541"/>
      <c r="AY160" s="3541"/>
      <c r="AZ160" s="3541"/>
      <c r="BA160" s="3541"/>
      <c r="BB160" s="3541"/>
      <c r="BC160" s="3541"/>
      <c r="BD160" s="3541"/>
      <c r="BE160" s="3541"/>
      <c r="BF160" s="3541"/>
    </row>
    <row r="161" spans="2:58" ht="12" customHeight="1" thickTop="1" thickBot="1">
      <c r="B161" s="3143" t="s">
        <v>1817</v>
      </c>
      <c r="C161" s="3164" t="s">
        <v>1873</v>
      </c>
      <c r="D161" s="3568"/>
      <c r="E161" s="3569"/>
      <c r="F161" s="3527"/>
      <c r="G161" s="3527"/>
      <c r="H161" s="3527"/>
      <c r="I161" s="3527"/>
      <c r="J161" s="3527"/>
      <c r="K161" s="3527"/>
      <c r="L161" s="3527"/>
      <c r="M161" s="3527"/>
      <c r="N161" s="3528"/>
      <c r="AD161" s="3459"/>
      <c r="AE161" s="3459"/>
      <c r="AF161" s="3459"/>
      <c r="AG161" s="3459"/>
      <c r="AH161" s="3459"/>
      <c r="AI161" s="3459"/>
      <c r="AJ161" s="3340"/>
      <c r="AK161" s="3340"/>
      <c r="AL161" s="3340"/>
      <c r="AM161" s="3340"/>
      <c r="AN161" s="3340"/>
      <c r="AO161" s="3340"/>
      <c r="AP161" s="3340"/>
      <c r="AU161" s="3340"/>
      <c r="AV161" s="3340"/>
      <c r="AW161" s="3340"/>
      <c r="AX161" s="3541"/>
      <c r="AY161" s="3541"/>
      <c r="AZ161" s="3541"/>
      <c r="BA161" s="3541"/>
      <c r="BB161" s="3541"/>
      <c r="BC161" s="3541"/>
      <c r="BD161" s="3541"/>
      <c r="BE161" s="3541"/>
      <c r="BF161" s="3541"/>
    </row>
    <row r="162" spans="2:58" ht="12" customHeight="1" thickTop="1">
      <c r="C162" s="3360">
        <v>0</v>
      </c>
      <c r="D162" s="3530">
        <v>0</v>
      </c>
      <c r="E162" s="3531">
        <v>0</v>
      </c>
      <c r="F162" s="3549" t="s">
        <v>2026</v>
      </c>
      <c r="G162" s="3549"/>
      <c r="H162" s="3549"/>
      <c r="I162" s="3549"/>
      <c r="J162" s="3549"/>
      <c r="K162" s="3549"/>
      <c r="L162" s="3549"/>
      <c r="M162" s="3549"/>
      <c r="N162" s="3550"/>
      <c r="AD162" s="3340"/>
      <c r="AE162" s="3340"/>
      <c r="AF162" s="3340"/>
      <c r="AG162" s="3340"/>
      <c r="AH162" s="3340"/>
      <c r="AI162" s="3340"/>
      <c r="AJ162" s="3340"/>
      <c r="AK162" s="3340"/>
      <c r="AL162" s="3340"/>
      <c r="AM162" s="3340"/>
      <c r="AN162" s="3340"/>
      <c r="AO162" s="3340"/>
      <c r="AP162" s="3340"/>
      <c r="AU162" s="3570"/>
      <c r="AV162" s="3570"/>
      <c r="AW162" s="3570"/>
      <c r="AX162" s="3570"/>
      <c r="AY162" s="3570"/>
      <c r="AZ162" s="3570"/>
      <c r="BA162" s="3570"/>
      <c r="BB162" s="3570"/>
      <c r="BC162" s="3570"/>
      <c r="BD162" s="3570"/>
      <c r="BE162" s="3570"/>
      <c r="BF162" s="3570"/>
    </row>
    <row r="163" spans="2:58" ht="12" customHeight="1">
      <c r="C163" s="3360">
        <v>0</v>
      </c>
      <c r="D163" s="3530">
        <v>0</v>
      </c>
      <c r="E163" s="3531">
        <v>1</v>
      </c>
      <c r="F163" s="3552" t="s">
        <v>2027</v>
      </c>
      <c r="G163" s="3552"/>
      <c r="H163" s="3552"/>
      <c r="I163" s="3552"/>
      <c r="J163" s="3552"/>
      <c r="K163" s="3552"/>
      <c r="L163" s="3552"/>
      <c r="M163" s="3552"/>
      <c r="N163" s="3553"/>
      <c r="AD163" s="3340"/>
      <c r="AE163" s="3340"/>
      <c r="AF163" s="3340"/>
      <c r="AG163" s="3340"/>
      <c r="AH163" s="3340"/>
      <c r="AI163" s="3340"/>
      <c r="AJ163" s="3541"/>
      <c r="AK163" s="3541"/>
      <c r="AL163" s="3541"/>
      <c r="AM163" s="3541"/>
      <c r="AN163" s="3541"/>
      <c r="AO163" s="3541"/>
      <c r="AP163" s="3541"/>
      <c r="AU163" s="3570"/>
      <c r="AV163" s="3570"/>
      <c r="AW163" s="3570"/>
      <c r="AX163" s="3570"/>
      <c r="AY163" s="3570"/>
      <c r="AZ163" s="3570"/>
      <c r="BA163" s="3570"/>
      <c r="BB163" s="3570"/>
      <c r="BC163" s="3570"/>
      <c r="BD163" s="3570"/>
      <c r="BE163" s="3570"/>
      <c r="BF163" s="3570"/>
    </row>
    <row r="164" spans="2:58" ht="12" customHeight="1">
      <c r="C164" s="3360">
        <v>0</v>
      </c>
      <c r="D164" s="3530">
        <v>1</v>
      </c>
      <c r="E164" s="3531">
        <v>0</v>
      </c>
      <c r="F164" s="3552" t="s">
        <v>6655</v>
      </c>
      <c r="G164" s="3552"/>
      <c r="H164" s="3552"/>
      <c r="I164" s="3552"/>
      <c r="J164" s="3552"/>
      <c r="K164" s="3552"/>
      <c r="L164" s="3552"/>
      <c r="M164" s="3552"/>
      <c r="N164" s="3553"/>
      <c r="O164" s="3571"/>
      <c r="AD164" s="3340"/>
      <c r="AE164" s="3340"/>
      <c r="AF164" s="3340"/>
      <c r="AG164" s="3340"/>
      <c r="AH164" s="3340"/>
      <c r="AI164" s="3340"/>
      <c r="AJ164" s="3541"/>
      <c r="AK164" s="3541"/>
      <c r="AL164" s="3541"/>
      <c r="AM164" s="3541"/>
      <c r="AN164" s="3541"/>
      <c r="AO164" s="3541"/>
      <c r="AP164" s="3541"/>
    </row>
    <row r="165" spans="2:58" ht="12" customHeight="1">
      <c r="C165" s="3360">
        <v>0</v>
      </c>
      <c r="D165" s="3530">
        <v>1</v>
      </c>
      <c r="E165" s="3531">
        <v>1</v>
      </c>
      <c r="F165" s="3552" t="s">
        <v>6656</v>
      </c>
      <c r="G165" s="3552"/>
      <c r="H165" s="3552"/>
      <c r="I165" s="3552"/>
      <c r="J165" s="3552"/>
      <c r="K165" s="3552"/>
      <c r="L165" s="3552"/>
      <c r="M165" s="3552"/>
      <c r="N165" s="3553"/>
      <c r="O165" s="3571"/>
      <c r="AD165" s="3340"/>
      <c r="AE165" s="3340"/>
      <c r="AF165" s="3340"/>
      <c r="AG165" s="3340"/>
      <c r="AH165" s="3340"/>
      <c r="AI165" s="3340"/>
      <c r="AJ165" s="3541"/>
      <c r="AK165" s="3541"/>
      <c r="AL165" s="3541"/>
      <c r="AM165" s="3541"/>
      <c r="AN165" s="3541"/>
      <c r="AO165" s="3541"/>
      <c r="AP165" s="3541"/>
    </row>
    <row r="166" spans="2:58" ht="12" customHeight="1">
      <c r="C166" s="3360">
        <v>1</v>
      </c>
      <c r="D166" s="3530">
        <v>0</v>
      </c>
      <c r="E166" s="3531">
        <v>0</v>
      </c>
      <c r="F166" s="3552" t="s">
        <v>6657</v>
      </c>
      <c r="G166" s="3552"/>
      <c r="H166" s="3552"/>
      <c r="I166" s="3552"/>
      <c r="J166" s="3552"/>
      <c r="K166" s="3552"/>
      <c r="L166" s="3552"/>
      <c r="M166" s="3552"/>
      <c r="N166" s="3553"/>
      <c r="O166" s="3571"/>
      <c r="AD166" s="3340"/>
      <c r="AE166" s="3340"/>
      <c r="AF166" s="3340"/>
      <c r="AG166" s="3340"/>
      <c r="AH166" s="3340"/>
      <c r="AI166" s="3340"/>
      <c r="AJ166" s="3541"/>
      <c r="AK166" s="3541"/>
      <c r="AL166" s="3541"/>
      <c r="AM166" s="3541"/>
      <c r="AN166" s="3541"/>
      <c r="AO166" s="3541"/>
      <c r="AP166" s="3541"/>
    </row>
    <row r="167" spans="2:58" ht="12" customHeight="1">
      <c r="C167" s="3360">
        <v>1</v>
      </c>
      <c r="D167" s="3530">
        <v>0</v>
      </c>
      <c r="E167" s="3531">
        <v>1</v>
      </c>
      <c r="F167" s="3552" t="s">
        <v>6658</v>
      </c>
      <c r="G167" s="3552"/>
      <c r="H167" s="3552"/>
      <c r="I167" s="3552"/>
      <c r="J167" s="3552"/>
      <c r="K167" s="3552"/>
      <c r="L167" s="3552"/>
      <c r="M167" s="3552"/>
      <c r="N167" s="3553"/>
      <c r="O167" s="3572"/>
      <c r="AD167" s="3340"/>
      <c r="AE167" s="3340"/>
      <c r="AF167" s="3340"/>
      <c r="AG167" s="3340"/>
      <c r="AH167" s="3340"/>
      <c r="AI167" s="3340"/>
      <c r="AJ167" s="3541"/>
      <c r="AK167" s="3541"/>
      <c r="AL167" s="3541"/>
      <c r="AM167" s="3541"/>
      <c r="AN167" s="3541"/>
      <c r="AO167" s="3541"/>
      <c r="AP167" s="3541"/>
    </row>
    <row r="168" spans="2:58" ht="12" customHeight="1">
      <c r="C168" s="3360">
        <v>1</v>
      </c>
      <c r="D168" s="3530">
        <v>1</v>
      </c>
      <c r="E168" s="3531">
        <v>0</v>
      </c>
      <c r="F168" s="3552" t="s">
        <v>2032</v>
      </c>
      <c r="G168" s="3552"/>
      <c r="H168" s="3552"/>
      <c r="I168" s="3552"/>
      <c r="J168" s="3552"/>
      <c r="K168" s="3552"/>
      <c r="L168" s="3552"/>
      <c r="M168" s="3552"/>
      <c r="N168" s="3553"/>
      <c r="O168" s="3572"/>
      <c r="AD168" s="3340"/>
      <c r="AE168" s="3340"/>
      <c r="AF168" s="3340"/>
      <c r="AG168" s="3340"/>
      <c r="AH168" s="3340"/>
      <c r="AI168" s="3340"/>
      <c r="AJ168" s="3541"/>
      <c r="AK168" s="3541"/>
      <c r="AL168" s="3541"/>
      <c r="AM168" s="3541"/>
      <c r="AN168" s="3541"/>
      <c r="AO168" s="3541"/>
      <c r="AP168" s="3541"/>
    </row>
    <row r="169" spans="2:58" ht="12" customHeight="1">
      <c r="C169" s="3360">
        <v>1</v>
      </c>
      <c r="D169" s="3530">
        <v>1</v>
      </c>
      <c r="E169" s="3531">
        <v>1</v>
      </c>
      <c r="F169" s="3552" t="s">
        <v>2033</v>
      </c>
      <c r="G169" s="3552"/>
      <c r="H169" s="3552"/>
      <c r="I169" s="3552"/>
      <c r="J169" s="3552"/>
      <c r="K169" s="3552"/>
      <c r="L169" s="3552"/>
      <c r="M169" s="3552"/>
      <c r="N169" s="3553"/>
      <c r="O169" s="3572"/>
      <c r="AD169" s="3340"/>
      <c r="AE169" s="3340"/>
      <c r="AF169" s="3340"/>
      <c r="AG169" s="3340"/>
      <c r="AH169" s="3340"/>
      <c r="AI169" s="3340"/>
      <c r="AJ169" s="3541"/>
      <c r="AK169" s="3541"/>
      <c r="AL169" s="3541"/>
      <c r="AM169" s="3541"/>
      <c r="AN169" s="3541"/>
      <c r="AO169" s="3541"/>
      <c r="AP169" s="3541"/>
    </row>
    <row r="170" spans="2:58" ht="12" customHeight="1">
      <c r="C170" s="3340"/>
      <c r="D170" s="3340"/>
      <c r="E170" s="3340"/>
      <c r="F170" s="3541"/>
      <c r="G170" s="3541"/>
      <c r="H170" s="3541"/>
      <c r="I170" s="3541"/>
      <c r="J170" s="3541"/>
      <c r="K170" s="3541"/>
      <c r="L170" s="3541"/>
      <c r="M170" s="3541"/>
      <c r="N170" s="3541"/>
      <c r="AD170" s="3340"/>
      <c r="AE170" s="3340"/>
      <c r="AF170" s="3340"/>
      <c r="AG170" s="3340"/>
      <c r="AH170" s="3340"/>
      <c r="AI170" s="3340"/>
      <c r="AJ170" s="3541"/>
      <c r="AK170" s="3541"/>
      <c r="AL170" s="3541"/>
      <c r="AM170" s="3541"/>
      <c r="AN170" s="3541"/>
      <c r="AO170" s="3541"/>
      <c r="AP170" s="3541"/>
    </row>
    <row r="171" spans="2:58" ht="12" customHeight="1">
      <c r="C171" s="3340"/>
      <c r="D171" s="3340"/>
      <c r="E171" s="3340"/>
      <c r="F171" s="3541"/>
      <c r="G171" s="3541"/>
      <c r="H171" s="3541"/>
      <c r="I171" s="3541"/>
      <c r="J171" s="3541"/>
      <c r="K171" s="3541"/>
      <c r="L171" s="3541"/>
      <c r="M171" s="3541"/>
      <c r="N171" s="3541"/>
      <c r="O171" s="3541"/>
      <c r="P171" s="3337"/>
      <c r="Q171" s="3337"/>
      <c r="R171" s="3337"/>
      <c r="S171" s="3337"/>
      <c r="T171" s="3337"/>
      <c r="U171" s="3337"/>
      <c r="V171" s="3573"/>
      <c r="W171" s="3574"/>
      <c r="X171" s="3574"/>
      <c r="Y171" s="3574"/>
      <c r="Z171" s="3574"/>
      <c r="AA171" s="3575"/>
      <c r="AB171" s="3575"/>
      <c r="AD171" s="3340"/>
      <c r="AE171" s="3340"/>
      <c r="AF171" s="3340"/>
      <c r="AG171" s="3340"/>
      <c r="AH171" s="3340"/>
      <c r="AI171" s="3340"/>
    </row>
    <row r="172" spans="2:58" ht="12" customHeight="1">
      <c r="B172" s="3274"/>
      <c r="C172" s="3402" t="s">
        <v>6659</v>
      </c>
      <c r="D172" s="3576"/>
      <c r="E172" s="3577" t="s">
        <v>1702</v>
      </c>
      <c r="F172" s="3577"/>
      <c r="G172" s="3577"/>
      <c r="H172" s="3578"/>
      <c r="I172" s="3579" t="s">
        <v>1810</v>
      </c>
      <c r="J172" s="3580"/>
      <c r="K172" s="3580"/>
      <c r="L172" s="3580"/>
      <c r="M172" s="3580"/>
      <c r="N172" s="3581"/>
      <c r="AD172" s="3340"/>
      <c r="AE172" s="3340"/>
      <c r="AF172" s="3340"/>
      <c r="AG172" s="3340"/>
      <c r="AH172" s="3340"/>
      <c r="AI172" s="3340"/>
    </row>
    <row r="173" spans="2:58" ht="12" customHeight="1">
      <c r="B173" s="3274"/>
      <c r="C173" s="3269" t="s">
        <v>6660</v>
      </c>
      <c r="D173" s="3298"/>
      <c r="E173" s="3582"/>
      <c r="F173" s="3582"/>
      <c r="G173" s="3582"/>
      <c r="H173" s="3583"/>
      <c r="I173" s="3584"/>
      <c r="J173" s="3585"/>
      <c r="K173" s="3585"/>
      <c r="L173" s="3585"/>
      <c r="M173" s="3585"/>
      <c r="N173" s="3586"/>
      <c r="AD173" s="3340"/>
      <c r="AE173" s="3340"/>
      <c r="AF173" s="3340"/>
      <c r="AG173" s="3340"/>
      <c r="AH173" s="3340"/>
      <c r="AI173" s="3340"/>
    </row>
    <row r="174" spans="2:58" ht="12" customHeight="1" thickBot="1">
      <c r="B174" s="3274" t="s">
        <v>1812</v>
      </c>
      <c r="C174" s="3587" t="s">
        <v>2050</v>
      </c>
      <c r="D174" s="3588" t="s">
        <v>2049</v>
      </c>
      <c r="E174" s="3582"/>
      <c r="F174" s="3582"/>
      <c r="G174" s="3582"/>
      <c r="H174" s="3583"/>
      <c r="I174" s="3584"/>
      <c r="J174" s="3585"/>
      <c r="K174" s="3585"/>
      <c r="L174" s="3585"/>
      <c r="M174" s="3585"/>
      <c r="N174" s="3586"/>
      <c r="AD174" s="3340"/>
      <c r="AE174" s="3340"/>
      <c r="AF174" s="3340"/>
      <c r="AG174" s="3340"/>
      <c r="AH174" s="3340"/>
      <c r="AI174" s="3340"/>
    </row>
    <row r="175" spans="2:58" ht="12" customHeight="1" thickTop="1" thickBot="1">
      <c r="B175" s="3274" t="s">
        <v>2036</v>
      </c>
      <c r="C175" s="3587" t="s">
        <v>2050</v>
      </c>
      <c r="D175" s="3588" t="s">
        <v>2048</v>
      </c>
      <c r="E175" s="3582"/>
      <c r="F175" s="3582"/>
      <c r="G175" s="3582"/>
      <c r="H175" s="3583"/>
      <c r="I175" s="3584"/>
      <c r="J175" s="3585"/>
      <c r="K175" s="3585"/>
      <c r="L175" s="3585"/>
      <c r="M175" s="3585"/>
      <c r="N175" s="3586"/>
      <c r="AD175" s="3340"/>
      <c r="AE175" s="3340"/>
      <c r="AF175" s="3340"/>
      <c r="AG175" s="3340"/>
      <c r="AH175" s="3340"/>
      <c r="AI175" s="3340"/>
      <c r="AJ175" s="3541"/>
      <c r="AK175" s="3541"/>
      <c r="AL175" s="3541"/>
      <c r="AM175" s="3541"/>
      <c r="AN175" s="3541"/>
    </row>
    <row r="176" spans="2:58" ht="12" customHeight="1" thickTop="1" thickBot="1">
      <c r="B176" s="3274" t="s">
        <v>6558</v>
      </c>
      <c r="C176" s="3587" t="s">
        <v>6661</v>
      </c>
      <c r="D176" s="3588" t="s">
        <v>2048</v>
      </c>
      <c r="E176" s="3589"/>
      <c r="F176" s="3589"/>
      <c r="G176" s="3589"/>
      <c r="H176" s="3590"/>
      <c r="I176" s="3591"/>
      <c r="J176" s="3592"/>
      <c r="K176" s="3592"/>
      <c r="L176" s="3592"/>
      <c r="M176" s="3592"/>
      <c r="N176" s="3593"/>
      <c r="AB176" s="3340"/>
      <c r="AD176" s="3340"/>
      <c r="AE176" s="3340"/>
      <c r="AF176" s="3340"/>
      <c r="AG176" s="3340"/>
    </row>
    <row r="177" spans="2:33" ht="12" customHeight="1" thickTop="1">
      <c r="B177" s="3274"/>
      <c r="C177" s="3281">
        <v>0</v>
      </c>
      <c r="D177" s="3594">
        <v>0</v>
      </c>
      <c r="E177" s="3595" t="s">
        <v>2052</v>
      </c>
      <c r="F177" s="3595"/>
      <c r="G177" s="3595"/>
      <c r="H177" s="3596"/>
      <c r="I177" s="3597" t="s">
        <v>6662</v>
      </c>
      <c r="J177" s="3598"/>
      <c r="K177" s="3598"/>
      <c r="L177" s="3598"/>
      <c r="M177" s="3598"/>
      <c r="N177" s="3599"/>
      <c r="AB177" s="3340"/>
      <c r="AD177" s="3340"/>
      <c r="AE177" s="3340"/>
      <c r="AF177" s="3340"/>
      <c r="AG177" s="3340"/>
    </row>
    <row r="178" spans="2:33" ht="12" customHeight="1">
      <c r="B178" s="3274"/>
      <c r="C178" s="3281">
        <v>0</v>
      </c>
      <c r="D178" s="3594">
        <v>1</v>
      </c>
      <c r="E178" s="3600" t="s">
        <v>2054</v>
      </c>
      <c r="F178" s="3600"/>
      <c r="G178" s="3600"/>
      <c r="H178" s="3601"/>
      <c r="I178" s="3602" t="s">
        <v>6663</v>
      </c>
      <c r="J178" s="3603"/>
      <c r="K178" s="3603"/>
      <c r="L178" s="3603"/>
      <c r="M178" s="3603"/>
      <c r="N178" s="3604"/>
      <c r="AB178" s="3340"/>
      <c r="AD178" s="3340"/>
      <c r="AE178" s="3340"/>
      <c r="AF178" s="3340"/>
      <c r="AG178" s="3340"/>
    </row>
    <row r="179" spans="2:33" ht="12" customHeight="1">
      <c r="B179" s="3274"/>
      <c r="C179" s="3281">
        <v>1</v>
      </c>
      <c r="D179" s="3594">
        <v>0</v>
      </c>
      <c r="E179" s="3600" t="s">
        <v>2056</v>
      </c>
      <c r="F179" s="3600"/>
      <c r="G179" s="3600"/>
      <c r="H179" s="3601"/>
      <c r="I179" s="3602" t="s">
        <v>6664</v>
      </c>
      <c r="J179" s="3603"/>
      <c r="K179" s="3603"/>
      <c r="L179" s="3603"/>
      <c r="M179" s="3603"/>
      <c r="N179" s="3604"/>
      <c r="AB179" s="3541"/>
      <c r="AD179" s="3340"/>
      <c r="AE179" s="3340"/>
      <c r="AF179" s="3340"/>
      <c r="AG179" s="3340"/>
    </row>
    <row r="180" spans="2:33" ht="12" customHeight="1">
      <c r="B180" s="3274"/>
      <c r="C180" s="3281">
        <v>1</v>
      </c>
      <c r="D180" s="3594">
        <v>1</v>
      </c>
      <c r="E180" s="3600" t="s">
        <v>6665</v>
      </c>
      <c r="F180" s="3600"/>
      <c r="G180" s="3600"/>
      <c r="H180" s="3601"/>
      <c r="I180" s="3602" t="s">
        <v>2059</v>
      </c>
      <c r="J180" s="3603"/>
      <c r="K180" s="3603"/>
      <c r="L180" s="3603"/>
      <c r="M180" s="3603"/>
      <c r="N180" s="3604"/>
      <c r="AB180" s="3541"/>
      <c r="AD180" s="3340"/>
      <c r="AE180" s="3340"/>
      <c r="AF180" s="3340"/>
      <c r="AG180" s="3340"/>
    </row>
    <row r="181" spans="2:33" ht="12" customHeight="1">
      <c r="AB181" s="3541"/>
      <c r="AD181" s="3340"/>
      <c r="AE181" s="3340"/>
      <c r="AF181" s="3340"/>
      <c r="AG181" s="3340"/>
    </row>
    <row r="182" spans="2:33" ht="12" customHeight="1">
      <c r="C182" s="3144" t="s">
        <v>1809</v>
      </c>
      <c r="D182" s="3153"/>
      <c r="E182" s="3153"/>
      <c r="F182" s="3153"/>
      <c r="G182" s="3153"/>
      <c r="H182" s="3153"/>
      <c r="I182" s="3374"/>
      <c r="J182" s="3512" t="s">
        <v>6561</v>
      </c>
      <c r="K182" s="3512"/>
      <c r="L182" s="3512"/>
      <c r="M182" s="3512"/>
      <c r="N182" s="3513"/>
      <c r="P182" s="3144" t="s">
        <v>6605</v>
      </c>
      <c r="Q182" s="3153"/>
      <c r="R182" s="3153"/>
      <c r="S182" s="3153"/>
      <c r="T182" s="3153"/>
      <c r="U182" s="3153"/>
      <c r="V182" s="3374"/>
      <c r="W182" s="3512" t="s">
        <v>1810</v>
      </c>
      <c r="X182" s="3512"/>
      <c r="Y182" s="3512"/>
      <c r="Z182" s="3512"/>
      <c r="AA182" s="3513"/>
      <c r="AB182" s="3541"/>
    </row>
    <row r="183" spans="2:33" ht="12" customHeight="1">
      <c r="C183" s="3144" t="s">
        <v>2060</v>
      </c>
      <c r="D183" s="3153"/>
      <c r="E183" s="3153"/>
      <c r="F183" s="3153"/>
      <c r="G183" s="3153"/>
      <c r="H183" s="3153"/>
      <c r="I183" s="3374"/>
      <c r="J183" s="3515"/>
      <c r="K183" s="3515"/>
      <c r="L183" s="3515"/>
      <c r="M183" s="3515"/>
      <c r="N183" s="3516"/>
      <c r="P183" s="3144" t="s">
        <v>6666</v>
      </c>
      <c r="Q183" s="3153"/>
      <c r="R183" s="3153"/>
      <c r="S183" s="3153"/>
      <c r="T183" s="3153"/>
      <c r="U183" s="3153"/>
      <c r="V183" s="3374"/>
      <c r="W183" s="3515"/>
      <c r="X183" s="3515"/>
      <c r="Y183" s="3515"/>
      <c r="Z183" s="3515"/>
      <c r="AA183" s="3516"/>
      <c r="AB183" s="3541"/>
    </row>
    <row r="184" spans="2:33" ht="12" customHeight="1" thickBot="1">
      <c r="B184" s="3143" t="s">
        <v>1932</v>
      </c>
      <c r="C184" s="3605" t="s">
        <v>462</v>
      </c>
      <c r="D184" s="3605" t="s">
        <v>463</v>
      </c>
      <c r="E184" s="3605" t="s">
        <v>464</v>
      </c>
      <c r="F184" s="3605" t="s">
        <v>465</v>
      </c>
      <c r="G184" s="3605" t="s">
        <v>6667</v>
      </c>
      <c r="H184" s="3605" t="s">
        <v>2068</v>
      </c>
      <c r="I184" s="3355" t="s">
        <v>2064</v>
      </c>
      <c r="J184" s="3515"/>
      <c r="K184" s="3515"/>
      <c r="L184" s="3515"/>
      <c r="M184" s="3515"/>
      <c r="N184" s="3516"/>
      <c r="P184" s="3605" t="s">
        <v>480</v>
      </c>
      <c r="Q184" s="3605" t="s">
        <v>481</v>
      </c>
      <c r="R184" s="3605" t="s">
        <v>482</v>
      </c>
      <c r="S184" s="3605" t="s">
        <v>483</v>
      </c>
      <c r="T184" s="3605" t="s">
        <v>2072</v>
      </c>
      <c r="U184" s="3605" t="s">
        <v>6668</v>
      </c>
      <c r="V184" s="3355" t="s">
        <v>2067</v>
      </c>
      <c r="W184" s="3515"/>
      <c r="X184" s="3515"/>
      <c r="Y184" s="3515"/>
      <c r="Z184" s="3515"/>
      <c r="AA184" s="3516"/>
      <c r="AB184" s="3541"/>
    </row>
    <row r="185" spans="2:33" ht="12" customHeight="1" thickTop="1" thickBot="1">
      <c r="B185" s="3143" t="s">
        <v>2036</v>
      </c>
      <c r="C185" s="3605" t="s">
        <v>462</v>
      </c>
      <c r="D185" s="3605" t="s">
        <v>463</v>
      </c>
      <c r="E185" s="3605" t="s">
        <v>464</v>
      </c>
      <c r="F185" s="3605" t="s">
        <v>465</v>
      </c>
      <c r="G185" s="3605" t="s">
        <v>6669</v>
      </c>
      <c r="H185" s="3605" t="s">
        <v>2068</v>
      </c>
      <c r="I185" s="3355" t="s">
        <v>6670</v>
      </c>
      <c r="J185" s="3515"/>
      <c r="K185" s="3515"/>
      <c r="L185" s="3515"/>
      <c r="M185" s="3515"/>
      <c r="N185" s="3516"/>
      <c r="P185" s="3605" t="s">
        <v>480</v>
      </c>
      <c r="Q185" s="3605" t="s">
        <v>481</v>
      </c>
      <c r="R185" s="3605" t="s">
        <v>482</v>
      </c>
      <c r="S185" s="3605" t="s">
        <v>483</v>
      </c>
      <c r="T185" s="3605" t="s">
        <v>2065</v>
      </c>
      <c r="U185" s="3605" t="s">
        <v>6668</v>
      </c>
      <c r="V185" s="3355" t="s">
        <v>6671</v>
      </c>
      <c r="W185" s="3515"/>
      <c r="X185" s="3515"/>
      <c r="Y185" s="3515"/>
      <c r="Z185" s="3515"/>
      <c r="AA185" s="3516"/>
      <c r="AB185" s="3541"/>
    </row>
    <row r="186" spans="2:33" ht="12" customHeight="1" thickTop="1" thickBot="1">
      <c r="B186" s="3143" t="s">
        <v>1817</v>
      </c>
      <c r="C186" s="3605" t="s">
        <v>462</v>
      </c>
      <c r="D186" s="3605" t="s">
        <v>463</v>
      </c>
      <c r="E186" s="3605" t="s">
        <v>464</v>
      </c>
      <c r="F186" s="3605" t="s">
        <v>465</v>
      </c>
      <c r="G186" s="3605" t="s">
        <v>6667</v>
      </c>
      <c r="H186" s="3605" t="s">
        <v>6672</v>
      </c>
      <c r="I186" s="3355" t="s">
        <v>2064</v>
      </c>
      <c r="J186" s="3527"/>
      <c r="K186" s="3527"/>
      <c r="L186" s="3527"/>
      <c r="M186" s="3527"/>
      <c r="N186" s="3528"/>
      <c r="P186" s="3605" t="s">
        <v>480</v>
      </c>
      <c r="Q186" s="3605" t="s">
        <v>481</v>
      </c>
      <c r="R186" s="3605" t="s">
        <v>482</v>
      </c>
      <c r="S186" s="3605" t="s">
        <v>483</v>
      </c>
      <c r="T186" s="3605" t="s">
        <v>2072</v>
      </c>
      <c r="U186" s="3605" t="s">
        <v>6668</v>
      </c>
      <c r="V186" s="3355" t="s">
        <v>6671</v>
      </c>
      <c r="W186" s="3527"/>
      <c r="X186" s="3527"/>
      <c r="Y186" s="3527"/>
      <c r="Z186" s="3527"/>
      <c r="AA186" s="3528"/>
      <c r="AB186" s="3541"/>
    </row>
    <row r="187" spans="2:33" ht="12" customHeight="1" thickTop="1">
      <c r="C187" s="3360">
        <v>0</v>
      </c>
      <c r="D187" s="3360">
        <v>0</v>
      </c>
      <c r="E187" s="3360">
        <v>0</v>
      </c>
      <c r="F187" s="3360">
        <v>0</v>
      </c>
      <c r="G187" s="3360">
        <v>0</v>
      </c>
      <c r="H187" s="3360">
        <v>0</v>
      </c>
      <c r="I187" s="3361">
        <v>0</v>
      </c>
      <c r="J187" s="3565" t="s">
        <v>2074</v>
      </c>
      <c r="K187" s="3565"/>
      <c r="L187" s="3565"/>
      <c r="M187" s="3565"/>
      <c r="N187" s="3566"/>
      <c r="P187" s="3360">
        <v>0</v>
      </c>
      <c r="Q187" s="3360">
        <v>0</v>
      </c>
      <c r="R187" s="3360">
        <v>0</v>
      </c>
      <c r="S187" s="3360">
        <v>0</v>
      </c>
      <c r="T187" s="3360">
        <v>0</v>
      </c>
      <c r="U187" s="3360">
        <v>0</v>
      </c>
      <c r="V187" s="3361">
        <v>0</v>
      </c>
      <c r="W187" s="3565" t="s">
        <v>6673</v>
      </c>
      <c r="X187" s="3565"/>
      <c r="Y187" s="3565"/>
      <c r="Z187" s="3565"/>
      <c r="AA187" s="3566"/>
    </row>
    <row r="188" spans="2:33" ht="12" customHeight="1">
      <c r="C188" s="3370">
        <v>0</v>
      </c>
      <c r="D188" s="3370">
        <v>0</v>
      </c>
      <c r="E188" s="3370">
        <v>0</v>
      </c>
      <c r="F188" s="3370">
        <v>0</v>
      </c>
      <c r="G188" s="3370">
        <v>0</v>
      </c>
      <c r="H188" s="3370">
        <v>0</v>
      </c>
      <c r="I188" s="3371">
        <v>1</v>
      </c>
      <c r="J188" s="3552" t="s">
        <v>6674</v>
      </c>
      <c r="K188" s="3552"/>
      <c r="L188" s="3552"/>
      <c r="M188" s="3552"/>
      <c r="N188" s="3553"/>
      <c r="P188" s="3370">
        <v>0</v>
      </c>
      <c r="Q188" s="3370">
        <v>0</v>
      </c>
      <c r="R188" s="3370">
        <v>0</v>
      </c>
      <c r="S188" s="3370">
        <v>0</v>
      </c>
      <c r="T188" s="3370">
        <v>0</v>
      </c>
      <c r="U188" s="3370">
        <v>0</v>
      </c>
      <c r="V188" s="3371">
        <v>1</v>
      </c>
      <c r="W188" s="3552" t="s">
        <v>6675</v>
      </c>
      <c r="X188" s="3552"/>
      <c r="Y188" s="3552"/>
      <c r="Z188" s="3552"/>
      <c r="AA188" s="3553"/>
    </row>
    <row r="189" spans="2:33" ht="12" customHeight="1">
      <c r="C189" s="3370">
        <v>0</v>
      </c>
      <c r="D189" s="3370">
        <v>0</v>
      </c>
      <c r="E189" s="3370">
        <v>0</v>
      </c>
      <c r="F189" s="3370">
        <v>0</v>
      </c>
      <c r="G189" s="3370">
        <v>0</v>
      </c>
      <c r="H189" s="3370">
        <v>1</v>
      </c>
      <c r="I189" s="3371">
        <v>0</v>
      </c>
      <c r="J189" s="3552" t="s">
        <v>6676</v>
      </c>
      <c r="K189" s="3552"/>
      <c r="L189" s="3552"/>
      <c r="M189" s="3552"/>
      <c r="N189" s="3553"/>
      <c r="P189" s="3370">
        <v>0</v>
      </c>
      <c r="Q189" s="3370">
        <v>0</v>
      </c>
      <c r="R189" s="3370">
        <v>0</v>
      </c>
      <c r="S189" s="3370">
        <v>0</v>
      </c>
      <c r="T189" s="3370">
        <v>0</v>
      </c>
      <c r="U189" s="3370">
        <v>1</v>
      </c>
      <c r="V189" s="3371">
        <v>0</v>
      </c>
      <c r="W189" s="3552" t="s">
        <v>6677</v>
      </c>
      <c r="X189" s="3552"/>
      <c r="Y189" s="3552"/>
      <c r="Z189" s="3552"/>
      <c r="AA189" s="3553"/>
    </row>
    <row r="190" spans="2:33" ht="12" customHeight="1">
      <c r="C190" s="3370">
        <v>1</v>
      </c>
      <c r="D190" s="3370">
        <v>1</v>
      </c>
      <c r="E190" s="3370">
        <v>1</v>
      </c>
      <c r="F190" s="3370">
        <v>1</v>
      </c>
      <c r="G190" s="3370">
        <v>1</v>
      </c>
      <c r="H190" s="3370">
        <v>1</v>
      </c>
      <c r="I190" s="3371">
        <v>0</v>
      </c>
      <c r="J190" s="3552" t="s">
        <v>2080</v>
      </c>
      <c r="K190" s="3552"/>
      <c r="L190" s="3552"/>
      <c r="M190" s="3552"/>
      <c r="N190" s="3553"/>
      <c r="P190" s="3370">
        <v>1</v>
      </c>
      <c r="Q190" s="3370">
        <v>1</v>
      </c>
      <c r="R190" s="3370">
        <v>1</v>
      </c>
      <c r="S190" s="3370">
        <v>1</v>
      </c>
      <c r="T190" s="3370">
        <v>1</v>
      </c>
      <c r="U190" s="3370">
        <v>1</v>
      </c>
      <c r="V190" s="3371">
        <v>0</v>
      </c>
      <c r="W190" s="3552" t="s">
        <v>6678</v>
      </c>
      <c r="X190" s="3552"/>
      <c r="Y190" s="3552"/>
      <c r="Z190" s="3552"/>
      <c r="AA190" s="3553"/>
    </row>
    <row r="191" spans="2:33" ht="12" customHeight="1">
      <c r="C191" s="3370">
        <v>1</v>
      </c>
      <c r="D191" s="3370">
        <v>1</v>
      </c>
      <c r="E191" s="3370">
        <v>1</v>
      </c>
      <c r="F191" s="3370">
        <v>1</v>
      </c>
      <c r="G191" s="3370">
        <v>1</v>
      </c>
      <c r="H191" s="3370">
        <v>1</v>
      </c>
      <c r="I191" s="3371">
        <v>1</v>
      </c>
      <c r="J191" s="3552" t="s">
        <v>2082</v>
      </c>
      <c r="K191" s="3552"/>
      <c r="L191" s="3552"/>
      <c r="M191" s="3552"/>
      <c r="N191" s="3553"/>
      <c r="P191" s="3370">
        <v>1</v>
      </c>
      <c r="Q191" s="3370">
        <v>1</v>
      </c>
      <c r="R191" s="3370">
        <v>1</v>
      </c>
      <c r="S191" s="3370">
        <v>1</v>
      </c>
      <c r="T191" s="3370">
        <v>1</v>
      </c>
      <c r="U191" s="3370">
        <v>1</v>
      </c>
      <c r="V191" s="3371">
        <v>1</v>
      </c>
      <c r="W191" s="3552" t="s">
        <v>2083</v>
      </c>
      <c r="X191" s="3552"/>
      <c r="Y191" s="3552"/>
      <c r="Z191" s="3552"/>
      <c r="AA191" s="3553"/>
    </row>
  </sheetData>
  <mergeCells count="472">
    <mergeCell ref="J190:N190"/>
    <mergeCell ref="W190:AA190"/>
    <mergeCell ref="J191:N191"/>
    <mergeCell ref="W191:AA191"/>
    <mergeCell ref="J187:N187"/>
    <mergeCell ref="W187:AA187"/>
    <mergeCell ref="J188:N188"/>
    <mergeCell ref="W188:AA188"/>
    <mergeCell ref="J189:N189"/>
    <mergeCell ref="W189:AA189"/>
    <mergeCell ref="E180:H180"/>
    <mergeCell ref="I180:N180"/>
    <mergeCell ref="C182:I182"/>
    <mergeCell ref="J182:N186"/>
    <mergeCell ref="P182:V182"/>
    <mergeCell ref="W182:AA186"/>
    <mergeCell ref="C183:I183"/>
    <mergeCell ref="P183:V183"/>
    <mergeCell ref="E177:H177"/>
    <mergeCell ref="I177:N177"/>
    <mergeCell ref="E178:H178"/>
    <mergeCell ref="I178:N178"/>
    <mergeCell ref="E179:H179"/>
    <mergeCell ref="I179:N179"/>
    <mergeCell ref="F168:N168"/>
    <mergeCell ref="F169:N169"/>
    <mergeCell ref="C172:D172"/>
    <mergeCell ref="E172:H176"/>
    <mergeCell ref="I172:N176"/>
    <mergeCell ref="C173:D173"/>
    <mergeCell ref="F162:N162"/>
    <mergeCell ref="F163:N163"/>
    <mergeCell ref="F164:N164"/>
    <mergeCell ref="F165:N165"/>
    <mergeCell ref="F166:N166"/>
    <mergeCell ref="F167:N167"/>
    <mergeCell ref="G152:M152"/>
    <mergeCell ref="G153:M153"/>
    <mergeCell ref="G154:M154"/>
    <mergeCell ref="G155:M155"/>
    <mergeCell ref="C157:E157"/>
    <mergeCell ref="F157:N161"/>
    <mergeCell ref="C158:E158"/>
    <mergeCell ref="C159:E159"/>
    <mergeCell ref="C160:E160"/>
    <mergeCell ref="C161:E161"/>
    <mergeCell ref="G146:M146"/>
    <mergeCell ref="G147:M147"/>
    <mergeCell ref="G148:M148"/>
    <mergeCell ref="G149:M149"/>
    <mergeCell ref="G150:M150"/>
    <mergeCell ref="G151:M151"/>
    <mergeCell ref="G140:M140"/>
    <mergeCell ref="G141:M141"/>
    <mergeCell ref="G142:M142"/>
    <mergeCell ref="G143:M143"/>
    <mergeCell ref="G144:M144"/>
    <mergeCell ref="G145:M145"/>
    <mergeCell ref="G130:N130"/>
    <mergeCell ref="G131:N131"/>
    <mergeCell ref="G132:N132"/>
    <mergeCell ref="G133:N133"/>
    <mergeCell ref="C135:F135"/>
    <mergeCell ref="G135:M139"/>
    <mergeCell ref="C136:F136"/>
    <mergeCell ref="C137:F137"/>
    <mergeCell ref="C138:F138"/>
    <mergeCell ref="C139:F139"/>
    <mergeCell ref="G124:N124"/>
    <mergeCell ref="G125:N125"/>
    <mergeCell ref="G126:N126"/>
    <mergeCell ref="G127:N127"/>
    <mergeCell ref="G128:N128"/>
    <mergeCell ref="G129:N129"/>
    <mergeCell ref="G118:N118"/>
    <mergeCell ref="G119:N119"/>
    <mergeCell ref="G120:N120"/>
    <mergeCell ref="G121:N121"/>
    <mergeCell ref="G122:N122"/>
    <mergeCell ref="G123:N123"/>
    <mergeCell ref="G111:H111"/>
    <mergeCell ref="I111:N111"/>
    <mergeCell ref="C113:F113"/>
    <mergeCell ref="G113:N117"/>
    <mergeCell ref="C114:F114"/>
    <mergeCell ref="C115:F115"/>
    <mergeCell ref="C116:F116"/>
    <mergeCell ref="C117:F117"/>
    <mergeCell ref="G108:H108"/>
    <mergeCell ref="I108:N108"/>
    <mergeCell ref="G109:H109"/>
    <mergeCell ref="I109:N109"/>
    <mergeCell ref="G110:H110"/>
    <mergeCell ref="I110:N110"/>
    <mergeCell ref="G105:H105"/>
    <mergeCell ref="I105:N105"/>
    <mergeCell ref="G106:H106"/>
    <mergeCell ref="I106:N106"/>
    <mergeCell ref="G107:H107"/>
    <mergeCell ref="I107:N107"/>
    <mergeCell ref="G102:H102"/>
    <mergeCell ref="I102:N102"/>
    <mergeCell ref="G103:H103"/>
    <mergeCell ref="I103:N103"/>
    <mergeCell ref="G104:H104"/>
    <mergeCell ref="I104:N104"/>
    <mergeCell ref="G99:H99"/>
    <mergeCell ref="I99:N99"/>
    <mergeCell ref="G100:H100"/>
    <mergeCell ref="I100:N100"/>
    <mergeCell ref="G101:H101"/>
    <mergeCell ref="I101:N101"/>
    <mergeCell ref="G96:H96"/>
    <mergeCell ref="I96:N96"/>
    <mergeCell ref="G97:H97"/>
    <mergeCell ref="I97:N97"/>
    <mergeCell ref="G98:H98"/>
    <mergeCell ref="I98:N98"/>
    <mergeCell ref="C91:F91"/>
    <mergeCell ref="G91:H95"/>
    <mergeCell ref="I91:N95"/>
    <mergeCell ref="C92:F92"/>
    <mergeCell ref="C93:F93"/>
    <mergeCell ref="C94:F94"/>
    <mergeCell ref="C95:F95"/>
    <mergeCell ref="C89:E89"/>
    <mergeCell ref="F89:I89"/>
    <mergeCell ref="J89:N89"/>
    <mergeCell ref="R89:U89"/>
    <mergeCell ref="V89:AD89"/>
    <mergeCell ref="AE89:AF89"/>
    <mergeCell ref="C88:E88"/>
    <mergeCell ref="F88:I88"/>
    <mergeCell ref="J88:N88"/>
    <mergeCell ref="R88:U88"/>
    <mergeCell ref="V88:AD88"/>
    <mergeCell ref="AE88:AF88"/>
    <mergeCell ref="C87:E87"/>
    <mergeCell ref="F87:I87"/>
    <mergeCell ref="J87:N87"/>
    <mergeCell ref="R87:U87"/>
    <mergeCell ref="V87:AD87"/>
    <mergeCell ref="AE87:AF87"/>
    <mergeCell ref="C86:E86"/>
    <mergeCell ref="F86:I86"/>
    <mergeCell ref="J86:N86"/>
    <mergeCell ref="R86:U86"/>
    <mergeCell ref="V86:AD86"/>
    <mergeCell ref="AE86:AF86"/>
    <mergeCell ref="J83:N83"/>
    <mergeCell ref="C84:E84"/>
    <mergeCell ref="F84:I84"/>
    <mergeCell ref="J84:N84"/>
    <mergeCell ref="C85:E85"/>
    <mergeCell ref="F85:I85"/>
    <mergeCell ref="J85:N85"/>
    <mergeCell ref="C81:Q81"/>
    <mergeCell ref="R81:U85"/>
    <mergeCell ref="V81:AD85"/>
    <mergeCell ref="AE81:AF85"/>
    <mergeCell ref="C82:E82"/>
    <mergeCell ref="F82:I82"/>
    <mergeCell ref="J82:N82"/>
    <mergeCell ref="O82:Q82"/>
    <mergeCell ref="C83:E83"/>
    <mergeCell ref="F83:I83"/>
    <mergeCell ref="C77:E77"/>
    <mergeCell ref="F77:G77"/>
    <mergeCell ref="H77:J77"/>
    <mergeCell ref="K77:L77"/>
    <mergeCell ref="P77:S77"/>
    <mergeCell ref="T77:AC77"/>
    <mergeCell ref="C75:E75"/>
    <mergeCell ref="H75:J75"/>
    <mergeCell ref="K75:L75"/>
    <mergeCell ref="P75:S75"/>
    <mergeCell ref="T75:AC75"/>
    <mergeCell ref="C76:E76"/>
    <mergeCell ref="H76:J76"/>
    <mergeCell ref="K76:L76"/>
    <mergeCell ref="P76:S76"/>
    <mergeCell ref="T76:AC76"/>
    <mergeCell ref="C73:E73"/>
    <mergeCell ref="H73:J73"/>
    <mergeCell ref="K73:L73"/>
    <mergeCell ref="P73:S73"/>
    <mergeCell ref="T73:AC73"/>
    <mergeCell ref="C74:E74"/>
    <mergeCell ref="H74:J74"/>
    <mergeCell ref="K74:L74"/>
    <mergeCell ref="P74:S74"/>
    <mergeCell ref="T74:AC74"/>
    <mergeCell ref="C71:E71"/>
    <mergeCell ref="H71:J71"/>
    <mergeCell ref="K71:L71"/>
    <mergeCell ref="P71:S71"/>
    <mergeCell ref="T71:AC71"/>
    <mergeCell ref="C72:E72"/>
    <mergeCell ref="H72:J72"/>
    <mergeCell ref="K72:L72"/>
    <mergeCell ref="P72:S72"/>
    <mergeCell ref="T72:AC72"/>
    <mergeCell ref="C69:E69"/>
    <mergeCell ref="H69:J69"/>
    <mergeCell ref="K69:L69"/>
    <mergeCell ref="P69:S69"/>
    <mergeCell ref="T69:AC69"/>
    <mergeCell ref="C70:E70"/>
    <mergeCell ref="H70:J70"/>
    <mergeCell ref="K70:L70"/>
    <mergeCell ref="P70:S70"/>
    <mergeCell ref="T70:AC70"/>
    <mergeCell ref="K66:L66"/>
    <mergeCell ref="C67:E67"/>
    <mergeCell ref="H67:J67"/>
    <mergeCell ref="K67:L67"/>
    <mergeCell ref="C68:E68"/>
    <mergeCell ref="H68:J68"/>
    <mergeCell ref="K68:L68"/>
    <mergeCell ref="C64:O64"/>
    <mergeCell ref="P64:S68"/>
    <mergeCell ref="T64:AC68"/>
    <mergeCell ref="C65:E65"/>
    <mergeCell ref="F65:G65"/>
    <mergeCell ref="H65:J65"/>
    <mergeCell ref="K65:L65"/>
    <mergeCell ref="M65:O65"/>
    <mergeCell ref="C66:E66"/>
    <mergeCell ref="H66:J66"/>
    <mergeCell ref="C61:E61"/>
    <mergeCell ref="F61:H61"/>
    <mergeCell ref="I61:P61"/>
    <mergeCell ref="Q61:R61"/>
    <mergeCell ref="C62:E62"/>
    <mergeCell ref="F62:H62"/>
    <mergeCell ref="I62:P62"/>
    <mergeCell ref="Q62:R62"/>
    <mergeCell ref="C57:E57"/>
    <mergeCell ref="F57:H60"/>
    <mergeCell ref="I57:P60"/>
    <mergeCell ref="Q57:R60"/>
    <mergeCell ref="C58:E58"/>
    <mergeCell ref="C59:E59"/>
    <mergeCell ref="C60:E60"/>
    <mergeCell ref="E54:G54"/>
    <mergeCell ref="H54:O54"/>
    <mergeCell ref="V54:X54"/>
    <mergeCell ref="Y54:AF54"/>
    <mergeCell ref="E55:G55"/>
    <mergeCell ref="H55:O55"/>
    <mergeCell ref="V55:X55"/>
    <mergeCell ref="Y55:AF55"/>
    <mergeCell ref="C49:D49"/>
    <mergeCell ref="E49:G53"/>
    <mergeCell ref="H49:O53"/>
    <mergeCell ref="T49:U49"/>
    <mergeCell ref="V49:X53"/>
    <mergeCell ref="Y49:AF53"/>
    <mergeCell ref="C50:D50"/>
    <mergeCell ref="T50:U50"/>
    <mergeCell ref="C46:E46"/>
    <mergeCell ref="F46:H46"/>
    <mergeCell ref="I46:P46"/>
    <mergeCell ref="C47:E47"/>
    <mergeCell ref="F47:H47"/>
    <mergeCell ref="I47:P47"/>
    <mergeCell ref="C41:E41"/>
    <mergeCell ref="F41:H45"/>
    <mergeCell ref="I41:P45"/>
    <mergeCell ref="C42:E42"/>
    <mergeCell ref="C43:E43"/>
    <mergeCell ref="C44:E44"/>
    <mergeCell ref="C45:E45"/>
    <mergeCell ref="C32:D32"/>
    <mergeCell ref="E32:P36"/>
    <mergeCell ref="C33:D33"/>
    <mergeCell ref="E37:P37"/>
    <mergeCell ref="E38:P38"/>
    <mergeCell ref="E39:P39"/>
    <mergeCell ref="AU29:BE29"/>
    <mergeCell ref="C30:E30"/>
    <mergeCell ref="F30:I30"/>
    <mergeCell ref="J30:L30"/>
    <mergeCell ref="M30:P30"/>
    <mergeCell ref="Q30:S30"/>
    <mergeCell ref="AQ30:AT30"/>
    <mergeCell ref="AU30:BE30"/>
    <mergeCell ref="C29:E29"/>
    <mergeCell ref="F29:I29"/>
    <mergeCell ref="J29:L29"/>
    <mergeCell ref="M29:P29"/>
    <mergeCell ref="Q29:S29"/>
    <mergeCell ref="AQ29:AT29"/>
    <mergeCell ref="AU27:BE27"/>
    <mergeCell ref="C28:E28"/>
    <mergeCell ref="F28:I28"/>
    <mergeCell ref="J28:L28"/>
    <mergeCell ref="M28:P28"/>
    <mergeCell ref="Q28:S28"/>
    <mergeCell ref="AQ28:AT28"/>
    <mergeCell ref="AU28:BE28"/>
    <mergeCell ref="C27:E27"/>
    <mergeCell ref="F27:I27"/>
    <mergeCell ref="J27:L27"/>
    <mergeCell ref="M27:P27"/>
    <mergeCell ref="Q27:S27"/>
    <mergeCell ref="AQ27:AT27"/>
    <mergeCell ref="AU25:BE25"/>
    <mergeCell ref="C26:E26"/>
    <mergeCell ref="F26:I26"/>
    <mergeCell ref="J26:L26"/>
    <mergeCell ref="M26:P26"/>
    <mergeCell ref="Q26:S26"/>
    <mergeCell ref="AQ26:AT26"/>
    <mergeCell ref="AU26:BE26"/>
    <mergeCell ref="C25:E25"/>
    <mergeCell ref="F25:I25"/>
    <mergeCell ref="J25:L25"/>
    <mergeCell ref="M25:P25"/>
    <mergeCell ref="Q25:S25"/>
    <mergeCell ref="AQ25:AT25"/>
    <mergeCell ref="AU23:BE23"/>
    <mergeCell ref="C24:E24"/>
    <mergeCell ref="F24:I24"/>
    <mergeCell ref="J24:L24"/>
    <mergeCell ref="M24:P24"/>
    <mergeCell ref="Q24:S24"/>
    <mergeCell ref="AQ24:AT24"/>
    <mergeCell ref="AU24:BE24"/>
    <mergeCell ref="C23:E23"/>
    <mergeCell ref="F23:I23"/>
    <mergeCell ref="J23:L23"/>
    <mergeCell ref="M23:P23"/>
    <mergeCell ref="Q23:S23"/>
    <mergeCell ref="AQ23:AT23"/>
    <mergeCell ref="AU21:BE21"/>
    <mergeCell ref="C22:E22"/>
    <mergeCell ref="F22:I22"/>
    <mergeCell ref="J22:L22"/>
    <mergeCell ref="M22:P22"/>
    <mergeCell ref="Q22:S22"/>
    <mergeCell ref="AQ22:AT22"/>
    <mergeCell ref="AU22:BE22"/>
    <mergeCell ref="C21:E21"/>
    <mergeCell ref="F21:I21"/>
    <mergeCell ref="J21:L21"/>
    <mergeCell ref="M21:P21"/>
    <mergeCell ref="Q21:S21"/>
    <mergeCell ref="AQ21:AT21"/>
    <mergeCell ref="AU19:BE19"/>
    <mergeCell ref="C20:E20"/>
    <mergeCell ref="F20:I20"/>
    <mergeCell ref="J20:L20"/>
    <mergeCell ref="M20:P20"/>
    <mergeCell ref="Q20:S20"/>
    <mergeCell ref="AQ20:AT20"/>
    <mergeCell ref="AU20:BE20"/>
    <mergeCell ref="C19:E19"/>
    <mergeCell ref="F19:I19"/>
    <mergeCell ref="J19:L19"/>
    <mergeCell ref="M19:P19"/>
    <mergeCell ref="Q19:S19"/>
    <mergeCell ref="AQ19:AT19"/>
    <mergeCell ref="AU17:BE17"/>
    <mergeCell ref="C18:E18"/>
    <mergeCell ref="F18:I18"/>
    <mergeCell ref="J18:L18"/>
    <mergeCell ref="M18:P18"/>
    <mergeCell ref="Q18:S18"/>
    <mergeCell ref="AQ18:AT18"/>
    <mergeCell ref="AU18:BE18"/>
    <mergeCell ref="C17:E17"/>
    <mergeCell ref="F17:I17"/>
    <mergeCell ref="J17:L17"/>
    <mergeCell ref="M17:P17"/>
    <mergeCell ref="Q17:S17"/>
    <mergeCell ref="AQ17:AT17"/>
    <mergeCell ref="AU15:BE15"/>
    <mergeCell ref="C16:E16"/>
    <mergeCell ref="F16:I16"/>
    <mergeCell ref="J16:L16"/>
    <mergeCell ref="M16:P16"/>
    <mergeCell ref="Q16:S16"/>
    <mergeCell ref="AQ16:AT16"/>
    <mergeCell ref="AU16:BE16"/>
    <mergeCell ref="C15:E15"/>
    <mergeCell ref="F15:I15"/>
    <mergeCell ref="J15:L15"/>
    <mergeCell ref="M15:P15"/>
    <mergeCell ref="Q15:S15"/>
    <mergeCell ref="AQ15:AT15"/>
    <mergeCell ref="AU13:BE13"/>
    <mergeCell ref="C14:E14"/>
    <mergeCell ref="F14:I14"/>
    <mergeCell ref="J14:L14"/>
    <mergeCell ref="M14:P14"/>
    <mergeCell ref="Q14:S14"/>
    <mergeCell ref="AQ14:AT14"/>
    <mergeCell ref="AU14:BE14"/>
    <mergeCell ref="C13:E13"/>
    <mergeCell ref="F13:I13"/>
    <mergeCell ref="J13:L13"/>
    <mergeCell ref="M13:P13"/>
    <mergeCell ref="Q13:S13"/>
    <mergeCell ref="AQ13:AT13"/>
    <mergeCell ref="AU11:BE11"/>
    <mergeCell ref="C12:E12"/>
    <mergeCell ref="F12:I12"/>
    <mergeCell ref="J12:L12"/>
    <mergeCell ref="M12:P12"/>
    <mergeCell ref="Q12:S12"/>
    <mergeCell ref="AQ12:AT12"/>
    <mergeCell ref="AU12:BE12"/>
    <mergeCell ref="C11:E11"/>
    <mergeCell ref="F11:I11"/>
    <mergeCell ref="J11:L11"/>
    <mergeCell ref="M11:P11"/>
    <mergeCell ref="Q11:S11"/>
    <mergeCell ref="AQ11:AT11"/>
    <mergeCell ref="AU9:BE9"/>
    <mergeCell ref="C10:E10"/>
    <mergeCell ref="F10:I10"/>
    <mergeCell ref="J10:L10"/>
    <mergeCell ref="M10:P10"/>
    <mergeCell ref="Q10:S10"/>
    <mergeCell ref="AQ10:AT10"/>
    <mergeCell ref="AU10:BE10"/>
    <mergeCell ref="C9:E9"/>
    <mergeCell ref="F9:I9"/>
    <mergeCell ref="J9:L9"/>
    <mergeCell ref="M9:P9"/>
    <mergeCell ref="Q9:S9"/>
    <mergeCell ref="AQ9:AT9"/>
    <mergeCell ref="AQ7:AT7"/>
    <mergeCell ref="AU7:BE7"/>
    <mergeCell ref="C8:E8"/>
    <mergeCell ref="F8:I8"/>
    <mergeCell ref="J8:L8"/>
    <mergeCell ref="M8:P8"/>
    <mergeCell ref="Q8:S8"/>
    <mergeCell ref="AQ8:AT8"/>
    <mergeCell ref="AU8:BE8"/>
    <mergeCell ref="C6:E6"/>
    <mergeCell ref="F6:I6"/>
    <mergeCell ref="J6:L6"/>
    <mergeCell ref="M6:P6"/>
    <mergeCell ref="Q6:S6"/>
    <mergeCell ref="C7:E7"/>
    <mergeCell ref="F7:I7"/>
    <mergeCell ref="J7:L7"/>
    <mergeCell ref="M7:P7"/>
    <mergeCell ref="Q7:S7"/>
    <mergeCell ref="C4:E4"/>
    <mergeCell ref="F4:I4"/>
    <mergeCell ref="J4:L4"/>
    <mergeCell ref="M4:P4"/>
    <mergeCell ref="Q4:S4"/>
    <mergeCell ref="C5:E5"/>
    <mergeCell ref="F5:I5"/>
    <mergeCell ref="J5:L5"/>
    <mergeCell ref="M5:P5"/>
    <mergeCell ref="Q5:S5"/>
    <mergeCell ref="C2:AP2"/>
    <mergeCell ref="AQ2:AT6"/>
    <mergeCell ref="AU2:BE6"/>
    <mergeCell ref="BG2:BH2"/>
    <mergeCell ref="C3:E3"/>
    <mergeCell ref="F3:I3"/>
    <mergeCell ref="J3:L3"/>
    <mergeCell ref="M3:P3"/>
    <mergeCell ref="Q3:S3"/>
    <mergeCell ref="T3:AP3"/>
  </mergeCells>
  <phoneticPr fontId="103" type="noConversion"/>
  <pageMargins left="0.19685039370078741" right="0.19685039370078741" top="0.35433070866141736" bottom="0.31496062992125984" header="0.23622047244094491" footer="0.19685039370078741"/>
  <pageSetup paperSize="9" scale="33" orientation="landscape" r:id="rId1"/>
  <headerFooter alignWithMargins="0">
    <oddHeader>&amp;L&amp;12Sirius Test System&amp;RMicroBit</oddHeader>
    <oddFooter>&amp;LVer. 1.0&amp;C- &amp;P -&amp;RHelix inc.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이름이 지정된 범위</vt:lpstr>
      </vt:variant>
      <vt:variant>
        <vt:i4>9</vt:i4>
      </vt:variant>
    </vt:vector>
  </HeadingPairs>
  <TitlesOfParts>
    <vt:vector size="20" baseType="lpstr">
      <vt:lpstr>Micro_Bit</vt:lpstr>
      <vt:lpstr>SEQ</vt:lpstr>
      <vt:lpstr>ALU</vt:lpstr>
      <vt:lpstr>PSM</vt:lpstr>
      <vt:lpstr>11_RG</vt:lpstr>
      <vt:lpstr>13_PG</vt:lpstr>
      <vt:lpstr>15_PIN_SEL</vt:lpstr>
      <vt:lpstr>BK</vt:lpstr>
      <vt:lpstr>BK_Micro Bits</vt:lpstr>
      <vt:lpstr>BK_ALU</vt:lpstr>
      <vt:lpstr>BK_SEQ</vt:lpstr>
      <vt:lpstr>ALU!Print_Area</vt:lpstr>
      <vt:lpstr>BK_ALU!Print_Area</vt:lpstr>
      <vt:lpstr>'BK_Micro Bits'!Print_Area</vt:lpstr>
      <vt:lpstr>BK_SEQ!Print_Area</vt:lpstr>
      <vt:lpstr>Micro_Bit!Print_Area</vt:lpstr>
      <vt:lpstr>PSM!Print_Area</vt:lpstr>
      <vt:lpstr>SEQ!Print_Area</vt:lpstr>
      <vt:lpstr>'BK_Micro Bits'!Print_Titles</vt:lpstr>
      <vt:lpstr>Micro_Bit!Print_Titles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2020-06-25T10:08:13Z</dcterms:created>
  <dcterms:modified xsi:type="dcterms:W3CDTF">2020-06-25T10:09:16Z</dcterms:modified>
</cp:coreProperties>
</file>