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"/>
    </mc:Choice>
  </mc:AlternateContent>
  <xr:revisionPtr revIDLastSave="0" documentId="13_ncr:1_{190093A6-6CCB-7D41-A864-739B144D55B6}" xr6:coauthVersionLast="47" xr6:coauthVersionMax="47" xr10:uidLastSave="{00000000-0000-0000-0000-000000000000}"/>
  <bookViews>
    <workbookView xWindow="18000" yWindow="880" windowWidth="18000" windowHeight="22500" activeTab="1" xr2:uid="{D8135C66-0532-44A2-A5F6-036075D10527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" i="3" l="1" a="1"/>
  <c r="W29" i="3" s="1"/>
  <c r="W2" i="3"/>
  <c r="J2" i="3"/>
  <c r="I2" i="3"/>
  <c r="H2" i="3"/>
  <c r="G2" i="3"/>
  <c r="D4" i="3"/>
  <c r="F2" i="3"/>
  <c r="C4" i="3"/>
  <c r="P4" i="3"/>
  <c r="P5" i="3"/>
  <c r="P6" i="3"/>
  <c r="P7" i="3"/>
  <c r="P8" i="3"/>
  <c r="P9" i="3"/>
  <c r="P3" i="3"/>
  <c r="F25" i="3"/>
  <c r="F21" i="3"/>
  <c r="I21" i="3" s="1"/>
  <c r="J21" i="3" s="1"/>
  <c r="F17" i="3"/>
  <c r="I17" i="3" s="1"/>
  <c r="J17" i="3" s="1"/>
  <c r="F13" i="3"/>
  <c r="F9" i="3"/>
  <c r="F5" i="3"/>
  <c r="I5" i="3" s="1"/>
  <c r="J5" i="3" s="1"/>
  <c r="J6" i="3"/>
  <c r="J7" i="3"/>
  <c r="J8" i="3"/>
  <c r="J9" i="3"/>
  <c r="J10" i="3"/>
  <c r="J11" i="3"/>
  <c r="J12" i="3"/>
  <c r="J14" i="3"/>
  <c r="J15" i="3"/>
  <c r="J16" i="3"/>
  <c r="J18" i="3"/>
  <c r="J19" i="3"/>
  <c r="J20" i="3"/>
  <c r="J22" i="3"/>
  <c r="J23" i="3"/>
  <c r="J24" i="3"/>
  <c r="I6" i="3"/>
  <c r="I7" i="3"/>
  <c r="I8" i="3"/>
  <c r="I9" i="3"/>
  <c r="I10" i="3"/>
  <c r="I11" i="3"/>
  <c r="I12" i="3"/>
  <c r="I13" i="3"/>
  <c r="J13" i="3" s="1"/>
  <c r="I14" i="3"/>
  <c r="I15" i="3"/>
  <c r="I16" i="3"/>
  <c r="I18" i="3"/>
  <c r="I19" i="3"/>
  <c r="I20" i="3"/>
  <c r="I22" i="3"/>
  <c r="I23" i="3"/>
  <c r="I24" i="3"/>
  <c r="I25" i="3"/>
  <c r="J25" i="3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E25" i="3"/>
  <c r="E24" i="3"/>
  <c r="E23" i="3"/>
  <c r="E22" i="3"/>
  <c r="E14" i="3"/>
  <c r="E13" i="3"/>
  <c r="E12" i="3"/>
  <c r="D24" i="3"/>
  <c r="D20" i="3"/>
  <c r="E21" i="3" s="1"/>
  <c r="D16" i="3"/>
  <c r="E17" i="3" s="1"/>
  <c r="D12" i="3"/>
  <c r="E11" i="3" s="1"/>
  <c r="D8" i="3"/>
  <c r="E8" i="3" s="1"/>
  <c r="D8" i="2"/>
  <c r="G5" i="3"/>
  <c r="G4" i="3"/>
  <c r="H4" i="3" s="1"/>
  <c r="G3" i="3"/>
  <c r="H3" i="3" s="1"/>
  <c r="F24" i="3"/>
  <c r="F23" i="3"/>
  <c r="F22" i="3"/>
  <c r="F20" i="3"/>
  <c r="F19" i="3"/>
  <c r="F18" i="3"/>
  <c r="F16" i="3"/>
  <c r="F15" i="3"/>
  <c r="F14" i="3"/>
  <c r="F12" i="3"/>
  <c r="F11" i="3"/>
  <c r="F10" i="3"/>
  <c r="F8" i="3"/>
  <c r="F7" i="3"/>
  <c r="F6" i="3"/>
  <c r="F4" i="3"/>
  <c r="I4" i="3" s="1"/>
  <c r="J4" i="3" s="1"/>
  <c r="F3" i="3"/>
  <c r="I3" i="3" s="1"/>
  <c r="J3" i="3" s="1"/>
  <c r="C26" i="3"/>
  <c r="C24" i="3"/>
  <c r="C20" i="3"/>
  <c r="C16" i="3"/>
  <c r="C12" i="3"/>
  <c r="C8" i="3"/>
  <c r="E2" i="3" l="1"/>
  <c r="E5" i="3"/>
  <c r="E3" i="3"/>
  <c r="E4" i="3"/>
  <c r="E16" i="3"/>
  <c r="E7" i="3"/>
  <c r="E9" i="3"/>
  <c r="E19" i="3"/>
  <c r="H26" i="3"/>
  <c r="E18" i="3"/>
  <c r="E10" i="3"/>
  <c r="E20" i="3"/>
  <c r="R5" i="3"/>
  <c r="E15" i="3"/>
  <c r="E6" i="3"/>
  <c r="J26" i="3"/>
  <c r="W3" i="3" l="1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V3" i="3"/>
  <c r="V4" i="3"/>
  <c r="V2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5" i="3"/>
  <c r="U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5" i="3"/>
  <c r="T5" i="3"/>
  <c r="R4" i="3"/>
  <c r="R6" i="3"/>
  <c r="R3" i="3"/>
  <c r="N5" i="3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V25" i="3" s="1"/>
  <c r="N4" i="3"/>
  <c r="N3" i="3"/>
  <c r="N2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U22" i="3" s="1"/>
  <c r="M23" i="3"/>
  <c r="U23" i="3" s="1"/>
  <c r="M24" i="3"/>
  <c r="U24" i="3" s="1"/>
  <c r="M25" i="3"/>
  <c r="M6" i="3"/>
  <c r="M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T22" i="3" s="1"/>
  <c r="T27" i="3" s="1"/>
  <c r="L23" i="3"/>
  <c r="T23" i="3" s="1"/>
  <c r="L24" i="3"/>
  <c r="T24" i="3" s="1"/>
  <c r="L25" i="3"/>
  <c r="L6" i="3"/>
  <c r="L5" i="3"/>
  <c r="J9" i="2"/>
  <c r="J2" i="2"/>
  <c r="J26" i="2"/>
  <c r="J3" i="2"/>
  <c r="J4" i="2"/>
  <c r="J5" i="2"/>
  <c r="J6" i="2"/>
  <c r="J7" i="2"/>
  <c r="J8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F26" i="2"/>
  <c r="G26" i="2"/>
  <c r="H26" i="2"/>
  <c r="I2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5" i="2"/>
  <c r="I4" i="2"/>
  <c r="I3" i="2"/>
  <c r="I2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5" i="2"/>
  <c r="H4" i="2"/>
  <c r="H3" i="2"/>
  <c r="H2" i="2"/>
  <c r="F18" i="2"/>
  <c r="F5" i="2"/>
  <c r="F2" i="2"/>
  <c r="C16" i="2"/>
  <c r="F15" i="2" s="1"/>
  <c r="C20" i="2"/>
  <c r="F21" i="2" s="1"/>
  <c r="C24" i="2"/>
  <c r="F23" i="2" s="1"/>
  <c r="C12" i="2"/>
  <c r="F13" i="2" s="1"/>
  <c r="C8" i="2"/>
  <c r="F7" i="2" s="1"/>
  <c r="C4" i="2"/>
  <c r="G5" i="2" s="1"/>
  <c r="W27" i="3" l="1"/>
  <c r="U29" i="3" a="1"/>
  <c r="U29" i="3" s="1"/>
  <c r="V23" i="3"/>
  <c r="T28" i="3"/>
  <c r="V24" i="3"/>
  <c r="T29" i="3" a="1"/>
  <c r="T29" i="3" s="1"/>
  <c r="V22" i="3"/>
  <c r="V29" i="3" s="1" a="1"/>
  <c r="V29" i="3" s="1"/>
  <c r="U27" i="3"/>
  <c r="W28" i="3"/>
  <c r="U28" i="3"/>
  <c r="F4" i="2"/>
  <c r="F12" i="2"/>
  <c r="F20" i="2"/>
  <c r="F3" i="2"/>
  <c r="F19" i="2"/>
  <c r="G2" i="2"/>
  <c r="F6" i="2"/>
  <c r="F14" i="2"/>
  <c r="F22" i="2"/>
  <c r="F11" i="2"/>
  <c r="F9" i="2"/>
  <c r="F17" i="2"/>
  <c r="F25" i="2"/>
  <c r="C26" i="2"/>
  <c r="D16" i="2" s="1"/>
  <c r="G4" i="2"/>
  <c r="F8" i="2"/>
  <c r="F16" i="2"/>
  <c r="F24" i="2"/>
  <c r="F10" i="2"/>
  <c r="G3" i="2"/>
  <c r="V27" i="3" l="1"/>
  <c r="V28" i="3"/>
  <c r="D24" i="2"/>
  <c r="D4" i="2"/>
  <c r="E5" i="2" s="1"/>
  <c r="D20" i="2"/>
  <c r="E20" i="2" s="1"/>
  <c r="D12" i="2"/>
  <c r="E12" i="2" s="1"/>
  <c r="E16" i="2"/>
  <c r="E14" i="2"/>
  <c r="E15" i="2"/>
  <c r="E17" i="2"/>
  <c r="E3" i="2"/>
  <c r="E4" i="2"/>
  <c r="E2" i="2"/>
  <c r="E11" i="2"/>
  <c r="E10" i="2"/>
  <c r="E8" i="2"/>
  <c r="E7" i="2"/>
  <c r="E9" i="2"/>
  <c r="E6" i="2"/>
  <c r="E21" i="2"/>
  <c r="E18" i="2"/>
  <c r="E19" i="2"/>
  <c r="E24" i="2"/>
  <c r="E25" i="2"/>
  <c r="E23" i="2"/>
  <c r="E22" i="2"/>
  <c r="E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<sst xmlns="http://schemas.openxmlformats.org/spreadsheetml/2006/main" count="40" uniqueCount="29">
  <si>
    <t>Quarter</t>
  </si>
  <si>
    <t>Seasonal Index</t>
  </si>
  <si>
    <t>Deseasonality</t>
  </si>
  <si>
    <t>http://www.maths.qmul.ac.uk/~bb/TimeSeries/TS_Chapter2_2.pdf</t>
  </si>
  <si>
    <t>Ref:</t>
  </si>
  <si>
    <t>k=4,j=5</t>
  </si>
  <si>
    <t>sk</t>
  </si>
  <si>
    <t>Seasonal Avg (mj)</t>
  </si>
  <si>
    <t>Detrended(Xjk-mj)</t>
  </si>
  <si>
    <t>Deseasonlized (Xjk-sk)</t>
  </si>
  <si>
    <t>Yjk(residuals)=Xjk-mj-sk</t>
  </si>
  <si>
    <t>Average:</t>
  </si>
  <si>
    <t>Forcasted=Xij-Yjk</t>
  </si>
  <si>
    <t>Demand(Xjk)orActual</t>
  </si>
  <si>
    <t>MA3</t>
  </si>
  <si>
    <t>WMA3</t>
  </si>
  <si>
    <t>ES_Ft</t>
  </si>
  <si>
    <t>Year</t>
  </si>
  <si>
    <t>Trend</t>
  </si>
  <si>
    <t>mj</t>
  </si>
  <si>
    <t>Forecasts</t>
  </si>
  <si>
    <t>mj+sk</t>
  </si>
  <si>
    <t>Bias</t>
  </si>
  <si>
    <t>MSE</t>
  </si>
  <si>
    <t>MAD</t>
  </si>
  <si>
    <t>E_MA3</t>
  </si>
  <si>
    <t>E_WMA3</t>
  </si>
  <si>
    <t>E_ES</t>
  </si>
  <si>
    <t>E_Forecast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</si>
</sst>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7" fillId="0" borderId="0" xfId="1"/>
    <xf numFmtId="2" fontId="4" fillId="0" borderId="0" xfId="0" applyNumberFormat="1" applyFont="1"/>
    <xf numFmtId="165" fontId="0" fillId="0" borderId="0" xfId="0" applyNumberFormat="1"/>
    <xf numFmtId="0" fontId="8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Demand(Xjk)orActual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634951881014873E-2"/>
                  <c:y val="-0.10752442403032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Sheet2!$B$2:$B$25</c:f>
              <c:numCache>
                <c:formatCode>General</c:formatCode>
                <c:ptCount val="24"/>
                <c:pt idx="0">
                  <c:v>386</c:v>
                </c:pt>
                <c:pt idx="1">
                  <c:v>398</c:v>
                </c:pt>
                <c:pt idx="2">
                  <c:v>416</c:v>
                </c:pt>
                <c:pt idx="3">
                  <c:v>397</c:v>
                </c:pt>
                <c:pt idx="4">
                  <c:v>402</c:v>
                </c:pt>
                <c:pt idx="5">
                  <c:v>429</c:v>
                </c:pt>
                <c:pt idx="6">
                  <c:v>452</c:v>
                </c:pt>
                <c:pt idx="7">
                  <c:v>418</c:v>
                </c:pt>
                <c:pt idx="8">
                  <c:v>409</c:v>
                </c:pt>
                <c:pt idx="9">
                  <c:v>437</c:v>
                </c:pt>
                <c:pt idx="10">
                  <c:v>455</c:v>
                </c:pt>
                <c:pt idx="11">
                  <c:v>417</c:v>
                </c:pt>
                <c:pt idx="12">
                  <c:v>431</c:v>
                </c:pt>
                <c:pt idx="13">
                  <c:v>470</c:v>
                </c:pt>
                <c:pt idx="14">
                  <c:v>499</c:v>
                </c:pt>
                <c:pt idx="15">
                  <c:v>442</c:v>
                </c:pt>
                <c:pt idx="16">
                  <c:v>441</c:v>
                </c:pt>
                <c:pt idx="17">
                  <c:v>493</c:v>
                </c:pt>
                <c:pt idx="18">
                  <c:v>521</c:v>
                </c:pt>
                <c:pt idx="19">
                  <c:v>462</c:v>
                </c:pt>
                <c:pt idx="20">
                  <c:v>468</c:v>
                </c:pt>
                <c:pt idx="21">
                  <c:v>513</c:v>
                </c:pt>
                <c:pt idx="22">
                  <c:v>549</c:v>
                </c:pt>
                <c:pt idx="23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8-4DDD-A176-541C1F428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558480"/>
        <c:axId val="2131557648"/>
      </c:lineChart>
      <c:catAx>
        <c:axId val="213155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7648"/>
        <c:crosses val="autoZero"/>
        <c:auto val="1"/>
        <c:lblAlgn val="ctr"/>
        <c:lblOffset val="100"/>
        <c:noMultiLvlLbl val="0"/>
      </c:catAx>
      <c:valAx>
        <c:axId val="2131557648"/>
        <c:scaling>
          <c:orientation val="minMax"/>
          <c:max val="550"/>
          <c:min val="3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Detrended(Xjk-mj)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Sheet2!$F$2:$F$25</c:f>
              <c:numCache>
                <c:formatCode>0.00</c:formatCode>
                <c:ptCount val="24"/>
                <c:pt idx="0">
                  <c:v>-13.25</c:v>
                </c:pt>
                <c:pt idx="1">
                  <c:v>-1.25</c:v>
                </c:pt>
                <c:pt idx="2">
                  <c:v>16.75</c:v>
                </c:pt>
                <c:pt idx="3">
                  <c:v>-2.25</c:v>
                </c:pt>
                <c:pt idx="4">
                  <c:v>-23.25</c:v>
                </c:pt>
                <c:pt idx="5">
                  <c:v>3.75</c:v>
                </c:pt>
                <c:pt idx="6">
                  <c:v>26.75</c:v>
                </c:pt>
                <c:pt idx="7">
                  <c:v>-7.25</c:v>
                </c:pt>
                <c:pt idx="8">
                  <c:v>-20.5</c:v>
                </c:pt>
                <c:pt idx="9">
                  <c:v>7.5</c:v>
                </c:pt>
                <c:pt idx="10">
                  <c:v>25.5</c:v>
                </c:pt>
                <c:pt idx="11">
                  <c:v>-12.5</c:v>
                </c:pt>
                <c:pt idx="12">
                  <c:v>-29.5</c:v>
                </c:pt>
                <c:pt idx="13">
                  <c:v>9.5</c:v>
                </c:pt>
                <c:pt idx="14">
                  <c:v>38.5</c:v>
                </c:pt>
                <c:pt idx="15">
                  <c:v>-18.5</c:v>
                </c:pt>
                <c:pt idx="16">
                  <c:v>-38.25</c:v>
                </c:pt>
                <c:pt idx="17">
                  <c:v>13.75</c:v>
                </c:pt>
                <c:pt idx="18">
                  <c:v>41.75</c:v>
                </c:pt>
                <c:pt idx="19">
                  <c:v>-17.25</c:v>
                </c:pt>
                <c:pt idx="20">
                  <c:v>-36</c:v>
                </c:pt>
                <c:pt idx="21">
                  <c:v>9</c:v>
                </c:pt>
                <c:pt idx="22">
                  <c:v>45</c:v>
                </c:pt>
                <c:pt idx="23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8-498C-B016-FF73B852D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888576"/>
        <c:axId val="1784879008"/>
      </c:lineChart>
      <c:catAx>
        <c:axId val="178488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79008"/>
        <c:crosses val="autoZero"/>
        <c:auto val="1"/>
        <c:lblAlgn val="ctr"/>
        <c:lblOffset val="100"/>
        <c:noMultiLvlLbl val="0"/>
      </c:catAx>
      <c:valAx>
        <c:axId val="1784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8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Deseasonlized (Xjk-sk)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Sheet2!$H$2:$H$25</c:f>
              <c:numCache>
                <c:formatCode>0.00</c:formatCode>
                <c:ptCount val="24"/>
                <c:pt idx="0">
                  <c:v>412.79166666666669</c:v>
                </c:pt>
                <c:pt idx="1">
                  <c:v>390.95833333333331</c:v>
                </c:pt>
                <c:pt idx="2">
                  <c:v>383.625</c:v>
                </c:pt>
                <c:pt idx="3">
                  <c:v>409.625</c:v>
                </c:pt>
                <c:pt idx="4">
                  <c:v>428.79166666666669</c:v>
                </c:pt>
                <c:pt idx="5">
                  <c:v>421.95833333333331</c:v>
                </c:pt>
                <c:pt idx="6">
                  <c:v>419.625</c:v>
                </c:pt>
                <c:pt idx="7">
                  <c:v>430.625</c:v>
                </c:pt>
                <c:pt idx="8">
                  <c:v>435.79166666666669</c:v>
                </c:pt>
                <c:pt idx="9">
                  <c:v>429.95833333333331</c:v>
                </c:pt>
                <c:pt idx="10">
                  <c:v>422.625</c:v>
                </c:pt>
                <c:pt idx="11">
                  <c:v>429.625</c:v>
                </c:pt>
                <c:pt idx="12">
                  <c:v>457.79166666666669</c:v>
                </c:pt>
                <c:pt idx="13">
                  <c:v>462.95833333333331</c:v>
                </c:pt>
                <c:pt idx="14">
                  <c:v>466.625</c:v>
                </c:pt>
                <c:pt idx="15">
                  <c:v>454.625</c:v>
                </c:pt>
                <c:pt idx="16">
                  <c:v>467.79166666666669</c:v>
                </c:pt>
                <c:pt idx="17">
                  <c:v>485.95833333333331</c:v>
                </c:pt>
                <c:pt idx="18">
                  <c:v>488.625</c:v>
                </c:pt>
                <c:pt idx="19">
                  <c:v>474.625</c:v>
                </c:pt>
                <c:pt idx="20">
                  <c:v>494.79166666666669</c:v>
                </c:pt>
                <c:pt idx="21">
                  <c:v>505.95833333333331</c:v>
                </c:pt>
                <c:pt idx="22">
                  <c:v>516.625</c:v>
                </c:pt>
                <c:pt idx="23">
                  <c:v>498.625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4-4D95-9EC0-973A21DC1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001568"/>
        <c:axId val="1340987008"/>
      </c:lineChart>
      <c:catAx>
        <c:axId val="134100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87008"/>
        <c:crosses val="autoZero"/>
        <c:auto val="1"/>
        <c:lblAlgn val="ctr"/>
        <c:lblOffset val="100"/>
        <c:noMultiLvlLbl val="0"/>
      </c:catAx>
      <c:valAx>
        <c:axId val="1340987008"/>
        <c:scaling>
          <c:orientation val="minMax"/>
          <c:max val="52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Yjk(residuals)=Xjk-mj-sk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Sheet2!$I$2:$I$25</c:f>
              <c:numCache>
                <c:formatCode>0.00</c:formatCode>
                <c:ptCount val="24"/>
                <c:pt idx="0">
                  <c:v>13.541666666666686</c:v>
                </c:pt>
                <c:pt idx="1">
                  <c:v>-8.2916666666666856</c:v>
                </c:pt>
                <c:pt idx="2">
                  <c:v>-15.625</c:v>
                </c:pt>
                <c:pt idx="3">
                  <c:v>10.375</c:v>
                </c:pt>
                <c:pt idx="4">
                  <c:v>3.5416666666666856</c:v>
                </c:pt>
                <c:pt idx="5">
                  <c:v>-3.2916666666666856</c:v>
                </c:pt>
                <c:pt idx="6">
                  <c:v>-5.625</c:v>
                </c:pt>
                <c:pt idx="7">
                  <c:v>5.375</c:v>
                </c:pt>
                <c:pt idx="8">
                  <c:v>6.2916666666666856</c:v>
                </c:pt>
                <c:pt idx="9">
                  <c:v>0.45833333333331439</c:v>
                </c:pt>
                <c:pt idx="10">
                  <c:v>-6.875</c:v>
                </c:pt>
                <c:pt idx="11">
                  <c:v>0.125</c:v>
                </c:pt>
                <c:pt idx="12">
                  <c:v>-2.7083333333333144</c:v>
                </c:pt>
                <c:pt idx="13">
                  <c:v>2.4583333333333144</c:v>
                </c:pt>
                <c:pt idx="14">
                  <c:v>6.125</c:v>
                </c:pt>
                <c:pt idx="15">
                  <c:v>-5.875</c:v>
                </c:pt>
                <c:pt idx="16">
                  <c:v>-11.458333333333314</c:v>
                </c:pt>
                <c:pt idx="17">
                  <c:v>6.7083333333333144</c:v>
                </c:pt>
                <c:pt idx="18">
                  <c:v>9.375</c:v>
                </c:pt>
                <c:pt idx="19">
                  <c:v>-4.625</c:v>
                </c:pt>
                <c:pt idx="20">
                  <c:v>-9.2083333333333144</c:v>
                </c:pt>
                <c:pt idx="21">
                  <c:v>1.9583333333333144</c:v>
                </c:pt>
                <c:pt idx="22">
                  <c:v>12.625</c:v>
                </c:pt>
                <c:pt idx="23">
                  <c:v>-5.375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E-41C3-8A32-31D626CB6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305344"/>
        <c:axId val="1853292448"/>
      </c:lineChart>
      <c:catAx>
        <c:axId val="185330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92448"/>
        <c:crosses val="autoZero"/>
        <c:auto val="1"/>
        <c:lblAlgn val="ctr"/>
        <c:lblOffset val="100"/>
        <c:noMultiLvlLbl val="0"/>
      </c:catAx>
      <c:valAx>
        <c:axId val="1853292448"/>
        <c:scaling>
          <c:orientation val="minMax"/>
          <c:max val="16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0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mj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Sheet1!$O$3:$O$8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Sheet1!$P$3:$P$8</c:f>
              <c:numCache>
                <c:formatCode>General</c:formatCode>
                <c:ptCount val="6"/>
                <c:pt idx="0">
                  <c:v>398.42899999999997</c:v>
                </c:pt>
                <c:pt idx="1">
                  <c:v>418.90800000000002</c:v>
                </c:pt>
                <c:pt idx="2">
                  <c:v>439.387</c:v>
                </c:pt>
                <c:pt idx="3">
                  <c:v>459.86599999999999</c:v>
                </c:pt>
                <c:pt idx="4">
                  <c:v>480.34499999999997</c:v>
                </c:pt>
                <c:pt idx="5">
                  <c:v>500.82399999999996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C-4C67-ABA4-358D1F652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505520"/>
        <c:axId val="1006517584"/>
      </c:scatterChart>
      <c:valAx>
        <c:axId val="100650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517584"/>
        <c:crosses val="autoZero"/>
        <c:crossBetween val="midCat"/>
      </c:valAx>
      <c:valAx>
        <c:axId val="1006517584"/>
        <c:scaling>
          <c:orientation val="minMax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50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Forcasted=Xij-Yjk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Sheet1!$J$5:$J$25</c:f>
              <c:numCache>
                <c:formatCode>0.00</c:formatCode>
                <c:ptCount val="21"/>
                <c:pt idx="0">
                  <c:v>386.625</c:v>
                </c:pt>
                <c:pt idx="1">
                  <c:v>398.45833333333331</c:v>
                </c:pt>
                <c:pt idx="2">
                  <c:v>432.29166666666669</c:v>
                </c:pt>
                <c:pt idx="3">
                  <c:v>457.625</c:v>
                </c:pt>
                <c:pt idx="4">
                  <c:v>412.625</c:v>
                </c:pt>
                <c:pt idx="5">
                  <c:v>402.70833333333331</c:v>
                </c:pt>
                <c:pt idx="6">
                  <c:v>436.54166666666669</c:v>
                </c:pt>
                <c:pt idx="7">
                  <c:v>461.875</c:v>
                </c:pt>
                <c:pt idx="8">
                  <c:v>416.875</c:v>
                </c:pt>
                <c:pt idx="9">
                  <c:v>433.70833333333331</c:v>
                </c:pt>
                <c:pt idx="10">
                  <c:v>467.54166666666669</c:v>
                </c:pt>
                <c:pt idx="11">
                  <c:v>492.875</c:v>
                </c:pt>
                <c:pt idx="12">
                  <c:v>447.875</c:v>
                </c:pt>
                <c:pt idx="13">
                  <c:v>452.45833333333331</c:v>
                </c:pt>
                <c:pt idx="14">
                  <c:v>486.29166666666669</c:v>
                </c:pt>
                <c:pt idx="15">
                  <c:v>511.625</c:v>
                </c:pt>
                <c:pt idx="16">
                  <c:v>466.625</c:v>
                </c:pt>
                <c:pt idx="17">
                  <c:v>477.20833333333331</c:v>
                </c:pt>
                <c:pt idx="18">
                  <c:v>511.04166666666669</c:v>
                </c:pt>
                <c:pt idx="19">
                  <c:v>536.375</c:v>
                </c:pt>
                <c:pt idx="20">
                  <c:v>491.375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9-4A04-A419-B1AE188CC7FF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MA3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Sheet1!$L$5:$L$25</c:f>
              <c:numCache>
                <c:formatCode>0.0</c:formatCode>
                <c:ptCount val="21"/>
                <c:pt idx="0">
                  <c:v>400</c:v>
                </c:pt>
                <c:pt idx="1">
                  <c:v>403.66666666666669</c:v>
                </c:pt>
                <c:pt idx="2">
                  <c:v>405</c:v>
                </c:pt>
                <c:pt idx="3">
                  <c:v>409.33333333333331</c:v>
                </c:pt>
                <c:pt idx="4">
                  <c:v>427.66666666666669</c:v>
                </c:pt>
                <c:pt idx="5">
                  <c:v>433</c:v>
                </c:pt>
                <c:pt idx="6">
                  <c:v>426.33333333333331</c:v>
                </c:pt>
                <c:pt idx="7">
                  <c:v>421.33333333333331</c:v>
                </c:pt>
                <c:pt idx="8">
                  <c:v>433.66666666666669</c:v>
                </c:pt>
                <c:pt idx="9">
                  <c:v>436.33333333333331</c:v>
                </c:pt>
                <c:pt idx="10">
                  <c:v>434.33333333333331</c:v>
                </c:pt>
                <c:pt idx="11">
                  <c:v>439.33333333333331</c:v>
                </c:pt>
                <c:pt idx="12">
                  <c:v>466.66666666666669</c:v>
                </c:pt>
                <c:pt idx="13">
                  <c:v>470.33333333333331</c:v>
                </c:pt>
                <c:pt idx="14">
                  <c:v>460.66666666666669</c:v>
                </c:pt>
                <c:pt idx="15">
                  <c:v>458.66666666666669</c:v>
                </c:pt>
                <c:pt idx="16">
                  <c:v>485</c:v>
                </c:pt>
                <c:pt idx="17">
                  <c:v>492</c:v>
                </c:pt>
                <c:pt idx="18">
                  <c:v>483.66666666666669</c:v>
                </c:pt>
                <c:pt idx="19">
                  <c:v>481</c:v>
                </c:pt>
                <c:pt idx="20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9-4A04-A419-B1AE188CC7FF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WMA3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Sheet1!$M$5:$M$25</c:f>
              <c:numCache>
                <c:formatCode>General</c:formatCode>
                <c:ptCount val="21"/>
                <c:pt idx="0">
                  <c:v>404.6</c:v>
                </c:pt>
                <c:pt idx="1">
                  <c:v>402.9</c:v>
                </c:pt>
                <c:pt idx="2">
                  <c:v>403.3</c:v>
                </c:pt>
                <c:pt idx="3">
                  <c:v>414.5</c:v>
                </c:pt>
                <c:pt idx="4">
                  <c:v>435.1</c:v>
                </c:pt>
                <c:pt idx="5">
                  <c:v>430.4</c:v>
                </c:pt>
                <c:pt idx="6">
                  <c:v>420.3</c:v>
                </c:pt>
                <c:pt idx="7">
                  <c:v>424.8</c:v>
                </c:pt>
                <c:pt idx="8">
                  <c:v>440.4</c:v>
                </c:pt>
                <c:pt idx="9">
                  <c:v>432.4</c:v>
                </c:pt>
                <c:pt idx="10">
                  <c:v>431.6</c:v>
                </c:pt>
                <c:pt idx="11">
                  <c:v>447.7</c:v>
                </c:pt>
                <c:pt idx="12">
                  <c:v>476.7</c:v>
                </c:pt>
                <c:pt idx="13">
                  <c:v>464.7</c:v>
                </c:pt>
                <c:pt idx="14">
                  <c:v>452.9</c:v>
                </c:pt>
                <c:pt idx="15">
                  <c:v>467.2</c:v>
                </c:pt>
                <c:pt idx="16">
                  <c:v>496.6</c:v>
                </c:pt>
                <c:pt idx="17">
                  <c:v>485.9</c:v>
                </c:pt>
                <c:pt idx="18">
                  <c:v>476.8</c:v>
                </c:pt>
                <c:pt idx="19">
                  <c:v>489.3</c:v>
                </c:pt>
                <c:pt idx="20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89-4A04-A419-B1AE188CC7FF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ES_Ft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Sheet1!$N$5:$N$25</c:f>
              <c:numCache>
                <c:formatCode>0.0</c:formatCode>
                <c:ptCount val="21"/>
                <c:pt idx="0">
                  <c:v>411.92</c:v>
                </c:pt>
                <c:pt idx="1">
                  <c:v>399.98400000000004</c:v>
                </c:pt>
                <c:pt idx="2">
                  <c:v>401.59680000000003</c:v>
                </c:pt>
                <c:pt idx="3">
                  <c:v>423.51936000000006</c:v>
                </c:pt>
                <c:pt idx="4">
                  <c:v>446.30387200000007</c:v>
                </c:pt>
                <c:pt idx="5">
                  <c:v>423.66077440000004</c:v>
                </c:pt>
                <c:pt idx="6">
                  <c:v>411.93215488000004</c:v>
                </c:pt>
                <c:pt idx="7">
                  <c:v>431.98643097600007</c:v>
                </c:pt>
                <c:pt idx="8">
                  <c:v>450.39728619520002</c:v>
                </c:pt>
                <c:pt idx="9">
                  <c:v>423.67945723904006</c:v>
                </c:pt>
                <c:pt idx="10">
                  <c:v>429.53589144780801</c:v>
                </c:pt>
                <c:pt idx="11">
                  <c:v>461.90717828956161</c:v>
                </c:pt>
                <c:pt idx="12">
                  <c:v>491.58143565791238</c:v>
                </c:pt>
                <c:pt idx="13">
                  <c:v>451.91628713158252</c:v>
                </c:pt>
                <c:pt idx="14">
                  <c:v>443.18325742631652</c:v>
                </c:pt>
                <c:pt idx="15">
                  <c:v>483.03665148526335</c:v>
                </c:pt>
                <c:pt idx="16">
                  <c:v>513.40733029705268</c:v>
                </c:pt>
                <c:pt idx="17">
                  <c:v>472.28146605941055</c:v>
                </c:pt>
                <c:pt idx="18">
                  <c:v>468.85629321188213</c:v>
                </c:pt>
                <c:pt idx="19">
                  <c:v>504.17125864237647</c:v>
                </c:pt>
                <c:pt idx="20">
                  <c:v>540.03425172847528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89-4A04-A419-B1AE188CC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33088"/>
        <c:axId val="2129731840"/>
      </c:lineChart>
      <c:catAx>
        <c:axId val="21297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31840"/>
        <c:crosses val="autoZero"/>
        <c:auto val="1"/>
        <c:lblAlgn val="ctr"/>
        <c:lblOffset val="100"/>
        <c:noMultiLvlLbl val="0"/>
      </c:catAx>
      <c:valAx>
        <c:axId val="2129731840"/>
        <c:scaling>
          <c:orientation val="minMax"/>
          <c:max val="550"/>
          <c:min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165953</xdr:colOff>
      <xdr:row>3</xdr:row>
      <xdr:rowOff>134258</xdr:rowOff>
    </xdr:from>
    <xdr:to>
      <xdr:col>17</xdr:col>
      <xdr:colOff>445033</xdr:colOff>
      <xdr:row>20</xdr:row>
      <xdr:rowOff>93917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C7A0BB-65C7-4717-9EFC-A6F335283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278013</xdr:colOff>
      <xdr:row>27</xdr:row>
      <xdr:rowOff>170222</xdr:rowOff>
    </xdr:from>
    <xdr:to>
      <xdr:col>5</xdr:col>
      <xdr:colOff>1051485</xdr:colOff>
      <xdr:row>30</xdr:row>
      <xdr:rowOff>27908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DD5C3B-A483-4E65-A962-C130C3EE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3" y="5068793"/>
          <a:ext cx="5281972" cy="401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4535</xdr:colOff>
      <xdr:row>30</xdr:row>
      <xdr:rowOff>166006</xdr:rowOff>
    </xdr:from>
    <xdr:to>
      <xdr:col>5</xdr:col>
      <xdr:colOff>748392</xdr:colOff>
      <xdr:row>46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65FC5-A4ED-4905-A335-DDFCCA5F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811892</xdr:colOff>
      <xdr:row>30</xdr:row>
      <xdr:rowOff>129721</xdr:rowOff>
    </xdr:from>
    <xdr:to>
      <xdr:col>11</xdr:col>
      <xdr:colOff>303893</xdr:colOff>
      <xdr:row>45</xdr:row>
      <xdr:rowOff>151492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DC474F-5BD0-41DD-8FD5-94911E847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358322</xdr:colOff>
      <xdr:row>30</xdr:row>
      <xdr:rowOff>138793</xdr:rowOff>
    </xdr:from>
    <xdr:to>
      <xdr:col>19</xdr:col>
      <xdr:colOff>68036</xdr:colOff>
      <xdr:row>45</xdr:row>
      <xdr:rowOff>160564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849B55-3BA5-477E-8AB3-C27A7EA0E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527503</xdr:colOff>
      <xdr:row>29</xdr:row>
      <xdr:rowOff>140606</xdr:rowOff>
    </xdr:from>
    <xdr:to>
      <xdr:col>20</xdr:col>
      <xdr:colOff>224518</xdr:colOff>
      <xdr:row>44</xdr:row>
      <xdr:rowOff>121557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69108D-26BA-45F0-A466-3BE0A0053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398237</xdr:colOff>
      <xdr:row>29</xdr:row>
      <xdr:rowOff>33565</xdr:rowOff>
    </xdr:from>
    <xdr:to>
      <xdr:col>8</xdr:col>
      <xdr:colOff>55337</xdr:colOff>
      <xdr:row>44</xdr:row>
      <xdr:rowOff>55336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45B0C2-C785-4EB2-BA9E-250889496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ths.qmul.ac.uk/~bb/TimeSeries/TS_Chapter2_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9038-79CF-4D61-8A45-086F27930348}">
  <dimension ref="A1:J29"/>
  <sheetViews>
    <sheetView topLeftCell="G1" zoomScale="115" zoomScaleNormal="115" workbookViewId="0">
      <selection activeCell="J26" sqref="J26"/>
    </sheetView>
  </sheetViews>
  <sheetFormatPr baseColWidth="10" defaultColWidth="8.83203125" defaultRowHeight="15" x14ac:dyDescent="0.2"/>
  <cols>
    <col min="2" max="2" width="18.5" customWidth="1"/>
    <col min="3" max="3" width="15.1640625" bestFit="1" customWidth="1"/>
    <col min="4" max="4" width="13.5" bestFit="1" customWidth="1"/>
    <col min="6" max="6" width="16.83203125" bestFit="1" customWidth="1"/>
    <col min="8" max="8" width="20.1640625" customWidth="1"/>
    <col min="9" max="9" width="21.33203125" customWidth="1"/>
    <col min="10" max="10" width="15.5" bestFit="1" customWidth="1"/>
  </cols>
  <sheetData>
    <row r="1" spans="1:10" s="2" customFormat="1" x14ac:dyDescent="0.2">
      <c r="A1" s="2" t="s">
        <v>0</v>
      </c>
      <c r="B1" s="2" t="s">
        <v>13</v>
      </c>
      <c r="C1" s="2" t="s">
        <v>7</v>
      </c>
      <c r="D1" s="4" t="s">
        <v>1</v>
      </c>
      <c r="E1" s="4" t="s">
        <v>2</v>
      </c>
      <c r="F1" s="2" t="s">
        <v>8</v>
      </c>
      <c r="G1" s="2" t="s">
        <v>6</v>
      </c>
      <c r="H1" s="2" t="s">
        <v>9</v>
      </c>
      <c r="I1" s="2" t="s">
        <v>10</v>
      </c>
      <c r="J1" s="2" t="s">
        <v>12</v>
      </c>
    </row>
    <row r="2" spans="1:10" x14ac:dyDescent="0.2">
      <c r="A2">
        <v>1</v>
      </c>
      <c r="B2">
        <v>386</v>
      </c>
      <c r="D2" s="5"/>
      <c r="E2" s="6">
        <f>B2/$D$4</f>
        <v>434.70319348778958</v>
      </c>
      <c r="F2" s="3">
        <f>B2-$C$4</f>
        <v>-13.25</v>
      </c>
      <c r="G2" s="10">
        <f>AVERAGE(B2,B6,B10,B14,B18,B22)-AVERAGE($C$4,$C$8,$C$12,$C$16,$C$20,$C$24)</f>
        <v>-26.791666666666686</v>
      </c>
      <c r="H2" s="3">
        <f>B2-$G$2</f>
        <v>412.79166666666669</v>
      </c>
      <c r="I2" s="3">
        <f>F2-$G$2</f>
        <v>13.541666666666686</v>
      </c>
      <c r="J2" s="3">
        <f>B2-I2</f>
        <v>372.45833333333331</v>
      </c>
    </row>
    <row r="3" spans="1:10" x14ac:dyDescent="0.2">
      <c r="A3">
        <v>2</v>
      </c>
      <c r="B3">
        <v>398</v>
      </c>
      <c r="D3" s="5"/>
      <c r="E3" s="6">
        <f t="shared" ref="E3:E5" si="0">B3/$D$4</f>
        <v>448.21728240450841</v>
      </c>
      <c r="F3" s="3">
        <f t="shared" ref="F3:F5" si="1">B3-$C$4</f>
        <v>-1.25</v>
      </c>
      <c r="G3" s="10">
        <f t="shared" ref="G3:G5" si="2">AVERAGE(B3,B7,B11,B15,B19,B23)-AVERAGE($C$4,$C$8,$C$12,$C$16,$C$20,$C$24)</f>
        <v>7.0416666666666856</v>
      </c>
      <c r="H3" s="3">
        <f>B3-$G$3</f>
        <v>390.95833333333331</v>
      </c>
      <c r="I3" s="3">
        <f>F3-$G$3</f>
        <v>-8.2916666666666856</v>
      </c>
      <c r="J3" s="3">
        <f t="shared" ref="J3:J25" si="3">B3-I3</f>
        <v>406.29166666666669</v>
      </c>
    </row>
    <row r="4" spans="1:10" x14ac:dyDescent="0.2">
      <c r="A4">
        <v>3</v>
      </c>
      <c r="B4">
        <v>416</v>
      </c>
      <c r="C4" s="8">
        <f>AVERAGE(B2:B5)</f>
        <v>399.25</v>
      </c>
      <c r="D4" s="7">
        <f>C4/$C$26</f>
        <v>0.88796219071448435</v>
      </c>
      <c r="E4" s="6">
        <f t="shared" si="0"/>
        <v>468.48841577958672</v>
      </c>
      <c r="F4" s="3">
        <f t="shared" si="1"/>
        <v>16.75</v>
      </c>
      <c r="G4" s="10">
        <f t="shared" si="2"/>
        <v>32.375</v>
      </c>
      <c r="H4" s="3">
        <f>B4-$G$4</f>
        <v>383.625</v>
      </c>
      <c r="I4" s="3">
        <f>F4-$G$4</f>
        <v>-15.625</v>
      </c>
      <c r="J4" s="3">
        <f t="shared" si="3"/>
        <v>431.625</v>
      </c>
    </row>
    <row r="5" spans="1:10" x14ac:dyDescent="0.2">
      <c r="A5">
        <v>4</v>
      </c>
      <c r="B5">
        <v>397</v>
      </c>
      <c r="D5" s="7"/>
      <c r="E5" s="6">
        <f t="shared" si="0"/>
        <v>447.09110832811518</v>
      </c>
      <c r="F5" s="3">
        <f t="shared" si="1"/>
        <v>-2.25</v>
      </c>
      <c r="G5" s="10">
        <f t="shared" si="2"/>
        <v>-12.625</v>
      </c>
      <c r="H5" s="3">
        <f>B5-$G$5</f>
        <v>409.625</v>
      </c>
      <c r="I5" s="3">
        <f>F5-$G$5</f>
        <v>10.375</v>
      </c>
      <c r="J5" s="3">
        <f t="shared" si="3"/>
        <v>386.625</v>
      </c>
    </row>
    <row r="6" spans="1:10" x14ac:dyDescent="0.2">
      <c r="A6" s="1">
        <v>5</v>
      </c>
      <c r="B6" s="1">
        <v>402</v>
      </c>
      <c r="D6" s="7"/>
      <c r="E6" s="6">
        <f>B6/$D$8</f>
        <v>425.04232804232805</v>
      </c>
      <c r="F6" s="3">
        <f>B6-$C$8</f>
        <v>-23.25</v>
      </c>
      <c r="H6" s="3">
        <f t="shared" ref="H6" si="4">B6-$G$2</f>
        <v>428.79166666666669</v>
      </c>
      <c r="I6" s="3">
        <f t="shared" ref="I6" si="5">F6-$G$2</f>
        <v>3.5416666666666856</v>
      </c>
      <c r="J6" s="3">
        <f t="shared" si="3"/>
        <v>398.45833333333331</v>
      </c>
    </row>
    <row r="7" spans="1:10" x14ac:dyDescent="0.2">
      <c r="A7" s="1">
        <v>6</v>
      </c>
      <c r="B7" s="1">
        <v>429</v>
      </c>
      <c r="D7" s="7"/>
      <c r="E7" s="6">
        <f t="shared" ref="E7:E9" si="6">B7/$D$8</f>
        <v>453.58994708994709</v>
      </c>
      <c r="F7" s="3">
        <f t="shared" ref="F7:F9" si="7">B7-$C$8</f>
        <v>3.75</v>
      </c>
      <c r="H7" s="3">
        <f t="shared" ref="H7" si="8">B7-$G$3</f>
        <v>421.95833333333331</v>
      </c>
      <c r="I7" s="3">
        <f t="shared" ref="I7" si="9">F7-$G$3</f>
        <v>-3.2916666666666856</v>
      </c>
      <c r="J7" s="3">
        <f t="shared" si="3"/>
        <v>432.29166666666669</v>
      </c>
    </row>
    <row r="8" spans="1:10" x14ac:dyDescent="0.2">
      <c r="A8" s="1">
        <v>7</v>
      </c>
      <c r="B8" s="1">
        <v>452</v>
      </c>
      <c r="C8" s="8">
        <f>AVERAGE(B6:B9)</f>
        <v>425.25</v>
      </c>
      <c r="D8" s="7">
        <f>C8/$C$26</f>
        <v>0.94578815679733108</v>
      </c>
      <c r="E8" s="6">
        <f t="shared" si="6"/>
        <v>477.90828924162258</v>
      </c>
      <c r="F8" s="3">
        <f t="shared" si="7"/>
        <v>26.75</v>
      </c>
      <c r="H8" s="3">
        <f t="shared" ref="H8" si="10">B8-$G$4</f>
        <v>419.625</v>
      </c>
      <c r="I8" s="3">
        <f t="shared" ref="I8" si="11">F8-$G$4</f>
        <v>-5.625</v>
      </c>
      <c r="J8" s="3">
        <f t="shared" si="3"/>
        <v>457.625</v>
      </c>
    </row>
    <row r="9" spans="1:10" x14ac:dyDescent="0.2">
      <c r="A9" s="1">
        <v>8</v>
      </c>
      <c r="B9" s="1">
        <v>418</v>
      </c>
      <c r="D9" s="7"/>
      <c r="E9" s="6">
        <f t="shared" si="6"/>
        <v>441.95943562610233</v>
      </c>
      <c r="F9" s="3">
        <f t="shared" si="7"/>
        <v>-7.25</v>
      </c>
      <c r="H9" s="3">
        <f t="shared" ref="H9" si="12">B9-$G$5</f>
        <v>430.625</v>
      </c>
      <c r="I9" s="3">
        <f t="shared" ref="I9" si="13">F9-$G$5</f>
        <v>5.375</v>
      </c>
      <c r="J9" s="3">
        <f>B9-I9</f>
        <v>412.625</v>
      </c>
    </row>
    <row r="10" spans="1:10" x14ac:dyDescent="0.2">
      <c r="A10">
        <v>9</v>
      </c>
      <c r="B10">
        <v>409</v>
      </c>
      <c r="D10" s="7"/>
      <c r="E10" s="6">
        <f>B10/$D$12</f>
        <v>428.16443538998834</v>
      </c>
      <c r="F10" s="3">
        <f>B10-$C$12</f>
        <v>-20.5</v>
      </c>
      <c r="H10" s="3">
        <f t="shared" ref="H10" si="14">B10-$G$2</f>
        <v>435.79166666666669</v>
      </c>
      <c r="I10" s="3">
        <f t="shared" ref="I10" si="15">F10-$G$2</f>
        <v>6.2916666666666856</v>
      </c>
      <c r="J10" s="3">
        <f t="shared" si="3"/>
        <v>402.70833333333331</v>
      </c>
    </row>
    <row r="11" spans="1:10" x14ac:dyDescent="0.2">
      <c r="A11">
        <v>10</v>
      </c>
      <c r="B11">
        <v>437</v>
      </c>
      <c r="D11" s="7"/>
      <c r="E11" s="6">
        <f t="shared" ref="E11:E13" si="16">B11/$D$12</f>
        <v>457.47642607683349</v>
      </c>
      <c r="F11" s="3">
        <f t="shared" ref="F11:F13" si="17">B11-$C$12</f>
        <v>7.5</v>
      </c>
      <c r="H11" s="3">
        <f t="shared" ref="H11" si="18">B11-$G$3</f>
        <v>429.95833333333331</v>
      </c>
      <c r="I11" s="3">
        <f t="shared" ref="I11" si="19">F11-$G$3</f>
        <v>0.45833333333331439</v>
      </c>
      <c r="J11" s="3">
        <f t="shared" si="3"/>
        <v>436.54166666666669</v>
      </c>
    </row>
    <row r="12" spans="1:10" x14ac:dyDescent="0.2">
      <c r="A12">
        <v>11</v>
      </c>
      <c r="B12">
        <v>455</v>
      </c>
      <c r="C12" s="8">
        <f>AVERAGE(B10:B13)</f>
        <v>429.5</v>
      </c>
      <c r="D12" s="7">
        <f t="shared" ref="D8:D24" si="20">C12/$C$26</f>
        <v>0.95524047817625801</v>
      </c>
      <c r="E12" s="6">
        <f t="shared" si="16"/>
        <v>476.319848661234</v>
      </c>
      <c r="F12" s="3">
        <f t="shared" si="17"/>
        <v>25.5</v>
      </c>
      <c r="H12" s="3">
        <f t="shared" ref="H12" si="21">B12-$G$4</f>
        <v>422.625</v>
      </c>
      <c r="I12" s="3">
        <f t="shared" ref="I12" si="22">F12-$G$4</f>
        <v>-6.875</v>
      </c>
      <c r="J12" s="3">
        <f t="shared" si="3"/>
        <v>461.875</v>
      </c>
    </row>
    <row r="13" spans="1:10" x14ac:dyDescent="0.2">
      <c r="A13">
        <v>12</v>
      </c>
      <c r="B13">
        <v>417</v>
      </c>
      <c r="D13" s="7"/>
      <c r="E13" s="6">
        <f t="shared" si="16"/>
        <v>436.53928987194411</v>
      </c>
      <c r="F13" s="3">
        <f t="shared" si="17"/>
        <v>-12.5</v>
      </c>
      <c r="H13" s="3">
        <f t="shared" ref="H13" si="23">B13-$G$5</f>
        <v>429.625</v>
      </c>
      <c r="I13" s="3">
        <f t="shared" ref="I13" si="24">F13-$G$5</f>
        <v>0.125</v>
      </c>
      <c r="J13" s="3">
        <f t="shared" si="3"/>
        <v>416.875</v>
      </c>
    </row>
    <row r="14" spans="1:10" x14ac:dyDescent="0.2">
      <c r="A14" s="1">
        <v>13</v>
      </c>
      <c r="B14" s="1">
        <v>431</v>
      </c>
      <c r="D14" s="7"/>
      <c r="E14" s="6">
        <f>B14/$D$16</f>
        <v>420.82166123778507</v>
      </c>
      <c r="F14" s="3">
        <f>B14-$C$16</f>
        <v>-29.5</v>
      </c>
      <c r="H14" s="3">
        <f t="shared" ref="H14" si="25">B14-$G$2</f>
        <v>457.79166666666669</v>
      </c>
      <c r="I14" s="3">
        <f t="shared" ref="I14" si="26">F14-$G$2</f>
        <v>-2.7083333333333144</v>
      </c>
      <c r="J14" s="3">
        <f t="shared" si="3"/>
        <v>433.70833333333331</v>
      </c>
    </row>
    <row r="15" spans="1:10" x14ac:dyDescent="0.2">
      <c r="A15" s="1">
        <v>14</v>
      </c>
      <c r="B15" s="1">
        <v>470</v>
      </c>
      <c r="D15" s="7"/>
      <c r="E15" s="6">
        <f t="shared" ref="E15:E17" si="27">B15/$D$16</f>
        <v>458.90065146579809</v>
      </c>
      <c r="F15" s="3">
        <f t="shared" ref="F15:F17" si="28">B15-$C$16</f>
        <v>9.5</v>
      </c>
      <c r="H15" s="3">
        <f t="shared" ref="H15" si="29">B15-$G$3</f>
        <v>462.95833333333331</v>
      </c>
      <c r="I15" s="3">
        <f t="shared" ref="I15" si="30">F15-$G$3</f>
        <v>2.4583333333333144</v>
      </c>
      <c r="J15" s="3">
        <f t="shared" si="3"/>
        <v>467.54166666666669</v>
      </c>
    </row>
    <row r="16" spans="1:10" x14ac:dyDescent="0.2">
      <c r="A16" s="1">
        <v>15</v>
      </c>
      <c r="B16" s="1">
        <v>499</v>
      </c>
      <c r="C16" s="8">
        <f>AVERAGE(B14:B17)</f>
        <v>460.5</v>
      </c>
      <c r="D16" s="7">
        <f t="shared" si="20"/>
        <v>1.0241868223519599</v>
      </c>
      <c r="E16" s="6">
        <f t="shared" si="27"/>
        <v>487.21579804560264</v>
      </c>
      <c r="F16" s="3">
        <f t="shared" si="28"/>
        <v>38.5</v>
      </c>
      <c r="H16" s="3">
        <f t="shared" ref="H16" si="31">B16-$G$4</f>
        <v>466.625</v>
      </c>
      <c r="I16" s="3">
        <f t="shared" ref="I16" si="32">F16-$G$4</f>
        <v>6.125</v>
      </c>
      <c r="J16" s="3">
        <f t="shared" si="3"/>
        <v>492.875</v>
      </c>
    </row>
    <row r="17" spans="1:10" x14ac:dyDescent="0.2">
      <c r="A17" s="1">
        <v>16</v>
      </c>
      <c r="B17" s="1">
        <v>442</v>
      </c>
      <c r="D17" s="7"/>
      <c r="E17" s="6">
        <f t="shared" si="27"/>
        <v>431.56188925081437</v>
      </c>
      <c r="F17" s="3">
        <f t="shared" si="28"/>
        <v>-18.5</v>
      </c>
      <c r="H17" s="3">
        <f t="shared" ref="H17" si="33">B17-$G$5</f>
        <v>454.625</v>
      </c>
      <c r="I17" s="3">
        <f t="shared" ref="I17" si="34">F17-$G$5</f>
        <v>-5.875</v>
      </c>
      <c r="J17" s="3">
        <f t="shared" si="3"/>
        <v>447.875</v>
      </c>
    </row>
    <row r="18" spans="1:10" x14ac:dyDescent="0.2">
      <c r="A18">
        <v>17</v>
      </c>
      <c r="B18">
        <v>441</v>
      </c>
      <c r="D18" s="7"/>
      <c r="E18" s="6">
        <f>B18/$D$20</f>
        <v>413.73943661971833</v>
      </c>
      <c r="F18" s="3">
        <f>B18-$C$20</f>
        <v>-38.25</v>
      </c>
      <c r="H18" s="3">
        <f t="shared" ref="H18" si="35">B18-$G$2</f>
        <v>467.79166666666669</v>
      </c>
      <c r="I18" s="3">
        <f t="shared" ref="I18" si="36">F18-$G$2</f>
        <v>-11.458333333333314</v>
      </c>
      <c r="J18" s="3">
        <f t="shared" si="3"/>
        <v>452.45833333333331</v>
      </c>
    </row>
    <row r="19" spans="1:10" x14ac:dyDescent="0.2">
      <c r="A19">
        <v>18</v>
      </c>
      <c r="B19">
        <v>493</v>
      </c>
      <c r="D19" s="7"/>
      <c r="E19" s="6">
        <f t="shared" ref="E19:E21" si="37">B19/$D$20</f>
        <v>462.52503912363068</v>
      </c>
      <c r="F19" s="3">
        <f t="shared" ref="F19:F21" si="38">B19-$C$20</f>
        <v>13.75</v>
      </c>
      <c r="H19" s="3">
        <f t="shared" ref="H19" si="39">B19-$G$3</f>
        <v>485.95833333333331</v>
      </c>
      <c r="I19" s="3">
        <f t="shared" ref="I19" si="40">F19-$G$3</f>
        <v>6.7083333333333144</v>
      </c>
      <c r="J19" s="3">
        <f t="shared" si="3"/>
        <v>486.29166666666669</v>
      </c>
    </row>
    <row r="20" spans="1:10" x14ac:dyDescent="0.2">
      <c r="A20">
        <v>19</v>
      </c>
      <c r="B20">
        <v>521</v>
      </c>
      <c r="C20" s="8">
        <f>AVERAGE(B18:B21)</f>
        <v>479.25</v>
      </c>
      <c r="D20" s="7">
        <f t="shared" si="20"/>
        <v>1.0658882402001668</v>
      </c>
      <c r="E20" s="6">
        <f t="shared" si="37"/>
        <v>488.7942097026604</v>
      </c>
      <c r="F20" s="3">
        <f t="shared" si="38"/>
        <v>41.75</v>
      </c>
      <c r="H20" s="3">
        <f t="shared" ref="H20" si="41">B20-$G$4</f>
        <v>488.625</v>
      </c>
      <c r="I20" s="3">
        <f t="shared" ref="I20" si="42">F20-$G$4</f>
        <v>9.375</v>
      </c>
      <c r="J20" s="3">
        <f t="shared" si="3"/>
        <v>511.625</v>
      </c>
    </row>
    <row r="21" spans="1:10" x14ac:dyDescent="0.2">
      <c r="A21">
        <v>20</v>
      </c>
      <c r="B21">
        <v>462</v>
      </c>
      <c r="D21" s="7"/>
      <c r="E21" s="6">
        <f t="shared" si="37"/>
        <v>433.44131455399059</v>
      </c>
      <c r="F21" s="3">
        <f t="shared" si="38"/>
        <v>-17.25</v>
      </c>
      <c r="H21" s="3">
        <f t="shared" ref="H21" si="43">B21-$G$5</f>
        <v>474.625</v>
      </c>
      <c r="I21" s="3">
        <f t="shared" ref="I21" si="44">F21-$G$5</f>
        <v>-4.625</v>
      </c>
      <c r="J21" s="3">
        <f t="shared" si="3"/>
        <v>466.625</v>
      </c>
    </row>
    <row r="22" spans="1:10" x14ac:dyDescent="0.2">
      <c r="A22" s="1">
        <v>21</v>
      </c>
      <c r="B22" s="1">
        <v>468</v>
      </c>
      <c r="D22" s="7"/>
      <c r="E22" s="6">
        <f>B22/$D$24</f>
        <v>417.50892857142861</v>
      </c>
      <c r="F22" s="3">
        <f>B22-$C$24</f>
        <v>-36</v>
      </c>
      <c r="H22" s="3">
        <f t="shared" ref="H22" si="45">B22-$G$2</f>
        <v>494.79166666666669</v>
      </c>
      <c r="I22" s="3">
        <f t="shared" ref="I22" si="46">F22-$G$2</f>
        <v>-9.2083333333333144</v>
      </c>
      <c r="J22" s="3">
        <f t="shared" si="3"/>
        <v>477.20833333333331</v>
      </c>
    </row>
    <row r="23" spans="1:10" x14ac:dyDescent="0.2">
      <c r="A23" s="1">
        <v>22</v>
      </c>
      <c r="B23" s="1">
        <v>513</v>
      </c>
      <c r="D23" s="7"/>
      <c r="E23" s="6">
        <f t="shared" ref="E23:E25" si="47">B23/$D$24</f>
        <v>457.65401785714289</v>
      </c>
      <c r="F23" s="3">
        <f t="shared" ref="F23:F25" si="48">B23-$C$24</f>
        <v>9</v>
      </c>
      <c r="H23" s="3">
        <f t="shared" ref="H23" si="49">B23-$G$3</f>
        <v>505.95833333333331</v>
      </c>
      <c r="I23" s="3">
        <f t="shared" ref="I23" si="50">F23-$G$3</f>
        <v>1.9583333333333144</v>
      </c>
      <c r="J23" s="3">
        <f t="shared" si="3"/>
        <v>511.04166666666669</v>
      </c>
    </row>
    <row r="24" spans="1:10" x14ac:dyDescent="0.2">
      <c r="A24" s="1">
        <v>23</v>
      </c>
      <c r="B24" s="1">
        <v>549</v>
      </c>
      <c r="C24" s="8">
        <f>AVERAGE(B22:B25)</f>
        <v>504</v>
      </c>
      <c r="D24" s="7">
        <f t="shared" si="20"/>
        <v>1.1209341117597997</v>
      </c>
      <c r="E24" s="6">
        <f t="shared" si="47"/>
        <v>489.77008928571433</v>
      </c>
      <c r="F24" s="3">
        <f t="shared" si="48"/>
        <v>45</v>
      </c>
      <c r="H24" s="3">
        <f t="shared" ref="H24" si="51">B24-$G$4</f>
        <v>516.625</v>
      </c>
      <c r="I24" s="3">
        <f t="shared" ref="I24" si="52">F24-$G$4</f>
        <v>12.625</v>
      </c>
      <c r="J24" s="3">
        <f t="shared" si="3"/>
        <v>536.375</v>
      </c>
    </row>
    <row r="25" spans="1:10" x14ac:dyDescent="0.2">
      <c r="A25" s="1">
        <v>24</v>
      </c>
      <c r="B25" s="1">
        <v>486</v>
      </c>
      <c r="D25" s="5"/>
      <c r="E25" s="6">
        <f t="shared" si="47"/>
        <v>433.56696428571433</v>
      </c>
      <c r="F25" s="3">
        <f t="shared" si="48"/>
        <v>-18</v>
      </c>
      <c r="H25" s="3">
        <f t="shared" ref="H25" si="53">B25-$G$5</f>
        <v>498.625</v>
      </c>
      <c r="I25" s="3">
        <f t="shared" ref="I25" si="54">F25-$G$5</f>
        <v>-5.375</v>
      </c>
      <c r="J25" s="3">
        <f t="shared" si="3"/>
        <v>491.375</v>
      </c>
    </row>
    <row r="26" spans="1:10" x14ac:dyDescent="0.2">
      <c r="A26" s="13" t="s">
        <v>11</v>
      </c>
      <c r="B26" s="13"/>
      <c r="C26">
        <f>AVERAGE(C2:C25)</f>
        <v>449.625</v>
      </c>
      <c r="F26">
        <f t="shared" ref="F26:J26" si="55">AVERAGE(F2:F25)</f>
        <v>0</v>
      </c>
      <c r="G26">
        <f t="shared" si="55"/>
        <v>0</v>
      </c>
      <c r="H26">
        <f t="shared" si="55"/>
        <v>449.625</v>
      </c>
      <c r="I26">
        <f t="shared" si="55"/>
        <v>0</v>
      </c>
      <c r="J26">
        <f t="shared" si="55"/>
        <v>449.625</v>
      </c>
    </row>
    <row r="28" spans="1:10" x14ac:dyDescent="0.2">
      <c r="A28" t="s">
        <v>4</v>
      </c>
      <c r="B28" s="9" t="s">
        <v>3</v>
      </c>
    </row>
    <row r="29" spans="1:10" x14ac:dyDescent="0.2">
      <c r="G29" s="2" t="s">
        <v>5</v>
      </c>
    </row>
  </sheetData>
  <mergeCells count="1">
    <mergeCell ref="A26:B26"/>
  </mergeCells>
  <hyperlinks>
    <hyperlink ref="B28" r:id="rId1" xr:uid="{27485C70-6F2C-4D9B-B892-1CBCC25ADFB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184A-6A1B-4273-B6CB-04A9D16C4A44}">
  <dimension ref="A1:W29"/>
  <sheetViews>
    <sheetView tabSelected="1" topLeftCell="G1" zoomScale="140" zoomScaleNormal="140" workbookViewId="0">
      <selection activeCell="T9" sqref="T9"/>
    </sheetView>
  </sheetViews>
  <sheetFormatPr baseColWidth="10" defaultColWidth="8.83203125" defaultRowHeight="15" x14ac:dyDescent="0.2"/>
  <cols>
    <col min="8" max="8" width="18" bestFit="1" customWidth="1"/>
    <col min="9" max="9" width="19.1640625" bestFit="1" customWidth="1"/>
    <col min="10" max="10" width="14.33203125" bestFit="1" customWidth="1"/>
    <col min="12" max="12" width="12.33203125" bestFit="1" customWidth="1"/>
  </cols>
  <sheetData>
    <row r="1" spans="1:23" s="2" customFormat="1" x14ac:dyDescent="0.2">
      <c r="A1" s="2" t="s">
        <v>0</v>
      </c>
      <c r="B1" s="2" t="s">
        <v>13</v>
      </c>
      <c r="C1" s="2" t="s">
        <v>7</v>
      </c>
      <c r="D1" s="2" t="s">
        <v>1</v>
      </c>
      <c r="E1" s="2" t="s">
        <v>2</v>
      </c>
      <c r="F1" s="2" t="s">
        <v>8</v>
      </c>
      <c r="G1" s="2" t="s">
        <v>6</v>
      </c>
      <c r="H1" s="2" t="s">
        <v>9</v>
      </c>
      <c r="I1" s="2" t="s">
        <v>10</v>
      </c>
      <c r="J1" s="2" t="s">
        <v>12</v>
      </c>
      <c r="L1" s="2" t="s">
        <v>14</v>
      </c>
      <c r="M1" s="2" t="s">
        <v>15</v>
      </c>
      <c r="N1" s="2" t="s">
        <v>16</v>
      </c>
      <c r="O1" s="14" t="s">
        <v>18</v>
      </c>
      <c r="P1" s="14"/>
      <c r="Q1" s="14" t="s">
        <v>20</v>
      </c>
      <c r="R1" s="14"/>
      <c r="T1" s="2" t="s">
        <v>25</v>
      </c>
      <c r="U1" s="2" t="s">
        <v>26</v>
      </c>
      <c r="V1" s="2" t="s">
        <v>27</v>
      </c>
      <c r="W1" s="2" t="s">
        <v>28</v>
      </c>
    </row>
    <row r="2" spans="1:23" x14ac:dyDescent="0.2">
      <c r="A2">
        <v>1</v>
      </c>
      <c r="B2">
        <v>386</v>
      </c>
      <c r="D2" s="15"/>
      <c r="E2" s="17">
        <f>B2/$D$4</f>
        <v>434.70319348778958</v>
      </c>
      <c r="F2" s="3">
        <f xml:space="preserve"> B2-$C$4</f>
        <v>-13.25</v>
      </c>
      <c r="G2" s="16">
        <f>AVERAGE(B2,B6,B10,B14,B18,B22)-AVERAGE($C$4,$C$8,$C$12,$C$16,$C$20,$C$24)</f>
        <v>-26.791666666666686</v>
      </c>
      <c r="H2" s="3">
        <f xml:space="preserve"> B2 - G2</f>
        <v>412.79166666666669</v>
      </c>
      <c r="I2" s="3">
        <f xml:space="preserve"> F2 - G2</f>
        <v>13.541666666666686</v>
      </c>
      <c r="J2" s="3">
        <f xml:space="preserve"> B2 - I2</f>
        <v>372.45833333333331</v>
      </c>
      <c r="M2">
        <v>0.2</v>
      </c>
      <c r="N2">
        <f>B2</f>
        <v>386</v>
      </c>
      <c r="O2" s="2" t="s">
        <v>17</v>
      </c>
      <c r="P2" s="2" t="s">
        <v>19</v>
      </c>
      <c r="R2" t="s">
        <v>21</v>
      </c>
      <c r="V2" s="11">
        <f>B2-N2</f>
        <v>0</v>
      </c>
      <c r="W2" s="11">
        <f>B2-J2</f>
        <v>13.541666666666686</v>
      </c>
    </row>
    <row r="3" spans="1:23" x14ac:dyDescent="0.2">
      <c r="A3">
        <v>2</v>
      </c>
      <c r="B3">
        <v>398</v>
      </c>
      <c r="D3" s="15"/>
      <c r="E3" s="17">
        <f>B3/$D$4</f>
        <v>448.21728240450841</v>
      </c>
      <c r="F3" s="3">
        <f t="shared" ref="F3:F4" si="0" xml:space="preserve"> B3-$C$4</f>
        <v>-1.25</v>
      </c>
      <c r="G3" s="16">
        <f t="shared" ref="G3:G9" si="1">AVERAGE(B3,B7,B11,B15,B19,B23)-AVERAGE($C$4,$C$8,$C$12,$C$16,$C$20,$C$24)</f>
        <v>7.0416666666666856</v>
      </c>
      <c r="H3" s="3">
        <f t="shared" ref="H3:H25" si="2" xml:space="preserve"> B3 - G3</f>
        <v>390.95833333333331</v>
      </c>
      <c r="I3" s="3">
        <f t="shared" ref="I3:I25" si="3" xml:space="preserve"> F3 - G3</f>
        <v>-8.2916666666666856</v>
      </c>
      <c r="J3" s="3">
        <f t="shared" ref="J3:J26" si="4" xml:space="preserve"> B3 - I3</f>
        <v>406.29166666666669</v>
      </c>
      <c r="M3">
        <v>0.3</v>
      </c>
      <c r="N3">
        <f>0.8*B2+0.2*N2</f>
        <v>386</v>
      </c>
      <c r="O3">
        <v>1</v>
      </c>
      <c r="P3">
        <f xml:space="preserve"> 20.479*O3+377.95</f>
        <v>398.42899999999997</v>
      </c>
      <c r="Q3">
        <v>25</v>
      </c>
      <c r="R3" s="3">
        <f>$P$9+G2</f>
        <v>494.51133333333331</v>
      </c>
      <c r="V3" s="11">
        <f t="shared" ref="V3:V4" si="5">B3-N3</f>
        <v>12</v>
      </c>
      <c r="W3" s="11">
        <f t="shared" ref="W3:W25" si="6">B3-J3</f>
        <v>-8.2916666666666856</v>
      </c>
    </row>
    <row r="4" spans="1:23" x14ac:dyDescent="0.2">
      <c r="A4">
        <v>3</v>
      </c>
      <c r="B4">
        <v>416</v>
      </c>
      <c r="C4">
        <f xml:space="preserve"> AVERAGE(B2:B5)</f>
        <v>399.25</v>
      </c>
      <c r="D4" s="16">
        <f>C4/$C$26</f>
        <v>0.88796219071448435</v>
      </c>
      <c r="E4" s="17">
        <f>B4/$D$4</f>
        <v>468.48841577958672</v>
      </c>
      <c r="F4" s="3">
        <f t="shared" si="0"/>
        <v>16.75</v>
      </c>
      <c r="G4" s="16">
        <f t="shared" si="1"/>
        <v>32.375</v>
      </c>
      <c r="H4" s="3">
        <f t="shared" si="2"/>
        <v>383.625</v>
      </c>
      <c r="I4" s="3">
        <f t="shared" si="3"/>
        <v>-15.625</v>
      </c>
      <c r="J4" s="3">
        <f t="shared" si="4"/>
        <v>431.625</v>
      </c>
      <c r="M4">
        <v>0.5</v>
      </c>
      <c r="N4" s="11">
        <f>0.8*B3+0.2*N3</f>
        <v>395.6</v>
      </c>
      <c r="O4">
        <v>2</v>
      </c>
      <c r="P4">
        <f t="shared" ref="P4:P9" si="7" xml:space="preserve"> 20.479*O4+377.95</f>
        <v>418.90800000000002</v>
      </c>
      <c r="Q4">
        <v>26</v>
      </c>
      <c r="R4" s="3">
        <f t="shared" ref="R4:R6" si="8">$P$9+G3</f>
        <v>528.34466666666663</v>
      </c>
      <c r="V4" s="11">
        <f t="shared" si="5"/>
        <v>20.399999999999977</v>
      </c>
      <c r="W4" s="11">
        <f t="shared" si="6"/>
        <v>-15.625</v>
      </c>
    </row>
    <row r="5" spans="1:23" x14ac:dyDescent="0.2">
      <c r="A5">
        <v>4</v>
      </c>
      <c r="B5">
        <v>397</v>
      </c>
      <c r="D5" s="16"/>
      <c r="E5" s="17">
        <f>B5/$D$4</f>
        <v>447.09110832811518</v>
      </c>
      <c r="F5" s="3">
        <f xml:space="preserve"> B5-$C$4</f>
        <v>-2.25</v>
      </c>
      <c r="G5" s="16">
        <f t="shared" si="1"/>
        <v>-12.625</v>
      </c>
      <c r="H5" s="3">
        <f t="shared" si="2"/>
        <v>409.625</v>
      </c>
      <c r="I5" s="3">
        <f t="shared" si="3"/>
        <v>10.375</v>
      </c>
      <c r="J5" s="3">
        <f t="shared" si="4"/>
        <v>386.625</v>
      </c>
      <c r="L5" s="11">
        <f>AVERAGE(B2:B4)</f>
        <v>400</v>
      </c>
      <c r="M5">
        <f>SUMPRODUCT(B2:B4,$M$2:$M$4)</f>
        <v>404.6</v>
      </c>
      <c r="N5" s="11">
        <f t="shared" ref="N5:N25" si="9">0.8*B4+0.2*N4</f>
        <v>411.92</v>
      </c>
      <c r="O5">
        <v>3</v>
      </c>
      <c r="P5">
        <f t="shared" si="7"/>
        <v>439.387</v>
      </c>
      <c r="Q5">
        <v>27</v>
      </c>
      <c r="R5" s="3">
        <f>$P$9+G4</f>
        <v>553.678</v>
      </c>
      <c r="T5" s="11">
        <f>$B5-L5</f>
        <v>-3</v>
      </c>
      <c r="U5" s="11">
        <f>$B5-M5</f>
        <v>-7.6000000000000227</v>
      </c>
      <c r="V5" s="11">
        <f>$B5-N5</f>
        <v>-14.920000000000016</v>
      </c>
      <c r="W5" s="11">
        <f t="shared" si="6"/>
        <v>10.375</v>
      </c>
    </row>
    <row r="6" spans="1:23" x14ac:dyDescent="0.2">
      <c r="A6">
        <v>5</v>
      </c>
      <c r="B6">
        <v>402</v>
      </c>
      <c r="D6" s="16"/>
      <c r="E6" s="17">
        <f>B6/$D$8</f>
        <v>425.04232804232805</v>
      </c>
      <c r="F6" s="3">
        <f t="shared" ref="F6:F8" si="10" xml:space="preserve"> B6-$C$8</f>
        <v>-23.25</v>
      </c>
      <c r="G6" s="16">
        <v>-26.791666666666686</v>
      </c>
      <c r="H6" s="3">
        <f t="shared" si="2"/>
        <v>428.79166666666669</v>
      </c>
      <c r="I6" s="3">
        <f t="shared" si="3"/>
        <v>3.5416666666666856</v>
      </c>
      <c r="J6" s="3">
        <f t="shared" si="4"/>
        <v>398.45833333333331</v>
      </c>
      <c r="L6" s="11">
        <f>AVERAGE(B3:B5)</f>
        <v>403.66666666666669</v>
      </c>
      <c r="M6">
        <f>SUMPRODUCT(B3:B5,$M$2:$M$4)</f>
        <v>402.9</v>
      </c>
      <c r="N6" s="11">
        <f t="shared" si="9"/>
        <v>399.98400000000004</v>
      </c>
      <c r="O6">
        <v>4</v>
      </c>
      <c r="P6">
        <f t="shared" si="7"/>
        <v>459.86599999999999</v>
      </c>
      <c r="Q6">
        <v>28</v>
      </c>
      <c r="R6" s="3">
        <f t="shared" si="8"/>
        <v>508.678</v>
      </c>
      <c r="T6" s="11">
        <f t="shared" ref="T6:T25" si="11">$B6-L6</f>
        <v>-1.6666666666666856</v>
      </c>
      <c r="U6" s="11">
        <f t="shared" ref="U6:U25" si="12">$B6-M6</f>
        <v>-0.89999999999997726</v>
      </c>
      <c r="V6" s="11">
        <f t="shared" ref="V6:V25" si="13">$B6-N6</f>
        <v>2.0159999999999627</v>
      </c>
      <c r="W6" s="11">
        <f t="shared" si="6"/>
        <v>3.5416666666666856</v>
      </c>
    </row>
    <row r="7" spans="1:23" x14ac:dyDescent="0.2">
      <c r="A7">
        <v>6</v>
      </c>
      <c r="B7">
        <v>429</v>
      </c>
      <c r="D7" s="16"/>
      <c r="E7" s="17">
        <f t="shared" ref="E7:E9" si="14">B7/$D$8</f>
        <v>453.58994708994709</v>
      </c>
      <c r="F7" s="3">
        <f t="shared" si="10"/>
        <v>3.75</v>
      </c>
      <c r="G7" s="18">
        <v>7.0416666666666856</v>
      </c>
      <c r="H7" s="3">
        <f t="shared" si="2"/>
        <v>421.95833333333331</v>
      </c>
      <c r="I7" s="3">
        <f t="shared" si="3"/>
        <v>-3.2916666666666856</v>
      </c>
      <c r="J7" s="3">
        <f t="shared" si="4"/>
        <v>432.29166666666669</v>
      </c>
      <c r="L7" s="11">
        <f t="shared" ref="L7:L25" si="15">AVERAGE(B4:B6)</f>
        <v>405</v>
      </c>
      <c r="M7">
        <f t="shared" ref="M7:M25" si="16">SUMPRODUCT(B4:B6,$M$2:$M$4)</f>
        <v>403.3</v>
      </c>
      <c r="N7" s="11">
        <f t="shared" si="9"/>
        <v>401.59680000000003</v>
      </c>
      <c r="O7">
        <v>5</v>
      </c>
      <c r="P7">
        <f t="shared" si="7"/>
        <v>480.34499999999997</v>
      </c>
      <c r="T7" s="11">
        <f t="shared" si="11"/>
        <v>24</v>
      </c>
      <c r="U7" s="11">
        <f t="shared" si="12"/>
        <v>25.699999999999989</v>
      </c>
      <c r="V7" s="11">
        <f t="shared" si="13"/>
        <v>27.40319999999997</v>
      </c>
      <c r="W7" s="11">
        <f t="shared" si="6"/>
        <v>-3.2916666666666856</v>
      </c>
    </row>
    <row r="8" spans="1:23" x14ac:dyDescent="0.2">
      <c r="A8">
        <v>7</v>
      </c>
      <c r="B8">
        <v>452</v>
      </c>
      <c r="C8">
        <f xml:space="preserve"> AVERAGE(B6:B9)</f>
        <v>425.25</v>
      </c>
      <c r="D8" s="16">
        <f>C8/$C$26</f>
        <v>0.94578815679733108</v>
      </c>
      <c r="E8" s="17">
        <f t="shared" si="14"/>
        <v>477.90828924162258</v>
      </c>
      <c r="F8" s="3">
        <f t="shared" si="10"/>
        <v>26.75</v>
      </c>
      <c r="G8" s="18">
        <v>32.375</v>
      </c>
      <c r="H8" s="3">
        <f t="shared" si="2"/>
        <v>419.625</v>
      </c>
      <c r="I8" s="3">
        <f t="shared" si="3"/>
        <v>-5.625</v>
      </c>
      <c r="J8" s="3">
        <f t="shared" si="4"/>
        <v>457.625</v>
      </c>
      <c r="L8" s="11">
        <f t="shared" si="15"/>
        <v>409.33333333333331</v>
      </c>
      <c r="M8">
        <f t="shared" si="16"/>
        <v>414.5</v>
      </c>
      <c r="N8" s="11">
        <f t="shared" si="9"/>
        <v>423.51936000000006</v>
      </c>
      <c r="O8">
        <v>6</v>
      </c>
      <c r="P8">
        <f t="shared" si="7"/>
        <v>500.82399999999996</v>
      </c>
      <c r="T8" s="11">
        <f t="shared" si="11"/>
        <v>42.666666666666686</v>
      </c>
      <c r="U8" s="11">
        <f t="shared" si="12"/>
        <v>37.5</v>
      </c>
      <c r="V8" s="11">
        <f t="shared" si="13"/>
        <v>28.480639999999937</v>
      </c>
      <c r="W8" s="11">
        <f t="shared" si="6"/>
        <v>-5.625</v>
      </c>
    </row>
    <row r="9" spans="1:23" x14ac:dyDescent="0.2">
      <c r="A9">
        <v>8</v>
      </c>
      <c r="B9">
        <v>418</v>
      </c>
      <c r="D9" s="16"/>
      <c r="E9" s="17">
        <f t="shared" si="14"/>
        <v>441.95943562610233</v>
      </c>
      <c r="F9" s="3">
        <f xml:space="preserve"> B9-$C$8</f>
        <v>-7.25</v>
      </c>
      <c r="G9" s="18">
        <v>-12.625</v>
      </c>
      <c r="H9" s="3">
        <f t="shared" si="2"/>
        <v>430.625</v>
      </c>
      <c r="I9" s="3">
        <f t="shared" si="3"/>
        <v>5.375</v>
      </c>
      <c r="J9" s="3">
        <f t="shared" si="4"/>
        <v>412.625</v>
      </c>
      <c r="L9" s="11">
        <f t="shared" si="15"/>
        <v>427.66666666666669</v>
      </c>
      <c r="M9">
        <f t="shared" si="16"/>
        <v>435.1</v>
      </c>
      <c r="N9" s="11">
        <f t="shared" si="9"/>
        <v>446.30387200000007</v>
      </c>
      <c r="O9" s="12">
        <v>7</v>
      </c>
      <c r="P9">
        <f t="shared" si="7"/>
        <v>521.303</v>
      </c>
      <c r="T9" s="11">
        <f t="shared" si="11"/>
        <v>-9.6666666666666856</v>
      </c>
      <c r="U9" s="11">
        <f t="shared" si="12"/>
        <v>-17.100000000000023</v>
      </c>
      <c r="V9" s="11">
        <f t="shared" si="13"/>
        <v>-28.303872000000069</v>
      </c>
      <c r="W9" s="11">
        <f t="shared" si="6"/>
        <v>5.375</v>
      </c>
    </row>
    <row r="10" spans="1:23" x14ac:dyDescent="0.2">
      <c r="A10">
        <v>9</v>
      </c>
      <c r="B10">
        <v>409</v>
      </c>
      <c r="D10" s="16"/>
      <c r="E10" s="17">
        <f>B10/$D$12</f>
        <v>428.16443538998834</v>
      </c>
      <c r="F10" s="3">
        <f t="shared" ref="F10:F12" si="17" xml:space="preserve"> B10-$C$12</f>
        <v>-20.5</v>
      </c>
      <c r="G10" s="18">
        <v>-26.791666666666686</v>
      </c>
      <c r="H10" s="3">
        <f t="shared" si="2"/>
        <v>435.79166666666669</v>
      </c>
      <c r="I10" s="3">
        <f t="shared" si="3"/>
        <v>6.2916666666666856</v>
      </c>
      <c r="J10" s="3">
        <f t="shared" si="4"/>
        <v>402.70833333333331</v>
      </c>
      <c r="L10" s="11">
        <f t="shared" si="15"/>
        <v>433</v>
      </c>
      <c r="M10">
        <f t="shared" si="16"/>
        <v>430.4</v>
      </c>
      <c r="N10" s="11">
        <f t="shared" si="9"/>
        <v>423.66077440000004</v>
      </c>
      <c r="T10" s="11">
        <f t="shared" si="11"/>
        <v>-24</v>
      </c>
      <c r="U10" s="11">
        <f t="shared" si="12"/>
        <v>-21.399999999999977</v>
      </c>
      <c r="V10" s="11">
        <f t="shared" si="13"/>
        <v>-14.660774400000037</v>
      </c>
      <c r="W10" s="11">
        <f t="shared" si="6"/>
        <v>6.2916666666666856</v>
      </c>
    </row>
    <row r="11" spans="1:23" x14ac:dyDescent="0.2">
      <c r="A11">
        <v>10</v>
      </c>
      <c r="B11">
        <v>437</v>
      </c>
      <c r="D11" s="16"/>
      <c r="E11" s="17">
        <f t="shared" ref="E11:E13" si="18">B11/$D$12</f>
        <v>457.47642607683349</v>
      </c>
      <c r="F11" s="3">
        <f t="shared" si="17"/>
        <v>7.5</v>
      </c>
      <c r="G11" s="18">
        <v>7.0416666666666856</v>
      </c>
      <c r="H11" s="3">
        <f t="shared" si="2"/>
        <v>429.95833333333331</v>
      </c>
      <c r="I11" s="3">
        <f t="shared" si="3"/>
        <v>0.45833333333331439</v>
      </c>
      <c r="J11" s="3">
        <f t="shared" si="4"/>
        <v>436.54166666666669</v>
      </c>
      <c r="L11" s="11">
        <f t="shared" si="15"/>
        <v>426.33333333333331</v>
      </c>
      <c r="M11">
        <f t="shared" si="16"/>
        <v>420.3</v>
      </c>
      <c r="N11" s="11">
        <f t="shared" si="9"/>
        <v>411.93215488000004</v>
      </c>
      <c r="T11" s="11">
        <f t="shared" si="11"/>
        <v>10.666666666666686</v>
      </c>
      <c r="U11" s="11">
        <f t="shared" si="12"/>
        <v>16.699999999999989</v>
      </c>
      <c r="V11" s="11">
        <f t="shared" si="13"/>
        <v>25.067845119999959</v>
      </c>
      <c r="W11" s="11">
        <f t="shared" si="6"/>
        <v>0.45833333333331439</v>
      </c>
    </row>
    <row r="12" spans="1:23" x14ac:dyDescent="0.2">
      <c r="A12">
        <v>11</v>
      </c>
      <c r="B12">
        <v>455</v>
      </c>
      <c r="C12">
        <f xml:space="preserve"> AVERAGE(B10:B13)</f>
        <v>429.5</v>
      </c>
      <c r="D12" s="16">
        <f t="shared" ref="D12:D25" si="19">C12/$C$26</f>
        <v>0.95524047817625801</v>
      </c>
      <c r="E12" s="17">
        <f t="shared" si="18"/>
        <v>476.319848661234</v>
      </c>
      <c r="F12" s="3">
        <f t="shared" si="17"/>
        <v>25.5</v>
      </c>
      <c r="G12" s="18">
        <v>32.375</v>
      </c>
      <c r="H12" s="3">
        <f t="shared" si="2"/>
        <v>422.625</v>
      </c>
      <c r="I12" s="3">
        <f t="shared" si="3"/>
        <v>-6.875</v>
      </c>
      <c r="J12" s="3">
        <f t="shared" si="4"/>
        <v>461.875</v>
      </c>
      <c r="L12" s="11">
        <f t="shared" si="15"/>
        <v>421.33333333333331</v>
      </c>
      <c r="M12">
        <f t="shared" si="16"/>
        <v>424.8</v>
      </c>
      <c r="N12" s="11">
        <f t="shared" si="9"/>
        <v>431.98643097600007</v>
      </c>
      <c r="T12" s="11">
        <f t="shared" si="11"/>
        <v>33.666666666666686</v>
      </c>
      <c r="U12" s="11">
        <f t="shared" si="12"/>
        <v>30.199999999999989</v>
      </c>
      <c r="V12" s="11">
        <f t="shared" si="13"/>
        <v>23.013569023999935</v>
      </c>
      <c r="W12" s="11">
        <f t="shared" si="6"/>
        <v>-6.875</v>
      </c>
    </row>
    <row r="13" spans="1:23" x14ac:dyDescent="0.2">
      <c r="A13">
        <v>12</v>
      </c>
      <c r="B13">
        <v>417</v>
      </c>
      <c r="D13" s="16"/>
      <c r="E13" s="17">
        <f t="shared" si="18"/>
        <v>436.53928987194411</v>
      </c>
      <c r="F13" s="3">
        <f xml:space="preserve"> B13-$C$12</f>
        <v>-12.5</v>
      </c>
      <c r="G13" s="18">
        <v>-12.625</v>
      </c>
      <c r="H13" s="3">
        <f t="shared" si="2"/>
        <v>429.625</v>
      </c>
      <c r="I13" s="3">
        <f t="shared" si="3"/>
        <v>0.125</v>
      </c>
      <c r="J13" s="3">
        <f t="shared" si="4"/>
        <v>416.875</v>
      </c>
      <c r="L13" s="11">
        <f t="shared" si="15"/>
        <v>433.66666666666669</v>
      </c>
      <c r="M13">
        <f t="shared" si="16"/>
        <v>440.4</v>
      </c>
      <c r="N13" s="11">
        <f t="shared" si="9"/>
        <v>450.39728619520002</v>
      </c>
      <c r="T13" s="11">
        <f t="shared" si="11"/>
        <v>-16.666666666666686</v>
      </c>
      <c r="U13" s="11">
        <f t="shared" si="12"/>
        <v>-23.399999999999977</v>
      </c>
      <c r="V13" s="11">
        <f t="shared" si="13"/>
        <v>-33.397286195200024</v>
      </c>
      <c r="W13" s="11">
        <f t="shared" si="6"/>
        <v>0.125</v>
      </c>
    </row>
    <row r="14" spans="1:23" x14ac:dyDescent="0.2">
      <c r="A14">
        <v>13</v>
      </c>
      <c r="B14">
        <v>431</v>
      </c>
      <c r="D14" s="16"/>
      <c r="E14" s="17">
        <f>B14/$D$16</f>
        <v>420.82166123778507</v>
      </c>
      <c r="F14" s="3">
        <f t="shared" ref="F14:F16" si="20" xml:space="preserve"> B14-$C$16</f>
        <v>-29.5</v>
      </c>
      <c r="G14" s="18">
        <v>-26.791666666666686</v>
      </c>
      <c r="H14" s="3">
        <f t="shared" si="2"/>
        <v>457.79166666666669</v>
      </c>
      <c r="I14" s="3">
        <f t="shared" si="3"/>
        <v>-2.7083333333333144</v>
      </c>
      <c r="J14" s="3">
        <f t="shared" si="4"/>
        <v>433.70833333333331</v>
      </c>
      <c r="L14" s="11">
        <f t="shared" si="15"/>
        <v>436.33333333333331</v>
      </c>
      <c r="M14">
        <f t="shared" si="16"/>
        <v>432.4</v>
      </c>
      <c r="N14" s="11">
        <f t="shared" si="9"/>
        <v>423.67945723904006</v>
      </c>
      <c r="T14" s="11">
        <f t="shared" si="11"/>
        <v>-5.3333333333333144</v>
      </c>
      <c r="U14" s="11">
        <f t="shared" si="12"/>
        <v>-1.3999999999999773</v>
      </c>
      <c r="V14" s="11">
        <f t="shared" si="13"/>
        <v>7.3205427609599383</v>
      </c>
      <c r="W14" s="11">
        <f t="shared" si="6"/>
        <v>-2.7083333333333144</v>
      </c>
    </row>
    <row r="15" spans="1:23" x14ac:dyDescent="0.2">
      <c r="A15">
        <v>14</v>
      </c>
      <c r="B15">
        <v>470</v>
      </c>
      <c r="D15" s="16"/>
      <c r="E15" s="17">
        <f t="shared" ref="E15:E17" si="21">B15/$D$16</f>
        <v>458.90065146579809</v>
      </c>
      <c r="F15" s="3">
        <f t="shared" si="20"/>
        <v>9.5</v>
      </c>
      <c r="G15" s="18">
        <v>7.0416666666666856</v>
      </c>
      <c r="H15" s="3">
        <f t="shared" si="2"/>
        <v>462.95833333333331</v>
      </c>
      <c r="I15" s="3">
        <f t="shared" si="3"/>
        <v>2.4583333333333144</v>
      </c>
      <c r="J15" s="3">
        <f t="shared" si="4"/>
        <v>467.54166666666669</v>
      </c>
      <c r="L15" s="11">
        <f t="shared" si="15"/>
        <v>434.33333333333331</v>
      </c>
      <c r="M15">
        <f t="shared" si="16"/>
        <v>431.6</v>
      </c>
      <c r="N15" s="11">
        <f t="shared" si="9"/>
        <v>429.53589144780801</v>
      </c>
      <c r="T15" s="11">
        <f t="shared" si="11"/>
        <v>35.666666666666686</v>
      </c>
      <c r="U15" s="11">
        <f t="shared" si="12"/>
        <v>38.399999999999977</v>
      </c>
      <c r="V15" s="11">
        <f t="shared" si="13"/>
        <v>40.464108552191988</v>
      </c>
      <c r="W15" s="11">
        <f t="shared" si="6"/>
        <v>2.4583333333333144</v>
      </c>
    </row>
    <row r="16" spans="1:23" x14ac:dyDescent="0.2">
      <c r="A16">
        <v>15</v>
      </c>
      <c r="B16">
        <v>499</v>
      </c>
      <c r="C16">
        <f xml:space="preserve"> AVERAGE(B14:B17)</f>
        <v>460.5</v>
      </c>
      <c r="D16" s="16">
        <f t="shared" si="19"/>
        <v>1.0241868223519599</v>
      </c>
      <c r="E16" s="17">
        <f t="shared" si="21"/>
        <v>487.21579804560264</v>
      </c>
      <c r="F16" s="3">
        <f t="shared" si="20"/>
        <v>38.5</v>
      </c>
      <c r="G16" s="18">
        <v>32.375</v>
      </c>
      <c r="H16" s="3">
        <f t="shared" si="2"/>
        <v>466.625</v>
      </c>
      <c r="I16" s="3">
        <f t="shared" si="3"/>
        <v>6.125</v>
      </c>
      <c r="J16" s="3">
        <f t="shared" si="4"/>
        <v>492.875</v>
      </c>
      <c r="L16" s="11">
        <f t="shared" si="15"/>
        <v>439.33333333333331</v>
      </c>
      <c r="M16">
        <f t="shared" si="16"/>
        <v>447.7</v>
      </c>
      <c r="N16" s="11">
        <f t="shared" si="9"/>
        <v>461.90717828956161</v>
      </c>
      <c r="T16" s="11">
        <f t="shared" si="11"/>
        <v>59.666666666666686</v>
      </c>
      <c r="U16" s="11">
        <f t="shared" si="12"/>
        <v>51.300000000000011</v>
      </c>
      <c r="V16" s="11">
        <f t="shared" si="13"/>
        <v>37.092821710438386</v>
      </c>
      <c r="W16" s="11">
        <f t="shared" si="6"/>
        <v>6.125</v>
      </c>
    </row>
    <row r="17" spans="1:23" x14ac:dyDescent="0.2">
      <c r="A17">
        <v>16</v>
      </c>
      <c r="B17">
        <v>442</v>
      </c>
      <c r="D17" s="16"/>
      <c r="E17" s="17">
        <f t="shared" si="21"/>
        <v>431.56188925081437</v>
      </c>
      <c r="F17" s="3">
        <f xml:space="preserve"> B17-$C$16</f>
        <v>-18.5</v>
      </c>
      <c r="G17" s="18">
        <v>-12.625</v>
      </c>
      <c r="H17" s="3">
        <f t="shared" si="2"/>
        <v>454.625</v>
      </c>
      <c r="I17" s="3">
        <f t="shared" si="3"/>
        <v>-5.875</v>
      </c>
      <c r="J17" s="3">
        <f t="shared" si="4"/>
        <v>447.875</v>
      </c>
      <c r="L17" s="11">
        <f t="shared" si="15"/>
        <v>466.66666666666669</v>
      </c>
      <c r="M17">
        <f t="shared" si="16"/>
        <v>476.7</v>
      </c>
      <c r="N17" s="11">
        <f t="shared" si="9"/>
        <v>491.58143565791238</v>
      </c>
      <c r="T17" s="11">
        <f t="shared" si="11"/>
        <v>-24.666666666666686</v>
      </c>
      <c r="U17" s="11">
        <f t="shared" si="12"/>
        <v>-34.699999999999989</v>
      </c>
      <c r="V17" s="11">
        <f t="shared" si="13"/>
        <v>-49.58143565791238</v>
      </c>
      <c r="W17" s="11">
        <f t="shared" si="6"/>
        <v>-5.875</v>
      </c>
    </row>
    <row r="18" spans="1:23" x14ac:dyDescent="0.2">
      <c r="A18">
        <v>17</v>
      </c>
      <c r="B18">
        <v>441</v>
      </c>
      <c r="D18" s="16"/>
      <c r="E18" s="17">
        <f>B18/$D$20</f>
        <v>413.73943661971833</v>
      </c>
      <c r="F18" s="3">
        <f t="shared" ref="F18:F20" si="22" xml:space="preserve"> B18-$C$20</f>
        <v>-38.25</v>
      </c>
      <c r="G18" s="18">
        <v>-26.791666666666686</v>
      </c>
      <c r="H18" s="3">
        <f t="shared" si="2"/>
        <v>467.79166666666669</v>
      </c>
      <c r="I18" s="3">
        <f t="shared" si="3"/>
        <v>-11.458333333333314</v>
      </c>
      <c r="J18" s="3">
        <f t="shared" si="4"/>
        <v>452.45833333333331</v>
      </c>
      <c r="L18" s="11">
        <f t="shared" si="15"/>
        <v>470.33333333333331</v>
      </c>
      <c r="M18">
        <f t="shared" si="16"/>
        <v>464.7</v>
      </c>
      <c r="N18" s="11">
        <f t="shared" si="9"/>
        <v>451.91628713158252</v>
      </c>
      <c r="T18" s="11">
        <f t="shared" si="11"/>
        <v>-29.333333333333314</v>
      </c>
      <c r="U18" s="11">
        <f t="shared" si="12"/>
        <v>-23.699999999999989</v>
      </c>
      <c r="V18" s="11">
        <f t="shared" si="13"/>
        <v>-10.916287131582521</v>
      </c>
      <c r="W18" s="11">
        <f t="shared" si="6"/>
        <v>-11.458333333333314</v>
      </c>
    </row>
    <row r="19" spans="1:23" x14ac:dyDescent="0.2">
      <c r="A19">
        <v>18</v>
      </c>
      <c r="B19">
        <v>493</v>
      </c>
      <c r="D19" s="16"/>
      <c r="E19" s="17">
        <f t="shared" ref="E19:E21" si="23">B19/$D$20</f>
        <v>462.52503912363068</v>
      </c>
      <c r="F19" s="3">
        <f t="shared" si="22"/>
        <v>13.75</v>
      </c>
      <c r="G19" s="18">
        <v>7.0416666666666856</v>
      </c>
      <c r="H19" s="3">
        <f t="shared" si="2"/>
        <v>485.95833333333331</v>
      </c>
      <c r="I19" s="3">
        <f t="shared" si="3"/>
        <v>6.7083333333333144</v>
      </c>
      <c r="J19" s="3">
        <f t="shared" si="4"/>
        <v>486.29166666666669</v>
      </c>
      <c r="L19" s="11">
        <f t="shared" si="15"/>
        <v>460.66666666666669</v>
      </c>
      <c r="M19">
        <f t="shared" si="16"/>
        <v>452.9</v>
      </c>
      <c r="N19" s="11">
        <f t="shared" si="9"/>
        <v>443.18325742631652</v>
      </c>
      <c r="T19" s="11">
        <f t="shared" si="11"/>
        <v>32.333333333333314</v>
      </c>
      <c r="U19" s="11">
        <f t="shared" si="12"/>
        <v>40.100000000000023</v>
      </c>
      <c r="V19" s="11">
        <f t="shared" si="13"/>
        <v>49.816742573683484</v>
      </c>
      <c r="W19" s="11">
        <f t="shared" si="6"/>
        <v>6.7083333333333144</v>
      </c>
    </row>
    <row r="20" spans="1:23" x14ac:dyDescent="0.2">
      <c r="A20">
        <v>19</v>
      </c>
      <c r="B20">
        <v>521</v>
      </c>
      <c r="C20">
        <f xml:space="preserve"> AVERAGE(B18:B21)</f>
        <v>479.25</v>
      </c>
      <c r="D20" s="16">
        <f t="shared" si="19"/>
        <v>1.0658882402001668</v>
      </c>
      <c r="E20" s="17">
        <f t="shared" si="23"/>
        <v>488.7942097026604</v>
      </c>
      <c r="F20" s="3">
        <f t="shared" si="22"/>
        <v>41.75</v>
      </c>
      <c r="G20" s="18">
        <v>32.375</v>
      </c>
      <c r="H20" s="3">
        <f t="shared" si="2"/>
        <v>488.625</v>
      </c>
      <c r="I20" s="3">
        <f t="shared" si="3"/>
        <v>9.375</v>
      </c>
      <c r="J20" s="3">
        <f t="shared" si="4"/>
        <v>511.625</v>
      </c>
      <c r="L20" s="11">
        <f t="shared" si="15"/>
        <v>458.66666666666669</v>
      </c>
      <c r="M20">
        <f t="shared" si="16"/>
        <v>467.2</v>
      </c>
      <c r="N20" s="11">
        <f t="shared" si="9"/>
        <v>483.03665148526335</v>
      </c>
      <c r="T20" s="11">
        <f t="shared" si="11"/>
        <v>62.333333333333314</v>
      </c>
      <c r="U20" s="11">
        <f t="shared" si="12"/>
        <v>53.800000000000011</v>
      </c>
      <c r="V20" s="11">
        <f t="shared" si="13"/>
        <v>37.963348514736651</v>
      </c>
      <c r="W20" s="11">
        <f t="shared" si="6"/>
        <v>9.375</v>
      </c>
    </row>
    <row r="21" spans="1:23" x14ac:dyDescent="0.2">
      <c r="A21">
        <v>20</v>
      </c>
      <c r="B21">
        <v>462</v>
      </c>
      <c r="D21" s="16"/>
      <c r="E21" s="17">
        <f t="shared" si="23"/>
        <v>433.44131455399059</v>
      </c>
      <c r="F21" s="3">
        <f xml:space="preserve"> B21-$C$20</f>
        <v>-17.25</v>
      </c>
      <c r="G21" s="18">
        <v>-12.625</v>
      </c>
      <c r="H21" s="3">
        <f t="shared" si="2"/>
        <v>474.625</v>
      </c>
      <c r="I21" s="3">
        <f t="shared" si="3"/>
        <v>-4.625</v>
      </c>
      <c r="J21" s="3">
        <f t="shared" si="4"/>
        <v>466.625</v>
      </c>
      <c r="L21" s="11">
        <f t="shared" si="15"/>
        <v>485</v>
      </c>
      <c r="M21">
        <f t="shared" si="16"/>
        <v>496.6</v>
      </c>
      <c r="N21" s="11">
        <f t="shared" si="9"/>
        <v>513.40733029705268</v>
      </c>
      <c r="T21" s="11">
        <f t="shared" si="11"/>
        <v>-23</v>
      </c>
      <c r="U21" s="11">
        <f t="shared" si="12"/>
        <v>-34.600000000000023</v>
      </c>
      <c r="V21" s="11">
        <f t="shared" si="13"/>
        <v>-51.407330297052681</v>
      </c>
      <c r="W21" s="11">
        <f t="shared" si="6"/>
        <v>-4.625</v>
      </c>
    </row>
    <row r="22" spans="1:23" x14ac:dyDescent="0.2">
      <c r="A22">
        <v>21</v>
      </c>
      <c r="B22">
        <v>468</v>
      </c>
      <c r="D22" s="16"/>
      <c r="E22" s="17">
        <f>B22/$D$24</f>
        <v>417.50892857142861</v>
      </c>
      <c r="F22" s="3">
        <f t="shared" ref="F22:F26" si="24" xml:space="preserve"> B22-$C$24</f>
        <v>-36</v>
      </c>
      <c r="G22" s="18">
        <v>-26.791666666666686</v>
      </c>
      <c r="H22" s="3">
        <f t="shared" si="2"/>
        <v>494.79166666666669</v>
      </c>
      <c r="I22" s="3">
        <f t="shared" si="3"/>
        <v>-9.2083333333333144</v>
      </c>
      <c r="J22" s="3">
        <f t="shared" si="4"/>
        <v>477.20833333333331</v>
      </c>
      <c r="L22" s="11">
        <f t="shared" si="15"/>
        <v>492</v>
      </c>
      <c r="M22">
        <f t="shared" si="16"/>
        <v>485.9</v>
      </c>
      <c r="N22" s="11">
        <f t="shared" si="9"/>
        <v>472.28146605941055</v>
      </c>
      <c r="T22" s="11">
        <f t="shared" si="11"/>
        <v>-24</v>
      </c>
      <c r="U22" s="11">
        <f t="shared" si="12"/>
        <v>-17.899999999999977</v>
      </c>
      <c r="V22" s="11">
        <f t="shared" si="13"/>
        <v>-4.2814660594105476</v>
      </c>
      <c r="W22" s="11">
        <f t="shared" si="6"/>
        <v>-9.2083333333333144</v>
      </c>
    </row>
    <row r="23" spans="1:23" x14ac:dyDescent="0.2">
      <c r="A23">
        <v>22</v>
      </c>
      <c r="B23">
        <v>513</v>
      </c>
      <c r="D23" s="16"/>
      <c r="E23" s="17">
        <f t="shared" ref="E23:E25" si="25">B23/$D$24</f>
        <v>457.65401785714289</v>
      </c>
      <c r="F23" s="3">
        <f t="shared" si="24"/>
        <v>9</v>
      </c>
      <c r="G23" s="18">
        <v>7.0416666666666856</v>
      </c>
      <c r="H23" s="3">
        <f t="shared" si="2"/>
        <v>505.95833333333331</v>
      </c>
      <c r="I23" s="3">
        <f t="shared" si="3"/>
        <v>1.9583333333333144</v>
      </c>
      <c r="J23" s="3">
        <f t="shared" si="4"/>
        <v>511.04166666666669</v>
      </c>
      <c r="L23" s="11">
        <f t="shared" si="15"/>
        <v>483.66666666666669</v>
      </c>
      <c r="M23">
        <f t="shared" si="16"/>
        <v>476.8</v>
      </c>
      <c r="N23" s="11">
        <f t="shared" si="9"/>
        <v>468.85629321188213</v>
      </c>
      <c r="T23" s="11">
        <f t="shared" si="11"/>
        <v>29.333333333333314</v>
      </c>
      <c r="U23" s="11">
        <f t="shared" si="12"/>
        <v>36.199999999999989</v>
      </c>
      <c r="V23" s="11">
        <f t="shared" si="13"/>
        <v>44.143706788117868</v>
      </c>
      <c r="W23" s="11">
        <f t="shared" si="6"/>
        <v>1.9583333333333144</v>
      </c>
    </row>
    <row r="24" spans="1:23" x14ac:dyDescent="0.2">
      <c r="A24">
        <v>23</v>
      </c>
      <c r="B24">
        <v>549</v>
      </c>
      <c r="C24">
        <f xml:space="preserve"> AVERAGE(B22:B25)</f>
        <v>504</v>
      </c>
      <c r="D24" s="16">
        <f t="shared" si="19"/>
        <v>1.1209341117597997</v>
      </c>
      <c r="E24" s="17">
        <f t="shared" si="25"/>
        <v>489.77008928571433</v>
      </c>
      <c r="F24" s="3">
        <f t="shared" si="24"/>
        <v>45</v>
      </c>
      <c r="G24" s="18">
        <v>32.375</v>
      </c>
      <c r="H24" s="3">
        <f t="shared" si="2"/>
        <v>516.625</v>
      </c>
      <c r="I24" s="3">
        <f t="shared" si="3"/>
        <v>12.625</v>
      </c>
      <c r="J24" s="3">
        <f t="shared" si="4"/>
        <v>536.375</v>
      </c>
      <c r="L24" s="11">
        <f t="shared" si="15"/>
        <v>481</v>
      </c>
      <c r="M24">
        <f t="shared" si="16"/>
        <v>489.3</v>
      </c>
      <c r="N24" s="11">
        <f t="shared" si="9"/>
        <v>504.17125864237647</v>
      </c>
      <c r="T24" s="11">
        <f t="shared" si="11"/>
        <v>68</v>
      </c>
      <c r="U24" s="11">
        <f t="shared" si="12"/>
        <v>59.699999999999989</v>
      </c>
      <c r="V24" s="11">
        <f t="shared" si="13"/>
        <v>44.828741357623528</v>
      </c>
      <c r="W24" s="11">
        <f t="shared" si="6"/>
        <v>12.625</v>
      </c>
    </row>
    <row r="25" spans="1:23" x14ac:dyDescent="0.2">
      <c r="A25">
        <v>24</v>
      </c>
      <c r="B25">
        <v>486</v>
      </c>
      <c r="D25" s="15"/>
      <c r="E25" s="17">
        <f t="shared" si="25"/>
        <v>433.56696428571433</v>
      </c>
      <c r="F25" s="3">
        <f xml:space="preserve"> B25-$C$24</f>
        <v>-18</v>
      </c>
      <c r="G25" s="18">
        <v>-12.625</v>
      </c>
      <c r="H25" s="3">
        <f t="shared" si="2"/>
        <v>498.625</v>
      </c>
      <c r="I25" s="3">
        <f t="shared" si="3"/>
        <v>-5.375</v>
      </c>
      <c r="J25" s="3">
        <f t="shared" si="4"/>
        <v>491.375</v>
      </c>
      <c r="L25" s="11">
        <f t="shared" si="15"/>
        <v>510</v>
      </c>
      <c r="M25">
        <f t="shared" si="16"/>
        <v>522</v>
      </c>
      <c r="N25" s="11">
        <f t="shared" si="9"/>
        <v>540.03425172847528</v>
      </c>
      <c r="T25" s="11">
        <f t="shared" si="11"/>
        <v>-24</v>
      </c>
      <c r="U25" s="11">
        <f t="shared" si="12"/>
        <v>-36</v>
      </c>
      <c r="V25" s="11">
        <f t="shared" si="13"/>
        <v>-54.034251728475283</v>
      </c>
      <c r="W25" s="11">
        <f t="shared" si="6"/>
        <v>-5.375</v>
      </c>
    </row>
    <row r="26" spans="1:23" x14ac:dyDescent="0.2">
      <c r="A26" t="s">
        <v>11</v>
      </c>
      <c r="C26">
        <f xml:space="preserve"> AVERAGE(C2:C25)</f>
        <v>449.625</v>
      </c>
      <c r="F26" s="3">
        <v>0</v>
      </c>
      <c r="G26">
        <v>0</v>
      </c>
      <c r="H26">
        <f xml:space="preserve"> AVERAGE(H2:H25)</f>
        <v>449.625</v>
      </c>
      <c r="I26">
        <v>0</v>
      </c>
      <c r="J26" s="3">
        <f xml:space="preserve"> AVERAGE(J2:J25)</f>
        <v>449.625</v>
      </c>
    </row>
    <row r="27" spans="1:23" x14ac:dyDescent="0.2">
      <c r="L27" s="11"/>
      <c r="S27" s="2" t="s">
        <v>22</v>
      </c>
      <c r="T27" s="11">
        <f>SUM(T5:T25)</f>
        <v>213</v>
      </c>
      <c r="U27" s="11">
        <f t="shared" ref="U27" si="26">SUM(U5:U25)</f>
        <v>170.90000000000003</v>
      </c>
      <c r="V27" s="11">
        <f>SUM(V2:V25)</f>
        <v>138.50856293211802</v>
      </c>
      <c r="W27" s="11">
        <f>SUM(W2:W25)</f>
        <v>0</v>
      </c>
    </row>
    <row r="28" spans="1:23" x14ac:dyDescent="0.2">
      <c r="S28" s="2" t="s">
        <v>23</v>
      </c>
      <c r="T28" s="11">
        <f>SUMSQ(T5:T25)/COUNT(T5:T25)</f>
        <v>1096.5978835978838</v>
      </c>
      <c r="U28" s="11">
        <f t="shared" ref="U28" si="27">SUMSQ(U5:U25)/COUNT(U5:U25)</f>
        <v>1079.9385714285713</v>
      </c>
      <c r="V28" s="11">
        <f>SUMSQ(V2:V25)/(COUNT(V2:V25)-1)</f>
        <v>1075.8525099351637</v>
      </c>
      <c r="W28" s="11">
        <f>SUMSQ(W2:W25)/(COUNT(W2:W25)-1)</f>
        <v>61.860507246376812</v>
      </c>
    </row>
    <row r="29" spans="1:23" x14ac:dyDescent="0.2">
      <c r="S29" s="2" t="s">
        <v>24</v>
      </c>
      <c r="T29" s="11" cm="1">
        <f t="array" ref="T29">AVERAGE(ABS(T5:T25))</f>
        <v>27.793650793650798</v>
      </c>
      <c r="U29" s="11" cm="1">
        <f t="array" ref="U29">AVERAGE(ABS(U5:U25))</f>
        <v>28.966666666666665</v>
      </c>
      <c r="V29" s="11" cm="1">
        <f t="array" ref="V29">AVERAGE(ABS(V2:V25))</f>
        <v>27.563082077974389</v>
      </c>
      <c r="W29" s="11" cm="1">
        <f t="array" ref="W29">AVERAGE(ABS(W2:W25))</f>
        <v>6.5798611111111098</v>
      </c>
    </row>
  </sheetData>
  <mergeCells count="2">
    <mergeCell ref="O1:P1"/>
    <mergeCell ref="Q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Ardakani</dc:creator>
  <cp:lastModifiedBy>Lipkin, Gus</cp:lastModifiedBy>
  <dcterms:created xsi:type="dcterms:W3CDTF">2022-01-23T14:33:33Z</dcterms:created>
  <dcterms:modified xsi:type="dcterms:W3CDTF">2022-02-04T16:17:09Z</dcterms:modified>
</cp:coreProperties>
</file>