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12"/>
  <workbookPr/>
  <xr:revisionPtr revIDLastSave="458" documentId="11_0B1D56BE9CDCCE836B02CE7A5FB0D4A9BBFD1C62" xr6:coauthVersionLast="47" xr6:coauthVersionMax="47" xr10:uidLastSave="{17B1CB67-921F-4372-A236-96EBB7E9226F}"/>
  <bookViews>
    <workbookView xWindow="240" yWindow="105" windowWidth="14805" windowHeight="8010" activeTab="1" xr2:uid="{00000000-000D-0000-FFFF-FFFF00000000}"/>
  </bookViews>
  <sheets>
    <sheet name="Stream Table" sheetId="1" r:id="rId1"/>
    <sheet name="Outputs from MATLAB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6" i="2" l="1"/>
  <c r="C12" i="2"/>
  <c r="D12" i="2" s="1"/>
  <c r="J5" i="1"/>
  <c r="S17" i="1"/>
  <c r="O11" i="1"/>
  <c r="P11" i="1" s="1"/>
  <c r="O13" i="1"/>
  <c r="P13" i="1" s="1"/>
  <c r="O15" i="1"/>
  <c r="P15" i="1" s="1"/>
  <c r="O16" i="1"/>
  <c r="P16" i="1" s="1"/>
  <c r="O11" i="2"/>
  <c r="O5" i="2"/>
  <c r="R5" i="2" s="1"/>
  <c r="U5" i="2" s="1"/>
  <c r="O6" i="2"/>
  <c r="R6" i="2" s="1"/>
  <c r="U6" i="2" s="1"/>
  <c r="O7" i="2"/>
  <c r="R7" i="2" s="1"/>
  <c r="U7" i="2" s="1"/>
  <c r="O4" i="2"/>
  <c r="E17" i="2"/>
  <c r="L8" i="2"/>
  <c r="C8" i="2"/>
  <c r="B8" i="2"/>
  <c r="F7" i="2"/>
  <c r="E5" i="2"/>
  <c r="E6" i="2"/>
  <c r="E7" i="2"/>
  <c r="E4" i="2"/>
  <c r="N5" i="1"/>
  <c r="G5" i="1"/>
  <c r="M17" i="1"/>
  <c r="N17" i="1"/>
  <c r="Q17" i="1"/>
  <c r="R17" i="1"/>
  <c r="E17" i="1"/>
  <c r="F17" i="1"/>
  <c r="J17" i="1"/>
  <c r="K17" i="1"/>
  <c r="L17" i="1"/>
  <c r="D16" i="1"/>
  <c r="G16" i="1" s="1"/>
  <c r="D15" i="1"/>
  <c r="G15" i="1" s="1"/>
  <c r="D14" i="1"/>
  <c r="G14" i="1" s="1"/>
  <c r="D13" i="1"/>
  <c r="G13" i="1" s="1"/>
  <c r="D12" i="1"/>
  <c r="G12" i="1" s="1"/>
  <c r="D11" i="1"/>
  <c r="G11" i="1" s="1"/>
  <c r="D10" i="1"/>
  <c r="G10" i="1" s="1"/>
  <c r="D9" i="1"/>
  <c r="G9" i="1" s="1"/>
  <c r="G17" i="1" s="1"/>
  <c r="D17" i="1"/>
  <c r="C17" i="1"/>
  <c r="D2" i="1"/>
  <c r="E2" i="1" s="1"/>
  <c r="F2" i="1" s="1"/>
  <c r="G2" i="1" s="1"/>
  <c r="H2" i="1" s="1"/>
  <c r="I2" i="1" s="1"/>
  <c r="J2" i="1" s="1"/>
  <c r="K2" i="1" s="1"/>
  <c r="L2" i="1" s="1"/>
  <c r="M2" i="1" s="1"/>
  <c r="N2" i="1" s="1"/>
  <c r="O2" i="1" s="1"/>
  <c r="P2" i="1" s="1"/>
  <c r="Q2" i="1" s="1"/>
  <c r="R2" i="1" s="1"/>
  <c r="S2" i="1" s="1"/>
  <c r="T2" i="1" s="1"/>
  <c r="E8" i="2" l="1"/>
  <c r="H7" i="2"/>
  <c r="H12" i="1" s="1"/>
  <c r="O12" i="1" s="1"/>
  <c r="P12" i="1" s="1"/>
  <c r="H6" i="2"/>
  <c r="H10" i="1" s="1"/>
  <c r="O10" i="1" s="1"/>
  <c r="P10" i="1" s="1"/>
  <c r="H5" i="2"/>
  <c r="H14" i="1" s="1"/>
  <c r="O14" i="1" s="1"/>
  <c r="P14" i="1" s="1"/>
  <c r="F8" i="2"/>
  <c r="I7" i="2"/>
  <c r="I12" i="1" s="1"/>
  <c r="R4" i="2"/>
  <c r="O8" i="2"/>
  <c r="I6" i="2" l="1"/>
  <c r="I10" i="1" s="1"/>
  <c r="I17" i="1" s="1"/>
  <c r="I5" i="1"/>
  <c r="H4" i="2"/>
  <c r="H9" i="1" s="1"/>
  <c r="U4" i="2"/>
  <c r="R8" i="2"/>
  <c r="I8" i="2"/>
  <c r="E9" i="2"/>
  <c r="H8" i="2"/>
  <c r="O9" i="1" l="1"/>
  <c r="H17" i="1"/>
  <c r="U8" i="2"/>
  <c r="T5" i="1" s="1"/>
  <c r="Y4" i="2"/>
  <c r="T9" i="1" s="1"/>
  <c r="P9" i="1" l="1"/>
  <c r="P17" i="1" s="1"/>
  <c r="O17" i="1"/>
  <c r="H5" i="1"/>
  <c r="O5" i="1" s="1"/>
  <c r="P5" i="1" s="1"/>
  <c r="Y7" i="2"/>
  <c r="T12" i="1" s="1"/>
  <c r="Y6" i="2"/>
  <c r="T10" i="1" s="1"/>
  <c r="Y5" i="2"/>
  <c r="V6" i="2"/>
  <c r="V8" i="2" s="1"/>
  <c r="U9" i="2" l="1"/>
  <c r="S5" i="1"/>
  <c r="Y8" i="2"/>
  <c r="T14" i="1"/>
  <c r="T17" i="1"/>
</calcChain>
</file>

<file path=xl/sharedStrings.xml><?xml version="1.0" encoding="utf-8"?>
<sst xmlns="http://schemas.openxmlformats.org/spreadsheetml/2006/main" count="60" uniqueCount="33">
  <si>
    <t>Stream Number</t>
  </si>
  <si>
    <t>Temperature (◦C)</t>
  </si>
  <si>
    <t>Pressure (kPa)</t>
  </si>
  <si>
    <t>Mass Flow (kg/hour)</t>
  </si>
  <si>
    <t xml:space="preserve">Phase </t>
  </si>
  <si>
    <t>V/L</t>
  </si>
  <si>
    <t>V</t>
  </si>
  <si>
    <t>S</t>
  </si>
  <si>
    <t>L</t>
  </si>
  <si>
    <t>Mass Fractions</t>
  </si>
  <si>
    <t>PET</t>
  </si>
  <si>
    <t>EG</t>
  </si>
  <si>
    <t>DEG</t>
  </si>
  <si>
    <t>H2O</t>
  </si>
  <si>
    <t>ACETALDYHYDE</t>
  </si>
  <si>
    <t>BHET</t>
  </si>
  <si>
    <t>DIBHET</t>
  </si>
  <si>
    <t>KTiO</t>
  </si>
  <si>
    <t>Total</t>
  </si>
  <si>
    <t>CSTR</t>
  </si>
  <si>
    <t>PFR</t>
  </si>
  <si>
    <t>Molar Flows (mol/min)</t>
  </si>
  <si>
    <t>Mass Flows (kg/hour)</t>
  </si>
  <si>
    <t>Molar Concentrations (mol/L)</t>
  </si>
  <si>
    <t>Mass Flowrates (kg/hour)</t>
  </si>
  <si>
    <t>Mass Flowrates (kg/hour) (SS)</t>
  </si>
  <si>
    <t>H20</t>
  </si>
  <si>
    <t>Output Flowrate (L/min)</t>
  </si>
  <si>
    <t>Residence Time (hours)</t>
  </si>
  <si>
    <t>Total EG R</t>
  </si>
  <si>
    <t>MW</t>
  </si>
  <si>
    <t>DP</t>
  </si>
  <si>
    <t>MW (PET)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</si>
</sst>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_);_(* \(#,##0.000\);_(* &quot;-&quot;??_);_(@_)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Border="1" applyAlignment="1"/>
    <xf numFmtId="11" fontId="0" fillId="0" borderId="0" xfId="0" applyNumberFormat="1"/>
    <xf numFmtId="0" fontId="0" fillId="0" borderId="0" xfId="0" applyNumberFormat="1"/>
    <xf numFmtId="164" fontId="1" fillId="0" borderId="0" xfId="0" applyNumberFormat="1" applyFont="1" applyBorder="1" applyAlignme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T25"/>
  <sheetViews>
    <sheetView workbookViewId="0">
      <selection activeCell="C5" sqref="C5"/>
    </sheetView>
  </sheetViews>
  <sheetFormatPr defaultRowHeight="15"/>
  <cols>
    <col min="2" max="2" width="21.42578125" customWidth="1"/>
    <col min="3" max="3" width="12.28515625" bestFit="1" customWidth="1"/>
    <col min="4" max="4" width="12.140625" bestFit="1" customWidth="1"/>
    <col min="7" max="7" width="12.140625" bestFit="1" customWidth="1"/>
    <col min="20" max="20" width="12.140625" bestFit="1" customWidth="1"/>
  </cols>
  <sheetData>
    <row r="2" spans="2:20">
      <c r="B2" t="s">
        <v>0</v>
      </c>
      <c r="C2">
        <v>1</v>
      </c>
      <c r="D2">
        <f>C2+1</f>
        <v>2</v>
      </c>
      <c r="E2">
        <f t="shared" ref="E2:T2" si="0">D2+1</f>
        <v>3</v>
      </c>
      <c r="F2">
        <f t="shared" si="0"/>
        <v>4</v>
      </c>
      <c r="G2">
        <f t="shared" si="0"/>
        <v>5</v>
      </c>
      <c r="H2">
        <f t="shared" si="0"/>
        <v>6</v>
      </c>
      <c r="I2">
        <f t="shared" si="0"/>
        <v>7</v>
      </c>
      <c r="J2">
        <f t="shared" si="0"/>
        <v>8</v>
      </c>
      <c r="K2">
        <f t="shared" si="0"/>
        <v>9</v>
      </c>
      <c r="L2">
        <f t="shared" si="0"/>
        <v>10</v>
      </c>
      <c r="M2">
        <f t="shared" si="0"/>
        <v>11</v>
      </c>
      <c r="N2">
        <f t="shared" si="0"/>
        <v>12</v>
      </c>
      <c r="O2">
        <f t="shared" si="0"/>
        <v>13</v>
      </c>
      <c r="P2">
        <f t="shared" si="0"/>
        <v>14</v>
      </c>
      <c r="Q2">
        <f t="shared" si="0"/>
        <v>15</v>
      </c>
      <c r="R2">
        <f t="shared" si="0"/>
        <v>16</v>
      </c>
      <c r="S2">
        <f t="shared" si="0"/>
        <v>17</v>
      </c>
      <c r="T2">
        <f t="shared" si="0"/>
        <v>18</v>
      </c>
    </row>
    <row r="3" spans="2:20">
      <c r="B3" s="1" t="s">
        <v>1</v>
      </c>
      <c r="C3" s="1">
        <v>108</v>
      </c>
      <c r="D3">
        <v>280</v>
      </c>
      <c r="E3">
        <v>300</v>
      </c>
      <c r="F3">
        <v>120</v>
      </c>
      <c r="G3">
        <v>280</v>
      </c>
      <c r="H3">
        <v>280</v>
      </c>
      <c r="I3">
        <v>280</v>
      </c>
      <c r="J3">
        <v>20</v>
      </c>
      <c r="K3">
        <v>20</v>
      </c>
      <c r="L3">
        <v>80</v>
      </c>
      <c r="M3">
        <v>20</v>
      </c>
      <c r="N3">
        <v>40</v>
      </c>
      <c r="O3">
        <v>220</v>
      </c>
      <c r="P3">
        <v>220</v>
      </c>
      <c r="Q3">
        <v>20</v>
      </c>
      <c r="R3">
        <v>80</v>
      </c>
      <c r="S3">
        <v>220</v>
      </c>
      <c r="T3">
        <v>220</v>
      </c>
    </row>
    <row r="4" spans="2:20">
      <c r="B4" s="1" t="s">
        <v>2</v>
      </c>
      <c r="C4" s="1">
        <v>101.3</v>
      </c>
      <c r="D4">
        <v>101.3</v>
      </c>
      <c r="G4">
        <v>4.0000000000000001E-3</v>
      </c>
      <c r="H4">
        <v>4.0000000000000001E-3</v>
      </c>
      <c r="I4">
        <v>4.0000000000000001E-3</v>
      </c>
      <c r="J4">
        <v>101.3</v>
      </c>
      <c r="K4">
        <v>101.3</v>
      </c>
      <c r="L4">
        <v>101.3</v>
      </c>
      <c r="M4">
        <v>101.3</v>
      </c>
      <c r="N4">
        <v>101.3</v>
      </c>
      <c r="O4">
        <v>4.0000000000000001E-3</v>
      </c>
      <c r="P4">
        <v>0.33300000000000002</v>
      </c>
      <c r="Q4">
        <v>101.3</v>
      </c>
      <c r="R4">
        <v>101.3</v>
      </c>
      <c r="S4">
        <v>0.33300000000000002</v>
      </c>
      <c r="T4">
        <v>0.33300000000000002</v>
      </c>
    </row>
    <row r="5" spans="2:20">
      <c r="B5" s="1" t="s">
        <v>3</v>
      </c>
      <c r="C5" s="1">
        <v>166.30175500000001</v>
      </c>
      <c r="D5" s="1">
        <v>166.30175500000001</v>
      </c>
      <c r="E5">
        <v>887.5</v>
      </c>
      <c r="F5">
        <v>887.5</v>
      </c>
      <c r="G5">
        <f>D5</f>
        <v>166.30175500000001</v>
      </c>
      <c r="H5">
        <f>'Outputs from MATLAB'!U8</f>
        <v>123.39793463318402</v>
      </c>
      <c r="I5">
        <f>'Outputs from MATLAB'!F8</f>
        <v>36.849600000000009</v>
      </c>
      <c r="J5">
        <f>C5*C14*1.5*166/254</f>
        <v>163.01751478439141</v>
      </c>
      <c r="K5">
        <v>16.100000000000001</v>
      </c>
      <c r="L5">
        <v>16.100000000000001</v>
      </c>
      <c r="M5">
        <v>6.87</v>
      </c>
      <c r="N5">
        <f>M5</f>
        <v>6.87</v>
      </c>
      <c r="O5">
        <f>H5</f>
        <v>123.39793463318402</v>
      </c>
      <c r="P5">
        <f>O5</f>
        <v>123.39793463318402</v>
      </c>
      <c r="Q5">
        <v>119.7</v>
      </c>
      <c r="R5">
        <v>119.7</v>
      </c>
      <c r="S5">
        <f>'Outputs from MATLAB'!V8</f>
        <v>0.32566536681595437</v>
      </c>
      <c r="T5">
        <f>'Outputs from MATLAB'!U8</f>
        <v>123.39793463318402</v>
      </c>
    </row>
    <row r="6" spans="2:20">
      <c r="B6" s="1" t="s">
        <v>4</v>
      </c>
      <c r="C6" t="s">
        <v>5</v>
      </c>
      <c r="D6" t="s">
        <v>5</v>
      </c>
      <c r="E6" t="s">
        <v>6</v>
      </c>
      <c r="F6" t="s">
        <v>6</v>
      </c>
      <c r="G6" t="s">
        <v>5</v>
      </c>
      <c r="H6" t="s">
        <v>5</v>
      </c>
      <c r="I6" t="s">
        <v>6</v>
      </c>
      <c r="J6" t="s">
        <v>7</v>
      </c>
      <c r="K6" t="s">
        <v>6</v>
      </c>
      <c r="L6" t="s">
        <v>6</v>
      </c>
      <c r="M6" t="s">
        <v>8</v>
      </c>
      <c r="N6" t="s">
        <v>8</v>
      </c>
      <c r="O6" t="s">
        <v>5</v>
      </c>
      <c r="P6" t="s">
        <v>5</v>
      </c>
      <c r="Q6" t="s">
        <v>8</v>
      </c>
      <c r="R6" t="s">
        <v>8</v>
      </c>
      <c r="S6" t="s">
        <v>6</v>
      </c>
      <c r="T6" t="s">
        <v>5</v>
      </c>
    </row>
    <row r="8" spans="2:20">
      <c r="B8" t="s">
        <v>9</v>
      </c>
    </row>
    <row r="9" spans="2:20">
      <c r="B9" s="1" t="s">
        <v>10</v>
      </c>
      <c r="C9" s="4">
        <v>5.6115900000000003E-5</v>
      </c>
      <c r="D9" s="4">
        <f>C9</f>
        <v>5.6115900000000003E-5</v>
      </c>
      <c r="E9" s="5">
        <v>0</v>
      </c>
      <c r="F9" s="5">
        <v>0</v>
      </c>
      <c r="G9" s="5">
        <f>D9</f>
        <v>5.6115900000000003E-5</v>
      </c>
      <c r="H9" s="5">
        <f>'Outputs from MATLAB'!H4</f>
        <v>0.74767950496105839</v>
      </c>
      <c r="I9" s="5">
        <v>0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f>H9</f>
        <v>0.74767950496105839</v>
      </c>
      <c r="P9" s="5">
        <f>O9</f>
        <v>0.74767950496105839</v>
      </c>
      <c r="Q9" s="5">
        <v>0</v>
      </c>
      <c r="R9" s="5">
        <v>0</v>
      </c>
      <c r="S9" s="5">
        <v>0</v>
      </c>
      <c r="T9" s="5">
        <f>'Outputs from MATLAB'!Y4</f>
        <v>0.98995052034808917</v>
      </c>
    </row>
    <row r="10" spans="2:20">
      <c r="B10" s="1" t="s">
        <v>11</v>
      </c>
      <c r="C10" s="4">
        <v>8.56689E-7</v>
      </c>
      <c r="D10" s="4">
        <f>C10</f>
        <v>8.56689E-7</v>
      </c>
      <c r="E10" s="5">
        <v>0</v>
      </c>
      <c r="F10" s="5">
        <v>0</v>
      </c>
      <c r="G10" s="5">
        <f>D10</f>
        <v>8.56689E-7</v>
      </c>
      <c r="H10" s="5">
        <f>'Outputs from MATLAB'!H6</f>
        <v>6.0134040716565006E-4</v>
      </c>
      <c r="I10" s="5">
        <f>'Outputs from MATLAB'!I6</f>
        <v>0.99941383352872215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f t="shared" ref="O10:O16" si="1">H10</f>
        <v>6.0134040716565006E-4</v>
      </c>
      <c r="P10" s="5">
        <f t="shared" ref="P10:P16" si="2">O10</f>
        <v>6.0134040716565006E-4</v>
      </c>
      <c r="Q10" s="5">
        <v>0</v>
      </c>
      <c r="R10" s="5">
        <v>0</v>
      </c>
      <c r="S10" s="5">
        <v>1</v>
      </c>
      <c r="T10" s="5">
        <f>'Outputs from MATLAB'!Y6</f>
        <v>1.333148644416296E-4</v>
      </c>
    </row>
    <row r="11" spans="2:20">
      <c r="B11" s="1" t="s">
        <v>12</v>
      </c>
      <c r="C11" s="4">
        <v>2.6802100000000001E-7</v>
      </c>
      <c r="D11" s="4">
        <f>C11</f>
        <v>2.6802100000000001E-7</v>
      </c>
      <c r="E11" s="5">
        <v>0</v>
      </c>
      <c r="F11" s="5">
        <v>0</v>
      </c>
      <c r="G11" s="5">
        <f>D11</f>
        <v>2.6802100000000001E-7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f t="shared" si="1"/>
        <v>0</v>
      </c>
      <c r="P11" s="5">
        <f t="shared" si="2"/>
        <v>0</v>
      </c>
      <c r="Q11" s="5">
        <v>0</v>
      </c>
      <c r="R11" s="5">
        <v>0</v>
      </c>
      <c r="S11" s="5">
        <v>0</v>
      </c>
      <c r="T11" s="5">
        <v>0</v>
      </c>
    </row>
    <row r="12" spans="2:20">
      <c r="B12" s="1" t="s">
        <v>13</v>
      </c>
      <c r="C12" s="4">
        <v>1.8145000000000001E-9</v>
      </c>
      <c r="D12" s="4">
        <f>C12</f>
        <v>1.8145000000000001E-9</v>
      </c>
      <c r="E12" s="5">
        <v>1</v>
      </c>
      <c r="F12" s="5">
        <v>1</v>
      </c>
      <c r="G12" s="5">
        <f>D12</f>
        <v>1.8145000000000001E-9</v>
      </c>
      <c r="H12" s="5">
        <f>'Outputs from MATLAB'!H7</f>
        <v>4.3645674713635885E-4</v>
      </c>
      <c r="I12" s="5">
        <f>'Outputs from MATLAB'!I7</f>
        <v>5.8616647127784265E-4</v>
      </c>
      <c r="J12" s="5">
        <v>0</v>
      </c>
      <c r="K12" s="5">
        <v>1</v>
      </c>
      <c r="L12" s="5">
        <v>1</v>
      </c>
      <c r="M12" s="5">
        <v>1</v>
      </c>
      <c r="N12" s="5">
        <v>1</v>
      </c>
      <c r="O12" s="5">
        <f t="shared" si="1"/>
        <v>4.3645674713635885E-4</v>
      </c>
      <c r="P12" s="5">
        <f t="shared" si="2"/>
        <v>4.3645674713635885E-4</v>
      </c>
      <c r="Q12" s="5">
        <v>1</v>
      </c>
      <c r="R12" s="5">
        <v>1</v>
      </c>
      <c r="S12" s="5">
        <v>0</v>
      </c>
      <c r="T12" s="5">
        <f>'Outputs from MATLAB'!Y7</f>
        <v>2.1242688249136079E-5</v>
      </c>
    </row>
    <row r="13" spans="2:20">
      <c r="B13" s="1" t="s">
        <v>14</v>
      </c>
      <c r="C13" s="4">
        <v>3.0699200000000001E-10</v>
      </c>
      <c r="D13" s="4">
        <f>C13</f>
        <v>3.0699200000000001E-10</v>
      </c>
      <c r="E13" s="5">
        <v>0</v>
      </c>
      <c r="F13" s="5">
        <v>0</v>
      </c>
      <c r="G13" s="5">
        <f>D13</f>
        <v>3.0699200000000001E-10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f t="shared" si="1"/>
        <v>0</v>
      </c>
      <c r="P13" s="5">
        <f t="shared" si="2"/>
        <v>0</v>
      </c>
      <c r="Q13" s="5">
        <v>0</v>
      </c>
      <c r="R13" s="5">
        <v>0</v>
      </c>
      <c r="S13" s="5">
        <v>0</v>
      </c>
      <c r="T13" s="5">
        <v>0</v>
      </c>
    </row>
    <row r="14" spans="2:20">
      <c r="B14" s="1" t="s">
        <v>15</v>
      </c>
      <c r="C14" s="4">
        <v>0.99993508099999995</v>
      </c>
      <c r="D14" s="4">
        <f>C14</f>
        <v>0.99993508099999995</v>
      </c>
      <c r="E14" s="5">
        <v>0</v>
      </c>
      <c r="F14" s="5">
        <v>0</v>
      </c>
      <c r="G14" s="5">
        <f>D14</f>
        <v>0.99993508099999995</v>
      </c>
      <c r="H14" s="5">
        <f>'Outputs from MATLAB'!H5</f>
        <v>0.25128269788463964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f t="shared" si="1"/>
        <v>0.25128269788463964</v>
      </c>
      <c r="P14" s="5">
        <f t="shared" si="2"/>
        <v>0.25128269788463964</v>
      </c>
      <c r="Q14" s="5">
        <v>0</v>
      </c>
      <c r="R14" s="5">
        <v>0</v>
      </c>
      <c r="S14" s="5">
        <v>0</v>
      </c>
      <c r="T14" s="5">
        <f>'Outputs from MATLAB'!Y5</f>
        <v>9.8949220992200198E-3</v>
      </c>
    </row>
    <row r="15" spans="2:20">
      <c r="B15" t="s">
        <v>16</v>
      </c>
      <c r="C15" s="4">
        <v>7.6758300000000007E-6</v>
      </c>
      <c r="D15" s="4">
        <f>C15</f>
        <v>7.6758300000000007E-6</v>
      </c>
      <c r="E15" s="5">
        <v>0</v>
      </c>
      <c r="F15" s="5">
        <v>0</v>
      </c>
      <c r="G15" s="5">
        <f>D15</f>
        <v>7.6758300000000007E-6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f t="shared" si="1"/>
        <v>0</v>
      </c>
      <c r="P15" s="5">
        <f t="shared" si="2"/>
        <v>0</v>
      </c>
      <c r="Q15" s="5">
        <v>0</v>
      </c>
      <c r="R15" s="5">
        <v>0</v>
      </c>
      <c r="S15" s="5">
        <v>0</v>
      </c>
      <c r="T15" s="5">
        <v>0</v>
      </c>
    </row>
    <row r="16" spans="2:20">
      <c r="B16" s="1" t="s">
        <v>17</v>
      </c>
      <c r="C16" s="4">
        <v>0</v>
      </c>
      <c r="D16" s="4">
        <f>C16</f>
        <v>0</v>
      </c>
      <c r="E16" s="5">
        <v>0</v>
      </c>
      <c r="F16" s="5">
        <v>0</v>
      </c>
      <c r="G16" s="5">
        <f>D16</f>
        <v>0</v>
      </c>
      <c r="H16" s="5">
        <v>0</v>
      </c>
      <c r="I16" s="5">
        <v>0</v>
      </c>
      <c r="J16" s="5">
        <v>1</v>
      </c>
      <c r="K16" s="5">
        <v>0</v>
      </c>
      <c r="L16" s="5">
        <v>0</v>
      </c>
      <c r="M16" s="5">
        <v>0</v>
      </c>
      <c r="N16" s="5">
        <v>0</v>
      </c>
      <c r="O16" s="5">
        <f t="shared" si="1"/>
        <v>0</v>
      </c>
      <c r="P16" s="5">
        <f t="shared" si="2"/>
        <v>0</v>
      </c>
      <c r="Q16" s="5">
        <v>0</v>
      </c>
      <c r="R16" s="5">
        <v>0</v>
      </c>
      <c r="S16" s="5">
        <v>0</v>
      </c>
      <c r="T16" s="5">
        <v>0</v>
      </c>
    </row>
    <row r="17" spans="2:20">
      <c r="B17" s="1" t="s">
        <v>18</v>
      </c>
      <c r="C17" s="4">
        <f>SUM(C9:C16)</f>
        <v>0.99999999956149199</v>
      </c>
      <c r="D17" s="4">
        <f>SUM(D9:D16)</f>
        <v>0.99999999956149199</v>
      </c>
      <c r="E17" s="4">
        <f t="shared" ref="E17:L17" si="3">SUM(E9:E16)</f>
        <v>1</v>
      </c>
      <c r="F17" s="4">
        <f t="shared" si="3"/>
        <v>1</v>
      </c>
      <c r="G17" s="4">
        <f t="shared" si="3"/>
        <v>0.99999999956149199</v>
      </c>
      <c r="H17" s="4">
        <f t="shared" si="3"/>
        <v>1</v>
      </c>
      <c r="I17" s="4">
        <f t="shared" si="3"/>
        <v>1</v>
      </c>
      <c r="J17" s="4">
        <f t="shared" si="3"/>
        <v>1</v>
      </c>
      <c r="K17" s="4">
        <f t="shared" si="3"/>
        <v>1</v>
      </c>
      <c r="L17" s="4">
        <f t="shared" si="3"/>
        <v>1</v>
      </c>
      <c r="M17" s="4">
        <f t="shared" ref="M17" si="4">SUM(M9:M16)</f>
        <v>1</v>
      </c>
      <c r="N17" s="4">
        <f t="shared" ref="N17" si="5">SUM(N9:N16)</f>
        <v>1</v>
      </c>
      <c r="O17" s="4">
        <f t="shared" ref="O17" si="6">SUM(O9:O16)</f>
        <v>1</v>
      </c>
      <c r="P17" s="4">
        <f t="shared" ref="P17" si="7">SUM(P9:P16)</f>
        <v>1</v>
      </c>
      <c r="Q17" s="4">
        <f t="shared" ref="Q17" si="8">SUM(Q9:Q16)</f>
        <v>1</v>
      </c>
      <c r="R17" s="4">
        <f t="shared" ref="R17:S17" si="9">SUM(R9:R16)</f>
        <v>1</v>
      </c>
      <c r="S17" s="4">
        <f t="shared" si="9"/>
        <v>1</v>
      </c>
      <c r="T17" s="4">
        <f t="shared" ref="T17" si="10">SUM(T9:T16)</f>
        <v>1</v>
      </c>
    </row>
    <row r="20" spans="2:20">
      <c r="C20" s="1"/>
    </row>
    <row r="21" spans="2:20">
      <c r="C21" s="1"/>
    </row>
    <row r="24" spans="2:20">
      <c r="F24" s="1">
        <v>1300</v>
      </c>
    </row>
    <row r="25" spans="2:20">
      <c r="F25" s="1">
        <v>1300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2D633-6C49-4BAB-984A-7C377FA98BA9}">
  <dimension ref="A2:Z20"/>
  <sheetViews>
    <sheetView tabSelected="1" workbookViewId="0">
      <selection activeCell="G16" sqref="G16"/>
    </sheetView>
  </sheetViews>
  <sheetFormatPr defaultRowHeight="15"/>
  <cols>
    <col min="2" max="2" width="9.5703125" bestFit="1" customWidth="1"/>
    <col min="18" max="18" width="12.140625" bestFit="1" customWidth="1"/>
  </cols>
  <sheetData>
    <row r="2" spans="1:26">
      <c r="B2" t="s">
        <v>19</v>
      </c>
      <c r="L2" t="s">
        <v>20</v>
      </c>
    </row>
    <row r="3" spans="1:26">
      <c r="B3" t="s">
        <v>21</v>
      </c>
      <c r="E3" t="s">
        <v>22</v>
      </c>
      <c r="H3" t="s">
        <v>9</v>
      </c>
      <c r="L3" t="s">
        <v>23</v>
      </c>
      <c r="O3" t="s">
        <v>21</v>
      </c>
      <c r="R3" t="s">
        <v>24</v>
      </c>
      <c r="U3" t="s">
        <v>25</v>
      </c>
      <c r="Y3" t="s">
        <v>9</v>
      </c>
    </row>
    <row r="4" spans="1:26">
      <c r="A4" t="s">
        <v>10</v>
      </c>
      <c r="B4">
        <v>8.0299999999999994</v>
      </c>
      <c r="E4">
        <f>(B4*B17*60)/1000</f>
        <v>92.505599999999987</v>
      </c>
      <c r="H4">
        <f>E4/$E$8</f>
        <v>0.74767950496105839</v>
      </c>
      <c r="L4" s="2">
        <v>0.13500000000000001</v>
      </c>
      <c r="O4" s="2">
        <f>L4*$L$11</f>
        <v>0.29565000000000002</v>
      </c>
      <c r="R4" s="3">
        <f>(O4*B17*60)/1000</f>
        <v>3.4058880000000005</v>
      </c>
      <c r="U4" s="3">
        <f>R4*$O$11</f>
        <v>122.15784960000002</v>
      </c>
      <c r="Y4">
        <f>U4/$U$8</f>
        <v>0.98995052034808917</v>
      </c>
    </row>
    <row r="5" spans="1:26">
      <c r="A5" t="s">
        <v>15</v>
      </c>
      <c r="B5">
        <v>2.04</v>
      </c>
      <c r="E5">
        <f t="shared" ref="E5:E7" si="0">(B5*B18*60)/1000</f>
        <v>31.089599999999997</v>
      </c>
      <c r="H5">
        <f t="shared" ref="H5:H7" si="1">E5/$E$8</f>
        <v>0.25128269788463964</v>
      </c>
      <c r="L5" s="2">
        <v>1.0200000000000001E-3</v>
      </c>
      <c r="O5" s="2">
        <f t="shared" ref="O5:O8" si="2">L5*$L$11</f>
        <v>2.2338000000000002E-3</v>
      </c>
      <c r="R5" s="3">
        <f t="shared" ref="R5:R7" si="3">(O5*B18*60)/1000</f>
        <v>3.4043112E-2</v>
      </c>
      <c r="U5" s="3">
        <f t="shared" ref="U5:U7" si="4">R5*$O$11</f>
        <v>1.2210129504</v>
      </c>
      <c r="Y5">
        <f t="shared" ref="Y5:Y7" si="5">U5/$U$8</f>
        <v>9.8949220992200198E-3</v>
      </c>
    </row>
    <row r="6" spans="1:26">
      <c r="A6" t="s">
        <v>11</v>
      </c>
      <c r="B6">
        <v>0.02</v>
      </c>
      <c r="C6">
        <v>9.9</v>
      </c>
      <c r="E6">
        <f t="shared" si="0"/>
        <v>7.4400000000000008E-2</v>
      </c>
      <c r="F6">
        <f>(C6*B19*60)/1000</f>
        <v>36.82800000000001</v>
      </c>
      <c r="H6">
        <f t="shared" si="1"/>
        <v>6.0134040716565006E-4</v>
      </c>
      <c r="I6">
        <f>F6/$F$8</f>
        <v>0.99941383352872215</v>
      </c>
      <c r="L6" s="2">
        <v>5.63E-5</v>
      </c>
      <c r="O6" s="2">
        <f t="shared" si="2"/>
        <v>1.23297E-4</v>
      </c>
      <c r="R6" s="3">
        <f t="shared" si="3"/>
        <v>4.5866483999999996E-4</v>
      </c>
      <c r="U6" s="3">
        <f t="shared" si="4"/>
        <v>1.6450778927999999E-2</v>
      </c>
      <c r="V6">
        <f>E8-U8</f>
        <v>0.32566536681595437</v>
      </c>
      <c r="Y6">
        <f t="shared" si="5"/>
        <v>1.333148644416296E-4</v>
      </c>
      <c r="Z6">
        <v>1</v>
      </c>
    </row>
    <row r="7" spans="1:26">
      <c r="A7" t="s">
        <v>26</v>
      </c>
      <c r="B7">
        <v>0.05</v>
      </c>
      <c r="C7">
        <v>0.02</v>
      </c>
      <c r="E7">
        <f t="shared" si="0"/>
        <v>5.3999999999999999E-2</v>
      </c>
      <c r="F7">
        <f>(C7*B20*60)/1000</f>
        <v>2.1599999999999998E-2</v>
      </c>
      <c r="H7">
        <f t="shared" si="1"/>
        <v>4.3645674713635885E-4</v>
      </c>
      <c r="I7">
        <f t="shared" ref="I7" si="6">F7/$F$8</f>
        <v>5.8616647127784265E-4</v>
      </c>
      <c r="L7" s="2">
        <v>3.0899999999999999E-5</v>
      </c>
      <c r="O7" s="2">
        <f t="shared" si="2"/>
        <v>6.7670999999999996E-5</v>
      </c>
      <c r="R7" s="3">
        <f t="shared" si="3"/>
        <v>7.308468E-5</v>
      </c>
      <c r="U7" s="3">
        <f t="shared" si="4"/>
        <v>2.6213038560000002E-3</v>
      </c>
      <c r="Y7">
        <f t="shared" si="5"/>
        <v>2.1242688249136079E-5</v>
      </c>
      <c r="Z7">
        <v>0</v>
      </c>
    </row>
    <row r="8" spans="1:26">
      <c r="A8" t="s">
        <v>18</v>
      </c>
      <c r="B8">
        <f>SUM(B4:B7)</f>
        <v>10.14</v>
      </c>
      <c r="C8">
        <f t="shared" ref="C8:F8" si="7">SUM(C4:C7)</f>
        <v>9.92</v>
      </c>
      <c r="E8">
        <f t="shared" si="7"/>
        <v>123.72359999999998</v>
      </c>
      <c r="F8">
        <f t="shared" si="7"/>
        <v>36.849600000000009</v>
      </c>
      <c r="H8">
        <f t="shared" ref="H8" si="8">SUM(H4:H7)</f>
        <v>1</v>
      </c>
      <c r="I8">
        <f t="shared" ref="I8" si="9">SUM(I4:I7)</f>
        <v>1</v>
      </c>
      <c r="L8">
        <f t="shared" ref="L8" si="10">SUM(L4:L7)</f>
        <v>0.13610720000000001</v>
      </c>
      <c r="O8">
        <f t="shared" ref="O8" si="11">SUM(O4:O7)</f>
        <v>0.29807476800000005</v>
      </c>
      <c r="R8">
        <f t="shared" ref="R8" si="12">SUM(R4:R7)</f>
        <v>3.4404628615200004</v>
      </c>
      <c r="U8">
        <f t="shared" ref="U8" si="13">SUM(U4:U7)</f>
        <v>123.39793463318402</v>
      </c>
      <c r="V8">
        <f>SUM(V4:V6)</f>
        <v>0.32566536681595437</v>
      </c>
      <c r="Y8">
        <f t="shared" ref="Y8" si="14">SUM(Y4:Y6)</f>
        <v>0.9999787573117509</v>
      </c>
      <c r="Z8">
        <v>1</v>
      </c>
    </row>
    <row r="9" spans="1:26">
      <c r="D9" t="s">
        <v>18</v>
      </c>
      <c r="E9">
        <f>E8+F8</f>
        <v>160.57319999999999</v>
      </c>
      <c r="T9" t="s">
        <v>18</v>
      </c>
      <c r="U9">
        <f>U8+V8</f>
        <v>123.72359999999998</v>
      </c>
    </row>
    <row r="10" spans="1:26">
      <c r="L10" t="s">
        <v>27</v>
      </c>
      <c r="O10" t="s">
        <v>28</v>
      </c>
    </row>
    <row r="11" spans="1:26">
      <c r="B11" t="s">
        <v>29</v>
      </c>
      <c r="L11">
        <v>2.19</v>
      </c>
      <c r="O11">
        <f>2152/60</f>
        <v>35.866666666666667</v>
      </c>
    </row>
    <row r="12" spans="1:26">
      <c r="B12">
        <v>3050</v>
      </c>
      <c r="C12">
        <f>B12/2</f>
        <v>1525</v>
      </c>
      <c r="D12">
        <f>C12*B19</f>
        <v>94550</v>
      </c>
    </row>
    <row r="16" spans="1:26">
      <c r="B16" t="s">
        <v>30</v>
      </c>
      <c r="D16" t="s">
        <v>31</v>
      </c>
      <c r="E16" t="s">
        <v>32</v>
      </c>
    </row>
    <row r="17" spans="1:5">
      <c r="A17" t="s">
        <v>10</v>
      </c>
      <c r="B17">
        <v>192</v>
      </c>
      <c r="D17">
        <v>64.59</v>
      </c>
      <c r="E17">
        <f>D17*B17</f>
        <v>12401.28</v>
      </c>
    </row>
    <row r="18" spans="1:5">
      <c r="A18" t="s">
        <v>15</v>
      </c>
      <c r="B18">
        <v>254</v>
      </c>
    </row>
    <row r="19" spans="1:5">
      <c r="A19" t="s">
        <v>11</v>
      </c>
      <c r="B19">
        <v>62</v>
      </c>
    </row>
    <row r="20" spans="1:5">
      <c r="A20" t="s">
        <v>26</v>
      </c>
      <c r="B2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Gus MacDonald</cp:lastModifiedBy>
  <cp:revision/>
  <dcterms:created xsi:type="dcterms:W3CDTF">2025-03-17T13:34:41Z</dcterms:created>
  <dcterms:modified xsi:type="dcterms:W3CDTF">2025-03-18T15:23:59Z</dcterms:modified>
  <cp:category/>
  <cp:contentStatus/>
</cp:coreProperties>
</file>