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B:\OneDrive - Universidad de Oviedo\CES - Compartido\Practica 8\8a\"/>
    </mc:Choice>
  </mc:AlternateContent>
  <xr:revisionPtr revIDLastSave="0" documentId="113_{A7284AF6-6617-48A1-A098-CB8BA7C6F5AA}" xr6:coauthVersionLast="40" xr6:coauthVersionMax="40" xr10:uidLastSave="{00000000-0000-0000-0000-000000000000}"/>
  <bookViews>
    <workbookView xWindow="32760" yWindow="32760" windowWidth="11970" windowHeight="11550" activeTab="1" xr2:uid="{00000000-000D-0000-FFFF-FFFF00000000}"/>
  </bookViews>
  <sheets>
    <sheet name="CostePrestaciones" sheetId="4" r:id="rId1"/>
    <sheet name="Calculos" sheetId="5" r:id="rId2"/>
  </sheets>
  <calcPr calcId="181029"/>
</workbook>
</file>

<file path=xl/calcChain.xml><?xml version="1.0" encoding="utf-8"?>
<calcChain xmlns="http://schemas.openxmlformats.org/spreadsheetml/2006/main">
  <c r="I21" i="5" l="1"/>
  <c r="H13" i="4"/>
  <c r="H12" i="4"/>
  <c r="H11" i="4"/>
  <c r="I20" i="5"/>
  <c r="I7" i="5"/>
  <c r="C9" i="5"/>
  <c r="C6" i="5" l="1"/>
  <c r="C7" i="5"/>
  <c r="I9" i="5" l="1"/>
  <c r="I15" i="5" s="1"/>
  <c r="I13" i="5"/>
  <c r="I8" i="5"/>
  <c r="I14" i="5" s="1"/>
  <c r="H9" i="4"/>
  <c r="H8" i="4"/>
  <c r="H10" i="4"/>
  <c r="H20" i="4"/>
</calcChain>
</file>

<file path=xl/sharedStrings.xml><?xml version="1.0" encoding="utf-8"?>
<sst xmlns="http://schemas.openxmlformats.org/spreadsheetml/2006/main" count="134" uniqueCount="113">
  <si>
    <t>Componente</t>
  </si>
  <si>
    <t>Prestaciones</t>
  </si>
  <si>
    <t>MTTF (horas)</t>
  </si>
  <si>
    <t>Coste (€)</t>
  </si>
  <si>
    <t>CPU</t>
  </si>
  <si>
    <t>SPECint_rate2006</t>
  </si>
  <si>
    <t>Intel Core i5-6400 3,2 GHz( 4 núcleos) (max 1 chip)</t>
  </si>
  <si>
    <t>Intel Core i7-6700K 4 GHz (4 núcleos) (max 1 chip)</t>
  </si>
  <si>
    <t>Intel Core i7-5960X - 3,0GHz (8 núcleos) (max 1 chip)</t>
  </si>
  <si>
    <t>Intel Xeon E5-2609 v4 1,7GHz (8 núcleos) (max 2 chip)</t>
  </si>
  <si>
    <t>Intel Xeon E5-2637 v4 3.5 GHz (4 nucleos) (max 2 chips)</t>
  </si>
  <si>
    <t>Calculadora precios</t>
  </si>
  <si>
    <t>Intel Xeon E5-2620 v4 2,1GHz (8 núcleos) (max 2 chip)</t>
  </si>
  <si>
    <t>Intel Xeon E5-2695 v4 2,1 GHz (18 núcleos) (max 2 chip)</t>
  </si>
  <si>
    <t>DISCO</t>
  </si>
  <si>
    <t>Intel Xeon E5-2699 v4 3,60 GHz (22 núcleos) (max 2 chip)</t>
  </si>
  <si>
    <t>MEMORIA</t>
  </si>
  <si>
    <t>Intel Xeon E7-4820 v4 2,0GHz (10 núcleos) (max 4 chip)</t>
  </si>
  <si>
    <t>PLACA BASE</t>
  </si>
  <si>
    <t>Intel Xeon E7-4850 v4 2.7GHz (16 núcleos) (max 4 chip)</t>
  </si>
  <si>
    <t>PSU</t>
  </si>
  <si>
    <t>Intel Xeon E7-8893 v4 3,2GHz (4 núcleos) (max 8 chips)</t>
  </si>
  <si>
    <t>SO</t>
  </si>
  <si>
    <t>Intel Xeon E7-8890 v4 3,4 GHz (24 núcleos) (max 8 chips)</t>
  </si>
  <si>
    <t>CONTROLADORA RAID</t>
  </si>
  <si>
    <t>Disco</t>
  </si>
  <si>
    <t>Vel. máx. teórica MB/seg</t>
  </si>
  <si>
    <t>ST1000DM003 SATA 1 TB 7200rpm</t>
  </si>
  <si>
    <t>ST3000DM001 SATA 3TB 7200rpm</t>
  </si>
  <si>
    <t>ST4000DM005 SATA 4 TB 7200 rpm</t>
  </si>
  <si>
    <t>ST6000DM004 SATA 6TB 7200rpm</t>
  </si>
  <si>
    <t>SUMA</t>
  </si>
  <si>
    <t>ST6000NM0105 SAS 6TB 7200rpm</t>
  </si>
  <si>
    <t>LIMITE</t>
  </si>
  <si>
    <t>ST8000NM0055 SAS 8TB 7200rpm</t>
  </si>
  <si>
    <t>ST900MM0026 SAS 900GB 10000rpm</t>
  </si>
  <si>
    <t>ST1800MM0128 SAS 1,8TB 10000rpm</t>
  </si>
  <si>
    <r>
      <t xml:space="preserve">Memoria </t>
    </r>
    <r>
      <rPr>
        <b/>
        <sz val="10"/>
        <color indexed="10"/>
        <rFont val="Arial"/>
        <family val="2"/>
      </rPr>
      <t>coste por procesador</t>
    </r>
  </si>
  <si>
    <t>-</t>
  </si>
  <si>
    <t>Switch Ehternet (Familia 4500 de 3COM)</t>
  </si>
  <si>
    <t>Placa base</t>
  </si>
  <si>
    <t>Procesadores soportados</t>
  </si>
  <si>
    <t xml:space="preserve">1 Placa Intel Core X MSI X299 </t>
  </si>
  <si>
    <t>2 Xeon : Supermicro X6DH8</t>
  </si>
  <si>
    <t>4 Xeon: Supermicro P4QH6</t>
  </si>
  <si>
    <t>8 Xeon Supermicro</t>
  </si>
  <si>
    <t>Adaptador Ethernet</t>
  </si>
  <si>
    <t>Velocidad</t>
  </si>
  <si>
    <t>Fast Ethernet 3C905CX de 3COM</t>
  </si>
  <si>
    <t>100 Mbps</t>
  </si>
  <si>
    <t>Gigabit 3C996B-T de 3COM</t>
  </si>
  <si>
    <t>1000 Mbps</t>
  </si>
  <si>
    <t>10GBase-CX4 de Myrinet</t>
  </si>
  <si>
    <t>10000 Mbps</t>
  </si>
  <si>
    <t>Adaptador PCI-FibreChannel</t>
  </si>
  <si>
    <t>Fuente de alimentación</t>
  </si>
  <si>
    <t>Fuente 1</t>
  </si>
  <si>
    <t>Fuente 2</t>
  </si>
  <si>
    <t>Fuente 3</t>
  </si>
  <si>
    <t>S.O. Windows Server 2012</t>
  </si>
  <si>
    <t>Web Edition</t>
  </si>
  <si>
    <t>Hasta 4 CPUs (No cluster)</t>
  </si>
  <si>
    <t xml:space="preserve">Estándar Edition: </t>
  </si>
  <si>
    <t>Enterprise Edition</t>
  </si>
  <si>
    <t>Hasta 8 CPUs</t>
  </si>
  <si>
    <t>Datacenter Edition</t>
  </si>
  <si>
    <t>De 8 a 64 CPUs</t>
  </si>
  <si>
    <t>(Coste por procesador)</t>
  </si>
  <si>
    <t>Hub Fibre Channel</t>
  </si>
  <si>
    <t>Controladora RAID</t>
  </si>
  <si>
    <t>Controladora SCSI</t>
  </si>
  <si>
    <t>SAI</t>
  </si>
  <si>
    <t>SAI1</t>
  </si>
  <si>
    <t>SAI2</t>
  </si>
  <si>
    <t>SAI3</t>
  </si>
  <si>
    <t>Armario en rack</t>
  </si>
  <si>
    <t>Red eléctrica</t>
  </si>
  <si>
    <t>Si es un RAID</t>
  </si>
  <si>
    <t>SnRed</t>
  </si>
  <si>
    <t>Sndisco</t>
  </si>
  <si>
    <t>SnCPU</t>
  </si>
  <si>
    <t>Vi Red</t>
  </si>
  <si>
    <t>Nuevos tiempos de servicio</t>
  </si>
  <si>
    <t>Nuevos Indices de Prestaciones</t>
  </si>
  <si>
    <t>Vi Disco</t>
  </si>
  <si>
    <t>Vi CPU</t>
  </si>
  <si>
    <t>RED</t>
  </si>
  <si>
    <t>no se cambia</t>
  </si>
  <si>
    <t>Ipn&lt;Ipb</t>
  </si>
  <si>
    <t>Ipn red</t>
  </si>
  <si>
    <t>Ipn&gt;Ipb</t>
  </si>
  <si>
    <t>Ipn disk</t>
  </si>
  <si>
    <t>se cambia</t>
  </si>
  <si>
    <t>Ipn cpu</t>
  </si>
  <si>
    <t>Tiempo de Servicio</t>
  </si>
  <si>
    <t>Indice de prestaciones</t>
  </si>
  <si>
    <t>µn*Ipb*sb</t>
  </si>
  <si>
    <t>Ipn=</t>
  </si>
  <si>
    <t>*Datos de la practica 5b:</t>
  </si>
  <si>
    <t>Z</t>
  </si>
  <si>
    <t>µ red</t>
  </si>
  <si>
    <t>X min</t>
  </si>
  <si>
    <t>µ disk</t>
  </si>
  <si>
    <t>limite Utilzacion</t>
  </si>
  <si>
    <t>pet/s</t>
  </si>
  <si>
    <t>µ cpu</t>
  </si>
  <si>
    <t>Rmax</t>
  </si>
  <si>
    <t>X*Vi/lim utz</t>
  </si>
  <si>
    <t>µi=</t>
  </si>
  <si>
    <t>N</t>
  </si>
  <si>
    <t>Productividad PN</t>
  </si>
  <si>
    <t>Tiempo Respuesta PN</t>
  </si>
  <si>
    <t>Nº Usuarios Punto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</si>
</sst>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6" xfId="0" applyFont="1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164" fontId="0" fillId="2" borderId="1" xfId="0" applyNumberFormat="1" applyFill="1" applyBorder="1"/>
    <xf numFmtId="0" fontId="2" fillId="2" borderId="10" xfId="0" applyFont="1" applyFill="1" applyBorder="1"/>
    <xf numFmtId="0" fontId="2" fillId="2" borderId="2" xfId="0" applyFont="1" applyFill="1" applyBorder="1"/>
    <xf numFmtId="0" fontId="2" fillId="2" borderId="11" xfId="0" applyFont="1" applyFill="1" applyBorder="1"/>
    <xf numFmtId="0" fontId="0" fillId="0" borderId="0" xfId="0" applyFill="1"/>
    <xf numFmtId="0" fontId="0" fillId="0" borderId="0" xfId="0" applyFill="1" applyBorder="1"/>
    <xf numFmtId="0" fontId="0" fillId="4" borderId="2" xfId="0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4" borderId="3" xfId="0" applyFill="1" applyBorder="1"/>
    <xf numFmtId="0" fontId="2" fillId="4" borderId="2" xfId="0" applyFont="1" applyFill="1" applyBorder="1"/>
    <xf numFmtId="164" fontId="0" fillId="4" borderId="1" xfId="0" applyNumberFormat="1" applyFill="1" applyBorder="1"/>
    <xf numFmtId="0" fontId="2" fillId="0" borderId="0" xfId="0" applyFont="1"/>
    <xf numFmtId="0" fontId="2" fillId="4" borderId="10" xfId="0" applyFont="1" applyFill="1" applyBorder="1"/>
    <xf numFmtId="0" fontId="0" fillId="4" borderId="12" xfId="0" applyFill="1" applyBorder="1"/>
    <xf numFmtId="0" fontId="2" fillId="2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0" borderId="0" xfId="0" applyFont="1" applyFill="1"/>
    <xf numFmtId="164" fontId="2" fillId="2" borderId="11" xfId="0" applyNumberFormat="1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164" fontId="0" fillId="6" borderId="1" xfId="0" applyNumberFormat="1" applyFill="1" applyBorder="1"/>
    <xf numFmtId="0" fontId="0" fillId="6" borderId="1" xfId="0" applyFill="1" applyBorder="1"/>
    <xf numFmtId="0" fontId="0" fillId="6" borderId="3" xfId="0" applyFill="1" applyBorder="1"/>
    <xf numFmtId="0" fontId="1" fillId="0" borderId="0" xfId="1"/>
    <xf numFmtId="0" fontId="1" fillId="7" borderId="16" xfId="1" applyFill="1" applyBorder="1"/>
    <xf numFmtId="0" fontId="8" fillId="7" borderId="17" xfId="1" applyFont="1" applyFill="1" applyBorder="1"/>
    <xf numFmtId="0" fontId="1" fillId="7" borderId="18" xfId="1" applyFill="1" applyBorder="1"/>
    <xf numFmtId="0" fontId="8" fillId="7" borderId="19" xfId="1" applyFont="1" applyFill="1" applyBorder="1"/>
    <xf numFmtId="0" fontId="1" fillId="7" borderId="20" xfId="1" applyFill="1" applyBorder="1"/>
    <xf numFmtId="0" fontId="8" fillId="7" borderId="21" xfId="1" applyFont="1" applyFill="1" applyBorder="1"/>
    <xf numFmtId="11" fontId="1" fillId="7" borderId="16" xfId="1" applyNumberFormat="1" applyFill="1" applyBorder="1"/>
    <xf numFmtId="0" fontId="1" fillId="7" borderId="19" xfId="1" applyFill="1" applyBorder="1"/>
    <xf numFmtId="0" fontId="1" fillId="7" borderId="22" xfId="1" applyFill="1" applyBorder="1"/>
    <xf numFmtId="0" fontId="7" fillId="0" borderId="0" xfId="1" applyFont="1"/>
    <xf numFmtId="2" fontId="1" fillId="0" borderId="23" xfId="1" applyNumberFormat="1" applyBorder="1" applyAlignment="1"/>
    <xf numFmtId="0" fontId="1" fillId="4" borderId="24" xfId="1" applyFill="1" applyBorder="1" applyAlignment="1"/>
    <xf numFmtId="0" fontId="9" fillId="0" borderId="0" xfId="1" applyFont="1"/>
    <xf numFmtId="0" fontId="1" fillId="0" borderId="25" xfId="1" applyBorder="1" applyAlignment="1"/>
    <xf numFmtId="0" fontId="1" fillId="4" borderId="26" xfId="1" applyFill="1" applyBorder="1" applyAlignment="1"/>
    <xf numFmtId="0" fontId="1" fillId="7" borderId="21" xfId="1" applyFill="1" applyBorder="1"/>
    <xf numFmtId="0" fontId="1" fillId="7" borderId="27" xfId="1" applyFill="1" applyBorder="1"/>
    <xf numFmtId="0" fontId="1" fillId="0" borderId="25" xfId="1" applyBorder="1"/>
    <xf numFmtId="0" fontId="1" fillId="7" borderId="28" xfId="1" applyFill="1" applyBorder="1"/>
    <xf numFmtId="0" fontId="1" fillId="0" borderId="29" xfId="1" applyBorder="1"/>
    <xf numFmtId="0" fontId="1" fillId="4" borderId="30" xfId="1" applyFill="1" applyBorder="1" applyAlignment="1">
      <alignment horizontal="right"/>
    </xf>
    <xf numFmtId="0" fontId="1" fillId="6" borderId="0" xfId="1" applyFill="1"/>
    <xf numFmtId="0" fontId="1" fillId="0" borderId="0" xfId="1" applyBorder="1"/>
    <xf numFmtId="0" fontId="8" fillId="0" borderId="0" xfId="1" applyFont="1"/>
    <xf numFmtId="0" fontId="1" fillId="0" borderId="24" xfId="1" applyBorder="1"/>
    <xf numFmtId="0" fontId="1" fillId="4" borderId="24" xfId="1" applyFill="1" applyBorder="1"/>
    <xf numFmtId="0" fontId="1" fillId="0" borderId="26" xfId="1" applyBorder="1"/>
    <xf numFmtId="0" fontId="1" fillId="4" borderId="26" xfId="1" applyFill="1" applyBorder="1"/>
    <xf numFmtId="0" fontId="1" fillId="0" borderId="0" xfId="1" applyAlignment="1">
      <alignment horizontal="right"/>
    </xf>
    <xf numFmtId="0" fontId="1" fillId="0" borderId="30" xfId="1" applyBorder="1"/>
    <xf numFmtId="0" fontId="1" fillId="4" borderId="30" xfId="1" applyFill="1" applyBorder="1"/>
    <xf numFmtId="0" fontId="1" fillId="0" borderId="0" xfId="1" applyBorder="1" applyAlignment="1">
      <alignment horizontal="right"/>
    </xf>
    <xf numFmtId="0" fontId="0" fillId="8" borderId="2" xfId="0" applyFill="1" applyBorder="1"/>
    <xf numFmtId="0" fontId="0" fillId="8" borderId="1" xfId="0" applyFill="1" applyBorder="1"/>
    <xf numFmtId="0" fontId="0" fillId="8" borderId="3" xfId="0" applyFill="1" applyBorder="1"/>
    <xf numFmtId="0" fontId="2" fillId="8" borderId="2" xfId="0" applyFont="1" applyFill="1" applyBorder="1"/>
    <xf numFmtId="164" fontId="0" fillId="8" borderId="1" xfId="0" applyNumberFormat="1" applyFill="1" applyBorder="1"/>
    <xf numFmtId="1" fontId="0" fillId="8" borderId="1" xfId="0" applyNumberFormat="1" applyFill="1" applyBorder="1"/>
    <xf numFmtId="0" fontId="3" fillId="8" borderId="2" xfId="0" applyFont="1" applyFill="1" applyBorder="1"/>
    <xf numFmtId="0" fontId="0" fillId="8" borderId="1" xfId="0" applyFill="1" applyBorder="1" applyAlignment="1">
      <alignment horizontal="center"/>
    </xf>
    <xf numFmtId="1" fontId="0" fillId="6" borderId="1" xfId="0" applyNumberFormat="1" applyFill="1" applyBorder="1"/>
    <xf numFmtId="0" fontId="0" fillId="0" borderId="0" xfId="0" applyFill="1" applyAlignment="1">
      <alignment horizontal="center"/>
    </xf>
    <xf numFmtId="0" fontId="1" fillId="0" borderId="29" xfId="1" applyBorder="1" applyAlignment="1">
      <alignment horizontal="center" vertical="center"/>
    </xf>
    <xf numFmtId="0" fontId="1" fillId="0" borderId="25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Normal" xfId="0" builtinId="0"/>
    <cellStyle name="Normal 2" xfId="1" xr:uid="{2B007B4C-25BA-4E7A-8880-1B9738149A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142875</xdr:rowOff>
    </xdr:from>
    <xdr:to>
      <xdr:col>5</xdr:col>
      <xdr:colOff>390525</xdr:colOff>
      <xdr:row>7</xdr:row>
      <xdr:rowOff>104775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EE32C99C-FF2D-4F03-A903-091133DE40CE}"/>
            </a:ext>
          </a:extLst>
        </xdr:cNvPr>
        <xdr:cNvSpPr>
          <a:spLocks noChangeArrowheads="1"/>
        </xdr:cNvSpPr>
      </xdr:nvSpPr>
      <xdr:spPr bwMode="auto">
        <a:xfrm>
          <a:off x="6315075" y="800100"/>
          <a:ext cx="1152525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Todos los precios tienen IVA</a:t>
          </a:r>
        </a:p>
      </xdr:txBody>
    </xdr:sp>
    <xdr:clientData/>
  </xdr:twoCellAnchor>
  <xdr:twoCellAnchor>
    <xdr:from>
      <xdr:col>4</xdr:col>
      <xdr:colOff>114300</xdr:colOff>
      <xdr:row>8</xdr:row>
      <xdr:rowOff>95250</xdr:rowOff>
    </xdr:from>
    <xdr:to>
      <xdr:col>5</xdr:col>
      <xdr:colOff>361950</xdr:colOff>
      <xdr:row>15</xdr:row>
      <xdr:rowOff>123825</xdr:rowOff>
    </xdr:to>
    <xdr:sp macro="" textlink="">
      <xdr:nvSpPr>
        <xdr:cNvPr id="2050" name="Rectangle 2">
          <a:extLst>
            <a:ext uri="{FF2B5EF4-FFF2-40B4-BE49-F238E27FC236}">
              <a16:creationId xmlns:a16="http://schemas.microsoft.com/office/drawing/2014/main" id="{BA595497-6AD7-4019-9D0B-9CE360E3D51C}"/>
            </a:ext>
          </a:extLst>
        </xdr:cNvPr>
        <xdr:cNvSpPr>
          <a:spLocks noChangeArrowheads="1"/>
        </xdr:cNvSpPr>
      </xdr:nvSpPr>
      <xdr:spPr bwMode="auto">
        <a:xfrm>
          <a:off x="6315075" y="1400175"/>
          <a:ext cx="11239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Los números de SPEC son por chip (no por núcleo ni por sistema con el máximo de chips)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zoomScale="112" zoomScaleNormal="112" workbookViewId="0">
      <selection activeCell="L11" sqref="L11"/>
    </sheetView>
  </sheetViews>
  <sheetFormatPr baseColWidth="10" defaultColWidth="9.140625" defaultRowHeight="12.75" x14ac:dyDescent="0.2"/>
  <cols>
    <col min="1" max="1" width="51.140625" customWidth="1"/>
    <col min="2" max="2" width="22.140625" bestFit="1" customWidth="1"/>
    <col min="3" max="3" width="12.7109375" bestFit="1" customWidth="1"/>
    <col min="4" max="4" width="8.7109375" bestFit="1" customWidth="1"/>
    <col min="5" max="5" width="13.140625" customWidth="1"/>
    <col min="6" max="6" width="11.42578125" customWidth="1"/>
    <col min="7" max="7" width="26.28515625" customWidth="1"/>
    <col min="8" max="9" width="11.42578125" customWidth="1"/>
    <col min="10" max="10" width="11.85546875" customWidth="1"/>
    <col min="11" max="256" width="11.42578125" customWidth="1"/>
  </cols>
  <sheetData>
    <row r="1" spans="1:9" ht="13.5" thickBot="1" x14ac:dyDescent="0.25">
      <c r="A1" s="19" t="s">
        <v>0</v>
      </c>
      <c r="B1" s="20" t="s">
        <v>1</v>
      </c>
      <c r="C1" s="20" t="s">
        <v>2</v>
      </c>
      <c r="D1" s="21" t="s">
        <v>3</v>
      </c>
    </row>
    <row r="2" spans="1:9" x14ac:dyDescent="0.2">
      <c r="A2" s="16" t="s">
        <v>4</v>
      </c>
      <c r="B2" s="25" t="s">
        <v>5</v>
      </c>
      <c r="C2" s="17"/>
      <c r="D2" s="18"/>
      <c r="G2" s="34"/>
      <c r="H2" s="34"/>
    </row>
    <row r="3" spans="1:9" x14ac:dyDescent="0.2">
      <c r="A3" s="35" t="s">
        <v>6</v>
      </c>
      <c r="B3" s="33">
        <v>175</v>
      </c>
      <c r="C3" s="29">
        <v>1150000</v>
      </c>
      <c r="D3" s="36">
        <v>146</v>
      </c>
      <c r="F3" s="27"/>
      <c r="G3" s="26"/>
      <c r="H3" s="26"/>
    </row>
    <row r="4" spans="1:9" x14ac:dyDescent="0.2">
      <c r="A4" s="23" t="s">
        <v>7</v>
      </c>
      <c r="B4" s="42">
        <v>250</v>
      </c>
      <c r="C4" s="1">
        <v>1150000</v>
      </c>
      <c r="D4" s="18">
        <v>235</v>
      </c>
      <c r="F4" s="26"/>
      <c r="G4" s="26"/>
      <c r="H4" s="26"/>
    </row>
    <row r="5" spans="1:9" x14ac:dyDescent="0.2">
      <c r="A5" s="24" t="s">
        <v>8</v>
      </c>
      <c r="B5" s="22">
        <v>471</v>
      </c>
      <c r="C5" s="1">
        <v>1150000</v>
      </c>
      <c r="D5" s="4">
        <v>540</v>
      </c>
      <c r="F5" s="26"/>
      <c r="G5" s="26"/>
      <c r="H5" s="26"/>
    </row>
    <row r="6" spans="1:9" x14ac:dyDescent="0.2">
      <c r="A6" s="44" t="s">
        <v>9</v>
      </c>
      <c r="B6" s="45">
        <v>450</v>
      </c>
      <c r="C6" s="46">
        <v>1150000</v>
      </c>
      <c r="D6" s="47">
        <v>295</v>
      </c>
      <c r="F6" s="26"/>
      <c r="G6" s="26"/>
      <c r="H6" s="26"/>
    </row>
    <row r="7" spans="1:9" x14ac:dyDescent="0.2">
      <c r="A7" s="44" t="s">
        <v>10</v>
      </c>
      <c r="B7" s="45">
        <v>526</v>
      </c>
      <c r="C7" s="46">
        <v>1150000</v>
      </c>
      <c r="D7" s="47">
        <v>360</v>
      </c>
      <c r="F7" s="26"/>
      <c r="G7" s="90" t="s">
        <v>11</v>
      </c>
      <c r="H7" s="90"/>
      <c r="I7" s="90"/>
    </row>
    <row r="8" spans="1:9" x14ac:dyDescent="0.2">
      <c r="A8" s="84" t="s">
        <v>12</v>
      </c>
      <c r="B8" s="85">
        <v>690</v>
      </c>
      <c r="C8" s="82">
        <v>1150000</v>
      </c>
      <c r="D8" s="83">
        <v>350</v>
      </c>
      <c r="F8" s="26"/>
      <c r="G8" s="26" t="s">
        <v>4</v>
      </c>
      <c r="H8" s="26">
        <f>D8*3</f>
        <v>1050</v>
      </c>
    </row>
    <row r="9" spans="1:9" x14ac:dyDescent="0.2">
      <c r="A9" s="44" t="s">
        <v>13</v>
      </c>
      <c r="B9" s="45">
        <v>1900</v>
      </c>
      <c r="C9" s="46">
        <v>1150000</v>
      </c>
      <c r="D9" s="47">
        <v>1100</v>
      </c>
      <c r="F9" s="26"/>
      <c r="G9" s="26" t="s">
        <v>14</v>
      </c>
      <c r="H9" s="26">
        <f>D19*2</f>
        <v>310</v>
      </c>
    </row>
    <row r="10" spans="1:9" x14ac:dyDescent="0.2">
      <c r="A10" s="24" t="s">
        <v>15</v>
      </c>
      <c r="B10" s="22">
        <v>2100</v>
      </c>
      <c r="C10" s="1">
        <v>1150000</v>
      </c>
      <c r="D10" s="4">
        <v>2100</v>
      </c>
      <c r="F10" s="26"/>
      <c r="G10" s="26" t="s">
        <v>16</v>
      </c>
      <c r="H10" s="26">
        <f>D26*3</f>
        <v>450</v>
      </c>
      <c r="I10" s="26"/>
    </row>
    <row r="11" spans="1:9" x14ac:dyDescent="0.2">
      <c r="A11" s="24" t="s">
        <v>17</v>
      </c>
      <c r="B11" s="22">
        <v>1420</v>
      </c>
      <c r="C11" s="1">
        <v>1150000</v>
      </c>
      <c r="D11" s="4">
        <v>1150</v>
      </c>
      <c r="F11" s="26"/>
      <c r="G11" t="s">
        <v>18</v>
      </c>
      <c r="H11">
        <f>D32</f>
        <v>650</v>
      </c>
    </row>
    <row r="12" spans="1:9" x14ac:dyDescent="0.2">
      <c r="A12" s="24" t="s">
        <v>19</v>
      </c>
      <c r="B12" s="22">
        <v>2500</v>
      </c>
      <c r="C12" s="1">
        <v>1150000</v>
      </c>
      <c r="D12" s="4">
        <v>2140</v>
      </c>
      <c r="F12" s="26"/>
      <c r="G12" s="26" t="s">
        <v>20</v>
      </c>
      <c r="H12">
        <f>D44</f>
        <v>110</v>
      </c>
    </row>
    <row r="13" spans="1:9" x14ac:dyDescent="0.2">
      <c r="A13" s="24" t="s">
        <v>21</v>
      </c>
      <c r="B13" s="22">
        <v>2050</v>
      </c>
      <c r="C13" s="1">
        <v>1150000</v>
      </c>
      <c r="D13" s="4">
        <v>2900</v>
      </c>
      <c r="F13" s="26"/>
      <c r="G13" s="41" t="s">
        <v>22</v>
      </c>
      <c r="H13">
        <f>D48</f>
        <v>120</v>
      </c>
    </row>
    <row r="14" spans="1:9" x14ac:dyDescent="0.2">
      <c r="A14" s="24" t="s">
        <v>23</v>
      </c>
      <c r="B14" s="22">
        <v>8400</v>
      </c>
      <c r="C14" s="1">
        <v>1150000</v>
      </c>
      <c r="D14" s="4">
        <v>3850</v>
      </c>
      <c r="F14" s="26"/>
      <c r="G14" t="s">
        <v>24</v>
      </c>
      <c r="H14">
        <v>125</v>
      </c>
    </row>
    <row r="15" spans="1:9" x14ac:dyDescent="0.2">
      <c r="A15" s="3"/>
      <c r="B15" s="1"/>
      <c r="C15" s="1"/>
      <c r="D15" s="4"/>
    </row>
    <row r="16" spans="1:9" x14ac:dyDescent="0.2">
      <c r="A16" s="5" t="s">
        <v>25</v>
      </c>
      <c r="B16" s="37" t="s">
        <v>26</v>
      </c>
      <c r="C16" s="1"/>
      <c r="D16" s="4"/>
    </row>
    <row r="17" spans="1:9" x14ac:dyDescent="0.2">
      <c r="A17" s="32" t="s">
        <v>27</v>
      </c>
      <c r="B17" s="29">
        <v>102</v>
      </c>
      <c r="C17" s="30">
        <v>750000</v>
      </c>
      <c r="D17" s="31">
        <v>75</v>
      </c>
    </row>
    <row r="18" spans="1:9" x14ac:dyDescent="0.2">
      <c r="A18" s="44" t="s">
        <v>28</v>
      </c>
      <c r="B18" s="46">
        <v>159</v>
      </c>
      <c r="C18" s="89">
        <v>750000</v>
      </c>
      <c r="D18" s="47">
        <v>105</v>
      </c>
    </row>
    <row r="19" spans="1:9" x14ac:dyDescent="0.2">
      <c r="A19" s="84" t="s">
        <v>29</v>
      </c>
      <c r="B19" s="82">
        <v>180</v>
      </c>
      <c r="C19" s="86">
        <v>750000</v>
      </c>
      <c r="D19" s="83">
        <v>155</v>
      </c>
    </row>
    <row r="20" spans="1:9" x14ac:dyDescent="0.2">
      <c r="A20" s="24" t="s">
        <v>30</v>
      </c>
      <c r="B20" s="1">
        <v>220</v>
      </c>
      <c r="C20" s="2">
        <v>750000</v>
      </c>
      <c r="D20" s="4">
        <v>235</v>
      </c>
      <c r="G20" s="26" t="s">
        <v>31</v>
      </c>
      <c r="H20" s="26">
        <f>SUM(H8:H18)</f>
        <v>2815</v>
      </c>
      <c r="I20" s="26"/>
    </row>
    <row r="21" spans="1:9" x14ac:dyDescent="0.2">
      <c r="A21" s="24" t="s">
        <v>32</v>
      </c>
      <c r="B21" s="1">
        <v>225</v>
      </c>
      <c r="C21" s="2">
        <v>1800000</v>
      </c>
      <c r="D21" s="4">
        <v>275</v>
      </c>
      <c r="G21" t="s">
        <v>33</v>
      </c>
      <c r="H21">
        <v>3500</v>
      </c>
    </row>
    <row r="22" spans="1:9" x14ac:dyDescent="0.2">
      <c r="A22" s="24" t="s">
        <v>34</v>
      </c>
      <c r="B22" s="1">
        <v>249</v>
      </c>
      <c r="C22" s="2">
        <v>1800000</v>
      </c>
      <c r="D22" s="4">
        <v>300</v>
      </c>
    </row>
    <row r="23" spans="1:9" x14ac:dyDescent="0.2">
      <c r="A23" s="24" t="s">
        <v>35</v>
      </c>
      <c r="B23" s="1">
        <v>204</v>
      </c>
      <c r="C23" s="2">
        <v>750000</v>
      </c>
      <c r="D23" s="4">
        <v>180</v>
      </c>
    </row>
    <row r="24" spans="1:9" x14ac:dyDescent="0.2">
      <c r="A24" s="24" t="s">
        <v>36</v>
      </c>
      <c r="B24" s="1">
        <v>241</v>
      </c>
      <c r="C24" s="2">
        <v>750000</v>
      </c>
      <c r="D24" s="4">
        <v>340</v>
      </c>
    </row>
    <row r="25" spans="1:9" x14ac:dyDescent="0.2">
      <c r="A25" s="3"/>
      <c r="B25" s="1"/>
      <c r="C25" s="1"/>
      <c r="D25" s="4"/>
    </row>
    <row r="26" spans="1:9" x14ac:dyDescent="0.2">
      <c r="A26" s="87" t="s">
        <v>37</v>
      </c>
      <c r="B26" s="88" t="s">
        <v>38</v>
      </c>
      <c r="C26" s="82">
        <v>280000</v>
      </c>
      <c r="D26" s="83">
        <v>150</v>
      </c>
    </row>
    <row r="27" spans="1:9" x14ac:dyDescent="0.2">
      <c r="A27" s="5" t="s">
        <v>39</v>
      </c>
      <c r="B27" s="12" t="s">
        <v>38</v>
      </c>
      <c r="C27" s="1">
        <v>495000</v>
      </c>
      <c r="D27" s="4">
        <v>470</v>
      </c>
    </row>
    <row r="28" spans="1:9" x14ac:dyDescent="0.2">
      <c r="A28" s="3"/>
      <c r="B28" s="1"/>
      <c r="C28" s="1"/>
      <c r="D28" s="4"/>
    </row>
    <row r="29" spans="1:9" x14ac:dyDescent="0.2">
      <c r="A29" s="5" t="s">
        <v>40</v>
      </c>
      <c r="B29" s="1" t="s">
        <v>41</v>
      </c>
      <c r="C29" s="1"/>
      <c r="D29" s="4"/>
    </row>
    <row r="30" spans="1:9" x14ac:dyDescent="0.2">
      <c r="A30" s="32" t="s">
        <v>42</v>
      </c>
      <c r="B30" s="29">
        <v>1</v>
      </c>
      <c r="C30" s="29">
        <v>145000</v>
      </c>
      <c r="D30" s="31">
        <v>120</v>
      </c>
    </row>
    <row r="31" spans="1:9" x14ac:dyDescent="0.2">
      <c r="A31" s="3" t="s">
        <v>43</v>
      </c>
      <c r="B31" s="1">
        <v>2</v>
      </c>
      <c r="C31" s="1">
        <v>260000</v>
      </c>
      <c r="D31" s="4">
        <v>280</v>
      </c>
    </row>
    <row r="32" spans="1:9" x14ac:dyDescent="0.2">
      <c r="A32" s="81" t="s">
        <v>44</v>
      </c>
      <c r="B32" s="82">
        <v>4</v>
      </c>
      <c r="C32" s="82">
        <v>275000</v>
      </c>
      <c r="D32" s="83">
        <v>650</v>
      </c>
    </row>
    <row r="33" spans="1:4" x14ac:dyDescent="0.2">
      <c r="A33" s="3" t="s">
        <v>45</v>
      </c>
      <c r="B33" s="1">
        <v>8</v>
      </c>
      <c r="C33" s="1">
        <v>315000</v>
      </c>
      <c r="D33" s="4">
        <v>950</v>
      </c>
    </row>
    <row r="34" spans="1:4" x14ac:dyDescent="0.2">
      <c r="A34" s="3"/>
      <c r="B34" s="1"/>
      <c r="C34" s="1"/>
      <c r="D34" s="4"/>
    </row>
    <row r="35" spans="1:4" x14ac:dyDescent="0.2">
      <c r="A35" s="5" t="s">
        <v>46</v>
      </c>
      <c r="B35" s="1" t="s">
        <v>47</v>
      </c>
      <c r="C35" s="1"/>
      <c r="D35" s="4"/>
    </row>
    <row r="36" spans="1:4" x14ac:dyDescent="0.2">
      <c r="A36" s="3" t="s">
        <v>48</v>
      </c>
      <c r="B36" s="1" t="s">
        <v>49</v>
      </c>
      <c r="C36" s="1">
        <v>185000</v>
      </c>
      <c r="D36" s="4">
        <v>15</v>
      </c>
    </row>
    <row r="37" spans="1:4" x14ac:dyDescent="0.2">
      <c r="A37" s="28" t="s">
        <v>50</v>
      </c>
      <c r="B37" s="29" t="s">
        <v>51</v>
      </c>
      <c r="C37" s="29">
        <v>195000</v>
      </c>
      <c r="D37" s="31">
        <v>25</v>
      </c>
    </row>
    <row r="38" spans="1:4" x14ac:dyDescent="0.2">
      <c r="A38" s="3" t="s">
        <v>52</v>
      </c>
      <c r="B38" s="1" t="s">
        <v>53</v>
      </c>
      <c r="C38" s="1">
        <v>370000</v>
      </c>
      <c r="D38" s="4">
        <v>120</v>
      </c>
    </row>
    <row r="39" spans="1:4" x14ac:dyDescent="0.2">
      <c r="A39" s="3"/>
      <c r="B39" s="1"/>
      <c r="C39" s="1"/>
      <c r="D39" s="4"/>
    </row>
    <row r="40" spans="1:4" x14ac:dyDescent="0.2">
      <c r="A40" s="5" t="s">
        <v>54</v>
      </c>
      <c r="B40" s="12" t="s">
        <v>38</v>
      </c>
      <c r="C40" s="1">
        <v>245000</v>
      </c>
      <c r="D40" s="4">
        <v>540</v>
      </c>
    </row>
    <row r="41" spans="1:4" x14ac:dyDescent="0.2">
      <c r="A41" s="5"/>
      <c r="B41" s="12"/>
      <c r="C41" s="1"/>
      <c r="D41" s="4"/>
    </row>
    <row r="42" spans="1:4" x14ac:dyDescent="0.2">
      <c r="A42" s="5" t="s">
        <v>55</v>
      </c>
      <c r="B42" s="12" t="s">
        <v>38</v>
      </c>
      <c r="C42" s="1"/>
      <c r="D42" s="4"/>
    </row>
    <row r="43" spans="1:4" x14ac:dyDescent="0.2">
      <c r="A43" s="43" t="s">
        <v>56</v>
      </c>
      <c r="B43" s="38" t="s">
        <v>38</v>
      </c>
      <c r="C43" s="39">
        <v>75000</v>
      </c>
      <c r="D43" s="40">
        <v>30</v>
      </c>
    </row>
    <row r="44" spans="1:4" x14ac:dyDescent="0.2">
      <c r="A44" s="84" t="s">
        <v>57</v>
      </c>
      <c r="B44" s="88" t="s">
        <v>38</v>
      </c>
      <c r="C44" s="82">
        <v>132000</v>
      </c>
      <c r="D44" s="83">
        <v>110</v>
      </c>
    </row>
    <row r="45" spans="1:4" x14ac:dyDescent="0.2">
      <c r="A45" s="24" t="s">
        <v>58</v>
      </c>
      <c r="B45" s="12" t="s">
        <v>38</v>
      </c>
      <c r="C45" s="1">
        <v>330000</v>
      </c>
      <c r="D45" s="4">
        <v>185</v>
      </c>
    </row>
    <row r="46" spans="1:4" x14ac:dyDescent="0.2">
      <c r="A46" s="3"/>
      <c r="B46" s="1"/>
      <c r="C46" s="1"/>
      <c r="D46" s="4"/>
    </row>
    <row r="47" spans="1:4" x14ac:dyDescent="0.2">
      <c r="A47" s="5" t="s">
        <v>59</v>
      </c>
      <c r="B47" s="1" t="s">
        <v>41</v>
      </c>
      <c r="C47" s="1"/>
      <c r="D47" s="4"/>
    </row>
    <row r="48" spans="1:4" x14ac:dyDescent="0.2">
      <c r="A48" s="84" t="s">
        <v>60</v>
      </c>
      <c r="B48" s="82" t="s">
        <v>61</v>
      </c>
      <c r="C48" s="82">
        <v>4120</v>
      </c>
      <c r="D48" s="83">
        <v>120</v>
      </c>
    </row>
    <row r="49" spans="1:5" x14ac:dyDescent="0.2">
      <c r="A49" s="24" t="s">
        <v>62</v>
      </c>
      <c r="B49" s="37" t="s">
        <v>61</v>
      </c>
      <c r="C49" s="1">
        <v>6450</v>
      </c>
      <c r="D49" s="4">
        <v>320</v>
      </c>
    </row>
    <row r="50" spans="1:5" x14ac:dyDescent="0.2">
      <c r="A50" s="24" t="s">
        <v>63</v>
      </c>
      <c r="B50" s="37" t="s">
        <v>64</v>
      </c>
      <c r="C50" s="1">
        <v>8900</v>
      </c>
      <c r="D50" s="4">
        <v>870</v>
      </c>
    </row>
    <row r="51" spans="1:5" x14ac:dyDescent="0.2">
      <c r="A51" s="24" t="s">
        <v>65</v>
      </c>
      <c r="B51" s="1" t="s">
        <v>66</v>
      </c>
      <c r="C51" s="1">
        <v>12000</v>
      </c>
      <c r="D51" s="4">
        <v>540</v>
      </c>
      <c r="E51" t="s">
        <v>67</v>
      </c>
    </row>
    <row r="52" spans="1:5" x14ac:dyDescent="0.2">
      <c r="A52" s="3"/>
      <c r="B52" s="1"/>
      <c r="C52" s="1"/>
      <c r="D52" s="4"/>
    </row>
    <row r="53" spans="1:5" x14ac:dyDescent="0.2">
      <c r="A53" s="5" t="s">
        <v>68</v>
      </c>
      <c r="B53" s="12" t="s">
        <v>38</v>
      </c>
      <c r="C53" s="1">
        <v>1400000</v>
      </c>
      <c r="D53" s="4">
        <v>325</v>
      </c>
    </row>
    <row r="54" spans="1:5" x14ac:dyDescent="0.2">
      <c r="A54" s="87" t="s">
        <v>69</v>
      </c>
      <c r="B54" s="88" t="s">
        <v>38</v>
      </c>
      <c r="C54" s="82">
        <v>415000</v>
      </c>
      <c r="D54" s="83">
        <v>125</v>
      </c>
    </row>
    <row r="55" spans="1:5" x14ac:dyDescent="0.2">
      <c r="A55" s="5" t="s">
        <v>70</v>
      </c>
      <c r="B55" s="12" t="s">
        <v>38</v>
      </c>
      <c r="C55" s="1">
        <v>185000</v>
      </c>
      <c r="D55" s="4">
        <v>65</v>
      </c>
    </row>
    <row r="56" spans="1:5" x14ac:dyDescent="0.2">
      <c r="A56" s="3"/>
      <c r="B56" s="12"/>
      <c r="C56" s="1"/>
      <c r="D56" s="4"/>
    </row>
    <row r="57" spans="1:5" x14ac:dyDescent="0.2">
      <c r="A57" s="5" t="s">
        <v>71</v>
      </c>
      <c r="B57" s="12"/>
      <c r="C57" s="1"/>
      <c r="D57" s="4"/>
    </row>
    <row r="58" spans="1:5" x14ac:dyDescent="0.2">
      <c r="A58" s="3" t="s">
        <v>72</v>
      </c>
      <c r="B58" s="12" t="s">
        <v>38</v>
      </c>
      <c r="C58" s="1">
        <v>80000</v>
      </c>
      <c r="D58" s="4">
        <v>205</v>
      </c>
    </row>
    <row r="59" spans="1:5" x14ac:dyDescent="0.2">
      <c r="A59" s="3" t="s">
        <v>73</v>
      </c>
      <c r="B59" s="12" t="s">
        <v>38</v>
      </c>
      <c r="C59" s="1">
        <v>150000</v>
      </c>
      <c r="D59" s="4">
        <v>400</v>
      </c>
    </row>
    <row r="60" spans="1:5" x14ac:dyDescent="0.2">
      <c r="A60" s="3" t="s">
        <v>74</v>
      </c>
      <c r="B60" s="12" t="s">
        <v>38</v>
      </c>
      <c r="C60" s="1">
        <v>250000</v>
      </c>
      <c r="D60" s="4">
        <v>900</v>
      </c>
    </row>
    <row r="61" spans="1:5" x14ac:dyDescent="0.2">
      <c r="A61" s="8"/>
      <c r="B61" s="9"/>
      <c r="C61" s="9"/>
      <c r="D61" s="10"/>
    </row>
    <row r="62" spans="1:5" x14ac:dyDescent="0.2">
      <c r="A62" s="11" t="s">
        <v>75</v>
      </c>
      <c r="B62" s="9"/>
      <c r="C62" s="14" t="s">
        <v>38</v>
      </c>
      <c r="D62" s="10">
        <v>920</v>
      </c>
    </row>
    <row r="63" spans="1:5" ht="13.5" thickBot="1" x14ac:dyDescent="0.25">
      <c r="A63" s="6" t="s">
        <v>76</v>
      </c>
      <c r="B63" s="13" t="s">
        <v>38</v>
      </c>
      <c r="C63" s="7">
        <v>1440</v>
      </c>
      <c r="D63" s="15" t="s">
        <v>38</v>
      </c>
    </row>
  </sheetData>
  <mergeCells count="1">
    <mergeCell ref="G7:I7"/>
  </mergeCells>
  <phoneticPr fontId="5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1217-A616-4688-B0AC-F4A3B4E6CC1B}">
  <dimension ref="A2:O38"/>
  <sheetViews>
    <sheetView tabSelected="1" workbookViewId="0">
      <selection activeCell="I20" sqref="I20"/>
    </sheetView>
  </sheetViews>
  <sheetFormatPr baseColWidth="10" defaultColWidth="11.42578125" defaultRowHeight="15" x14ac:dyDescent="0.25"/>
  <cols>
    <col min="1" max="1" width="11.42578125" style="48"/>
    <col min="2" max="2" width="18.7109375" style="48" customWidth="1"/>
    <col min="3" max="3" width="17.5703125" style="48" customWidth="1"/>
    <col min="4" max="9" width="11.42578125" style="48"/>
    <col min="10" max="10" width="12" style="48" customWidth="1"/>
    <col min="11" max="16384" width="11.42578125" style="48"/>
  </cols>
  <sheetData>
    <row r="2" spans="1:11" x14ac:dyDescent="0.25">
      <c r="B2" s="48" t="s">
        <v>112</v>
      </c>
      <c r="C2" s="48">
        <v>30</v>
      </c>
    </row>
    <row r="3" spans="1:11" x14ac:dyDescent="0.25">
      <c r="B3" s="48" t="s">
        <v>111</v>
      </c>
      <c r="C3" s="77">
        <v>0.37694820000000001</v>
      </c>
    </row>
    <row r="4" spans="1:11" x14ac:dyDescent="0.25">
      <c r="B4" s="48" t="s">
        <v>110</v>
      </c>
      <c r="C4" s="48">
        <v>21.545094599999999</v>
      </c>
    </row>
    <row r="6" spans="1:11" ht="15.75" thickBot="1" x14ac:dyDescent="0.3">
      <c r="B6" s="72" t="s">
        <v>109</v>
      </c>
      <c r="C6" s="48">
        <f>8*C2</f>
        <v>240</v>
      </c>
      <c r="H6" s="80" t="s">
        <v>108</v>
      </c>
      <c r="I6" s="71" t="s">
        <v>107</v>
      </c>
      <c r="J6" s="71"/>
    </row>
    <row r="7" spans="1:11" x14ac:dyDescent="0.25">
      <c r="B7" s="72" t="s">
        <v>106</v>
      </c>
      <c r="C7" s="48">
        <f>MIN(0.1,C3)</f>
        <v>0.1</v>
      </c>
      <c r="H7" s="79" t="s">
        <v>105</v>
      </c>
      <c r="I7" s="78">
        <f>C9*B17/C8</f>
        <v>2053.475935828877</v>
      </c>
      <c r="J7" s="91" t="s">
        <v>104</v>
      </c>
    </row>
    <row r="8" spans="1:11" x14ac:dyDescent="0.25">
      <c r="B8" s="72" t="s">
        <v>103</v>
      </c>
      <c r="C8" s="77">
        <v>0.85</v>
      </c>
      <c r="H8" s="76" t="s">
        <v>102</v>
      </c>
      <c r="I8" s="75">
        <f>C9*B18/C8</f>
        <v>1796.7914438502671</v>
      </c>
      <c r="J8" s="92"/>
    </row>
    <row r="9" spans="1:11" ht="15.75" thickBot="1" x14ac:dyDescent="0.3">
      <c r="B9" s="72" t="s">
        <v>101</v>
      </c>
      <c r="C9" s="48">
        <f>C6/(C7+1)</f>
        <v>218.18181818181816</v>
      </c>
      <c r="H9" s="74" t="s">
        <v>100</v>
      </c>
      <c r="I9" s="73">
        <f>(C9*B19)/C8</f>
        <v>513.36898395721926</v>
      </c>
      <c r="J9" s="93"/>
    </row>
    <row r="10" spans="1:11" x14ac:dyDescent="0.25">
      <c r="B10" s="72" t="s">
        <v>99</v>
      </c>
      <c r="C10" s="48">
        <v>1</v>
      </c>
      <c r="G10" s="71"/>
    </row>
    <row r="12" spans="1:11" x14ac:dyDescent="0.25">
      <c r="A12" s="70" t="s">
        <v>98</v>
      </c>
      <c r="B12" s="70"/>
      <c r="H12" s="69" t="s">
        <v>97</v>
      </c>
      <c r="I12" s="68" t="s">
        <v>96</v>
      </c>
      <c r="J12" s="58"/>
    </row>
    <row r="13" spans="1:11" x14ac:dyDescent="0.25">
      <c r="B13" s="64" t="s">
        <v>95</v>
      </c>
      <c r="C13" s="67" t="s">
        <v>94</v>
      </c>
      <c r="H13" s="63" t="s">
        <v>93</v>
      </c>
      <c r="I13" s="66">
        <f>B14*I7/(4/C14)</f>
        <v>1668.3158245989305</v>
      </c>
      <c r="J13" s="61" t="s">
        <v>90</v>
      </c>
      <c r="K13" s="94" t="s">
        <v>92</v>
      </c>
    </row>
    <row r="14" spans="1:11" x14ac:dyDescent="0.25">
      <c r="A14" s="65" t="s">
        <v>4</v>
      </c>
      <c r="B14" s="64">
        <v>175</v>
      </c>
      <c r="C14" s="51">
        <v>1.8569944000000001E-2</v>
      </c>
      <c r="H14" s="63" t="s">
        <v>91</v>
      </c>
      <c r="I14" s="62">
        <f>I8*B15*C15</f>
        <v>305.68076509090906</v>
      </c>
      <c r="J14" s="61" t="s">
        <v>90</v>
      </c>
      <c r="K14" s="94"/>
    </row>
    <row r="15" spans="1:11" ht="15.75" thickBot="1" x14ac:dyDescent="0.3">
      <c r="A15" s="57" t="s">
        <v>14</v>
      </c>
      <c r="B15" s="56">
        <v>102</v>
      </c>
      <c r="C15" s="51">
        <v>1.6679010000000001E-3</v>
      </c>
      <c r="H15" s="60" t="s">
        <v>89</v>
      </c>
      <c r="I15" s="59">
        <f>I9*B16*C16</f>
        <v>7.398930481283422</v>
      </c>
      <c r="J15" s="58" t="s">
        <v>88</v>
      </c>
      <c r="K15" s="48" t="s">
        <v>87</v>
      </c>
    </row>
    <row r="16" spans="1:11" x14ac:dyDescent="0.25">
      <c r="A16" s="57" t="s">
        <v>86</v>
      </c>
      <c r="B16" s="56">
        <v>1000</v>
      </c>
      <c r="C16" s="55">
        <v>1.44125E-5</v>
      </c>
    </row>
    <row r="17" spans="1:9" x14ac:dyDescent="0.25">
      <c r="A17" s="54" t="s">
        <v>85</v>
      </c>
      <c r="B17" s="53">
        <v>8</v>
      </c>
    </row>
    <row r="18" spans="1:9" x14ac:dyDescent="0.25">
      <c r="A18" s="52" t="s">
        <v>84</v>
      </c>
      <c r="B18" s="51">
        <v>7</v>
      </c>
      <c r="E18" s="48" t="s">
        <v>83</v>
      </c>
      <c r="H18" s="48" t="s">
        <v>82</v>
      </c>
    </row>
    <row r="19" spans="1:9" x14ac:dyDescent="0.25">
      <c r="A19" s="50" t="s">
        <v>81</v>
      </c>
      <c r="B19" s="49">
        <v>2</v>
      </c>
    </row>
    <row r="20" spans="1:9" x14ac:dyDescent="0.25">
      <c r="H20" s="48" t="s">
        <v>80</v>
      </c>
      <c r="I20" s="48">
        <f>(4*175)/(8*690)*C14</f>
        <v>2.3548842028985511E-3</v>
      </c>
    </row>
    <row r="21" spans="1:9" x14ac:dyDescent="0.25">
      <c r="H21" s="48" t="s">
        <v>79</v>
      </c>
      <c r="I21" s="48">
        <f>B15*C15/180</f>
        <v>9.4514389999999994E-4</v>
      </c>
    </row>
    <row r="22" spans="1:9" x14ac:dyDescent="0.25">
      <c r="H22" s="48" t="s">
        <v>78</v>
      </c>
    </row>
    <row r="38" spans="15:15" x14ac:dyDescent="0.25">
      <c r="O38" s="48" t="s">
        <v>77</v>
      </c>
    </row>
  </sheetData>
  <mergeCells count="2">
    <mergeCell ref="J7:J9"/>
    <mergeCell ref="K13:K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CostePrestaciones</vt:lpstr>
      <vt:lpstr>Calculos</vt:lpstr>
    </vt:vector>
  </TitlesOfParts>
  <Manager/>
  <Company>UniOvi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Joaquin Entrialgo Castaño</dc:creator>
  <cp:keywords/>
  <dc:description/>
  <cp:lastModifiedBy>Jose Diaz</cp:lastModifiedBy>
  <cp:revision/>
  <dcterms:created xsi:type="dcterms:W3CDTF">2002-04-04T14:05:49Z</dcterms:created>
  <dcterms:modified xsi:type="dcterms:W3CDTF">2018-12-04T19:26:33Z</dcterms:modified>
  <cp:category/>
  <cp:contentStatus/>
</cp:coreProperties>
</file>