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o286277\Downloads\"/>
    </mc:Choice>
  </mc:AlternateContent>
  <bookViews>
    <workbookView xWindow="0" yWindow="0" windowWidth="13695" windowHeight="12120"/>
  </bookViews>
  <sheets>
    <sheet name="DatosPlanificacion" sheetId="1" r:id="rId1"/>
  </sheets>
  <calcPr calcId="162913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E20" i="1"/>
  <c r="E21" i="1"/>
  <c r="E22" i="1"/>
  <c r="E23" i="1"/>
  <c r="E24" i="1"/>
  <c r="E25" i="1"/>
  <c r="E26" i="1"/>
  <c r="E27" i="1"/>
  <c r="E28" i="1"/>
  <c r="E29" i="1"/>
  <c r="E30" i="1"/>
  <c r="F19" i="1"/>
  <c r="E19" i="1"/>
  <c r="D20" i="1"/>
  <c r="D21" i="1"/>
  <c r="D22" i="1"/>
  <c r="D23" i="1"/>
  <c r="D24" i="1"/>
  <c r="D25" i="1"/>
  <c r="D26" i="1"/>
  <c r="D27" i="1"/>
  <c r="D28" i="1"/>
  <c r="D29" i="1"/>
  <c r="D30" i="1"/>
  <c r="D19" i="1"/>
  <c r="C20" i="1"/>
  <c r="C21" i="1"/>
  <c r="C22" i="1"/>
  <c r="C23" i="1"/>
  <c r="C24" i="1"/>
  <c r="C25" i="1"/>
  <c r="C26" i="1"/>
  <c r="C27" i="1"/>
  <c r="C28" i="1"/>
  <c r="C29" i="1"/>
  <c r="C30" i="1"/>
  <c r="C19" i="1"/>
  <c r="I21" i="1"/>
  <c r="B20" i="1"/>
  <c r="B21" i="1"/>
  <c r="B22" i="1"/>
  <c r="B23" i="1"/>
  <c r="B24" i="1"/>
  <c r="B25" i="1"/>
  <c r="B26" i="1"/>
  <c r="B27" i="1"/>
  <c r="B28" i="1"/>
  <c r="B29" i="1"/>
  <c r="B30" i="1"/>
  <c r="B19" i="1"/>
  <c r="I19" i="1"/>
  <c r="I17" i="1"/>
  <c r="E7" i="1"/>
  <c r="E8" i="1"/>
  <c r="E9" i="1"/>
  <c r="E10" i="1"/>
  <c r="E11" i="1"/>
  <c r="E12" i="1"/>
  <c r="E13" i="1"/>
  <c r="E14" i="1"/>
  <c r="E15" i="1"/>
  <c r="E16" i="1"/>
  <c r="E17" i="1"/>
  <c r="E6" i="1"/>
  <c r="I14" i="1"/>
  <c r="I15" i="1"/>
  <c r="I16" i="1"/>
  <c r="D7" i="1"/>
  <c r="D8" i="1"/>
  <c r="D9" i="1"/>
  <c r="D10" i="1"/>
  <c r="D11" i="1"/>
  <c r="D12" i="1"/>
  <c r="D13" i="1"/>
  <c r="D14" i="1"/>
  <c r="D15" i="1"/>
  <c r="D16" i="1"/>
  <c r="D17" i="1"/>
  <c r="D6" i="1"/>
  <c r="C7" i="1"/>
  <c r="C8" i="1"/>
  <c r="C9" i="1"/>
  <c r="C10" i="1"/>
  <c r="C11" i="1"/>
  <c r="C12" i="1"/>
  <c r="C13" i="1"/>
  <c r="C14" i="1"/>
  <c r="C15" i="1"/>
  <c r="C16" i="1"/>
  <c r="C17" i="1"/>
  <c r="C6" i="1"/>
  <c r="B17" i="1" l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<sst xmlns="http://schemas.openxmlformats.org/spreadsheetml/2006/main" count="21" uniqueCount="19">
  <si>
    <t>Número de usuarios en el punto de trabajo nominal de la práctica 3:</t>
  </si>
  <si>
    <t>Mes</t>
  </si>
  <si>
    <t>Número de usuarios</t>
  </si>
  <si>
    <t>Estimacion</t>
  </si>
  <si>
    <t>Errores</t>
  </si>
  <si>
    <t>SSE</t>
  </si>
  <si>
    <t>Media Y</t>
  </si>
  <si>
    <t>Media X</t>
  </si>
  <si>
    <t>N</t>
  </si>
  <si>
    <t>Y - Y media</t>
  </si>
  <si>
    <t>R2</t>
  </si>
  <si>
    <t>(SST-SSE)/SST</t>
  </si>
  <si>
    <t>SST</t>
  </si>
  <si>
    <t>S ymp</t>
  </si>
  <si>
    <t>Se</t>
  </si>
  <si>
    <t>RAIZ(SSE/n-2)</t>
  </si>
  <si>
    <t>Rango 1/2</t>
  </si>
  <si>
    <t>Limite Inf</t>
  </si>
  <si>
    <t>Limite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</si>
</sst>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1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33CC33"/>
      <rgbColor rgb="00FF33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DatosPlanificacion!$B$5</c:f>
              <c:strCache>
                <c:ptCount val="1"/>
                <c:pt idx="0">
                  <c:v>Número de usuarios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93110236220473"/>
                  <c:y val="0.19277631962671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DatosPlanificacion!$A$6:$A$17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DatosPlanificacion!$B$6:$B$17</c:f>
              <c:numCache>
                <c:formatCode>General</c:formatCode>
                <c:ptCount val="12"/>
                <c:pt idx="0">
                  <c:v>74</c:v>
                </c:pt>
                <c:pt idx="1">
                  <c:v>92</c:v>
                </c:pt>
                <c:pt idx="2">
                  <c:v>104</c:v>
                </c:pt>
                <c:pt idx="3">
                  <c:v>137</c:v>
                </c:pt>
                <c:pt idx="4">
                  <c:v>138</c:v>
                </c:pt>
                <c:pt idx="5">
                  <c:v>143</c:v>
                </c:pt>
                <c:pt idx="6">
                  <c:v>182</c:v>
                </c:pt>
                <c:pt idx="7">
                  <c:v>197</c:v>
                </c:pt>
                <c:pt idx="8">
                  <c:v>211</c:v>
                </c:pt>
                <c:pt idx="9">
                  <c:v>215</c:v>
                </c:pt>
                <c:pt idx="10">
                  <c:v>220</c:v>
                </c:pt>
                <c:pt idx="11">
                  <c:v>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5-4F82-8D0E-9CCED7B1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07384"/>
        <c:axId val="403606728"/>
      </c:scatterChart>
      <c:valAx>
        <c:axId val="4036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606728"/>
        <c:crosses val="autoZero"/>
        <c:crossBetween val="midCat"/>
      </c:valAx>
      <c:valAx>
        <c:axId val="4036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60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DatosPlanificacion!$A$18</c:f>
              <c:strCache>
                <c:ptCount val="1"/>
                <c:pt idx="0">
                  <c:v>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DatosPlanificacion!$A$19:$A$30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DatosPlanificacion!$B$19:$B$30</c:f>
              <c:numCache>
                <c:formatCode>General</c:formatCode>
                <c:ptCount val="12"/>
                <c:pt idx="0">
                  <c:v>262</c:v>
                </c:pt>
                <c:pt idx="1">
                  <c:v>277</c:v>
                </c:pt>
                <c:pt idx="2">
                  <c:v>292</c:v>
                </c:pt>
                <c:pt idx="3">
                  <c:v>307</c:v>
                </c:pt>
                <c:pt idx="4">
                  <c:v>323</c:v>
                </c:pt>
                <c:pt idx="5">
                  <c:v>338</c:v>
                </c:pt>
                <c:pt idx="6">
                  <c:v>353</c:v>
                </c:pt>
                <c:pt idx="7">
                  <c:v>368</c:v>
                </c:pt>
                <c:pt idx="8">
                  <c:v>383</c:v>
                </c:pt>
                <c:pt idx="9">
                  <c:v>399</c:v>
                </c:pt>
                <c:pt idx="10">
                  <c:v>414</c:v>
                </c:pt>
                <c:pt idx="11">
                  <c:v>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1-4936-BF6A-BF373F3FCDF7}"/>
            </c:ext>
          </c:extLst>
        </c:ser>
        <c:ser>
          <c:idx val="1"/>
          <c:order val="1"/>
          <c:tx>
            <c:strRef>
              <c:f>DatosPlanificacion!$E$18</c:f>
              <c:strCache>
                <c:ptCount val="1"/>
                <c:pt idx="0">
                  <c:v>Limite Inf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DatosPlanificacion!$A$19:$A$30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DatosPlanificacion!$E$19:$E$30</c:f>
              <c:numCache>
                <c:formatCode>General</c:formatCode>
                <c:ptCount val="12"/>
                <c:pt idx="0">
                  <c:v>237.3184231702138</c:v>
                </c:pt>
                <c:pt idx="1">
                  <c:v>251.45718034177625</c:v>
                </c:pt>
                <c:pt idx="2">
                  <c:v>265.50716360180411</c:v>
                </c:pt>
                <c:pt idx="3">
                  <c:v>279.47756428308469</c:v>
                </c:pt>
                <c:pt idx="4">
                  <c:v>294.37696909474772</c:v>
                </c:pt>
                <c:pt idx="5">
                  <c:v>308.21324670838658</c:v>
                </c:pt>
                <c:pt idx="6">
                  <c:v>321.99350409754442</c:v>
                </c:pt>
                <c:pt idx="7">
                  <c:v>335.72409183797191</c:v>
                </c:pt>
                <c:pt idx="8">
                  <c:v>349.41064081796918</c:v>
                </c:pt>
                <c:pt idx="9">
                  <c:v>364.05811688136407</c:v>
                </c:pt>
                <c:pt idx="10">
                  <c:v>377.67088379089745</c:v>
                </c:pt>
                <c:pt idx="11">
                  <c:v>391.25276809839335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1-4936-BF6A-BF373F3FCDF7}"/>
            </c:ext>
          </c:extLst>
        </c:ser>
        <c:ser>
          <c:idx val="2"/>
          <c:order val="2"/>
          <c:tx>
            <c:strRef>
              <c:f>DatosPlanificacion!$F$18</c:f>
              <c:strCache>
                <c:ptCount val="1"/>
                <c:pt idx="0">
                  <c:v>Limite Sup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DatosPlanificacion!$A$19:$A$30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xVal>
          <c:yVal>
            <c:numRef>
              <c:f>DatosPlanificacion!$F$19:$F$30</c:f>
              <c:numCache>
                <c:formatCode>General</c:formatCode>
                <c:ptCount val="12"/>
                <c:pt idx="0">
                  <c:v>286.6815768297862</c:v>
                </c:pt>
                <c:pt idx="1">
                  <c:v>302.54281965822372</c:v>
                </c:pt>
                <c:pt idx="2">
                  <c:v>318.49283639819589</c:v>
                </c:pt>
                <c:pt idx="3">
                  <c:v>334.52243571691531</c:v>
                </c:pt>
                <c:pt idx="4">
                  <c:v>351.62303090525228</c:v>
                </c:pt>
                <c:pt idx="5">
                  <c:v>367.78675329161342</c:v>
                </c:pt>
                <c:pt idx="6">
                  <c:v>384.00649590245558</c:v>
                </c:pt>
                <c:pt idx="7">
                  <c:v>400.27590816202809</c:v>
                </c:pt>
                <c:pt idx="8">
                  <c:v>416.58935918203082</c:v>
                </c:pt>
                <c:pt idx="9">
                  <c:v>433.94188311863593</c:v>
                </c:pt>
                <c:pt idx="10">
                  <c:v>450.32911620910255</c:v>
                </c:pt>
                <c:pt idx="11">
                  <c:v>466.74723190160665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E1-4936-BF6A-BF373F3F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71128"/>
        <c:axId val="482181296"/>
      </c:scatterChart>
      <c:valAx>
        <c:axId val="4821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181296"/>
        <c:crosses val="autoZero"/>
        <c:crossBetween val="midCat"/>
      </c:valAx>
      <c:valAx>
        <c:axId val="482181296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17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66675</xdr:rowOff>
    </xdr:from>
    <xdr:to>
      <xdr:col>8</xdr:col>
      <xdr:colOff>342900</xdr:colOff>
      <xdr:row>3</xdr:row>
      <xdr:rowOff>104775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143500" y="66675"/>
          <a:ext cx="1609725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Introducir en la celda </a:t>
          </a: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F1</a:t>
          </a: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el número de usuarios en el punto de trabajo nominal</a:t>
          </a:r>
        </a:p>
      </xdr:txBody>
    </xdr:sp>
    <xdr:clientData/>
  </xdr:twoCellAnchor>
  <xdr:twoCellAnchor>
    <xdr:from>
      <xdr:col>12</xdr:col>
      <xdr:colOff>600075</xdr:colOff>
      <xdr:row>1</xdr:row>
      <xdr:rowOff>123825</xdr:rowOff>
    </xdr:from>
    <xdr:to>
      <xdr:col>18</xdr:col>
      <xdr:colOff>600075</xdr:colOff>
      <xdr:row>19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20</xdr:row>
      <xdr:rowOff>66675</xdr:rowOff>
    </xdr:from>
    <xdr:to>
      <xdr:col>18</xdr:col>
      <xdr:colOff>600075</xdr:colOff>
      <xdr:row>37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T41" sqref="T41"/>
    </sheetView>
  </sheetViews>
  <sheetFormatPr baseColWidth="10" defaultRowHeight="12.75" x14ac:dyDescent="0.2"/>
  <cols>
    <col min="1" max="1" width="6.140625" customWidth="1"/>
    <col min="2" max="2" width="19.42578125" customWidth="1"/>
    <col min="3" max="3" width="12.5703125" bestFit="1" customWidth="1"/>
    <col min="4" max="4" width="12.28515625" bestFit="1" customWidth="1"/>
    <col min="9" max="9" width="12.42578125" bestFit="1" customWidth="1"/>
  </cols>
  <sheetData>
    <row r="1" spans="1:9" ht="13.5" thickBot="1" x14ac:dyDescent="0.25">
      <c r="A1" s="1" t="s">
        <v>0</v>
      </c>
      <c r="F1" s="4">
        <v>70</v>
      </c>
    </row>
    <row r="5" spans="1:9" ht="16.5" customHeight="1" x14ac:dyDescent="0.2">
      <c r="A5" s="3" t="s">
        <v>1</v>
      </c>
      <c r="B5" s="3" t="s">
        <v>2</v>
      </c>
      <c r="C5" t="s">
        <v>3</v>
      </c>
      <c r="D5" t="s">
        <v>4</v>
      </c>
      <c r="E5" t="s">
        <v>9</v>
      </c>
    </row>
    <row r="6" spans="1:9" x14ac:dyDescent="0.2">
      <c r="A6" s="2">
        <v>1</v>
      </c>
      <c r="B6" s="2">
        <f>ROUNDUP($F$1*1.12-5,0)</f>
        <v>74</v>
      </c>
      <c r="C6">
        <f>TREND($B$6:$B$17,$A$6:$A$17,A6)</f>
        <v>79.141025641025664</v>
      </c>
      <c r="D6">
        <f>B6-C6</f>
        <v>-5.1410256410256636</v>
      </c>
      <c r="E6">
        <f>B6-$I$15</f>
        <v>-88.833333333333343</v>
      </c>
    </row>
    <row r="7" spans="1:9" x14ac:dyDescent="0.2">
      <c r="A7" s="2">
        <v>2</v>
      </c>
      <c r="B7" s="2">
        <f>ROUNDUP($F$1*1.33-2,0)</f>
        <v>92</v>
      </c>
      <c r="C7">
        <f t="shared" ref="C7:C17" si="0">TREND($B$6:$B$17,$A$6:$A$17,A7)</f>
        <v>94.357808857808877</v>
      </c>
      <c r="D7">
        <f t="shared" ref="D7:D17" si="1">B7-C7</f>
        <v>-2.3578088578088767</v>
      </c>
      <c r="E7">
        <f t="shared" ref="E7:E17" si="2">B7-$I$15</f>
        <v>-70.833333333333343</v>
      </c>
    </row>
    <row r="8" spans="1:9" x14ac:dyDescent="0.2">
      <c r="A8" s="2">
        <v>3</v>
      </c>
      <c r="B8" s="2">
        <f>ROUNDUP($F$1*1.45 +2,0)</f>
        <v>104</v>
      </c>
      <c r="C8">
        <f t="shared" si="0"/>
        <v>109.57459207459209</v>
      </c>
      <c r="D8">
        <f t="shared" si="1"/>
        <v>-5.5745920745920898</v>
      </c>
      <c r="E8">
        <f t="shared" si="2"/>
        <v>-58.833333333333343</v>
      </c>
    </row>
    <row r="9" spans="1:9" x14ac:dyDescent="0.2">
      <c r="A9" s="2">
        <v>4</v>
      </c>
      <c r="B9" s="2">
        <f>ROUNDUP($F$1*1.89+4,0)</f>
        <v>137</v>
      </c>
      <c r="C9">
        <f t="shared" si="0"/>
        <v>124.79137529137532</v>
      </c>
      <c r="D9">
        <f t="shared" si="1"/>
        <v>12.208624708624683</v>
      </c>
      <c r="E9">
        <f t="shared" si="2"/>
        <v>-25.833333333333343</v>
      </c>
    </row>
    <row r="10" spans="1:9" x14ac:dyDescent="0.2">
      <c r="A10" s="2">
        <v>5</v>
      </c>
      <c r="B10" s="2">
        <f>ROUNDUP($F$1*2.01-3,0)</f>
        <v>138</v>
      </c>
      <c r="C10">
        <f t="shared" si="0"/>
        <v>140.00815850815854</v>
      </c>
      <c r="D10">
        <f t="shared" si="1"/>
        <v>-2.0081585081585445</v>
      </c>
      <c r="E10">
        <f t="shared" si="2"/>
        <v>-24.833333333333343</v>
      </c>
    </row>
    <row r="11" spans="1:9" x14ac:dyDescent="0.2">
      <c r="A11" s="2">
        <v>6</v>
      </c>
      <c r="B11" s="2">
        <f>ROUNDUP($F$1*2.27-16,0)</f>
        <v>143</v>
      </c>
      <c r="C11">
        <f t="shared" si="0"/>
        <v>155.22494172494174</v>
      </c>
      <c r="D11">
        <f t="shared" si="1"/>
        <v>-12.224941724941743</v>
      </c>
      <c r="E11">
        <f t="shared" si="2"/>
        <v>-19.833333333333343</v>
      </c>
    </row>
    <row r="12" spans="1:9" x14ac:dyDescent="0.2">
      <c r="A12" s="2">
        <v>7</v>
      </c>
      <c r="B12" s="2">
        <f>ROUNDUP($F$1*2.65-4,0)</f>
        <v>182</v>
      </c>
      <c r="C12">
        <f t="shared" si="0"/>
        <v>170.44172494172494</v>
      </c>
      <c r="D12">
        <f t="shared" si="1"/>
        <v>11.558275058275058</v>
      </c>
      <c r="E12">
        <f t="shared" si="2"/>
        <v>19.166666666666657</v>
      </c>
    </row>
    <row r="13" spans="1:9" x14ac:dyDescent="0.2">
      <c r="A13" s="2">
        <v>8</v>
      </c>
      <c r="B13" s="2">
        <f>ROUNDUP($F$1*2.83-2,0)</f>
        <v>197</v>
      </c>
      <c r="C13">
        <f t="shared" si="0"/>
        <v>185.65850815850817</v>
      </c>
      <c r="D13">
        <f t="shared" si="1"/>
        <v>11.34149184149183</v>
      </c>
      <c r="E13">
        <f t="shared" si="2"/>
        <v>34.166666666666657</v>
      </c>
      <c r="H13" t="s">
        <v>8</v>
      </c>
      <c r="I13">
        <v>12</v>
      </c>
    </row>
    <row r="14" spans="1:9" x14ac:dyDescent="0.2">
      <c r="A14" s="2">
        <v>9</v>
      </c>
      <c r="B14" s="2">
        <f>ROUNDUP($F$1*2.95+4,0)</f>
        <v>211</v>
      </c>
      <c r="C14">
        <f t="shared" si="0"/>
        <v>200.8752913752914</v>
      </c>
      <c r="D14">
        <f t="shared" si="1"/>
        <v>10.124708624708603</v>
      </c>
      <c r="E14">
        <f t="shared" si="2"/>
        <v>48.166666666666657</v>
      </c>
      <c r="H14" t="s">
        <v>7</v>
      </c>
      <c r="I14">
        <f>AVERAGE(A6:A17)</f>
        <v>6.5</v>
      </c>
    </row>
    <row r="15" spans="1:9" x14ac:dyDescent="0.2">
      <c r="A15" s="2">
        <v>10</v>
      </c>
      <c r="B15" s="2">
        <f>ROUNDUP($F$1*3.12-4,0)</f>
        <v>215</v>
      </c>
      <c r="C15">
        <f t="shared" si="0"/>
        <v>216.0920745920746</v>
      </c>
      <c r="D15">
        <f t="shared" si="1"/>
        <v>-1.0920745920745958</v>
      </c>
      <c r="E15">
        <f t="shared" si="2"/>
        <v>52.166666666666657</v>
      </c>
      <c r="H15" t="s">
        <v>6</v>
      </c>
      <c r="I15">
        <f>AVERAGE(B6:B17)</f>
        <v>162.83333333333334</v>
      </c>
    </row>
    <row r="16" spans="1:9" x14ac:dyDescent="0.2">
      <c r="A16" s="2">
        <v>11</v>
      </c>
      <c r="B16" s="2">
        <f>ROUNDUP($F$1*3.25 - 8,0)</f>
        <v>220</v>
      </c>
      <c r="C16">
        <f t="shared" si="0"/>
        <v>231.30885780885779</v>
      </c>
      <c r="D16">
        <f t="shared" si="1"/>
        <v>-11.308857808857795</v>
      </c>
      <c r="E16">
        <f t="shared" si="2"/>
        <v>57.166666666666657</v>
      </c>
      <c r="H16" t="s">
        <v>5</v>
      </c>
      <c r="I16">
        <f>SUMSQ(D6:D17)</f>
        <v>889.94638694638661</v>
      </c>
    </row>
    <row r="17" spans="1:9" x14ac:dyDescent="0.2">
      <c r="A17" s="2">
        <v>12</v>
      </c>
      <c r="B17" s="2">
        <f>ROUNDUP($F$1*3.4+3,0)</f>
        <v>241</v>
      </c>
      <c r="C17">
        <f t="shared" si="0"/>
        <v>246.52564102564105</v>
      </c>
      <c r="D17">
        <f t="shared" si="1"/>
        <v>-5.5256410256410504</v>
      </c>
      <c r="E17">
        <f t="shared" si="2"/>
        <v>78.166666666666657</v>
      </c>
      <c r="H17" t="s">
        <v>12</v>
      </c>
      <c r="I17">
        <f>SUMSQ(E6:E17)</f>
        <v>34001.666666666672</v>
      </c>
    </row>
    <row r="18" spans="1:9" x14ac:dyDescent="0.2">
      <c r="A18" t="s">
        <v>1</v>
      </c>
      <c r="B18" t="s">
        <v>3</v>
      </c>
      <c r="C18" t="s">
        <v>13</v>
      </c>
      <c r="D18" t="s">
        <v>16</v>
      </c>
      <c r="E18" t="s">
        <v>17</v>
      </c>
      <c r="F18" t="s">
        <v>18</v>
      </c>
    </row>
    <row r="19" spans="1:9" x14ac:dyDescent="0.2">
      <c r="A19" s="5">
        <v>13</v>
      </c>
      <c r="B19" s="5">
        <f>ROUND(TREND($B$6:$B$17,$A$6:$A$17,A19),0)</f>
        <v>262</v>
      </c>
      <c r="C19">
        <f>$I$21*SQRT(1+1/$I$13+POWER(A19-$I$14,2)/(SUMSQ($A$6:$A$17)-$I$13*$I$14*$I$14))</f>
        <v>11.077216667975511</v>
      </c>
      <c r="D19">
        <f>TINV(0.05,$I$13-2)*C19</f>
        <v>24.681576829786181</v>
      </c>
      <c r="E19">
        <f>B19-D19</f>
        <v>237.3184231702138</v>
      </c>
      <c r="F19">
        <f>B19+D19</f>
        <v>286.6815768297862</v>
      </c>
      <c r="H19" t="s">
        <v>10</v>
      </c>
      <c r="I19">
        <f>(I17-I16)/I17</f>
        <v>0.97382638928641574</v>
      </c>
    </row>
    <row r="20" spans="1:9" x14ac:dyDescent="0.2">
      <c r="A20" s="5">
        <v>14</v>
      </c>
      <c r="B20" s="5">
        <f t="shared" ref="B20:B30" si="3">ROUND(TREND($B$6:$B$17,$A$6:$A$17,A20),0)</f>
        <v>277</v>
      </c>
      <c r="C20">
        <f t="shared" ref="C20:C30" si="4">$I$21*SQRT(1+1/$I$13+POWER(A20-$I$14,2)/(SUMSQ($A$6:$A$17)-$I$13*$I$14*$I$14))</f>
        <v>11.463746810686237</v>
      </c>
      <c r="D20">
        <f t="shared" ref="D20:D30" si="5">TINV(0.05,$I$13-2)*C20</f>
        <v>25.542819658223745</v>
      </c>
      <c r="E20">
        <f t="shared" ref="E20:E30" si="6">B20-D20</f>
        <v>251.45718034177625</v>
      </c>
      <c r="F20">
        <f t="shared" ref="F20:F30" si="7">B20+D20</f>
        <v>302.54281965822372</v>
      </c>
      <c r="H20" t="s">
        <v>11</v>
      </c>
    </row>
    <row r="21" spans="1:9" x14ac:dyDescent="0.2">
      <c r="A21" s="5">
        <v>15</v>
      </c>
      <c r="B21" s="5">
        <f t="shared" si="3"/>
        <v>292</v>
      </c>
      <c r="C21">
        <f t="shared" si="4"/>
        <v>11.890119134442122</v>
      </c>
      <c r="D21">
        <f t="shared" si="5"/>
        <v>26.492836398195905</v>
      </c>
      <c r="E21">
        <f t="shared" si="6"/>
        <v>265.50716360180411</v>
      </c>
      <c r="F21">
        <f t="shared" si="7"/>
        <v>318.49283639819589</v>
      </c>
      <c r="H21" t="s">
        <v>14</v>
      </c>
      <c r="I21">
        <f>SQRT(I16/(I13-2))</f>
        <v>9.4336969791613861</v>
      </c>
    </row>
    <row r="22" spans="1:9" x14ac:dyDescent="0.2">
      <c r="A22" s="5">
        <v>16</v>
      </c>
      <c r="B22" s="5">
        <f t="shared" si="3"/>
        <v>307</v>
      </c>
      <c r="C22">
        <f t="shared" si="4"/>
        <v>12.352208522543568</v>
      </c>
      <c r="D22">
        <f t="shared" si="5"/>
        <v>27.5224357169153</v>
      </c>
      <c r="E22">
        <f t="shared" si="6"/>
        <v>279.47756428308469</v>
      </c>
      <c r="F22">
        <f t="shared" si="7"/>
        <v>334.52243571691531</v>
      </c>
      <c r="H22" t="s">
        <v>15</v>
      </c>
    </row>
    <row r="23" spans="1:9" x14ac:dyDescent="0.2">
      <c r="A23" s="5">
        <v>17</v>
      </c>
      <c r="B23" s="5">
        <f t="shared" si="3"/>
        <v>323</v>
      </c>
      <c r="C23">
        <f t="shared" si="4"/>
        <v>12.846161216450335</v>
      </c>
      <c r="D23">
        <f t="shared" si="5"/>
        <v>28.623030905252254</v>
      </c>
      <c r="E23">
        <f t="shared" si="6"/>
        <v>294.37696909474772</v>
      </c>
      <c r="F23">
        <f t="shared" si="7"/>
        <v>351.62303090525228</v>
      </c>
    </row>
    <row r="24" spans="1:9" x14ac:dyDescent="0.2">
      <c r="A24" s="5">
        <v>18</v>
      </c>
      <c r="B24" s="5">
        <f t="shared" si="3"/>
        <v>338</v>
      </c>
      <c r="C24">
        <f t="shared" si="4"/>
        <v>13.368445716504629</v>
      </c>
      <c r="D24">
        <f t="shared" si="5"/>
        <v>29.786753291613451</v>
      </c>
      <c r="E24">
        <f t="shared" si="6"/>
        <v>308.21324670838658</v>
      </c>
      <c r="F24">
        <f t="shared" si="7"/>
        <v>367.78675329161342</v>
      </c>
    </row>
    <row r="25" spans="1:9" x14ac:dyDescent="0.2">
      <c r="A25" s="5">
        <v>19</v>
      </c>
      <c r="B25" s="5">
        <f t="shared" si="3"/>
        <v>353</v>
      </c>
      <c r="C25">
        <f t="shared" si="4"/>
        <v>13.915872376990698</v>
      </c>
      <c r="D25">
        <f t="shared" si="5"/>
        <v>31.006495902455562</v>
      </c>
      <c r="E25">
        <f t="shared" si="6"/>
        <v>321.99350409754442</v>
      </c>
      <c r="F25">
        <f t="shared" si="7"/>
        <v>384.00649590245558</v>
      </c>
    </row>
    <row r="26" spans="1:9" x14ac:dyDescent="0.2">
      <c r="A26" s="5">
        <v>20</v>
      </c>
      <c r="B26" s="5">
        <f t="shared" si="3"/>
        <v>368</v>
      </c>
      <c r="C26">
        <f t="shared" si="4"/>
        <v>14.485591027352594</v>
      </c>
      <c r="D26">
        <f t="shared" si="5"/>
        <v>32.275908162028088</v>
      </c>
      <c r="E26">
        <f t="shared" si="6"/>
        <v>335.72409183797191</v>
      </c>
      <c r="F26">
        <f t="shared" si="7"/>
        <v>400.27590816202809</v>
      </c>
    </row>
    <row r="27" spans="1:9" x14ac:dyDescent="0.2">
      <c r="A27" s="5">
        <v>21</v>
      </c>
      <c r="B27" s="5">
        <f t="shared" si="3"/>
        <v>383</v>
      </c>
      <c r="C27">
        <f t="shared" si="4"/>
        <v>15.075074496406531</v>
      </c>
      <c r="D27">
        <f t="shared" si="5"/>
        <v>33.589359182030812</v>
      </c>
      <c r="E27">
        <f t="shared" si="6"/>
        <v>349.41064081796918</v>
      </c>
      <c r="F27">
        <f t="shared" si="7"/>
        <v>416.58935918203082</v>
      </c>
    </row>
    <row r="28" spans="1:9" x14ac:dyDescent="0.2">
      <c r="A28" s="5">
        <v>22</v>
      </c>
      <c r="B28" s="5">
        <f t="shared" si="3"/>
        <v>399</v>
      </c>
      <c r="C28">
        <f t="shared" si="4"/>
        <v>15.682094088295695</v>
      </c>
      <c r="D28">
        <f t="shared" si="5"/>
        <v>34.941883118635914</v>
      </c>
      <c r="E28">
        <f t="shared" si="6"/>
        <v>364.05811688136407</v>
      </c>
      <c r="F28">
        <f t="shared" si="7"/>
        <v>433.94188311863593</v>
      </c>
    </row>
    <row r="29" spans="1:9" x14ac:dyDescent="0.2">
      <c r="A29" s="5">
        <v>23</v>
      </c>
      <c r="B29" s="5">
        <f t="shared" si="3"/>
        <v>414</v>
      </c>
      <c r="C29">
        <f t="shared" si="4"/>
        <v>16.30469132420404</v>
      </c>
      <c r="D29">
        <f t="shared" si="5"/>
        <v>36.329116209102558</v>
      </c>
      <c r="E29">
        <f t="shared" si="6"/>
        <v>377.67088379089745</v>
      </c>
      <c r="F29">
        <f t="shared" si="7"/>
        <v>450.32911620910255</v>
      </c>
    </row>
    <row r="30" spans="1:9" x14ac:dyDescent="0.2">
      <c r="A30" s="5">
        <v>24</v>
      </c>
      <c r="B30" s="5">
        <f t="shared" si="3"/>
        <v>429</v>
      </c>
      <c r="C30">
        <f t="shared" si="4"/>
        <v>16.941148828295368</v>
      </c>
      <c r="D30">
        <f t="shared" si="5"/>
        <v>37.747231901606661</v>
      </c>
      <c r="E30">
        <f t="shared" si="6"/>
        <v>391.25276809839335</v>
      </c>
      <c r="F30">
        <f t="shared" si="7"/>
        <v>466.74723190160665</v>
      </c>
    </row>
  </sheetData>
  <phoneticPr fontId="2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DatosPlanificacion</vt:lpstr>
    </vt:vector>
  </TitlesOfParts>
  <Company>UniOvi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Entrialgo Castaño</dc:creator>
  <cp:lastModifiedBy>Becario</cp:lastModifiedBy>
  <dcterms:created xsi:type="dcterms:W3CDTF">2002-04-30T07:38:41Z</dcterms:created>
  <dcterms:modified xsi:type="dcterms:W3CDTF">2023-12-15T08:53:06Z</dcterms:modified>
</cp:coreProperties>
</file>