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 Dias Martins\Documents\Python\Projetos\Imposto_Renda\"/>
    </mc:Choice>
  </mc:AlternateContent>
  <bookViews>
    <workbookView xWindow="0" yWindow="0" windowWidth="9324" windowHeight="4338"/>
  </bookViews>
  <sheets>
    <sheet name="Avenue" sheetId="1" r:id="rId1"/>
    <sheet name="Rendimento_nao_tributavel" sheetId="2" r:id="rId2"/>
    <sheet name="Rendimento_tributação_exclusiva" sheetId="3" r:id="rId3"/>
    <sheet name="Bens_Direitos" sheetId="4" r:id="rId4"/>
    <sheet name="RF_Sald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2" i="1"/>
  <c r="H2" i="1" s="1"/>
  <c r="E2" i="1"/>
  <c r="E3" i="1"/>
  <c r="E4" i="1"/>
  <c r="E5" i="1"/>
  <c r="E6" i="1"/>
  <c r="E7" i="1"/>
  <c r="E8" i="1"/>
  <c r="E9" i="1"/>
  <c r="I2" i="1" l="1"/>
  <c r="I3" i="1"/>
  <c r="I4" i="1"/>
  <c r="I5" i="1"/>
  <c r="I6" i="1"/>
  <c r="I7" i="1"/>
  <c r="I8" i="1"/>
  <c r="I9" i="1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E26" i="2"/>
  <c r="E27" i="2"/>
  <c r="E28" i="2"/>
  <c r="E29" i="2"/>
  <c r="E30" i="2"/>
  <c r="E31" i="2"/>
  <c r="E16" i="4"/>
  <c r="E17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5" i="2" l="1"/>
  <c r="E24" i="2"/>
  <c r="E23" i="2"/>
  <c r="E22" i="2"/>
  <c r="E21" i="2"/>
  <c r="E20" i="2"/>
  <c r="E19" i="2"/>
  <c r="E18" i="2"/>
  <c r="E17" i="2"/>
  <c r="E1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</calcChain>
</file>

<file path=xl/sharedStrings.xml><?xml version="1.0" encoding="utf-8"?>
<sst xmlns="http://schemas.openxmlformats.org/spreadsheetml/2006/main" count="238" uniqueCount="120">
  <si>
    <t>Código</t>
  </si>
  <si>
    <t>Tipo</t>
  </si>
  <si>
    <t>REIT</t>
  </si>
  <si>
    <t>ETF</t>
  </si>
  <si>
    <t>Símbolo</t>
  </si>
  <si>
    <t>AMT</t>
  </si>
  <si>
    <t>DLR</t>
  </si>
  <si>
    <t>NNN</t>
  </si>
  <si>
    <t>O</t>
  </si>
  <si>
    <t>IAU</t>
  </si>
  <si>
    <t>NOBL</t>
  </si>
  <si>
    <t>QQQ</t>
  </si>
  <si>
    <t>Empresa</t>
  </si>
  <si>
    <t>American Tower Corp.</t>
  </si>
  <si>
    <t>Realty Trust Inc</t>
  </si>
  <si>
    <t>NATIONAL RETAIL PROPERTIES INC COM</t>
  </si>
  <si>
    <t>Income Corporation</t>
  </si>
  <si>
    <t>ISHARES GOLD TRUST ISHARES</t>
  </si>
  <si>
    <t>PROSHARES TR S&amp;P 500 DV ARIST</t>
  </si>
  <si>
    <t>INVESCO QQQ TR UNIT SER 1</t>
  </si>
  <si>
    <t>Qtde</t>
  </si>
  <si>
    <t>Custo de Aquisição</t>
  </si>
  <si>
    <t>Ptax Liquidação</t>
  </si>
  <si>
    <t>Custo de Aquisição (BRL)</t>
  </si>
  <si>
    <t>VNQI</t>
  </si>
  <si>
    <t>VANGUARD INTL EQUITY INDEX FDS GLB EX US ETF</t>
  </si>
  <si>
    <t>Valor Ano Anterior</t>
  </si>
  <si>
    <t>Ticker</t>
  </si>
  <si>
    <t>VILG11</t>
  </si>
  <si>
    <t>VISC11</t>
  </si>
  <si>
    <t>VILG14</t>
  </si>
  <si>
    <t>VINO11</t>
  </si>
  <si>
    <t>VILG15</t>
  </si>
  <si>
    <t>BCRI11</t>
  </si>
  <si>
    <t>RENDIMENTOS</t>
  </si>
  <si>
    <t>CNPJ Desorganizado</t>
  </si>
  <si>
    <t>BTG Pactual Serviços Financeiros S.A DTVM</t>
  </si>
  <si>
    <t>Razão Social - Fundo</t>
  </si>
  <si>
    <t>BRL Distribuidora de Titulos e Valores Mobiliarios S/A</t>
  </si>
  <si>
    <t>ALZR11</t>
  </si>
  <si>
    <t>BTLG11</t>
  </si>
  <si>
    <t>IRDM11</t>
  </si>
  <si>
    <t>MXRF11</t>
  </si>
  <si>
    <t>VRTA11</t>
  </si>
  <si>
    <t>Banco Fator S/A</t>
  </si>
  <si>
    <t>HGBS11</t>
  </si>
  <si>
    <t>HEDGE INVESTMENTS DTVM LTDA</t>
  </si>
  <si>
    <t>HGRU11</t>
  </si>
  <si>
    <t>Credit Suisse Hedging-Griffo</t>
  </si>
  <si>
    <t>XPLG11</t>
  </si>
  <si>
    <t>Vortx Distribuidora de Titulos e Valores Mobiliarios LTDA</t>
  </si>
  <si>
    <t>CNPJ - Fundos Pagadores</t>
  </si>
  <si>
    <t>BBAS3F</t>
  </si>
  <si>
    <t>BBSE3F</t>
  </si>
  <si>
    <t>AGRO3F</t>
  </si>
  <si>
    <t>EGIE3F</t>
  </si>
  <si>
    <t>ITSA4F</t>
  </si>
  <si>
    <t>FLRY3F</t>
  </si>
  <si>
    <t>LREN3F</t>
  </si>
  <si>
    <t>RENT3F</t>
  </si>
  <si>
    <t>TAEE11F</t>
  </si>
  <si>
    <t>ABEV3F</t>
  </si>
  <si>
    <t>Banco do Brasil S.A</t>
  </si>
  <si>
    <t>BB SEGURIDADE PARTICIPAÇÕES S.A.</t>
  </si>
  <si>
    <t>CIA BRAS DE PROP AGRICOLAS</t>
  </si>
  <si>
    <t>Engie Brasil Energia S.A</t>
  </si>
  <si>
    <t>Localiza Rent s Car S.A</t>
  </si>
  <si>
    <t>Fleury S/A</t>
  </si>
  <si>
    <t>Ambev S.A</t>
  </si>
  <si>
    <t>Itausa S.A</t>
  </si>
  <si>
    <t>Lojas Renner S.A</t>
  </si>
  <si>
    <t>Transmis. Aliança Energ. Eletri</t>
  </si>
  <si>
    <t>ODPV3F</t>
  </si>
  <si>
    <t>Grupo</t>
  </si>
  <si>
    <t>SAPR11F</t>
  </si>
  <si>
    <t>MGLU3F</t>
  </si>
  <si>
    <t>PETZ3F</t>
  </si>
  <si>
    <t>Odontoprev S.A</t>
  </si>
  <si>
    <t>Cia de Saneamento do Parana</t>
  </si>
  <si>
    <t>Magazine Luiza S.A</t>
  </si>
  <si>
    <t>PET CENTER COMERCIO E PARTICIPACOES S.A.</t>
  </si>
  <si>
    <t>HASH11</t>
  </si>
  <si>
    <t>HASHDEX NASDAQ CRYPTO INDEX</t>
  </si>
  <si>
    <t>POSI3F</t>
  </si>
  <si>
    <t>POSITIVO TECNOLOGIA S.A.</t>
  </si>
  <si>
    <t>Renda Fixa</t>
  </si>
  <si>
    <t>Rendimentos Líquidos</t>
  </si>
  <si>
    <t>02.332.886/0001-04</t>
  </si>
  <si>
    <t>CNPJ</t>
  </si>
  <si>
    <t>30.680.829/0001-43</t>
  </si>
  <si>
    <t>00.416.968/0001-01</t>
  </si>
  <si>
    <t>18.945670/0001-46</t>
  </si>
  <si>
    <t>Ano Atual do IR</t>
  </si>
  <si>
    <t>Ano Anterior do IR</t>
  </si>
  <si>
    <t>60.701.190/0001-01</t>
  </si>
  <si>
    <t>Saldo Banco 1</t>
  </si>
  <si>
    <t>Saldo Banco 2</t>
  </si>
  <si>
    <t>Saldo Banco 3</t>
  </si>
  <si>
    <t>Saldo Banco 4</t>
  </si>
  <si>
    <t>Tesouro Direto 1</t>
  </si>
  <si>
    <t>Tesouro Direto 2</t>
  </si>
  <si>
    <t>Tesouro Direto 3</t>
  </si>
  <si>
    <t>Saldo 1</t>
  </si>
  <si>
    <t>Saldo 2</t>
  </si>
  <si>
    <t>Saldo 3</t>
  </si>
  <si>
    <t>Saldo 4</t>
  </si>
  <si>
    <t>Saldo 5</t>
  </si>
  <si>
    <t>Saldo 6</t>
  </si>
  <si>
    <t>Saldo 7</t>
  </si>
  <si>
    <t>Renda Fixa 1</t>
  </si>
  <si>
    <t>Renda Fixa 2</t>
  </si>
  <si>
    <t>Renda Fixa 3</t>
  </si>
  <si>
    <t>Renda Fixa 4</t>
  </si>
  <si>
    <t>Renda Fixa 5</t>
  </si>
  <si>
    <t>Renda Fixa 6</t>
  </si>
  <si>
    <t>Renda Fixa 7</t>
  </si>
  <si>
    <t>Renda Fixa 8</t>
  </si>
  <si>
    <t>Renda Fixa 9</t>
  </si>
  <si>
    <t>Renda Fixa 10</t>
  </si>
  <si>
    <t>Renda Fixa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</si>
</sst>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NumberFormat="1"/>
    <xf numFmtId="0" fontId="2" fillId="2" borderId="1" xfId="0" applyFont="1" applyFill="1" applyBorder="1"/>
    <xf numFmtId="0" fontId="2" fillId="3" borderId="0" xfId="0" applyFont="1" applyFill="1" applyBorder="1"/>
    <xf numFmtId="0" fontId="2" fillId="3" borderId="3" xfId="0" applyFont="1" applyFill="1" applyBorder="1"/>
    <xf numFmtId="0" fontId="2" fillId="2" borderId="0" xfId="0" applyFont="1" applyFill="1" applyBorder="1"/>
    <xf numFmtId="0" fontId="2" fillId="3" borderId="4" xfId="0" applyFont="1" applyFill="1" applyBorder="1"/>
    <xf numFmtId="4" fontId="0" fillId="4" borderId="0" xfId="0" applyNumberFormat="1" applyFill="1"/>
    <xf numFmtId="0" fontId="3" fillId="4" borderId="0" xfId="0" applyNumberFormat="1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6" borderId="0" xfId="0" applyNumberFormat="1" applyFill="1"/>
  </cellXfs>
  <cellStyles count="2">
    <cellStyle name="Normal" xfId="0" builtinId="0"/>
    <cellStyle name="Vírgula" xfId="1" builtinId="3"/>
  </cellStyles>
  <dxfs count="19">
    <dxf>
      <numFmt numFmtId="2" formatCode="0.00"/>
    </dxf>
    <dxf>
      <numFmt numFmtId="12" formatCode="&quot;R$&quot;\ #,##0.00;[Red]\-&quot;R$&quot;\ #,##0.00"/>
    </dxf>
    <dxf>
      <numFmt numFmtId="4" formatCode="#,##0.00"/>
    </dxf>
    <dxf>
      <numFmt numFmtId="4" formatCode="#,##0.00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border outline="0">
        <left style="thin">
          <color theme="5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  <dxf>
      <numFmt numFmtId="164" formatCode="_-* #,##0_-;\-* #,##0_-;_-* &quot;-&quot;??_-;_-@_-"/>
    </dxf>
    <dxf>
      <numFmt numFmtId="4" formatCode="#,##0.00"/>
      <fill>
        <patternFill patternType="solid">
          <fgColor indexed="64"/>
          <bgColor theme="9" tint="0.59999389629810485"/>
        </patternFill>
      </fill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1:I9" totalsRowShown="0">
  <autoFilter ref="A1:I9"/>
  <tableColumns count="9">
    <tableColumn id="1" name="Código"/>
    <tableColumn id="2" name="Tipo"/>
    <tableColumn id="3" name="Símbolo"/>
    <tableColumn id="4" name="Empresa"/>
    <tableColumn id="5" name="Qtde" dataDxfId="2">
      <calculatedColumnFormula>RAND()*RANDBETWEEN(1,30)</calculatedColumnFormula>
    </tableColumn>
    <tableColumn id="6" name="Custo de Aquisição" dataDxfId="0">
      <calculatedColumnFormula>RAND()*RANDBETWEEN(1,300)</calculatedColumnFormula>
    </tableColumn>
    <tableColumn id="7" name="Ptax Liquidação" dataDxfId="1"/>
    <tableColumn id="8" name="Custo de Aquisição (BRL)" dataDxfId="18">
      <calculatedColumnFormula>Tabela1[[#This Row],[Ptax Liquidação]]*Tabela1[[#This Row],[Custo de Aquisição]]</calculatedColumnFormula>
    </tableColumn>
    <tableColumn id="9" name="Valor Ano Anterior" dataDxfId="17">
      <calculatedColumnFormula>Tabela1[[#This Row],[Custo de Aquisição (BRL)]]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F31" totalsRowShown="0">
  <autoFilter ref="A1:F31"/>
  <tableColumns count="6">
    <tableColumn id="1" name="Ticker"/>
    <tableColumn id="2" name="RENDIMENTOS"/>
    <tableColumn id="3" name="Razão Social - Fundo"/>
    <tableColumn id="4" name="CNPJ Desorganizado" dataDxfId="16" dataCellStyle="Vírgula"/>
    <tableColumn id="5" name="CNPJ - Fundos Pagadores" dataDxfId="15">
      <calculatedColumnFormula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calculatedColumnFormula>
    </tableColumn>
    <tableColumn id="6" name="Código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F21" totalsRowShown="0" headerRowDxfId="14" tableBorderDxfId="13">
  <autoFilter ref="A1:F21"/>
  <tableColumns count="6">
    <tableColumn id="1" name="Ticker"/>
    <tableColumn id="2" name="RENDIMENTOS" dataDxfId="12">
      <calculatedColumnFormula>RAND()*RANDBETWEEN(1,100)</calculatedColumnFormula>
    </tableColumn>
    <tableColumn id="3" name="Razão Social - Fundo"/>
    <tableColumn id="4" name="CNPJ Desorganizado"/>
    <tableColumn id="5" name="CNPJ - Fundos Pagadores" dataDxfId="11">
      <calculatedColumnFormula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calculatedColumnFormula>
    </tableColumn>
    <tableColumn id="6" name="Códig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H17" totalsRowShown="0" headerRowDxfId="10" tableBorderDxfId="9">
  <autoFilter ref="A1:H17"/>
  <tableColumns count="8">
    <tableColumn id="1" name="Ticker" dataDxfId="8"/>
    <tableColumn id="2" name="RENDIMENTOS" dataDxfId="7">
      <calculatedColumnFormula>RAND()*RANDBETWEEN(1,100)</calculatedColumnFormula>
    </tableColumn>
    <tableColumn id="3" name="Razão Social - Fundo" dataDxfId="6"/>
    <tableColumn id="4" name="CNPJ Desorganizado" dataDxfId="5"/>
    <tableColumn id="5" name="CNPJ - Fundos Pagadores" dataDxfId="4">
      <calculatedColumnFormula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calculatedColumnFormula>
    </tableColumn>
    <tableColumn id="6" name="Código"/>
    <tableColumn id="7" name="Grupo"/>
    <tableColumn id="8" name="Valor Ano Anterior" dataDxfId="3">
      <calculatedColumnFormula>Tabela3[[#This Row],[RENDIMENTOS]]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G22" totalsRowShown="0">
  <autoFilter ref="A1:G22"/>
  <tableColumns count="7">
    <tableColumn id="1" name="Renda Fixa"/>
    <tableColumn id="2" name="Ano Anterior do IR">
      <calculatedColumnFormula>RAND()*RANDBETWEEN(1,10000)</calculatedColumnFormula>
    </tableColumn>
    <tableColumn id="3" name="Ano Atual do IR">
      <calculatedColumnFormula>RAND()*RANDBETWEEN(1,100000)</calculatedColumnFormula>
    </tableColumn>
    <tableColumn id="4" name="Rendimentos Líquidos">
      <calculatedColumnFormula>RAND()*RANDBETWEEN(1,100)</calculatedColumnFormula>
    </tableColumn>
    <tableColumn id="5" name="CNPJ"/>
    <tableColumn id="6" name="Grupo"/>
    <tableColumn id="7" name="Códig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pane ySplit="1" topLeftCell="A2" activePane="bottomLeft" state="frozen"/>
      <selection pane="bottomLeft" activeCell="D16" sqref="A16:D16"/>
    </sheetView>
  </sheetViews>
  <sheetFormatPr defaultRowHeight="14.4" x14ac:dyDescent="0.55000000000000004"/>
  <cols>
    <col min="3" max="3" width="9.1015625" customWidth="1"/>
    <col min="4" max="4" width="41.1015625" bestFit="1" customWidth="1"/>
    <col min="5" max="5" width="11.41796875" customWidth="1"/>
    <col min="6" max="6" width="17.83984375" customWidth="1"/>
    <col min="7" max="7" width="15.20703125" customWidth="1"/>
    <col min="8" max="8" width="22.578125" customWidth="1"/>
    <col min="9" max="9" width="18.15625" bestFit="1" customWidth="1"/>
  </cols>
  <sheetData>
    <row r="1" spans="1:9" x14ac:dyDescent="0.55000000000000004">
      <c r="A1" t="s">
        <v>0</v>
      </c>
      <c r="B1" t="s">
        <v>1</v>
      </c>
      <c r="C1" t="s">
        <v>4</v>
      </c>
      <c r="D1" t="s">
        <v>12</v>
      </c>
      <c r="E1" t="s">
        <v>20</v>
      </c>
      <c r="F1" t="s">
        <v>21</v>
      </c>
      <c r="G1" t="s">
        <v>22</v>
      </c>
      <c r="H1" t="s">
        <v>23</v>
      </c>
      <c r="I1" s="14" t="s">
        <v>26</v>
      </c>
    </row>
    <row r="2" spans="1:9" x14ac:dyDescent="0.55000000000000004">
      <c r="A2">
        <v>31</v>
      </c>
      <c r="B2" t="s">
        <v>2</v>
      </c>
      <c r="C2" t="s">
        <v>5</v>
      </c>
      <c r="D2" t="s">
        <v>13</v>
      </c>
      <c r="E2" s="1">
        <f t="shared" ref="E2:E9" ca="1" si="0">RAND()*RANDBETWEEN(1,30)</f>
        <v>6.4837825809630516</v>
      </c>
      <c r="F2" s="17">
        <f ca="1">RAND()*RANDBETWEEN(1,300)</f>
        <v>33.499064651675418</v>
      </c>
      <c r="G2" s="2">
        <v>5.3369999999999997</v>
      </c>
      <c r="H2" s="2">
        <f ca="1">Tabela1[[#This Row],[Ptax Liquidação]]*Tabela1[[#This Row],[Custo de Aquisição]]</f>
        <v>178.78450804599169</v>
      </c>
      <c r="I2" s="13">
        <f ca="1">Tabela1[[#This Row],[Custo de Aquisição (BRL)]]</f>
        <v>178.78450804599169</v>
      </c>
    </row>
    <row r="3" spans="1:9" x14ac:dyDescent="0.55000000000000004">
      <c r="A3">
        <v>31</v>
      </c>
      <c r="B3" t="s">
        <v>2</v>
      </c>
      <c r="C3" t="s">
        <v>6</v>
      </c>
      <c r="D3" t="s">
        <v>14</v>
      </c>
      <c r="E3" s="1">
        <f t="shared" ca="1" si="0"/>
        <v>10.522864862172911</v>
      </c>
      <c r="F3" s="17">
        <f t="shared" ref="F3:F9" ca="1" si="1">RAND()*RANDBETWEEN(1,300)</f>
        <v>100.98964925128993</v>
      </c>
      <c r="G3" s="2">
        <v>5.2186000000000003</v>
      </c>
      <c r="H3" s="2">
        <f ca="1">Tabela1[[#This Row],[Ptax Liquidação]]*Tabela1[[#This Row],[Custo de Aquisição]]</f>
        <v>527.0245835827817</v>
      </c>
      <c r="I3" s="13">
        <f ca="1">Tabela1[[#This Row],[Custo de Aquisição (BRL)]]</f>
        <v>527.0245835827817</v>
      </c>
    </row>
    <row r="4" spans="1:9" x14ac:dyDescent="0.55000000000000004">
      <c r="A4">
        <v>31</v>
      </c>
      <c r="B4" t="s">
        <v>2</v>
      </c>
      <c r="C4" t="s">
        <v>7</v>
      </c>
      <c r="D4" t="s">
        <v>15</v>
      </c>
      <c r="E4" s="1">
        <f t="shared" ca="1" si="0"/>
        <v>0.39509442428636776</v>
      </c>
      <c r="F4" s="17">
        <f t="shared" ca="1" si="1"/>
        <v>98.367388157182219</v>
      </c>
      <c r="G4" s="2">
        <v>5.3643000000000001</v>
      </c>
      <c r="H4" s="2">
        <f ca="1">Tabela1[[#This Row],[Ptax Liquidação]]*Tabela1[[#This Row],[Custo de Aquisição]]</f>
        <v>527.67218029157254</v>
      </c>
      <c r="I4" s="13">
        <f ca="1">Tabela1[[#This Row],[Custo de Aquisição (BRL)]]</f>
        <v>527.67218029157254</v>
      </c>
    </row>
    <row r="5" spans="1:9" x14ac:dyDescent="0.55000000000000004">
      <c r="A5">
        <v>31</v>
      </c>
      <c r="B5" t="s">
        <v>2</v>
      </c>
      <c r="C5" t="s">
        <v>8</v>
      </c>
      <c r="D5" t="s">
        <v>16</v>
      </c>
      <c r="E5" s="1">
        <f t="shared" ca="1" si="0"/>
        <v>13.384872949718709</v>
      </c>
      <c r="F5" s="17">
        <f t="shared" ca="1" si="1"/>
        <v>1.5457931837335996</v>
      </c>
      <c r="G5" s="2">
        <v>5.2804000000000002</v>
      </c>
      <c r="H5" s="2">
        <f ca="1">Tabela1[[#This Row],[Ptax Liquidação]]*Tabela1[[#This Row],[Custo de Aquisição]]</f>
        <v>8.1624063273869005</v>
      </c>
      <c r="I5" s="13">
        <f ca="1">Tabela1[[#This Row],[Custo de Aquisição (BRL)]]</f>
        <v>8.1624063273869005</v>
      </c>
    </row>
    <row r="6" spans="1:9" x14ac:dyDescent="0.55000000000000004">
      <c r="A6">
        <v>74</v>
      </c>
      <c r="B6" t="s">
        <v>3</v>
      </c>
      <c r="C6" t="s">
        <v>9</v>
      </c>
      <c r="D6" t="s">
        <v>17</v>
      </c>
      <c r="E6" s="1">
        <f t="shared" ca="1" si="0"/>
        <v>1.707317650803313</v>
      </c>
      <c r="F6" s="17">
        <f t="shared" ca="1" si="1"/>
        <v>146.30351841716293</v>
      </c>
      <c r="G6" s="2">
        <v>5.6021000000000001</v>
      </c>
      <c r="H6" s="2">
        <f ca="1">Tabela1[[#This Row],[Ptax Liquidação]]*Tabela1[[#This Row],[Custo de Aquisição]]</f>
        <v>819.60694052478846</v>
      </c>
      <c r="I6" s="13">
        <f ca="1">Tabela1[[#This Row],[Custo de Aquisição (BRL)]]</f>
        <v>819.60694052478846</v>
      </c>
    </row>
    <row r="7" spans="1:9" x14ac:dyDescent="0.55000000000000004">
      <c r="A7">
        <v>74</v>
      </c>
      <c r="B7" t="s">
        <v>3</v>
      </c>
      <c r="C7" t="s">
        <v>10</v>
      </c>
      <c r="D7" t="s">
        <v>18</v>
      </c>
      <c r="E7" s="1">
        <f t="shared" ca="1" si="0"/>
        <v>13.952292187845313</v>
      </c>
      <c r="F7" s="17">
        <f t="shared" ca="1" si="1"/>
        <v>86.211346835624269</v>
      </c>
      <c r="G7" s="2">
        <v>5.3562000000000003</v>
      </c>
      <c r="H7" s="2">
        <f ca="1">Tabela1[[#This Row],[Ptax Liquidação]]*Tabela1[[#This Row],[Custo de Aquisição]]</f>
        <v>461.76521592097072</v>
      </c>
      <c r="I7" s="13">
        <f ca="1">Tabela1[[#This Row],[Custo de Aquisição (BRL)]]</f>
        <v>461.76521592097072</v>
      </c>
    </row>
    <row r="8" spans="1:9" x14ac:dyDescent="0.55000000000000004">
      <c r="A8">
        <v>74</v>
      </c>
      <c r="B8" t="s">
        <v>3</v>
      </c>
      <c r="C8" t="s">
        <v>11</v>
      </c>
      <c r="D8" t="s">
        <v>19</v>
      </c>
      <c r="E8" s="1">
        <f t="shared" ca="1" si="0"/>
        <v>5.5430975518469996</v>
      </c>
      <c r="F8" s="17">
        <f t="shared" ca="1" si="1"/>
        <v>6.141217869132241</v>
      </c>
      <c r="G8" s="2">
        <v>5.3299000000000003</v>
      </c>
      <c r="H8" s="2">
        <f ca="1">Tabela1[[#This Row],[Ptax Liquidação]]*Tabela1[[#This Row],[Custo de Aquisição]]</f>
        <v>32.732077120687933</v>
      </c>
      <c r="I8" s="13">
        <f ca="1">Tabela1[[#This Row],[Custo de Aquisição (BRL)]]</f>
        <v>32.732077120687933</v>
      </c>
    </row>
    <row r="9" spans="1:9" x14ac:dyDescent="0.55000000000000004">
      <c r="A9">
        <v>74</v>
      </c>
      <c r="B9" t="s">
        <v>3</v>
      </c>
      <c r="C9" t="s">
        <v>24</v>
      </c>
      <c r="D9" t="s">
        <v>25</v>
      </c>
      <c r="E9" s="1">
        <f t="shared" ca="1" si="0"/>
        <v>19.332307837283096</v>
      </c>
      <c r="F9" s="17">
        <f t="shared" ca="1" si="1"/>
        <v>29.412881584879347</v>
      </c>
      <c r="G9" s="2">
        <v>5.4637000000000002</v>
      </c>
      <c r="H9" s="2">
        <f ca="1">Tabela1[[#This Row],[Ptax Liquidação]]*Tabela1[[#This Row],[Custo de Aquisição]]</f>
        <v>160.70316111530531</v>
      </c>
      <c r="I9" s="13">
        <f ca="1">Tabela1[[#This Row],[Custo de Aquisição (BRL)]]</f>
        <v>160.70316111530531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ySplit="1" topLeftCell="A20" activePane="bottomLeft" state="frozen"/>
      <selection pane="bottomLeft" activeCell="B8" sqref="B2:B8"/>
    </sheetView>
  </sheetViews>
  <sheetFormatPr defaultRowHeight="14.4" x14ac:dyDescent="0.55000000000000004"/>
  <cols>
    <col min="2" max="2" width="14.62890625" customWidth="1"/>
    <col min="3" max="3" width="34.9453125" bestFit="1" customWidth="1"/>
    <col min="4" max="4" width="18.9453125" customWidth="1"/>
    <col min="5" max="5" width="23.26171875" bestFit="1" customWidth="1"/>
  </cols>
  <sheetData>
    <row r="1" spans="1:8" x14ac:dyDescent="0.55000000000000004">
      <c r="A1" t="s">
        <v>27</v>
      </c>
      <c r="B1" t="s">
        <v>34</v>
      </c>
      <c r="C1" t="s">
        <v>37</v>
      </c>
      <c r="D1" t="s">
        <v>35</v>
      </c>
      <c r="E1" s="4" t="s">
        <v>51</v>
      </c>
      <c r="F1" t="s">
        <v>0</v>
      </c>
    </row>
    <row r="2" spans="1:8" x14ac:dyDescent="0.55000000000000004">
      <c r="A2" t="s">
        <v>28</v>
      </c>
      <c r="B2" s="17">
        <f t="shared" ref="B2:B7" ca="1" si="0">RAND()*RANDBETWEEN(1,100)</f>
        <v>0.79408106809090206</v>
      </c>
      <c r="C2" t="s">
        <v>38</v>
      </c>
      <c r="D2" s="3">
        <v>13486793000142</v>
      </c>
      <c r="E2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13.486.793/0001-42</v>
      </c>
      <c r="F2">
        <v>26</v>
      </c>
    </row>
    <row r="3" spans="1:8" x14ac:dyDescent="0.55000000000000004">
      <c r="A3" t="s">
        <v>29</v>
      </c>
      <c r="B3" s="17">
        <f t="shared" ca="1" si="0"/>
        <v>40.013691479544264</v>
      </c>
      <c r="C3" t="s">
        <v>38</v>
      </c>
      <c r="D3" s="3">
        <v>13486793000142</v>
      </c>
      <c r="E3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13.486.793/0001-42</v>
      </c>
      <c r="F3">
        <v>26</v>
      </c>
    </row>
    <row r="4" spans="1:8" x14ac:dyDescent="0.55000000000000004">
      <c r="A4" t="s">
        <v>30</v>
      </c>
      <c r="B4" s="17">
        <f t="shared" ca="1" si="0"/>
        <v>0.67256338543911609</v>
      </c>
      <c r="C4" t="s">
        <v>38</v>
      </c>
      <c r="D4" s="3">
        <v>13486793000142</v>
      </c>
      <c r="E4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13.486.793/0001-42</v>
      </c>
      <c r="F4">
        <v>26</v>
      </c>
    </row>
    <row r="5" spans="1:8" x14ac:dyDescent="0.55000000000000004">
      <c r="A5" t="s">
        <v>31</v>
      </c>
      <c r="B5" s="17">
        <f t="shared" ca="1" si="0"/>
        <v>55.983526584707569</v>
      </c>
      <c r="C5" t="s">
        <v>38</v>
      </c>
      <c r="D5" s="3">
        <v>13486793000142</v>
      </c>
      <c r="E5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13.486.793/0001-42</v>
      </c>
      <c r="F5">
        <v>26</v>
      </c>
      <c r="G5" s="2"/>
      <c r="H5" s="2"/>
    </row>
    <row r="6" spans="1:8" x14ac:dyDescent="0.55000000000000004">
      <c r="A6" t="s">
        <v>32</v>
      </c>
      <c r="B6" s="17">
        <f t="shared" ca="1" si="0"/>
        <v>21.878174118347157</v>
      </c>
      <c r="C6" t="s">
        <v>38</v>
      </c>
      <c r="D6" s="3">
        <v>13486793000142</v>
      </c>
      <c r="E6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13.486.793/0001-42</v>
      </c>
      <c r="F6">
        <v>26</v>
      </c>
      <c r="G6" s="2"/>
    </row>
    <row r="7" spans="1:8" x14ac:dyDescent="0.55000000000000004">
      <c r="A7" t="s">
        <v>33</v>
      </c>
      <c r="B7" s="17">
        <f t="shared" ca="1" si="0"/>
        <v>65.570833726144329</v>
      </c>
      <c r="C7" t="s">
        <v>38</v>
      </c>
      <c r="D7" s="3">
        <v>13486793000142</v>
      </c>
      <c r="E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13.486.793/0001-42</v>
      </c>
      <c r="F7">
        <v>26</v>
      </c>
      <c r="G7" s="2"/>
    </row>
    <row r="8" spans="1:8" x14ac:dyDescent="0.55000000000000004">
      <c r="A8" t="s">
        <v>39</v>
      </c>
      <c r="B8" s="17">
        <f ca="1">RAND()*RANDBETWEEN(1,100)</f>
        <v>12.597979128578148</v>
      </c>
      <c r="C8" t="s">
        <v>36</v>
      </c>
      <c r="D8" s="3">
        <v>59281253000123</v>
      </c>
      <c r="E8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59.281.253/0001-23</v>
      </c>
      <c r="F8">
        <v>26</v>
      </c>
      <c r="G8" s="2"/>
      <c r="H8" s="2"/>
    </row>
    <row r="9" spans="1:8" x14ac:dyDescent="0.55000000000000004">
      <c r="A9" t="s">
        <v>40</v>
      </c>
      <c r="B9" s="17">
        <f t="shared" ref="B9:B31" ca="1" si="1">RAND()*RANDBETWEEN(1,30)</f>
        <v>12.619375642972487</v>
      </c>
      <c r="C9" t="s">
        <v>36</v>
      </c>
      <c r="D9" s="3">
        <v>59281253000123</v>
      </c>
      <c r="E9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59.281.253/0001-23</v>
      </c>
      <c r="F9">
        <v>26</v>
      </c>
      <c r="G9" s="2"/>
    </row>
    <row r="10" spans="1:8" x14ac:dyDescent="0.55000000000000004">
      <c r="A10" t="s">
        <v>41</v>
      </c>
      <c r="B10" s="17">
        <f t="shared" ca="1" si="1"/>
        <v>8.0874094777789534</v>
      </c>
      <c r="C10" t="s">
        <v>36</v>
      </c>
      <c r="D10" s="3">
        <v>59281253000123</v>
      </c>
      <c r="E10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59.281.253/0001-23</v>
      </c>
      <c r="F10">
        <v>26</v>
      </c>
      <c r="G10" s="2"/>
    </row>
    <row r="11" spans="1:8" x14ac:dyDescent="0.55000000000000004">
      <c r="A11" t="s">
        <v>42</v>
      </c>
      <c r="B11" s="17">
        <f t="shared" ca="1" si="1"/>
        <v>12.007824290768129</v>
      </c>
      <c r="C11" t="s">
        <v>36</v>
      </c>
      <c r="D11" s="3">
        <v>59281253000123</v>
      </c>
      <c r="E11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59.281.253/0001-23</v>
      </c>
      <c r="F11">
        <v>26</v>
      </c>
      <c r="G11" s="2"/>
    </row>
    <row r="12" spans="1:8" x14ac:dyDescent="0.55000000000000004">
      <c r="A12" t="s">
        <v>43</v>
      </c>
      <c r="B12" s="17">
        <f t="shared" ca="1" si="1"/>
        <v>15.391186918907758</v>
      </c>
      <c r="C12" t="s">
        <v>44</v>
      </c>
      <c r="D12" s="3">
        <v>33644196000106</v>
      </c>
      <c r="E12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33.644.196/0001-06</v>
      </c>
      <c r="F12">
        <v>26</v>
      </c>
      <c r="G12" s="2"/>
    </row>
    <row r="13" spans="1:8" x14ac:dyDescent="0.55000000000000004">
      <c r="A13" t="s">
        <v>45</v>
      </c>
      <c r="B13" s="17">
        <f t="shared" ca="1" si="1"/>
        <v>14.002233136778891</v>
      </c>
      <c r="C13" t="s">
        <v>46</v>
      </c>
      <c r="D13" s="3">
        <v>7253654000176</v>
      </c>
      <c r="E13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07.253.654/0001-76</v>
      </c>
      <c r="F13">
        <v>26</v>
      </c>
      <c r="G13" s="2"/>
    </row>
    <row r="14" spans="1:8" x14ac:dyDescent="0.55000000000000004">
      <c r="A14" t="s">
        <v>47</v>
      </c>
      <c r="B14" s="17">
        <f t="shared" ca="1" si="1"/>
        <v>0.74916120192741009</v>
      </c>
      <c r="C14" t="s">
        <v>48</v>
      </c>
      <c r="D14" s="3">
        <v>61809182000130</v>
      </c>
      <c r="E14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61.809.182/0001-30</v>
      </c>
      <c r="F14">
        <v>26</v>
      </c>
      <c r="G14" s="2"/>
    </row>
    <row r="15" spans="1:8" x14ac:dyDescent="0.55000000000000004">
      <c r="A15" t="s">
        <v>49</v>
      </c>
      <c r="B15" s="17">
        <f t="shared" ca="1" si="1"/>
        <v>22.042619256672857</v>
      </c>
      <c r="C15" t="s">
        <v>50</v>
      </c>
      <c r="D15" s="3">
        <v>22610500000188</v>
      </c>
      <c r="E15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22.610.500/0001-88</v>
      </c>
      <c r="F15">
        <v>26</v>
      </c>
      <c r="G15" s="2"/>
    </row>
    <row r="16" spans="1:8" x14ac:dyDescent="0.55000000000000004">
      <c r="A16" t="s">
        <v>61</v>
      </c>
      <c r="B16" s="17">
        <f t="shared" ca="1" si="1"/>
        <v>13.666504022122346</v>
      </c>
      <c r="C16" t="s">
        <v>68</v>
      </c>
      <c r="D16">
        <v>7526557000100</v>
      </c>
      <c r="E16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07.526.557/0001-00</v>
      </c>
      <c r="F16">
        <v>9</v>
      </c>
      <c r="G16" s="2"/>
    </row>
    <row r="17" spans="1:7" x14ac:dyDescent="0.55000000000000004">
      <c r="A17" t="s">
        <v>54</v>
      </c>
      <c r="B17" s="17">
        <f t="shared" ca="1" si="1"/>
        <v>13.715313924664514</v>
      </c>
      <c r="C17" t="s">
        <v>64</v>
      </c>
      <c r="D17">
        <v>7628528000159</v>
      </c>
      <c r="E17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07.628.528/0001-59</v>
      </c>
      <c r="F17">
        <v>9</v>
      </c>
      <c r="G17" s="2"/>
    </row>
    <row r="18" spans="1:7" x14ac:dyDescent="0.55000000000000004">
      <c r="A18" t="s">
        <v>52</v>
      </c>
      <c r="B18" s="17">
        <f t="shared" ca="1" si="1"/>
        <v>4.7058615280091853</v>
      </c>
      <c r="C18" t="s">
        <v>62</v>
      </c>
      <c r="D18">
        <v>191</v>
      </c>
      <c r="E18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00.000.000/0001-91</v>
      </c>
      <c r="F18">
        <v>9</v>
      </c>
    </row>
    <row r="19" spans="1:7" x14ac:dyDescent="0.55000000000000004">
      <c r="A19" t="s">
        <v>53</v>
      </c>
      <c r="B19" s="17">
        <f t="shared" ca="1" si="1"/>
        <v>1.5897191478954693</v>
      </c>
      <c r="C19" t="s">
        <v>63</v>
      </c>
      <c r="D19">
        <v>17344597000194</v>
      </c>
      <c r="E19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17.344.597/0001-94</v>
      </c>
      <c r="F19">
        <v>9</v>
      </c>
    </row>
    <row r="20" spans="1:7" x14ac:dyDescent="0.55000000000000004">
      <c r="A20" t="s">
        <v>55</v>
      </c>
      <c r="B20" s="17">
        <f t="shared" ca="1" si="1"/>
        <v>1.502480563425592</v>
      </c>
      <c r="C20" t="s">
        <v>65</v>
      </c>
      <c r="D20">
        <v>2474103000119</v>
      </c>
      <c r="E20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02.474.103/0001-19</v>
      </c>
      <c r="F20">
        <v>9</v>
      </c>
    </row>
    <row r="21" spans="1:7" x14ac:dyDescent="0.55000000000000004">
      <c r="A21" t="s">
        <v>57</v>
      </c>
      <c r="B21" s="17">
        <f t="shared" ca="1" si="1"/>
        <v>8.4513388282455111</v>
      </c>
      <c r="C21" t="s">
        <v>67</v>
      </c>
      <c r="D21">
        <v>60840055000131</v>
      </c>
      <c r="E21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60.840.055/0001-31</v>
      </c>
      <c r="F21">
        <v>9</v>
      </c>
    </row>
    <row r="22" spans="1:7" x14ac:dyDescent="0.55000000000000004">
      <c r="A22" t="s">
        <v>81</v>
      </c>
      <c r="B22" s="17">
        <f t="shared" ca="1" si="1"/>
        <v>5.3128634192362352</v>
      </c>
      <c r="C22" t="s">
        <v>82</v>
      </c>
      <c r="D22">
        <v>38314708000190</v>
      </c>
      <c r="E22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38.314.708/0001-90</v>
      </c>
      <c r="F22">
        <v>9</v>
      </c>
    </row>
    <row r="23" spans="1:7" x14ac:dyDescent="0.55000000000000004">
      <c r="A23" t="s">
        <v>56</v>
      </c>
      <c r="B23" s="17">
        <f t="shared" ca="1" si="1"/>
        <v>7.3106048564840957</v>
      </c>
      <c r="C23" t="s">
        <v>69</v>
      </c>
      <c r="D23">
        <v>61532644000115</v>
      </c>
      <c r="E23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61.532.644/0001-15</v>
      </c>
      <c r="F23">
        <v>9</v>
      </c>
    </row>
    <row r="24" spans="1:7" x14ac:dyDescent="0.55000000000000004">
      <c r="A24" t="s">
        <v>58</v>
      </c>
      <c r="B24" s="17">
        <f t="shared" ca="1" si="1"/>
        <v>3.5952697723791172</v>
      </c>
      <c r="C24" t="s">
        <v>70</v>
      </c>
      <c r="D24">
        <v>92754738000162</v>
      </c>
      <c r="E24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92.754.738/0001-62</v>
      </c>
      <c r="F24">
        <v>9</v>
      </c>
    </row>
    <row r="25" spans="1:7" x14ac:dyDescent="0.55000000000000004">
      <c r="A25" t="s">
        <v>75</v>
      </c>
      <c r="B25" s="17">
        <f t="shared" ca="1" si="1"/>
        <v>3.4157187137754215</v>
      </c>
      <c r="C25" t="s">
        <v>79</v>
      </c>
      <c r="D25">
        <v>47960950000121</v>
      </c>
      <c r="E25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47.960.950/0001-21</v>
      </c>
      <c r="F25">
        <v>9</v>
      </c>
    </row>
    <row r="26" spans="1:7" x14ac:dyDescent="0.55000000000000004">
      <c r="A26" t="s">
        <v>72</v>
      </c>
      <c r="B26" s="17">
        <f t="shared" ca="1" si="1"/>
        <v>0.99739640278559238</v>
      </c>
      <c r="C26" t="s">
        <v>77</v>
      </c>
      <c r="D26">
        <v>58119199000151</v>
      </c>
      <c r="E26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58.119.199/0001-51</v>
      </c>
      <c r="F26">
        <v>9</v>
      </c>
    </row>
    <row r="27" spans="1:7" x14ac:dyDescent="0.55000000000000004">
      <c r="A27" t="s">
        <v>76</v>
      </c>
      <c r="B27" s="17">
        <f t="shared" ca="1" si="1"/>
        <v>4.2964140196091591</v>
      </c>
      <c r="C27" t="s">
        <v>80</v>
      </c>
      <c r="D27">
        <v>18328118000109</v>
      </c>
      <c r="E27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18.328.118/0001-09</v>
      </c>
      <c r="F27">
        <v>9</v>
      </c>
    </row>
    <row r="28" spans="1:7" x14ac:dyDescent="0.55000000000000004">
      <c r="A28" t="s">
        <v>83</v>
      </c>
      <c r="B28" s="17">
        <f t="shared" ca="1" si="1"/>
        <v>3.6816839755849289</v>
      </c>
      <c r="C28" t="s">
        <v>84</v>
      </c>
      <c r="D28">
        <v>81243735000148</v>
      </c>
      <c r="E28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81.243.735/0001-48</v>
      </c>
      <c r="F28">
        <v>9</v>
      </c>
    </row>
    <row r="29" spans="1:7" x14ac:dyDescent="0.55000000000000004">
      <c r="A29" t="s">
        <v>59</v>
      </c>
      <c r="B29" s="17">
        <f t="shared" ca="1" si="1"/>
        <v>0.1465455973166454</v>
      </c>
      <c r="C29" t="s">
        <v>66</v>
      </c>
      <c r="D29">
        <v>16670085000155</v>
      </c>
      <c r="E29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16.670.085/0001-55</v>
      </c>
      <c r="F29">
        <v>9</v>
      </c>
    </row>
    <row r="30" spans="1:7" x14ac:dyDescent="0.55000000000000004">
      <c r="A30" t="s">
        <v>74</v>
      </c>
      <c r="B30" s="17">
        <f t="shared" ca="1" si="1"/>
        <v>13.882688457335073</v>
      </c>
      <c r="C30" t="s">
        <v>78</v>
      </c>
      <c r="D30">
        <v>76484013000145</v>
      </c>
      <c r="E30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76.484.013/0001-45</v>
      </c>
      <c r="F30">
        <v>9</v>
      </c>
    </row>
    <row r="31" spans="1:7" x14ac:dyDescent="0.55000000000000004">
      <c r="A31" t="s">
        <v>60</v>
      </c>
      <c r="B31" s="17">
        <f t="shared" ca="1" si="1"/>
        <v>3.9037483124911176</v>
      </c>
      <c r="C31" t="s">
        <v>71</v>
      </c>
      <c r="D31">
        <v>7859971000130</v>
      </c>
      <c r="E31" s="7" t="str">
        <f>LEFT(TEXT(Tabela2[[#This Row],[CNPJ Desorganizado]],"00000000000000"),2)&amp;"."&amp;MID(TEXT(Tabela2[[#This Row],[CNPJ Desorganizado]],"00000000000000"),3,3)&amp;"."&amp;MID(TEXT(Tabela2[[#This Row],[CNPJ Desorganizado]],"00000000000000"),6,3)&amp;"/"&amp;MID(TEXT(Tabela2[[#This Row],[CNPJ Desorganizado]],"00000000000000"),9,4)&amp;"-"&amp;RIGHT(TEXT(Tabela2[[#This Row],[CNPJ Desorganizado]],"00000000000000"),2)</f>
        <v>07.859.971/0001-30</v>
      </c>
      <c r="F31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pane ySplit="1" topLeftCell="A2" activePane="bottomLeft" state="frozen"/>
      <selection pane="bottomLeft" activeCell="A22" sqref="A22"/>
    </sheetView>
  </sheetViews>
  <sheetFormatPr defaultRowHeight="14.4" x14ac:dyDescent="0.55000000000000004"/>
  <cols>
    <col min="1" max="1" width="43.62890625" bestFit="1" customWidth="1"/>
    <col min="2" max="2" width="15.05078125" bestFit="1" customWidth="1"/>
    <col min="3" max="3" width="37.47265625" bestFit="1" customWidth="1"/>
    <col min="4" max="4" width="19.41796875" bestFit="1" customWidth="1"/>
    <col min="5" max="5" width="23.26171875" bestFit="1" customWidth="1"/>
    <col min="6" max="6" width="8.5234375" bestFit="1" customWidth="1"/>
    <col min="9" max="9" width="8.83984375" customWidth="1"/>
  </cols>
  <sheetData>
    <row r="1" spans="1:6" x14ac:dyDescent="0.55000000000000004">
      <c r="A1" s="10" t="s">
        <v>27</v>
      </c>
      <c r="B1" s="9" t="s">
        <v>34</v>
      </c>
      <c r="C1" s="9" t="s">
        <v>37</v>
      </c>
      <c r="D1" s="9" t="s">
        <v>35</v>
      </c>
      <c r="E1" s="11" t="s">
        <v>51</v>
      </c>
      <c r="F1" s="12" t="s">
        <v>0</v>
      </c>
    </row>
    <row r="2" spans="1:6" x14ac:dyDescent="0.55000000000000004">
      <c r="A2" t="s">
        <v>61</v>
      </c>
      <c r="B2" s="17">
        <f ca="1">RAND()*RANDBETWEEN(1,100)</f>
        <v>3.0650978007332559</v>
      </c>
      <c r="C2" t="s">
        <v>68</v>
      </c>
      <c r="D2">
        <v>7526557000100</v>
      </c>
      <c r="E2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07.526.557/0001-00</v>
      </c>
      <c r="F2">
        <v>10</v>
      </c>
    </row>
    <row r="3" spans="1:6" x14ac:dyDescent="0.55000000000000004">
      <c r="A3" t="s">
        <v>54</v>
      </c>
      <c r="B3" s="17">
        <f t="shared" ref="B3:B21" ca="1" si="0">RAND()*RANDBETWEEN(1,100)</f>
        <v>7.1632048876477823</v>
      </c>
      <c r="C3" t="s">
        <v>64</v>
      </c>
      <c r="D3">
        <v>7628528000159</v>
      </c>
      <c r="E3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07.628.528/0001-59</v>
      </c>
      <c r="F3">
        <v>10</v>
      </c>
    </row>
    <row r="4" spans="1:6" x14ac:dyDescent="0.55000000000000004">
      <c r="A4" t="s">
        <v>52</v>
      </c>
      <c r="B4" s="17">
        <f t="shared" ca="1" si="0"/>
        <v>34.582221631087862</v>
      </c>
      <c r="C4" t="s">
        <v>62</v>
      </c>
      <c r="D4">
        <v>191</v>
      </c>
      <c r="E4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00.000.000/0001-91</v>
      </c>
      <c r="F4">
        <v>10</v>
      </c>
    </row>
    <row r="5" spans="1:6" x14ac:dyDescent="0.55000000000000004">
      <c r="A5" t="s">
        <v>53</v>
      </c>
      <c r="B5" s="17">
        <f t="shared" ca="1" si="0"/>
        <v>10.991981011028534</v>
      </c>
      <c r="C5" t="s">
        <v>63</v>
      </c>
      <c r="D5">
        <v>17344597000194</v>
      </c>
      <c r="E5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17.344.597/0001-94</v>
      </c>
      <c r="F5">
        <v>10</v>
      </c>
    </row>
    <row r="6" spans="1:6" x14ac:dyDescent="0.55000000000000004">
      <c r="A6" t="s">
        <v>55</v>
      </c>
      <c r="B6" s="17">
        <f t="shared" ca="1" si="0"/>
        <v>11.845436750158449</v>
      </c>
      <c r="C6" t="s">
        <v>65</v>
      </c>
      <c r="D6">
        <v>2474103000119</v>
      </c>
      <c r="E6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02.474.103/0001-19</v>
      </c>
      <c r="F6">
        <v>10</v>
      </c>
    </row>
    <row r="7" spans="1:6" x14ac:dyDescent="0.55000000000000004">
      <c r="A7" t="s">
        <v>57</v>
      </c>
      <c r="B7" s="17">
        <f t="shared" ca="1" si="0"/>
        <v>1.8499570289904832</v>
      </c>
      <c r="C7" t="s">
        <v>67</v>
      </c>
      <c r="D7">
        <v>60840055000131</v>
      </c>
      <c r="E7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60.840.055/0001-31</v>
      </c>
      <c r="F7">
        <v>10</v>
      </c>
    </row>
    <row r="8" spans="1:6" x14ac:dyDescent="0.55000000000000004">
      <c r="A8" t="s">
        <v>81</v>
      </c>
      <c r="B8" s="17">
        <f t="shared" ca="1" si="0"/>
        <v>5.1015936126592152</v>
      </c>
      <c r="C8" t="s">
        <v>82</v>
      </c>
      <c r="D8">
        <v>38314708000190</v>
      </c>
      <c r="E8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38.314.708/0001-90</v>
      </c>
      <c r="F8">
        <v>10</v>
      </c>
    </row>
    <row r="9" spans="1:6" x14ac:dyDescent="0.55000000000000004">
      <c r="A9" t="s">
        <v>56</v>
      </c>
      <c r="B9" s="17">
        <f t="shared" ca="1" si="0"/>
        <v>41.768803947294472</v>
      </c>
      <c r="C9" t="s">
        <v>69</v>
      </c>
      <c r="D9">
        <v>61532644000115</v>
      </c>
      <c r="E9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61.532.644/0001-15</v>
      </c>
      <c r="F9">
        <v>10</v>
      </c>
    </row>
    <row r="10" spans="1:6" x14ac:dyDescent="0.55000000000000004">
      <c r="A10" t="s">
        <v>58</v>
      </c>
      <c r="B10" s="17">
        <f t="shared" ca="1" si="0"/>
        <v>6.8401502317624789</v>
      </c>
      <c r="C10" t="s">
        <v>70</v>
      </c>
      <c r="D10">
        <v>92754738000162</v>
      </c>
      <c r="E10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92.754.738/0001-62</v>
      </c>
      <c r="F10">
        <v>10</v>
      </c>
    </row>
    <row r="11" spans="1:6" x14ac:dyDescent="0.55000000000000004">
      <c r="A11" t="s">
        <v>75</v>
      </c>
      <c r="B11" s="17">
        <f t="shared" ca="1" si="0"/>
        <v>72.932981644497005</v>
      </c>
      <c r="C11" t="s">
        <v>79</v>
      </c>
      <c r="D11">
        <v>47960950000121</v>
      </c>
      <c r="E11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47.960.950/0001-21</v>
      </c>
      <c r="F11">
        <v>10</v>
      </c>
    </row>
    <row r="12" spans="1:6" x14ac:dyDescent="0.55000000000000004">
      <c r="A12" t="s">
        <v>72</v>
      </c>
      <c r="B12" s="17">
        <f t="shared" ca="1" si="0"/>
        <v>3.2189583869773246</v>
      </c>
      <c r="C12" t="s">
        <v>77</v>
      </c>
      <c r="D12">
        <v>58119199000151</v>
      </c>
      <c r="E12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58.119.199/0001-51</v>
      </c>
      <c r="F12">
        <v>10</v>
      </c>
    </row>
    <row r="13" spans="1:6" x14ac:dyDescent="0.55000000000000004">
      <c r="A13" t="s">
        <v>76</v>
      </c>
      <c r="B13" s="17">
        <f t="shared" ca="1" si="0"/>
        <v>35.158369522051949</v>
      </c>
      <c r="C13" t="s">
        <v>80</v>
      </c>
      <c r="D13">
        <v>18328118000109</v>
      </c>
      <c r="E13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18.328.118/0001-09</v>
      </c>
      <c r="F13">
        <v>10</v>
      </c>
    </row>
    <row r="14" spans="1:6" x14ac:dyDescent="0.55000000000000004">
      <c r="A14" t="s">
        <v>83</v>
      </c>
      <c r="B14" s="17">
        <f t="shared" ca="1" si="0"/>
        <v>19.617952344064065</v>
      </c>
      <c r="C14" t="s">
        <v>84</v>
      </c>
      <c r="D14">
        <v>81243735000148</v>
      </c>
      <c r="E14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81.243.735/0001-48</v>
      </c>
      <c r="F14">
        <v>10</v>
      </c>
    </row>
    <row r="15" spans="1:6" x14ac:dyDescent="0.55000000000000004">
      <c r="A15" t="s">
        <v>59</v>
      </c>
      <c r="B15" s="17">
        <f t="shared" ca="1" si="0"/>
        <v>75.416978160587504</v>
      </c>
      <c r="C15" t="s">
        <v>66</v>
      </c>
      <c r="D15">
        <v>16670085000155</v>
      </c>
      <c r="E15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16.670.085/0001-55</v>
      </c>
      <c r="F15">
        <v>10</v>
      </c>
    </row>
    <row r="16" spans="1:6" x14ac:dyDescent="0.55000000000000004">
      <c r="A16" t="s">
        <v>74</v>
      </c>
      <c r="B16" s="17">
        <f t="shared" ca="1" si="0"/>
        <v>44.247946126086163</v>
      </c>
      <c r="C16" t="s">
        <v>78</v>
      </c>
      <c r="D16">
        <v>76484013000145</v>
      </c>
      <c r="E16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76.484.013/0001-45</v>
      </c>
      <c r="F16">
        <v>10</v>
      </c>
    </row>
    <row r="17" spans="1:6" x14ac:dyDescent="0.55000000000000004">
      <c r="A17" t="s">
        <v>60</v>
      </c>
      <c r="B17" s="17">
        <f t="shared" ca="1" si="0"/>
        <v>23.5233660907362</v>
      </c>
      <c r="C17" t="s">
        <v>71</v>
      </c>
      <c r="D17">
        <v>7859971000130</v>
      </c>
      <c r="E17" t="str">
        <f>LEFT(TEXT(Tabela4[[#This Row],[CNPJ Desorganizado]],"00000000000000"),2)&amp;"."&amp;MID(TEXT(Tabela4[[#This Row],[CNPJ Desorganizado]],"00000000000000"),3,3)&amp;"."&amp;MID(TEXT(Tabela4[[#This Row],[CNPJ Desorganizado]],"00000000000000"),6,3)&amp;"/"&amp;MID(TEXT(Tabela4[[#This Row],[CNPJ Desorganizado]],"00000000000000"),9,4)&amp;"-"&amp;RIGHT(TEXT(Tabela4[[#This Row],[CNPJ Desorganizado]],"00000000000000"),2)</f>
        <v>07.859.971/0001-30</v>
      </c>
      <c r="F17">
        <v>10</v>
      </c>
    </row>
    <row r="18" spans="1:6" x14ac:dyDescent="0.55000000000000004">
      <c r="A18" s="16" t="s">
        <v>95</v>
      </c>
      <c r="B18" s="18">
        <f t="shared" ca="1" si="0"/>
        <v>86.948224976163203</v>
      </c>
      <c r="C18" s="16"/>
      <c r="D18" s="16" t="s">
        <v>87</v>
      </c>
      <c r="E18" s="16" t="s">
        <v>87</v>
      </c>
      <c r="F18" s="16">
        <v>6</v>
      </c>
    </row>
    <row r="19" spans="1:6" x14ac:dyDescent="0.55000000000000004">
      <c r="A19" s="16" t="s">
        <v>96</v>
      </c>
      <c r="B19" s="18">
        <f t="shared" ca="1" si="0"/>
        <v>6.0631577358118509</v>
      </c>
      <c r="C19" s="16"/>
      <c r="D19" s="16" t="s">
        <v>89</v>
      </c>
      <c r="E19" s="16" t="s">
        <v>89</v>
      </c>
      <c r="F19" s="16">
        <v>6</v>
      </c>
    </row>
    <row r="20" spans="1:6" x14ac:dyDescent="0.55000000000000004">
      <c r="A20" s="16" t="s">
        <v>97</v>
      </c>
      <c r="B20" s="18">
        <f t="shared" ca="1" si="0"/>
        <v>4.5238209714649669</v>
      </c>
      <c r="C20" s="16"/>
      <c r="D20" s="16" t="s">
        <v>90</v>
      </c>
      <c r="E20" s="16" t="s">
        <v>90</v>
      </c>
      <c r="F20" s="16">
        <v>6</v>
      </c>
    </row>
    <row r="21" spans="1:6" x14ac:dyDescent="0.55000000000000004">
      <c r="A21" s="16" t="s">
        <v>98</v>
      </c>
      <c r="B21" s="18">
        <f t="shared" ca="1" si="0"/>
        <v>16.480713904346679</v>
      </c>
      <c r="C21" s="16"/>
      <c r="D21" s="16" t="s">
        <v>94</v>
      </c>
      <c r="E21" s="16" t="s">
        <v>94</v>
      </c>
      <c r="F21" s="16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pane ySplit="1" topLeftCell="A2" activePane="bottomLeft" state="frozen"/>
      <selection pane="bottomLeft" activeCell="B2" sqref="B2:B17"/>
    </sheetView>
  </sheetViews>
  <sheetFormatPr defaultRowHeight="14.4" x14ac:dyDescent="0.55000000000000004"/>
  <cols>
    <col min="1" max="1" width="7.734375" bestFit="1" customWidth="1"/>
    <col min="2" max="2" width="18.1015625" bestFit="1" customWidth="1"/>
    <col min="3" max="3" width="37.47265625" bestFit="1" customWidth="1"/>
    <col min="4" max="4" width="19.41796875" bestFit="1" customWidth="1"/>
    <col min="5" max="5" width="23.26171875" bestFit="1" customWidth="1"/>
    <col min="6" max="6" width="8.5234375" bestFit="1" customWidth="1"/>
    <col min="7" max="7" width="8" bestFit="1" customWidth="1"/>
    <col min="8" max="8" width="18.15625" bestFit="1" customWidth="1"/>
  </cols>
  <sheetData>
    <row r="1" spans="1:8" x14ac:dyDescent="0.55000000000000004">
      <c r="A1" s="5" t="s">
        <v>27</v>
      </c>
      <c r="B1" s="5" t="s">
        <v>34</v>
      </c>
      <c r="C1" s="5" t="s">
        <v>37</v>
      </c>
      <c r="D1" s="5" t="s">
        <v>35</v>
      </c>
      <c r="E1" s="8" t="s">
        <v>51</v>
      </c>
      <c r="F1" s="6" t="s">
        <v>0</v>
      </c>
      <c r="G1" s="9" t="s">
        <v>73</v>
      </c>
      <c r="H1" s="14" t="s">
        <v>26</v>
      </c>
    </row>
    <row r="2" spans="1:8" x14ac:dyDescent="0.55000000000000004">
      <c r="A2" t="s">
        <v>61</v>
      </c>
      <c r="B2" s="17">
        <f ca="1">RAND()*RANDBETWEEN(1,100)</f>
        <v>31.333457434010086</v>
      </c>
      <c r="C2" t="s">
        <v>68</v>
      </c>
      <c r="D2">
        <v>7526557000100</v>
      </c>
      <c r="E2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07.526.557/0001-00</v>
      </c>
      <c r="F2">
        <v>99</v>
      </c>
      <c r="G2">
        <v>99</v>
      </c>
      <c r="H2" s="13">
        <f ca="1">Tabela3[[#This Row],[RENDIMENTOS]]</f>
        <v>31.333457434010086</v>
      </c>
    </row>
    <row r="3" spans="1:8" x14ac:dyDescent="0.55000000000000004">
      <c r="A3" t="s">
        <v>54</v>
      </c>
      <c r="B3" s="17">
        <f t="shared" ref="B3:B17" ca="1" si="0">RAND()*RANDBETWEEN(1,100)</f>
        <v>85.223061637432082</v>
      </c>
      <c r="C3" t="s">
        <v>64</v>
      </c>
      <c r="D3">
        <v>7628528000159</v>
      </c>
      <c r="E3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07.628.528/0001-59</v>
      </c>
      <c r="F3">
        <v>99</v>
      </c>
      <c r="G3">
        <v>99</v>
      </c>
      <c r="H3" s="13">
        <f ca="1">Tabela3[[#This Row],[RENDIMENTOS]]</f>
        <v>85.223061637432082</v>
      </c>
    </row>
    <row r="4" spans="1:8" x14ac:dyDescent="0.55000000000000004">
      <c r="A4" t="s">
        <v>52</v>
      </c>
      <c r="B4" s="17">
        <f t="shared" ca="1" si="0"/>
        <v>62.447662131215203</v>
      </c>
      <c r="C4" t="s">
        <v>62</v>
      </c>
      <c r="D4">
        <v>191</v>
      </c>
      <c r="E4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00.000.000/0001-91</v>
      </c>
      <c r="F4">
        <v>99</v>
      </c>
      <c r="G4">
        <v>99</v>
      </c>
      <c r="H4" s="13">
        <f ca="1">Tabela3[[#This Row],[RENDIMENTOS]]</f>
        <v>62.447662131215203</v>
      </c>
    </row>
    <row r="5" spans="1:8" x14ac:dyDescent="0.55000000000000004">
      <c r="A5" t="s">
        <v>53</v>
      </c>
      <c r="B5" s="17">
        <f t="shared" ca="1" si="0"/>
        <v>8.3868006796527084</v>
      </c>
      <c r="C5" t="s">
        <v>63</v>
      </c>
      <c r="D5">
        <v>17344597000194</v>
      </c>
      <c r="E5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17.344.597/0001-94</v>
      </c>
      <c r="F5">
        <v>99</v>
      </c>
      <c r="G5">
        <v>99</v>
      </c>
      <c r="H5" s="13">
        <f ca="1">Tabela3[[#This Row],[RENDIMENTOS]]</f>
        <v>8.3868006796527084</v>
      </c>
    </row>
    <row r="6" spans="1:8" x14ac:dyDescent="0.55000000000000004">
      <c r="A6" t="s">
        <v>55</v>
      </c>
      <c r="B6" s="17">
        <f t="shared" ca="1" si="0"/>
        <v>40.684187819753646</v>
      </c>
      <c r="C6" t="s">
        <v>65</v>
      </c>
      <c r="D6">
        <v>2474103000119</v>
      </c>
      <c r="E6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02.474.103/0001-19</v>
      </c>
      <c r="F6">
        <v>99</v>
      </c>
      <c r="G6">
        <v>99</v>
      </c>
      <c r="H6" s="13">
        <f ca="1">Tabela3[[#This Row],[RENDIMENTOS]]</f>
        <v>40.684187819753646</v>
      </c>
    </row>
    <row r="7" spans="1:8" x14ac:dyDescent="0.55000000000000004">
      <c r="A7" t="s">
        <v>57</v>
      </c>
      <c r="B7" s="17">
        <f t="shared" ca="1" si="0"/>
        <v>32.347770844673768</v>
      </c>
      <c r="C7" t="s">
        <v>67</v>
      </c>
      <c r="D7">
        <v>60840055000131</v>
      </c>
      <c r="E7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60.840.055/0001-31</v>
      </c>
      <c r="F7">
        <v>99</v>
      </c>
      <c r="G7">
        <v>99</v>
      </c>
      <c r="H7" s="13">
        <f ca="1">Tabela3[[#This Row],[RENDIMENTOS]]</f>
        <v>32.347770844673768</v>
      </c>
    </row>
    <row r="8" spans="1:8" x14ac:dyDescent="0.55000000000000004">
      <c r="A8" t="s">
        <v>81</v>
      </c>
      <c r="B8" s="17">
        <f t="shared" ca="1" si="0"/>
        <v>3.6683976808039773</v>
      </c>
      <c r="C8" t="s">
        <v>82</v>
      </c>
      <c r="D8">
        <v>38314708000190</v>
      </c>
      <c r="E8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38.314.708/0001-90</v>
      </c>
      <c r="F8">
        <v>99</v>
      </c>
      <c r="G8">
        <v>99</v>
      </c>
      <c r="H8" s="13">
        <f ca="1">Tabela3[[#This Row],[RENDIMENTOS]]</f>
        <v>3.6683976808039773</v>
      </c>
    </row>
    <row r="9" spans="1:8" x14ac:dyDescent="0.55000000000000004">
      <c r="A9" t="s">
        <v>56</v>
      </c>
      <c r="B9" s="17">
        <f t="shared" ca="1" si="0"/>
        <v>27.670771336127384</v>
      </c>
      <c r="C9" t="s">
        <v>69</v>
      </c>
      <c r="D9">
        <v>61532644000115</v>
      </c>
      <c r="E9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61.532.644/0001-15</v>
      </c>
      <c r="F9">
        <v>99</v>
      </c>
      <c r="G9">
        <v>99</v>
      </c>
      <c r="H9" s="13">
        <f ca="1">Tabela3[[#This Row],[RENDIMENTOS]]</f>
        <v>27.670771336127384</v>
      </c>
    </row>
    <row r="10" spans="1:8" x14ac:dyDescent="0.55000000000000004">
      <c r="A10" t="s">
        <v>58</v>
      </c>
      <c r="B10" s="17">
        <f t="shared" ca="1" si="0"/>
        <v>10.121078932084446</v>
      </c>
      <c r="C10" t="s">
        <v>70</v>
      </c>
      <c r="D10">
        <v>92754738000162</v>
      </c>
      <c r="E10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92.754.738/0001-62</v>
      </c>
      <c r="F10">
        <v>99</v>
      </c>
      <c r="G10">
        <v>99</v>
      </c>
      <c r="H10" s="13">
        <f ca="1">Tabela3[[#This Row],[RENDIMENTOS]]</f>
        <v>10.121078932084446</v>
      </c>
    </row>
    <row r="11" spans="1:8" x14ac:dyDescent="0.55000000000000004">
      <c r="A11" t="s">
        <v>75</v>
      </c>
      <c r="B11" s="17">
        <f t="shared" ca="1" si="0"/>
        <v>46.187278257228797</v>
      </c>
      <c r="C11" t="s">
        <v>79</v>
      </c>
      <c r="D11">
        <v>47960950000121</v>
      </c>
      <c r="E11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47.960.950/0001-21</v>
      </c>
      <c r="F11">
        <v>99</v>
      </c>
      <c r="G11">
        <v>99</v>
      </c>
      <c r="H11" s="13">
        <f ca="1">Tabela3[[#This Row],[RENDIMENTOS]]</f>
        <v>46.187278257228797</v>
      </c>
    </row>
    <row r="12" spans="1:8" x14ac:dyDescent="0.55000000000000004">
      <c r="A12" t="s">
        <v>72</v>
      </c>
      <c r="B12" s="17">
        <f t="shared" ca="1" si="0"/>
        <v>11.580541127938229</v>
      </c>
      <c r="C12" t="s">
        <v>77</v>
      </c>
      <c r="D12">
        <v>58119199000151</v>
      </c>
      <c r="E12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58.119.199/0001-51</v>
      </c>
      <c r="F12">
        <v>99</v>
      </c>
      <c r="G12">
        <v>99</v>
      </c>
      <c r="H12" s="13">
        <f ca="1">Tabela3[[#This Row],[RENDIMENTOS]]</f>
        <v>11.580541127938229</v>
      </c>
    </row>
    <row r="13" spans="1:8" x14ac:dyDescent="0.55000000000000004">
      <c r="A13" t="s">
        <v>76</v>
      </c>
      <c r="B13" s="17">
        <f t="shared" ca="1" si="0"/>
        <v>7.0798442953478862</v>
      </c>
      <c r="C13" t="s">
        <v>80</v>
      </c>
      <c r="D13">
        <v>18328118000109</v>
      </c>
      <c r="E13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18.328.118/0001-09</v>
      </c>
      <c r="F13">
        <v>99</v>
      </c>
      <c r="G13">
        <v>99</v>
      </c>
      <c r="H13" s="13">
        <f ca="1">Tabela3[[#This Row],[RENDIMENTOS]]</f>
        <v>7.0798442953478862</v>
      </c>
    </row>
    <row r="14" spans="1:8" x14ac:dyDescent="0.55000000000000004">
      <c r="A14" t="s">
        <v>83</v>
      </c>
      <c r="B14" s="17">
        <f t="shared" ca="1" si="0"/>
        <v>10.667752327643804</v>
      </c>
      <c r="C14" t="s">
        <v>84</v>
      </c>
      <c r="D14">
        <v>81243735000148</v>
      </c>
      <c r="E14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81.243.735/0001-48</v>
      </c>
      <c r="F14">
        <v>99</v>
      </c>
      <c r="G14">
        <v>99</v>
      </c>
      <c r="H14" s="13">
        <f ca="1">Tabela3[[#This Row],[RENDIMENTOS]]</f>
        <v>10.667752327643804</v>
      </c>
    </row>
    <row r="15" spans="1:8" x14ac:dyDescent="0.55000000000000004">
      <c r="A15" t="s">
        <v>59</v>
      </c>
      <c r="B15" s="17">
        <f t="shared" ca="1" si="0"/>
        <v>4.3891279503466762</v>
      </c>
      <c r="C15" t="s">
        <v>66</v>
      </c>
      <c r="D15">
        <v>16670085000155</v>
      </c>
      <c r="E15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16.670.085/0001-55</v>
      </c>
      <c r="F15">
        <v>99</v>
      </c>
      <c r="G15">
        <v>99</v>
      </c>
      <c r="H15" s="13">
        <f ca="1">Tabela3[[#This Row],[RENDIMENTOS]]</f>
        <v>4.3891279503466762</v>
      </c>
    </row>
    <row r="16" spans="1:8" x14ac:dyDescent="0.55000000000000004">
      <c r="A16" t="s">
        <v>74</v>
      </c>
      <c r="B16" s="17">
        <f t="shared" ca="1" si="0"/>
        <v>10.765353594976744</v>
      </c>
      <c r="C16" t="s">
        <v>78</v>
      </c>
      <c r="D16">
        <v>76484013000145</v>
      </c>
      <c r="E16" s="7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76.484.013/0001-45</v>
      </c>
      <c r="F16">
        <v>99</v>
      </c>
      <c r="G16">
        <v>99</v>
      </c>
      <c r="H16" s="13">
        <f ca="1">Tabela3[[#This Row],[RENDIMENTOS]]</f>
        <v>10.765353594976744</v>
      </c>
    </row>
    <row r="17" spans="1:8" x14ac:dyDescent="0.55000000000000004">
      <c r="A17" t="s">
        <v>60</v>
      </c>
      <c r="B17" s="17">
        <f t="shared" ca="1" si="0"/>
        <v>1.0209769191553337</v>
      </c>
      <c r="C17" t="s">
        <v>71</v>
      </c>
      <c r="D17">
        <v>7859971000130</v>
      </c>
      <c r="E17" s="7" t="str">
        <f>LEFT(TEXT(Tabela3[[#This Row],[CNPJ Desorganizado]],"00000000000000"),2)&amp;"."&amp;MID(TEXT(Tabela3[[#This Row],[CNPJ Desorganizado]],"00000000000000"),3,3)&amp;"."&amp;MID(TEXT(Tabela3[[#This Row],[CNPJ Desorganizado]],"00000000000000"),6,3)&amp;"/"&amp;MID(TEXT(Tabela3[[#This Row],[CNPJ Desorganizado]],"00000000000000"),9,4)&amp;"-"&amp;RIGHT(TEXT(Tabela3[[#This Row],[CNPJ Desorganizado]],"00000000000000"),2)</f>
        <v>07.859.971/0001-30</v>
      </c>
      <c r="F17">
        <v>99</v>
      </c>
      <c r="G17">
        <v>99</v>
      </c>
      <c r="H17" s="13">
        <f ca="1">Tabela3[[#This Row],[RENDIMENTOS]]</f>
        <v>1.0209769191553337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showGridLines="0" workbookViewId="0">
      <selection activeCell="E4" sqref="E4"/>
    </sheetView>
  </sheetViews>
  <sheetFormatPr defaultRowHeight="14.4" x14ac:dyDescent="0.55000000000000004"/>
  <cols>
    <col min="1" max="1" width="43.62890625" bestFit="1" customWidth="1"/>
    <col min="2" max="3" width="20.83984375" customWidth="1"/>
    <col min="4" max="4" width="20.578125" customWidth="1"/>
    <col min="5" max="5" width="17.05078125" bestFit="1" customWidth="1"/>
  </cols>
  <sheetData>
    <row r="1" spans="1:7" x14ac:dyDescent="0.55000000000000004">
      <c r="A1" t="s">
        <v>85</v>
      </c>
      <c r="B1" t="s">
        <v>93</v>
      </c>
      <c r="C1" t="s">
        <v>92</v>
      </c>
      <c r="D1" s="15" t="s">
        <v>86</v>
      </c>
      <c r="E1" t="s">
        <v>88</v>
      </c>
      <c r="F1" t="s">
        <v>73</v>
      </c>
      <c r="G1" t="s">
        <v>0</v>
      </c>
    </row>
    <row r="2" spans="1:7" x14ac:dyDescent="0.55000000000000004">
      <c r="A2" t="s">
        <v>109</v>
      </c>
      <c r="B2" s="17">
        <f ca="1">RAND()*RANDBETWEEN(1,10000)</f>
        <v>699.07806727723312</v>
      </c>
      <c r="C2" s="17">
        <f ca="1">RAND()*RANDBETWEEN(1,100000)</f>
        <v>21845.189811091575</v>
      </c>
      <c r="D2" s="17">
        <f ca="1">RAND()*RANDBETWEEN(1,100)</f>
        <v>39.917088442043813</v>
      </c>
      <c r="E2" t="s">
        <v>87</v>
      </c>
      <c r="F2">
        <v>4</v>
      </c>
      <c r="G2">
        <v>2</v>
      </c>
    </row>
    <row r="3" spans="1:7" x14ac:dyDescent="0.55000000000000004">
      <c r="A3" t="s">
        <v>110</v>
      </c>
      <c r="B3" s="17">
        <f t="shared" ref="B3:B22" ca="1" si="0">RAND()*RANDBETWEEN(1,10000)</f>
        <v>770.45638096094399</v>
      </c>
      <c r="C3" s="17">
        <f t="shared" ref="C3:C22" ca="1" si="1">RAND()*RANDBETWEEN(1,100000)</f>
        <v>5327.3858015037304</v>
      </c>
      <c r="D3" s="17">
        <f t="shared" ref="D3:D22" ca="1" si="2">RAND()*RANDBETWEEN(1,100)</f>
        <v>2.64059306070203</v>
      </c>
      <c r="E3" t="s">
        <v>87</v>
      </c>
      <c r="F3">
        <v>4</v>
      </c>
      <c r="G3">
        <v>2</v>
      </c>
    </row>
    <row r="4" spans="1:7" x14ac:dyDescent="0.55000000000000004">
      <c r="A4" t="s">
        <v>111</v>
      </c>
      <c r="B4" s="17">
        <f t="shared" ca="1" si="0"/>
        <v>1878.9812173659579</v>
      </c>
      <c r="C4" s="17">
        <f t="shared" ca="1" si="1"/>
        <v>8071.1350246599377</v>
      </c>
      <c r="D4" s="17">
        <f t="shared" ca="1" si="2"/>
        <v>64.392170045316618</v>
      </c>
      <c r="E4" t="s">
        <v>87</v>
      </c>
      <c r="F4">
        <v>6</v>
      </c>
      <c r="G4">
        <v>1</v>
      </c>
    </row>
    <row r="5" spans="1:7" x14ac:dyDescent="0.55000000000000004">
      <c r="A5" t="s">
        <v>112</v>
      </c>
      <c r="B5" s="17">
        <f t="shared" ca="1" si="0"/>
        <v>1870.6659807552251</v>
      </c>
      <c r="C5" s="17">
        <f t="shared" ca="1" si="1"/>
        <v>230.39351038497159</v>
      </c>
      <c r="D5" s="17">
        <f t="shared" ca="1" si="2"/>
        <v>0.14886370962647244</v>
      </c>
      <c r="E5" t="s">
        <v>87</v>
      </c>
      <c r="F5">
        <v>4</v>
      </c>
      <c r="G5">
        <v>3</v>
      </c>
    </row>
    <row r="6" spans="1:7" x14ac:dyDescent="0.55000000000000004">
      <c r="A6" t="s">
        <v>113</v>
      </c>
      <c r="B6" s="17">
        <f t="shared" ca="1" si="0"/>
        <v>1820.2168910727155</v>
      </c>
      <c r="C6" s="17">
        <f t="shared" ca="1" si="1"/>
        <v>2590.0235853520103</v>
      </c>
      <c r="D6" s="17">
        <f t="shared" ca="1" si="2"/>
        <v>67.284697824127079</v>
      </c>
      <c r="E6" t="s">
        <v>87</v>
      </c>
      <c r="F6">
        <v>4</v>
      </c>
      <c r="G6">
        <v>3</v>
      </c>
    </row>
    <row r="7" spans="1:7" x14ac:dyDescent="0.55000000000000004">
      <c r="A7" t="s">
        <v>114</v>
      </c>
      <c r="B7" s="17">
        <f t="shared" ca="1" si="0"/>
        <v>1981.3391597200978</v>
      </c>
      <c r="C7" s="17">
        <f t="shared" ca="1" si="1"/>
        <v>10881.455074717183</v>
      </c>
      <c r="D7" s="17">
        <f t="shared" ca="1" si="2"/>
        <v>11.16249442145339</v>
      </c>
      <c r="E7" t="s">
        <v>87</v>
      </c>
      <c r="F7">
        <v>4</v>
      </c>
      <c r="G7">
        <v>3</v>
      </c>
    </row>
    <row r="8" spans="1:7" x14ac:dyDescent="0.55000000000000004">
      <c r="A8" t="s">
        <v>115</v>
      </c>
      <c r="B8" s="17">
        <f t="shared" ca="1" si="0"/>
        <v>4929.5067732576781</v>
      </c>
      <c r="C8" s="17">
        <f t="shared" ca="1" si="1"/>
        <v>908.6584939283847</v>
      </c>
      <c r="D8" s="17">
        <f t="shared" ca="1" si="2"/>
        <v>28.018075759776107</v>
      </c>
      <c r="E8" t="s">
        <v>87</v>
      </c>
      <c r="F8">
        <v>4</v>
      </c>
      <c r="G8">
        <v>3</v>
      </c>
    </row>
    <row r="9" spans="1:7" x14ac:dyDescent="0.55000000000000004">
      <c r="A9" t="s">
        <v>116</v>
      </c>
      <c r="B9" s="17">
        <f t="shared" ca="1" si="0"/>
        <v>978.00949620551887</v>
      </c>
      <c r="C9" s="17">
        <f t="shared" ca="1" si="1"/>
        <v>42183.35526422206</v>
      </c>
      <c r="D9" s="17">
        <f t="shared" ca="1" si="2"/>
        <v>0.5621299978665818</v>
      </c>
      <c r="E9" t="s">
        <v>87</v>
      </c>
      <c r="F9">
        <v>4</v>
      </c>
      <c r="G9">
        <v>3</v>
      </c>
    </row>
    <row r="10" spans="1:7" x14ac:dyDescent="0.55000000000000004">
      <c r="A10" t="s">
        <v>117</v>
      </c>
      <c r="B10" s="17">
        <f t="shared" ca="1" si="0"/>
        <v>961.68917405915829</v>
      </c>
      <c r="C10" s="17">
        <f t="shared" ca="1" si="1"/>
        <v>24152.335521116165</v>
      </c>
      <c r="D10" s="17">
        <f t="shared" ca="1" si="2"/>
        <v>59.531749125609103</v>
      </c>
      <c r="E10" t="s">
        <v>87</v>
      </c>
      <c r="F10">
        <v>4</v>
      </c>
      <c r="G10">
        <v>3</v>
      </c>
    </row>
    <row r="11" spans="1:7" x14ac:dyDescent="0.55000000000000004">
      <c r="A11" t="s">
        <v>118</v>
      </c>
      <c r="B11" s="17">
        <f t="shared" ca="1" si="0"/>
        <v>2027.1025289188983</v>
      </c>
      <c r="C11" s="17">
        <f t="shared" ca="1" si="1"/>
        <v>4127.5648772089316</v>
      </c>
      <c r="D11" s="17">
        <f t="shared" ca="1" si="2"/>
        <v>14.267647904601425</v>
      </c>
      <c r="E11" t="s">
        <v>87</v>
      </c>
      <c r="F11">
        <v>4</v>
      </c>
      <c r="G11">
        <v>2</v>
      </c>
    </row>
    <row r="12" spans="1:7" x14ac:dyDescent="0.55000000000000004">
      <c r="A12" t="s">
        <v>119</v>
      </c>
      <c r="B12" s="17">
        <f t="shared" ca="1" si="0"/>
        <v>5056.1441354367234</v>
      </c>
      <c r="C12" s="17">
        <f t="shared" ca="1" si="1"/>
        <v>3137.3534547787722</v>
      </c>
      <c r="D12" s="17">
        <f t="shared" ca="1" si="2"/>
        <v>2.9022375052070823</v>
      </c>
      <c r="E12" t="s">
        <v>87</v>
      </c>
      <c r="F12">
        <v>4</v>
      </c>
      <c r="G12">
        <v>2</v>
      </c>
    </row>
    <row r="13" spans="1:7" x14ac:dyDescent="0.55000000000000004">
      <c r="A13" t="s">
        <v>99</v>
      </c>
      <c r="B13" s="17">
        <f t="shared" ca="1" si="0"/>
        <v>358.77081485121954</v>
      </c>
      <c r="C13" s="17">
        <f t="shared" ca="1" si="1"/>
        <v>45111.679146653201</v>
      </c>
      <c r="D13" s="17">
        <f t="shared" ca="1" si="2"/>
        <v>18.921864989124888</v>
      </c>
      <c r="E13" t="s">
        <v>87</v>
      </c>
      <c r="F13">
        <v>4</v>
      </c>
      <c r="G13">
        <v>2</v>
      </c>
    </row>
    <row r="14" spans="1:7" x14ac:dyDescent="0.55000000000000004">
      <c r="A14" t="s">
        <v>100</v>
      </c>
      <c r="B14" s="17">
        <f t="shared" ca="1" si="0"/>
        <v>2255.1099129445533</v>
      </c>
      <c r="C14" s="17">
        <f t="shared" ca="1" si="1"/>
        <v>23184.445440358795</v>
      </c>
      <c r="D14" s="17">
        <f t="shared" ca="1" si="2"/>
        <v>4.9401134939083429</v>
      </c>
      <c r="E14" t="s">
        <v>87</v>
      </c>
      <c r="F14">
        <v>4</v>
      </c>
      <c r="G14">
        <v>2</v>
      </c>
    </row>
    <row r="15" spans="1:7" x14ac:dyDescent="0.55000000000000004">
      <c r="A15" t="s">
        <v>101</v>
      </c>
      <c r="B15" s="17">
        <f t="shared" ca="1" si="0"/>
        <v>6033.7677066310907</v>
      </c>
      <c r="C15" s="17">
        <f t="shared" ca="1" si="1"/>
        <v>12381.607768764199</v>
      </c>
      <c r="D15" s="17">
        <f t="shared" ca="1" si="2"/>
        <v>9.5505608481734008</v>
      </c>
      <c r="E15" t="s">
        <v>87</v>
      </c>
      <c r="F15">
        <v>4</v>
      </c>
      <c r="G15">
        <v>2</v>
      </c>
    </row>
    <row r="16" spans="1:7" x14ac:dyDescent="0.55000000000000004">
      <c r="A16" t="s">
        <v>102</v>
      </c>
      <c r="B16" s="17">
        <f t="shared" ca="1" si="0"/>
        <v>4393.7962880876075</v>
      </c>
      <c r="C16" s="17">
        <f t="shared" ca="1" si="1"/>
        <v>17666.462230573063</v>
      </c>
      <c r="D16" s="17">
        <f t="shared" ca="1" si="2"/>
        <v>44.245601342415441</v>
      </c>
      <c r="E16" t="s">
        <v>87</v>
      </c>
      <c r="F16">
        <v>6</v>
      </c>
      <c r="G16">
        <v>1</v>
      </c>
    </row>
    <row r="17" spans="1:7" x14ac:dyDescent="0.55000000000000004">
      <c r="A17" t="s">
        <v>103</v>
      </c>
      <c r="B17" s="17">
        <f t="shared" ca="1" si="0"/>
        <v>476.54824095647774</v>
      </c>
      <c r="C17" s="17">
        <f t="shared" ca="1" si="1"/>
        <v>93271.563820105337</v>
      </c>
      <c r="D17" s="17">
        <f t="shared" ca="1" si="2"/>
        <v>32.066402043290388</v>
      </c>
      <c r="E17" t="s">
        <v>89</v>
      </c>
      <c r="F17">
        <v>4</v>
      </c>
      <c r="G17">
        <v>2</v>
      </c>
    </row>
    <row r="18" spans="1:7" x14ac:dyDescent="0.55000000000000004">
      <c r="A18" t="s">
        <v>104</v>
      </c>
      <c r="B18" s="17">
        <f t="shared" ca="1" si="0"/>
        <v>2477.5466368552161</v>
      </c>
      <c r="C18" s="17">
        <f t="shared" ca="1" si="1"/>
        <v>18201.21984289879</v>
      </c>
      <c r="D18" s="17">
        <f t="shared" ca="1" si="2"/>
        <v>37.024528210592692</v>
      </c>
      <c r="E18" t="s">
        <v>90</v>
      </c>
      <c r="F18">
        <v>6</v>
      </c>
      <c r="G18">
        <v>1</v>
      </c>
    </row>
    <row r="19" spans="1:7" x14ac:dyDescent="0.55000000000000004">
      <c r="A19" t="s">
        <v>105</v>
      </c>
      <c r="B19" s="17">
        <f t="shared" ca="1" si="0"/>
        <v>2016.1828702801047</v>
      </c>
      <c r="C19" s="17">
        <f t="shared" ca="1" si="1"/>
        <v>67309.525981188315</v>
      </c>
      <c r="D19" s="17">
        <f t="shared" ca="1" si="2"/>
        <v>15.58491160957335</v>
      </c>
      <c r="E19" t="s">
        <v>90</v>
      </c>
      <c r="F19">
        <v>4</v>
      </c>
      <c r="G19">
        <v>2</v>
      </c>
    </row>
    <row r="20" spans="1:7" x14ac:dyDescent="0.55000000000000004">
      <c r="A20" t="s">
        <v>106</v>
      </c>
      <c r="B20" s="17">
        <f t="shared" ca="1" si="0"/>
        <v>4775.8361135731775</v>
      </c>
      <c r="C20" s="17">
        <f t="shared" ca="1" si="1"/>
        <v>11615.573212398191</v>
      </c>
      <c r="D20" s="17">
        <f t="shared" ca="1" si="2"/>
        <v>42.480649602980364</v>
      </c>
      <c r="E20" t="s">
        <v>91</v>
      </c>
      <c r="F20">
        <v>4</v>
      </c>
      <c r="G20">
        <v>2</v>
      </c>
    </row>
    <row r="21" spans="1:7" x14ac:dyDescent="0.55000000000000004">
      <c r="A21" t="s">
        <v>107</v>
      </c>
      <c r="B21" s="17">
        <f t="shared" ca="1" si="0"/>
        <v>3114.6385848115901</v>
      </c>
      <c r="C21" s="17">
        <f t="shared" ca="1" si="1"/>
        <v>41781.843721931873</v>
      </c>
      <c r="D21" s="17">
        <f t="shared" ca="1" si="2"/>
        <v>39.824728338056183</v>
      </c>
      <c r="E21" t="s">
        <v>94</v>
      </c>
      <c r="F21">
        <v>4</v>
      </c>
      <c r="G21">
        <v>2</v>
      </c>
    </row>
    <row r="22" spans="1:7" x14ac:dyDescent="0.55000000000000004">
      <c r="A22" t="s">
        <v>108</v>
      </c>
      <c r="B22" s="17">
        <f t="shared" ca="1" si="0"/>
        <v>380.09183694251465</v>
      </c>
      <c r="C22" s="17">
        <f t="shared" ca="1" si="1"/>
        <v>55467.176865020323</v>
      </c>
      <c r="D22" s="17">
        <f t="shared" ca="1" si="2"/>
        <v>37.102741586071538</v>
      </c>
      <c r="E22" t="s">
        <v>94</v>
      </c>
      <c r="F22">
        <v>6</v>
      </c>
      <c r="G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Avenue</vt:lpstr>
      <vt:lpstr>Rendimento_nao_tributavel</vt:lpstr>
      <vt:lpstr>Rendimento_tributação_exclusiva</vt:lpstr>
      <vt:lpstr>Bens_Direitos</vt:lpstr>
      <vt:lpstr>RF_Saldo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Dias Martins</dc:creator>
  <cp:lastModifiedBy>Gustavo Dias Martins</cp:lastModifiedBy>
  <dcterms:created xsi:type="dcterms:W3CDTF">2022-06-16T14:02:44Z</dcterms:created>
  <dcterms:modified xsi:type="dcterms:W3CDTF">2022-08-12T13:42:24Z</dcterms:modified>
</cp:coreProperties>
</file>